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320" windowHeight="10920" firstSheet="2" activeTab="4"/>
  </bookViews>
  <sheets>
    <sheet name="план (2)" sheetId="8" state="hidden" r:id="rId1"/>
    <sheet name="заготовка" sheetId="6" state="hidden" r:id="rId2"/>
    <sheet name="Титул " sheetId="5" r:id="rId3"/>
    <sheet name="план (3)" sheetId="9" state="hidden" r:id="rId4"/>
    <sheet name="план" sheetId="12" r:id="rId5"/>
    <sheet name="Семестровка уск" sheetId="4" state="hidden" r:id="rId6"/>
  </sheets>
  <definedNames>
    <definedName name="_xlnm._FilterDatabase" localSheetId="4" hidden="1">план!$C$1:$C$314</definedName>
    <definedName name="_xlnm.Print_Area" localSheetId="4">план!$A$1:$R$228</definedName>
    <definedName name="_xlnm.Print_Area" localSheetId="0">'план (2)'!$A$1:$AC$193</definedName>
    <definedName name="_xlnm.Print_Area" localSheetId="3">'план (3)'!$A$1:$AC$195</definedName>
    <definedName name="_xlnm.Print_Area" localSheetId="5">'Семестровка уск'!$A$1:$P$134</definedName>
  </definedNames>
  <calcPr calcId="145621"/>
</workbook>
</file>

<file path=xl/calcChain.xml><?xml version="1.0" encoding="utf-8"?>
<calcChain xmlns="http://schemas.openxmlformats.org/spreadsheetml/2006/main">
  <c r="S206" i="12" l="1"/>
  <c r="S205" i="12"/>
  <c r="G96" i="12"/>
  <c r="E98" i="4"/>
  <c r="D98" i="4"/>
  <c r="L98" i="4"/>
  <c r="G70" i="4"/>
  <c r="H70" i="4"/>
  <c r="I70" i="4"/>
  <c r="J70" i="4"/>
  <c r="K70" i="4"/>
  <c r="L70" i="4"/>
  <c r="F70" i="4"/>
  <c r="P96" i="12"/>
  <c r="J196" i="12"/>
  <c r="L196" i="12"/>
  <c r="P196" i="12"/>
  <c r="Q196" i="12"/>
  <c r="R196" i="12"/>
  <c r="R197" i="12" s="1"/>
  <c r="G196" i="12"/>
  <c r="G195" i="12"/>
  <c r="I166" i="12"/>
  <c r="I156" i="12"/>
  <c r="H166" i="12"/>
  <c r="M166" i="12" s="1"/>
  <c r="I191" i="12"/>
  <c r="H191" i="12"/>
  <c r="I190" i="12"/>
  <c r="H190" i="12"/>
  <c r="I189" i="12"/>
  <c r="H189" i="12"/>
  <c r="I188" i="12"/>
  <c r="H188" i="12"/>
  <c r="I187" i="12"/>
  <c r="H187" i="12"/>
  <c r="H165" i="12"/>
  <c r="H122" i="12"/>
  <c r="H121" i="12"/>
  <c r="H113" i="12"/>
  <c r="J96" i="12"/>
  <c r="J97" i="12" s="1"/>
  <c r="K96" i="12"/>
  <c r="L96" i="12"/>
  <c r="N96" i="12"/>
  <c r="O96" i="12"/>
  <c r="O97" i="12" s="1"/>
  <c r="Q96" i="12"/>
  <c r="Q97" i="12" s="1"/>
  <c r="R96" i="12"/>
  <c r="G46" i="12"/>
  <c r="G45" i="12"/>
  <c r="G95" i="12"/>
  <c r="H91" i="12"/>
  <c r="I84" i="12"/>
  <c r="H84" i="12"/>
  <c r="H83" i="12"/>
  <c r="H82" i="12"/>
  <c r="I76" i="12"/>
  <c r="H76" i="12"/>
  <c r="H75" i="12"/>
  <c r="H74" i="12"/>
  <c r="H50" i="12"/>
  <c r="I53" i="12"/>
  <c r="G49" i="12"/>
  <c r="H49" i="12" s="1"/>
  <c r="H53" i="12"/>
  <c r="I62" i="12"/>
  <c r="H62" i="12"/>
  <c r="H61" i="12"/>
  <c r="H60" i="12"/>
  <c r="I59" i="12"/>
  <c r="H59" i="12"/>
  <c r="H58" i="12"/>
  <c r="H57" i="12"/>
  <c r="I56" i="12"/>
  <c r="H56" i="12"/>
  <c r="H55" i="12"/>
  <c r="H54" i="12"/>
  <c r="I65" i="12"/>
  <c r="H65" i="12"/>
  <c r="H64" i="12"/>
  <c r="H63" i="12"/>
  <c r="H69" i="12"/>
  <c r="G77" i="12"/>
  <c r="H78" i="12"/>
  <c r="H79" i="12"/>
  <c r="I68" i="12"/>
  <c r="H68" i="12"/>
  <c r="H67" i="12"/>
  <c r="O46" i="12"/>
  <c r="P46" i="12"/>
  <c r="P47" i="12" s="1"/>
  <c r="Q46" i="12"/>
  <c r="R46" i="12"/>
  <c r="N46" i="12"/>
  <c r="N47" i="12" s="1"/>
  <c r="L46" i="12"/>
  <c r="L47" i="12" s="1"/>
  <c r="J46" i="12"/>
  <c r="I218" i="12"/>
  <c r="H218" i="12"/>
  <c r="I217" i="12"/>
  <c r="H217" i="12"/>
  <c r="L216" i="12"/>
  <c r="K216" i="12"/>
  <c r="J216" i="12"/>
  <c r="H216" i="12"/>
  <c r="G216" i="12"/>
  <c r="I194" i="12"/>
  <c r="H194" i="12"/>
  <c r="I193" i="12"/>
  <c r="H193" i="12"/>
  <c r="I192" i="12"/>
  <c r="H192" i="12"/>
  <c r="I186" i="12"/>
  <c r="H186" i="12"/>
  <c r="H185" i="12"/>
  <c r="H184" i="12"/>
  <c r="I183" i="12"/>
  <c r="H183" i="12"/>
  <c r="H182" i="12"/>
  <c r="H181" i="12"/>
  <c r="I180" i="12"/>
  <c r="H180" i="12"/>
  <c r="H179" i="12"/>
  <c r="H178" i="12"/>
  <c r="I177" i="12"/>
  <c r="H177" i="12"/>
  <c r="H176" i="12"/>
  <c r="H175" i="12"/>
  <c r="I174" i="12"/>
  <c r="H174" i="12"/>
  <c r="H173" i="12"/>
  <c r="H163" i="12" s="1"/>
  <c r="I171" i="12"/>
  <c r="H171" i="12"/>
  <c r="H170" i="12"/>
  <c r="H169" i="12"/>
  <c r="H168" i="12"/>
  <c r="H167" i="12"/>
  <c r="H161" i="12" s="1"/>
  <c r="H195" i="12" s="1"/>
  <c r="Q197" i="12"/>
  <c r="K165" i="12"/>
  <c r="I165" i="12" s="1"/>
  <c r="O164" i="12"/>
  <c r="O196" i="12" s="1"/>
  <c r="N164" i="12"/>
  <c r="N196" i="12" s="1"/>
  <c r="K164" i="12"/>
  <c r="M162" i="12"/>
  <c r="L162" i="12"/>
  <c r="K162" i="12"/>
  <c r="J162" i="12"/>
  <c r="I162" i="12"/>
  <c r="H156" i="12"/>
  <c r="H155" i="12"/>
  <c r="H154" i="12"/>
  <c r="I153" i="12"/>
  <c r="H153" i="12"/>
  <c r="H125" i="12" s="1"/>
  <c r="H152" i="12"/>
  <c r="H151" i="12"/>
  <c r="I150" i="12"/>
  <c r="H150" i="12"/>
  <c r="H149" i="12"/>
  <c r="H148" i="12"/>
  <c r="I147" i="12"/>
  <c r="H147" i="12"/>
  <c r="H146" i="12"/>
  <c r="H145" i="12"/>
  <c r="I144" i="12"/>
  <c r="H144" i="12"/>
  <c r="H143" i="12"/>
  <c r="H142" i="12"/>
  <c r="I141" i="12"/>
  <c r="H141" i="12"/>
  <c r="H140" i="12"/>
  <c r="H139" i="12"/>
  <c r="I138" i="12"/>
  <c r="I119" i="12" s="1"/>
  <c r="H138" i="12"/>
  <c r="H119" i="12" s="1"/>
  <c r="H137" i="12"/>
  <c r="H136" i="12"/>
  <c r="I135" i="12"/>
  <c r="H135" i="12"/>
  <c r="H134" i="12"/>
  <c r="H133" i="12"/>
  <c r="I132" i="12"/>
  <c r="I116" i="12" s="1"/>
  <c r="H132" i="12"/>
  <c r="H116" i="12" s="1"/>
  <c r="H131" i="12"/>
  <c r="H115" i="12" s="1"/>
  <c r="H130" i="12"/>
  <c r="H129" i="12"/>
  <c r="H128" i="12"/>
  <c r="H127" i="12"/>
  <c r="H126" i="12"/>
  <c r="R125" i="12"/>
  <c r="R158" i="12" s="1"/>
  <c r="Q125" i="12"/>
  <c r="Q158" i="12" s="1"/>
  <c r="P125" i="12"/>
  <c r="O125" i="12"/>
  <c r="N125" i="12"/>
  <c r="L125" i="12"/>
  <c r="K125" i="12"/>
  <c r="J125" i="12"/>
  <c r="I125" i="12"/>
  <c r="G125" i="12"/>
  <c r="H124" i="12"/>
  <c r="G124" i="12"/>
  <c r="G123" i="12" s="1"/>
  <c r="P122" i="12"/>
  <c r="O122" i="12"/>
  <c r="N122" i="12"/>
  <c r="L122" i="12"/>
  <c r="K122" i="12"/>
  <c r="G120" i="12"/>
  <c r="O119" i="12"/>
  <c r="N119" i="12"/>
  <c r="L119" i="12"/>
  <c r="K119" i="12"/>
  <c r="J119" i="12"/>
  <c r="G119" i="12"/>
  <c r="G118" i="12"/>
  <c r="N116" i="12"/>
  <c r="L116" i="12"/>
  <c r="K116" i="12"/>
  <c r="J116" i="12"/>
  <c r="G116" i="12"/>
  <c r="G158" i="12" s="1"/>
  <c r="G115" i="12"/>
  <c r="G108" i="12"/>
  <c r="H107" i="12"/>
  <c r="H108" i="12" s="1"/>
  <c r="G104" i="12"/>
  <c r="G103" i="12"/>
  <c r="H102" i="12"/>
  <c r="H104" i="12" s="1"/>
  <c r="H101" i="12"/>
  <c r="H100" i="12"/>
  <c r="H99" i="12"/>
  <c r="H81" i="12"/>
  <c r="I80" i="12"/>
  <c r="H80" i="12"/>
  <c r="H94" i="12"/>
  <c r="M94" i="12" s="1"/>
  <c r="I93" i="12"/>
  <c r="H93" i="12"/>
  <c r="H92" i="12"/>
  <c r="I90" i="12"/>
  <c r="H90" i="12"/>
  <c r="H89" i="12"/>
  <c r="H88" i="12"/>
  <c r="I73" i="12"/>
  <c r="H73" i="12"/>
  <c r="I87" i="12"/>
  <c r="H87" i="12"/>
  <c r="H86" i="12"/>
  <c r="H85" i="12"/>
  <c r="I52" i="12"/>
  <c r="H52" i="12"/>
  <c r="H51" i="12"/>
  <c r="I72" i="12"/>
  <c r="H72" i="12"/>
  <c r="H71" i="12"/>
  <c r="H70" i="12"/>
  <c r="H66" i="12"/>
  <c r="I44" i="12"/>
  <c r="H44" i="12"/>
  <c r="H43" i="12"/>
  <c r="I42" i="12"/>
  <c r="H42" i="12"/>
  <c r="H41" i="12"/>
  <c r="H40" i="12"/>
  <c r="I39" i="12"/>
  <c r="H39" i="12"/>
  <c r="H38" i="12"/>
  <c r="H37" i="12"/>
  <c r="I36" i="12"/>
  <c r="H36" i="12"/>
  <c r="H35" i="12"/>
  <c r="H34" i="12"/>
  <c r="H33" i="12"/>
  <c r="I32" i="12"/>
  <c r="H32" i="12"/>
  <c r="H31" i="12"/>
  <c r="H30" i="12"/>
  <c r="I29" i="12"/>
  <c r="H29" i="12"/>
  <c r="H28" i="12"/>
  <c r="H27" i="12"/>
  <c r="I26" i="12"/>
  <c r="H26" i="12"/>
  <c r="H25" i="12"/>
  <c r="H24" i="12"/>
  <c r="I23" i="12"/>
  <c r="H23" i="12"/>
  <c r="H22" i="12"/>
  <c r="H21" i="12"/>
  <c r="I20" i="12"/>
  <c r="H20" i="12"/>
  <c r="H19" i="12"/>
  <c r="H18" i="12"/>
  <c r="H17" i="12"/>
  <c r="H16" i="12"/>
  <c r="I15" i="12"/>
  <c r="H15" i="12"/>
  <c r="H14" i="12"/>
  <c r="H13" i="12"/>
  <c r="I12" i="12"/>
  <c r="H12" i="12"/>
  <c r="H11" i="12"/>
  <c r="E125" i="4"/>
  <c r="D126" i="4"/>
  <c r="D125" i="4"/>
  <c r="D124" i="4" s="1"/>
  <c r="E129" i="4"/>
  <c r="E126" i="4"/>
  <c r="E33" i="4"/>
  <c r="D33" i="4"/>
  <c r="E57" i="4"/>
  <c r="D57" i="4"/>
  <c r="E70" i="4"/>
  <c r="D70" i="4"/>
  <c r="E117" i="4"/>
  <c r="D117" i="4"/>
  <c r="G88" i="4"/>
  <c r="F88" i="4"/>
  <c r="K88" i="4" s="1"/>
  <c r="G87" i="4"/>
  <c r="F87" i="4"/>
  <c r="K87" i="4" s="1"/>
  <c r="K196" i="12" l="1"/>
  <c r="M165" i="12"/>
  <c r="I164" i="12"/>
  <c r="I196" i="12" s="1"/>
  <c r="P110" i="12"/>
  <c r="M187" i="12"/>
  <c r="M188" i="12"/>
  <c r="M189" i="12"/>
  <c r="M190" i="12"/>
  <c r="M191" i="12"/>
  <c r="H164" i="12"/>
  <c r="H96" i="12"/>
  <c r="G157" i="12"/>
  <c r="H95" i="12"/>
  <c r="I96" i="12"/>
  <c r="I97" i="12" s="1"/>
  <c r="H77" i="12"/>
  <c r="M65" i="12"/>
  <c r="M56" i="12"/>
  <c r="M59" i="12"/>
  <c r="M62" i="12"/>
  <c r="M76" i="12"/>
  <c r="M84" i="12"/>
  <c r="G47" i="12"/>
  <c r="I46" i="12"/>
  <c r="M36" i="12"/>
  <c r="M39" i="12"/>
  <c r="M42" i="12"/>
  <c r="G117" i="12"/>
  <c r="Q159" i="12"/>
  <c r="M68" i="12"/>
  <c r="Q110" i="12"/>
  <c r="Q111" i="12" s="1"/>
  <c r="N110" i="12"/>
  <c r="M93" i="12"/>
  <c r="H120" i="12"/>
  <c r="G97" i="12"/>
  <c r="H45" i="12"/>
  <c r="H46" i="12"/>
  <c r="H103" i="12"/>
  <c r="H105" i="12" s="1"/>
  <c r="M107" i="12"/>
  <c r="M108" i="12" s="1"/>
  <c r="G114" i="12"/>
  <c r="H118" i="12"/>
  <c r="H117" i="12" s="1"/>
  <c r="O158" i="12"/>
  <c r="O159" i="12" s="1"/>
  <c r="I158" i="12"/>
  <c r="I159" i="12" s="1"/>
  <c r="P199" i="12"/>
  <c r="P200" i="12" s="1"/>
  <c r="J199" i="12"/>
  <c r="J200" i="12" s="1"/>
  <c r="M174" i="12"/>
  <c r="M177" i="12"/>
  <c r="M186" i="12"/>
  <c r="M193" i="12"/>
  <c r="M194" i="12"/>
  <c r="G109" i="12"/>
  <c r="H114" i="12"/>
  <c r="I216" i="12"/>
  <c r="M20" i="12"/>
  <c r="M23" i="12"/>
  <c r="M26" i="12"/>
  <c r="M32" i="12"/>
  <c r="M44" i="12"/>
  <c r="M72" i="12"/>
  <c r="M52" i="12"/>
  <c r="M90" i="12"/>
  <c r="M80" i="12"/>
  <c r="G110" i="12"/>
  <c r="M135" i="12"/>
  <c r="M138" i="12"/>
  <c r="M119" i="12" s="1"/>
  <c r="M141" i="12"/>
  <c r="M147" i="12"/>
  <c r="M150" i="12"/>
  <c r="H123" i="12"/>
  <c r="L197" i="12"/>
  <c r="M217" i="12"/>
  <c r="M218" i="12"/>
  <c r="M12" i="12"/>
  <c r="J110" i="12"/>
  <c r="J47" i="12"/>
  <c r="O110" i="12"/>
  <c r="O47" i="12"/>
  <c r="M87" i="12"/>
  <c r="N97" i="12"/>
  <c r="P97" i="12"/>
  <c r="R110" i="12"/>
  <c r="R97" i="12"/>
  <c r="M15" i="12"/>
  <c r="M29" i="12"/>
  <c r="M73" i="12"/>
  <c r="L110" i="12"/>
  <c r="L97" i="12"/>
  <c r="R199" i="12"/>
  <c r="R200" i="12" s="1"/>
  <c r="R159" i="12"/>
  <c r="G105" i="12"/>
  <c r="M153" i="12"/>
  <c r="M125" i="12" s="1"/>
  <c r="M180" i="12"/>
  <c r="M102" i="12"/>
  <c r="M104" i="12" s="1"/>
  <c r="M105" i="12" s="1"/>
  <c r="H158" i="12"/>
  <c r="L158" i="12"/>
  <c r="N158" i="12"/>
  <c r="M132" i="12"/>
  <c r="M116" i="12" s="1"/>
  <c r="M144" i="12"/>
  <c r="M122" i="12" s="1"/>
  <c r="M156" i="12"/>
  <c r="O197" i="12"/>
  <c r="M171" i="12"/>
  <c r="M183" i="12"/>
  <c r="M192" i="12"/>
  <c r="N87" i="4"/>
  <c r="N88" i="4"/>
  <c r="L88" i="4"/>
  <c r="L87" i="4"/>
  <c r="H162" i="12" l="1"/>
  <c r="H196" i="12"/>
  <c r="H199" i="12" s="1"/>
  <c r="M164" i="12"/>
  <c r="M196" i="12" s="1"/>
  <c r="P202" i="12"/>
  <c r="M96" i="12"/>
  <c r="P197" i="12"/>
  <c r="Q199" i="12"/>
  <c r="Q200" i="12" s="1"/>
  <c r="H157" i="12"/>
  <c r="H159" i="12" s="1"/>
  <c r="J197" i="12"/>
  <c r="G159" i="12"/>
  <c r="H47" i="12"/>
  <c r="M46" i="12"/>
  <c r="G111" i="12"/>
  <c r="G197" i="12"/>
  <c r="G199" i="12"/>
  <c r="G202" i="12" s="1"/>
  <c r="H109" i="12"/>
  <c r="M158" i="12"/>
  <c r="M159" i="12" s="1"/>
  <c r="G198" i="12"/>
  <c r="H97" i="12"/>
  <c r="M216" i="12"/>
  <c r="H110" i="12"/>
  <c r="I197" i="12"/>
  <c r="I199" i="12"/>
  <c r="I200" i="12" s="1"/>
  <c r="L159" i="12"/>
  <c r="L199" i="12"/>
  <c r="L200" i="12" s="1"/>
  <c r="L111" i="12"/>
  <c r="O111" i="12"/>
  <c r="J202" i="12"/>
  <c r="J203" i="12" s="1"/>
  <c r="J111" i="12"/>
  <c r="N159" i="12"/>
  <c r="N199" i="12"/>
  <c r="N200" i="12" s="1"/>
  <c r="O199" i="12"/>
  <c r="O200" i="12" s="1"/>
  <c r="M97" i="12"/>
  <c r="I110" i="12"/>
  <c r="I47" i="12"/>
  <c r="R111" i="12"/>
  <c r="R202" i="12"/>
  <c r="P111" i="12"/>
  <c r="N111" i="12"/>
  <c r="N202" i="12" l="1"/>
  <c r="Q202" i="12"/>
  <c r="Q204" i="12" s="1"/>
  <c r="H198" i="12"/>
  <c r="M197" i="12"/>
  <c r="H111" i="12"/>
  <c r="H197" i="12"/>
  <c r="H200" i="12"/>
  <c r="H202" i="12"/>
  <c r="G200" i="12"/>
  <c r="G201" i="12"/>
  <c r="G203" i="12" s="1"/>
  <c r="Q209" i="12" s="1"/>
  <c r="N204" i="12"/>
  <c r="N203" i="12"/>
  <c r="R204" i="12"/>
  <c r="R203" i="12"/>
  <c r="I111" i="12"/>
  <c r="I202" i="12"/>
  <c r="I203" i="12" s="1"/>
  <c r="M110" i="12"/>
  <c r="M47" i="12"/>
  <c r="P203" i="12"/>
  <c r="P204" i="12"/>
  <c r="H201" i="12"/>
  <c r="O202" i="12"/>
  <c r="L202" i="12"/>
  <c r="L203" i="12" s="1"/>
  <c r="G63" i="4"/>
  <c r="L63" i="4" s="1"/>
  <c r="F63" i="4"/>
  <c r="G64" i="4"/>
  <c r="L64" i="4" s="1"/>
  <c r="F64" i="4"/>
  <c r="M199" i="12" l="1"/>
  <c r="M200" i="12" s="1"/>
  <c r="Q203" i="12"/>
  <c r="H203" i="12"/>
  <c r="Q210" i="12"/>
  <c r="O204" i="12"/>
  <c r="O203" i="12"/>
  <c r="M202" i="12"/>
  <c r="M203" i="12" s="1"/>
  <c r="M111" i="12"/>
  <c r="K64" i="4"/>
  <c r="K63" i="4"/>
  <c r="N63" i="4"/>
  <c r="N64" i="4"/>
  <c r="G25" i="4" l="1"/>
  <c r="F25" i="4"/>
  <c r="K25" i="4" l="1"/>
  <c r="N25" i="4"/>
  <c r="L25" i="4"/>
  <c r="G22" i="4" l="1"/>
  <c r="F22" i="4"/>
  <c r="G12" i="4"/>
  <c r="F12" i="4"/>
  <c r="K12" i="4" s="1"/>
  <c r="N22" i="4" l="1"/>
  <c r="L22" i="4"/>
  <c r="K22" i="4"/>
  <c r="N12" i="4"/>
  <c r="L12" i="4"/>
  <c r="P119" i="4" l="1"/>
  <c r="P118" i="4"/>
  <c r="P117" i="4"/>
  <c r="P99" i="4"/>
  <c r="P97" i="4"/>
  <c r="P72" i="4" l="1"/>
  <c r="P59" i="4"/>
  <c r="P58" i="4"/>
  <c r="P57" i="4"/>
  <c r="H57" i="4"/>
  <c r="I57" i="4"/>
  <c r="J57" i="4"/>
  <c r="P34" i="4"/>
  <c r="P35" i="4"/>
  <c r="P33" i="4"/>
  <c r="H33" i="4"/>
  <c r="I33" i="4"/>
  <c r="J33" i="4"/>
  <c r="G23" i="4"/>
  <c r="F23" i="4"/>
  <c r="M129" i="4"/>
  <c r="M131" i="4"/>
  <c r="M132" i="4"/>
  <c r="M125" i="4"/>
  <c r="M126" i="4"/>
  <c r="M127" i="4"/>
  <c r="M128" i="4"/>
  <c r="M124" i="4"/>
  <c r="E133" i="4"/>
  <c r="E132" i="4"/>
  <c r="E130" i="4"/>
  <c r="F68" i="4"/>
  <c r="G68" i="4"/>
  <c r="G94" i="4"/>
  <c r="L94" i="4" s="1"/>
  <c r="F94" i="4"/>
  <c r="F48" i="4"/>
  <c r="G48" i="4"/>
  <c r="L48" i="4" s="1"/>
  <c r="I74" i="4" l="1"/>
  <c r="E74" i="4"/>
  <c r="J74" i="4"/>
  <c r="H74" i="4"/>
  <c r="D74" i="4"/>
  <c r="K68" i="4"/>
  <c r="K23" i="4"/>
  <c r="N23" i="4"/>
  <c r="L23" i="4"/>
  <c r="E124" i="4"/>
  <c r="O126" i="4" s="1"/>
  <c r="N94" i="4"/>
  <c r="K94" i="4"/>
  <c r="L68" i="4"/>
  <c r="K48" i="4"/>
  <c r="N68" i="4"/>
  <c r="N48" i="4"/>
  <c r="O124" i="4" l="1"/>
  <c r="G109" i="4" l="1"/>
  <c r="L109" i="4" s="1"/>
  <c r="F109" i="4"/>
  <c r="K109" i="4" l="1"/>
  <c r="N109" i="4"/>
  <c r="G47" i="4" l="1"/>
  <c r="F47" i="4"/>
  <c r="F67" i="4"/>
  <c r="G67" i="4"/>
  <c r="K67" i="4" l="1"/>
  <c r="L67" i="4"/>
  <c r="K47" i="4"/>
  <c r="N47" i="4"/>
  <c r="N67" i="4"/>
  <c r="G54" i="4" l="1"/>
  <c r="L54" i="4" s="1"/>
  <c r="F54" i="4"/>
  <c r="K54" i="4" l="1"/>
  <c r="N54" i="4"/>
  <c r="G55" i="4" l="1"/>
  <c r="F55" i="4"/>
  <c r="G16" i="4"/>
  <c r="F16" i="4"/>
  <c r="G15" i="4"/>
  <c r="F15" i="4"/>
  <c r="N16" i="4" l="1"/>
  <c r="K55" i="4"/>
  <c r="N15" i="4"/>
  <c r="N55" i="4"/>
  <c r="L55" i="4"/>
  <c r="L16" i="4"/>
  <c r="K16" i="4"/>
  <c r="L15" i="4"/>
  <c r="K15" i="4"/>
  <c r="AC181" i="9" l="1"/>
  <c r="AB181" i="9"/>
  <c r="AA181" i="9"/>
  <c r="Z181" i="9"/>
  <c r="Y181" i="9"/>
  <c r="X181" i="9"/>
  <c r="W181" i="9"/>
  <c r="V181" i="9"/>
  <c r="U181" i="9"/>
  <c r="T181" i="9"/>
  <c r="AC174" i="9"/>
  <c r="AB174" i="9"/>
  <c r="AA174" i="9"/>
  <c r="Z174" i="9"/>
  <c r="Y174" i="9"/>
  <c r="AD172" i="9"/>
  <c r="L171" i="9"/>
  <c r="K171" i="9"/>
  <c r="J171" i="9"/>
  <c r="G171" i="9"/>
  <c r="H171" i="9" s="1"/>
  <c r="AD170" i="9"/>
  <c r="G170" i="9"/>
  <c r="AD169" i="9"/>
  <c r="AD168" i="9"/>
  <c r="AD167" i="9"/>
  <c r="I167" i="9"/>
  <c r="G167" i="9"/>
  <c r="H167" i="9" s="1"/>
  <c r="AD166" i="9"/>
  <c r="G166" i="9"/>
  <c r="AD165" i="9"/>
  <c r="AD164" i="9"/>
  <c r="L163" i="9"/>
  <c r="K163" i="9"/>
  <c r="J163" i="9"/>
  <c r="G163" i="9"/>
  <c r="H163" i="9" s="1"/>
  <c r="AD162" i="9"/>
  <c r="G162" i="9"/>
  <c r="AD161" i="9"/>
  <c r="AD160" i="9"/>
  <c r="L159" i="9"/>
  <c r="J159" i="9"/>
  <c r="G159" i="9"/>
  <c r="AD158" i="9"/>
  <c r="G158" i="9"/>
  <c r="H158" i="9" s="1"/>
  <c r="AD157" i="9"/>
  <c r="AD156" i="9"/>
  <c r="L155" i="9"/>
  <c r="J155" i="9"/>
  <c r="G155" i="9"/>
  <c r="H155" i="9" s="1"/>
  <c r="AD154" i="9"/>
  <c r="G154" i="9"/>
  <c r="L153" i="9"/>
  <c r="J153" i="9"/>
  <c r="G153" i="9"/>
  <c r="H153" i="9" s="1"/>
  <c r="AD152" i="9"/>
  <c r="G152" i="9"/>
  <c r="AD151" i="9"/>
  <c r="AD150" i="9"/>
  <c r="L149" i="9"/>
  <c r="J149" i="9"/>
  <c r="G149" i="9"/>
  <c r="AD148" i="9"/>
  <c r="G148" i="9"/>
  <c r="H148" i="9" s="1"/>
  <c r="AD147" i="9"/>
  <c r="AD146" i="9"/>
  <c r="L145" i="9"/>
  <c r="J145" i="9"/>
  <c r="G145" i="9"/>
  <c r="H145" i="9" s="1"/>
  <c r="AD144" i="9"/>
  <c r="G144" i="9"/>
  <c r="AD143" i="9"/>
  <c r="AD142" i="9"/>
  <c r="L141" i="9"/>
  <c r="J141" i="9"/>
  <c r="G141" i="9"/>
  <c r="H141" i="9" s="1"/>
  <c r="AD140" i="9"/>
  <c r="G140" i="9"/>
  <c r="H140" i="9" s="1"/>
  <c r="AD139" i="9"/>
  <c r="AD138" i="9"/>
  <c r="AC136" i="9"/>
  <c r="AB136" i="9"/>
  <c r="AA136" i="9"/>
  <c r="Z136" i="9"/>
  <c r="Y136" i="9"/>
  <c r="I133" i="9"/>
  <c r="AD132" i="9"/>
  <c r="AD131" i="9"/>
  <c r="L130" i="9"/>
  <c r="I130" i="9" s="1"/>
  <c r="G130" i="9"/>
  <c r="AD129" i="9"/>
  <c r="G129" i="9"/>
  <c r="G132" i="9" s="1"/>
  <c r="H132" i="9" s="1"/>
  <c r="AD128" i="9"/>
  <c r="I127" i="9"/>
  <c r="AD126" i="9"/>
  <c r="AD125" i="9"/>
  <c r="AD124" i="9"/>
  <c r="L124" i="9"/>
  <c r="I124" i="9" s="1"/>
  <c r="G124" i="9"/>
  <c r="AD123" i="9"/>
  <c r="G123" i="9"/>
  <c r="G126" i="9" s="1"/>
  <c r="H126" i="9" s="1"/>
  <c r="AD122" i="9"/>
  <c r="I121" i="9"/>
  <c r="AD120" i="9"/>
  <c r="AD119" i="9"/>
  <c r="AD118" i="9"/>
  <c r="J118" i="9"/>
  <c r="G118" i="9"/>
  <c r="G121" i="9" s="1"/>
  <c r="H121" i="9" s="1"/>
  <c r="AD117" i="9"/>
  <c r="G117" i="9"/>
  <c r="AD116" i="9"/>
  <c r="I116" i="9"/>
  <c r="AD115" i="9"/>
  <c r="AD114" i="9"/>
  <c r="G114" i="9"/>
  <c r="H114" i="9" s="1"/>
  <c r="L113" i="9"/>
  <c r="K113" i="9"/>
  <c r="J113" i="9"/>
  <c r="G113" i="9"/>
  <c r="H113" i="9" s="1"/>
  <c r="AD112" i="9"/>
  <c r="G112" i="9"/>
  <c r="AD111" i="9"/>
  <c r="AD110" i="9"/>
  <c r="X103" i="9"/>
  <c r="W103" i="9"/>
  <c r="V103" i="9"/>
  <c r="U103" i="9"/>
  <c r="T103" i="9"/>
  <c r="S103" i="9"/>
  <c r="Q103" i="9"/>
  <c r="P103" i="9"/>
  <c r="O103" i="9"/>
  <c r="N103" i="9"/>
  <c r="L103" i="9"/>
  <c r="K103" i="9"/>
  <c r="J103" i="9"/>
  <c r="I102" i="9"/>
  <c r="G102" i="9"/>
  <c r="H102" i="9" s="1"/>
  <c r="I101" i="9"/>
  <c r="I103" i="9" s="1"/>
  <c r="G101" i="9"/>
  <c r="H101" i="9" s="1"/>
  <c r="X98" i="9"/>
  <c r="W98" i="9"/>
  <c r="V98" i="9"/>
  <c r="U98" i="9"/>
  <c r="T98" i="9"/>
  <c r="S98" i="9"/>
  <c r="R98" i="9"/>
  <c r="Q98" i="9"/>
  <c r="P98" i="9"/>
  <c r="O98" i="9"/>
  <c r="N98" i="9"/>
  <c r="L98" i="9"/>
  <c r="K98" i="9"/>
  <c r="J98" i="9"/>
  <c r="I96" i="9"/>
  <c r="I98" i="9" s="1"/>
  <c r="G96" i="9"/>
  <c r="G98" i="9" s="1"/>
  <c r="AF98" i="9" s="1"/>
  <c r="G95" i="9"/>
  <c r="H95" i="9" s="1"/>
  <c r="B95" i="9"/>
  <c r="G94" i="9"/>
  <c r="H94" i="9" s="1"/>
  <c r="B94" i="9"/>
  <c r="G93" i="9"/>
  <c r="AC91" i="9"/>
  <c r="AB91" i="9"/>
  <c r="AA91" i="9"/>
  <c r="Z91" i="9"/>
  <c r="Y91" i="9"/>
  <c r="S90" i="9"/>
  <c r="AD89" i="9"/>
  <c r="AD88" i="9"/>
  <c r="G88" i="9"/>
  <c r="H88" i="9" s="1"/>
  <c r="B88" i="9"/>
  <c r="L87" i="9"/>
  <c r="J87" i="9"/>
  <c r="G87" i="9"/>
  <c r="H87" i="9" s="1"/>
  <c r="AD86" i="9"/>
  <c r="G86" i="9"/>
  <c r="H86" i="9" s="1"/>
  <c r="AD85" i="9"/>
  <c r="B85" i="9"/>
  <c r="L84" i="9"/>
  <c r="J84" i="9"/>
  <c r="G84" i="9"/>
  <c r="H84" i="9" s="1"/>
  <c r="AD83" i="9"/>
  <c r="G83" i="9"/>
  <c r="H83" i="9" s="1"/>
  <c r="AD82" i="9"/>
  <c r="B82" i="9"/>
  <c r="L81" i="9"/>
  <c r="J81" i="9"/>
  <c r="G81" i="9"/>
  <c r="H81" i="9" s="1"/>
  <c r="AD80" i="9"/>
  <c r="G80" i="9"/>
  <c r="H80" i="9" s="1"/>
  <c r="AD79" i="9"/>
  <c r="B79" i="9"/>
  <c r="G78" i="9"/>
  <c r="H78" i="9" s="1"/>
  <c r="B78" i="9"/>
  <c r="L77" i="9"/>
  <c r="J77" i="9"/>
  <c r="G77" i="9"/>
  <c r="H77" i="9" s="1"/>
  <c r="AD76" i="9"/>
  <c r="G76" i="9"/>
  <c r="H76" i="9" s="1"/>
  <c r="AD75" i="9"/>
  <c r="B75" i="9"/>
  <c r="L74" i="9"/>
  <c r="J74" i="9"/>
  <c r="G74" i="9"/>
  <c r="H74" i="9" s="1"/>
  <c r="AD73" i="9"/>
  <c r="G73" i="9"/>
  <c r="H73" i="9" s="1"/>
  <c r="AD72" i="9"/>
  <c r="B72" i="9"/>
  <c r="L71" i="9"/>
  <c r="J71" i="9"/>
  <c r="G71" i="9"/>
  <c r="H71" i="9" s="1"/>
  <c r="AD70" i="9"/>
  <c r="G70" i="9"/>
  <c r="H70" i="9" s="1"/>
  <c r="AD69" i="9"/>
  <c r="B69" i="9"/>
  <c r="AD68" i="9"/>
  <c r="G68" i="9"/>
  <c r="H68" i="9" s="1"/>
  <c r="L67" i="9"/>
  <c r="J67" i="9"/>
  <c r="G67" i="9"/>
  <c r="H67" i="9" s="1"/>
  <c r="AD66" i="9"/>
  <c r="G66" i="9"/>
  <c r="H66" i="9" s="1"/>
  <c r="AD65" i="9"/>
  <c r="L64" i="9"/>
  <c r="J64" i="9"/>
  <c r="G64" i="9"/>
  <c r="H64" i="9" s="1"/>
  <c r="AD63" i="9"/>
  <c r="G63" i="9"/>
  <c r="H63" i="9" s="1"/>
  <c r="AD62" i="9"/>
  <c r="B62" i="9"/>
  <c r="AD61" i="9"/>
  <c r="G61" i="9"/>
  <c r="H61" i="9" s="1"/>
  <c r="AD60" i="9"/>
  <c r="L60" i="9"/>
  <c r="J60" i="9"/>
  <c r="G60" i="9"/>
  <c r="H60" i="9" s="1"/>
  <c r="AD59" i="9"/>
  <c r="G59" i="9"/>
  <c r="H59" i="9" s="1"/>
  <c r="AD58" i="9"/>
  <c r="AD57" i="9"/>
  <c r="G57" i="9"/>
  <c r="H57" i="9" s="1"/>
  <c r="B57" i="9"/>
  <c r="L56" i="9"/>
  <c r="J56" i="9"/>
  <c r="G56" i="9"/>
  <c r="H56" i="9" s="1"/>
  <c r="G55" i="9"/>
  <c r="H55" i="9" s="1"/>
  <c r="B54" i="9"/>
  <c r="AD53" i="9"/>
  <c r="G53" i="9"/>
  <c r="B53" i="9"/>
  <c r="L52" i="9"/>
  <c r="J52" i="9"/>
  <c r="G52" i="9"/>
  <c r="H52" i="9" s="1"/>
  <c r="AD51" i="9"/>
  <c r="G51" i="9"/>
  <c r="H51" i="9" s="1"/>
  <c r="AD50" i="9"/>
  <c r="B50" i="9"/>
  <c r="AC48" i="9"/>
  <c r="AB48" i="9"/>
  <c r="AA48" i="9"/>
  <c r="Z48" i="9"/>
  <c r="Y48" i="9"/>
  <c r="X47" i="9"/>
  <c r="W47" i="9"/>
  <c r="V47" i="9"/>
  <c r="U47" i="9"/>
  <c r="T47" i="9"/>
  <c r="S47" i="9"/>
  <c r="Q47" i="9"/>
  <c r="P47" i="9"/>
  <c r="O47" i="9"/>
  <c r="AD44" i="9"/>
  <c r="M44" i="9"/>
  <c r="L43" i="9"/>
  <c r="I43" i="9" s="1"/>
  <c r="G43" i="9"/>
  <c r="H43" i="9" s="1"/>
  <c r="N42" i="9"/>
  <c r="L42" i="9"/>
  <c r="G42" i="9"/>
  <c r="H42" i="9" s="1"/>
  <c r="AD41" i="9"/>
  <c r="G41" i="9"/>
  <c r="H41" i="9" s="1"/>
  <c r="AD40" i="9"/>
  <c r="L39" i="9"/>
  <c r="K39" i="9"/>
  <c r="J39" i="9"/>
  <c r="G39" i="9"/>
  <c r="H39" i="9" s="1"/>
  <c r="AD38" i="9"/>
  <c r="G38" i="9"/>
  <c r="AD37" i="9"/>
  <c r="AD36" i="9"/>
  <c r="G36" i="9"/>
  <c r="H36" i="9" s="1"/>
  <c r="AD35" i="9"/>
  <c r="G35" i="9"/>
  <c r="H35" i="9" s="1"/>
  <c r="AD34" i="9"/>
  <c r="L34" i="9"/>
  <c r="J34" i="9"/>
  <c r="G34" i="9"/>
  <c r="H34" i="9" s="1"/>
  <c r="AD33" i="9"/>
  <c r="G33" i="9"/>
  <c r="H33" i="9" s="1"/>
  <c r="AD32" i="9"/>
  <c r="L31" i="9"/>
  <c r="J31" i="9"/>
  <c r="G31" i="9"/>
  <c r="H31" i="9" s="1"/>
  <c r="AD30" i="9"/>
  <c r="G30" i="9"/>
  <c r="H30" i="9" s="1"/>
  <c r="AD29" i="9"/>
  <c r="AD28" i="9"/>
  <c r="L28" i="9"/>
  <c r="K28" i="9"/>
  <c r="J28" i="9"/>
  <c r="G28" i="9"/>
  <c r="H28" i="9" s="1"/>
  <c r="AD27" i="9"/>
  <c r="G27" i="9"/>
  <c r="H27" i="9" s="1"/>
  <c r="H26" i="9" s="1"/>
  <c r="AD26" i="9"/>
  <c r="AD25" i="9"/>
  <c r="G25" i="9"/>
  <c r="H25" i="9" s="1"/>
  <c r="AD24" i="9"/>
  <c r="L23" i="9"/>
  <c r="J23" i="9"/>
  <c r="G23" i="9"/>
  <c r="H23" i="9" s="1"/>
  <c r="AD22" i="9"/>
  <c r="G22" i="9"/>
  <c r="H22" i="9" s="1"/>
  <c r="AD21" i="9"/>
  <c r="AD20" i="9"/>
  <c r="G20" i="9"/>
  <c r="AD19" i="9"/>
  <c r="B19" i="9"/>
  <c r="AD18" i="9"/>
  <c r="G18" i="9"/>
  <c r="H18" i="9" s="1"/>
  <c r="L17" i="9"/>
  <c r="I17" i="9" s="1"/>
  <c r="G17" i="9"/>
  <c r="H17" i="9" s="1"/>
  <c r="AD16" i="9"/>
  <c r="G16" i="9"/>
  <c r="AD15" i="9"/>
  <c r="L14" i="9"/>
  <c r="J14" i="9"/>
  <c r="G14" i="9"/>
  <c r="H14" i="9" s="1"/>
  <c r="L13" i="9"/>
  <c r="J13" i="9"/>
  <c r="G13" i="9"/>
  <c r="H13" i="9" s="1"/>
  <c r="AD12" i="9"/>
  <c r="G12" i="9"/>
  <c r="AD11" i="9"/>
  <c r="G69" i="9" l="1"/>
  <c r="H69" i="9" s="1"/>
  <c r="G97" i="9"/>
  <c r="AF97" i="9" s="1"/>
  <c r="G26" i="9"/>
  <c r="G122" i="9"/>
  <c r="H122" i="9" s="1"/>
  <c r="G72" i="9"/>
  <c r="H72" i="9" s="1"/>
  <c r="G79" i="9"/>
  <c r="H79" i="9" s="1"/>
  <c r="S105" i="9"/>
  <c r="M121" i="9"/>
  <c r="Y177" i="9"/>
  <c r="AC177" i="9"/>
  <c r="Z177" i="9"/>
  <c r="AB177" i="9"/>
  <c r="M43" i="9"/>
  <c r="I23" i="9"/>
  <c r="M23" i="9" s="1"/>
  <c r="I28" i="9"/>
  <c r="M28" i="9" s="1"/>
  <c r="I31" i="9"/>
  <c r="M31" i="9" s="1"/>
  <c r="G40" i="9"/>
  <c r="I71" i="9"/>
  <c r="M71" i="9" s="1"/>
  <c r="I81" i="9"/>
  <c r="M81" i="9" s="1"/>
  <c r="M167" i="9"/>
  <c r="M17" i="9"/>
  <c r="I34" i="9"/>
  <c r="M34" i="9" s="1"/>
  <c r="G89" i="9"/>
  <c r="H89" i="9" s="1"/>
  <c r="G54" i="9"/>
  <c r="H54" i="9" s="1"/>
  <c r="I74" i="9"/>
  <c r="M74" i="9" s="1"/>
  <c r="I77" i="9"/>
  <c r="I87" i="9"/>
  <c r="H96" i="9"/>
  <c r="H98" i="9" s="1"/>
  <c r="H129" i="9"/>
  <c r="I141" i="9"/>
  <c r="M141" i="9" s="1"/>
  <c r="I149" i="9"/>
  <c r="I159" i="9"/>
  <c r="G24" i="9"/>
  <c r="I52" i="9"/>
  <c r="M52" i="9" s="1"/>
  <c r="I56" i="9"/>
  <c r="M56" i="9" s="1"/>
  <c r="I64" i="9"/>
  <c r="I67" i="9"/>
  <c r="M67" i="9" s="1"/>
  <c r="M77" i="9"/>
  <c r="I84" i="9"/>
  <c r="M84" i="9" s="1"/>
  <c r="I113" i="9"/>
  <c r="M113" i="9" s="1"/>
  <c r="H118" i="9"/>
  <c r="AD46" i="9"/>
  <c r="H24" i="9"/>
  <c r="M64" i="9"/>
  <c r="M87" i="9"/>
  <c r="I13" i="9"/>
  <c r="M13" i="9" s="1"/>
  <c r="I14" i="9"/>
  <c r="M14" i="9" s="1"/>
  <c r="H20" i="9"/>
  <c r="G29" i="9"/>
  <c r="H29" i="9" s="1"/>
  <c r="G32" i="9"/>
  <c r="H32" i="9" s="1"/>
  <c r="I39" i="9"/>
  <c r="M39" i="9" s="1"/>
  <c r="I60" i="9"/>
  <c r="M60" i="9" s="1"/>
  <c r="G62" i="9"/>
  <c r="H62" i="9" s="1"/>
  <c r="G65" i="9"/>
  <c r="H65" i="9" s="1"/>
  <c r="H93" i="9"/>
  <c r="H97" i="9" s="1"/>
  <c r="H123" i="9"/>
  <c r="G139" i="9"/>
  <c r="H139" i="9" s="1"/>
  <c r="I145" i="9"/>
  <c r="M145" i="9" s="1"/>
  <c r="I153" i="9"/>
  <c r="M153" i="9" s="1"/>
  <c r="I155" i="9"/>
  <c r="M155" i="9" s="1"/>
  <c r="I163" i="9"/>
  <c r="M163" i="9" s="1"/>
  <c r="I171" i="9"/>
  <c r="M171" i="9" s="1"/>
  <c r="H40" i="9"/>
  <c r="G46" i="9"/>
  <c r="H12" i="9"/>
  <c r="G11" i="9"/>
  <c r="H11" i="9" s="1"/>
  <c r="H16" i="9"/>
  <c r="G15" i="9"/>
  <c r="H15" i="9" s="1"/>
  <c r="G21" i="9"/>
  <c r="H38" i="9"/>
  <c r="G37" i="9"/>
  <c r="H37" i="9" s="1"/>
  <c r="I42" i="9"/>
  <c r="I40" i="9" s="1"/>
  <c r="L40" i="9"/>
  <c r="G99" i="9"/>
  <c r="AF99" i="9" s="1"/>
  <c r="G134" i="9"/>
  <c r="H112" i="9"/>
  <c r="G111" i="9"/>
  <c r="H111" i="9" s="1"/>
  <c r="G120" i="9"/>
  <c r="H117" i="9"/>
  <c r="G133" i="9"/>
  <c r="H133" i="9" s="1"/>
  <c r="M133" i="9" s="1"/>
  <c r="H130" i="9"/>
  <c r="M130" i="9" s="1"/>
  <c r="G128" i="9"/>
  <c r="H149" i="9"/>
  <c r="G147" i="9"/>
  <c r="H147" i="9" s="1"/>
  <c r="H152" i="9"/>
  <c r="G151" i="9"/>
  <c r="H151" i="9" s="1"/>
  <c r="H159" i="9"/>
  <c r="G157" i="9"/>
  <c r="H157" i="9" s="1"/>
  <c r="H162" i="9"/>
  <c r="G161" i="9"/>
  <c r="H161" i="9" s="1"/>
  <c r="G50" i="9"/>
  <c r="H50" i="9" s="1"/>
  <c r="H53" i="9"/>
  <c r="G58" i="9"/>
  <c r="H58" i="9" s="1"/>
  <c r="G75" i="9"/>
  <c r="H75" i="9" s="1"/>
  <c r="G82" i="9"/>
  <c r="H82" i="9" s="1"/>
  <c r="G85" i="9"/>
  <c r="H85" i="9" s="1"/>
  <c r="H103" i="9"/>
  <c r="M101" i="9"/>
  <c r="M102" i="9"/>
  <c r="G103" i="9"/>
  <c r="G116" i="9"/>
  <c r="H116" i="9" s="1"/>
  <c r="H124" i="9"/>
  <c r="G127" i="9"/>
  <c r="H127" i="9" s="1"/>
  <c r="M127" i="9" s="1"/>
  <c r="AA177" i="9"/>
  <c r="H144" i="9"/>
  <c r="G143" i="9"/>
  <c r="H143" i="9" s="1"/>
  <c r="H166" i="9"/>
  <c r="G165" i="9"/>
  <c r="H165" i="9" s="1"/>
  <c r="H170" i="9"/>
  <c r="G169" i="9"/>
  <c r="H169" i="9" s="1"/>
  <c r="G172" i="9"/>
  <c r="G125" i="9" l="1"/>
  <c r="H125" i="9" s="1"/>
  <c r="H99" i="9"/>
  <c r="M159" i="9"/>
  <c r="M149" i="9"/>
  <c r="AF89" i="9"/>
  <c r="G104" i="9"/>
  <c r="AF104" i="9" s="1"/>
  <c r="M103" i="9"/>
  <c r="M96" i="9"/>
  <c r="M98" i="9" s="1"/>
  <c r="M42" i="9"/>
  <c r="M40" i="9" s="1"/>
  <c r="H172" i="9"/>
  <c r="G175" i="9"/>
  <c r="H134" i="9"/>
  <c r="H21" i="9"/>
  <c r="G19" i="9"/>
  <c r="H19" i="9" s="1"/>
  <c r="M124" i="9"/>
  <c r="G131" i="9"/>
  <c r="H131" i="9" s="1"/>
  <c r="H128" i="9"/>
  <c r="H120" i="9"/>
  <c r="G119" i="9"/>
  <c r="H119" i="9" s="1"/>
  <c r="H46" i="9"/>
  <c r="H104" i="9" s="1"/>
  <c r="AF46" i="9"/>
  <c r="H175" i="9" l="1"/>
  <c r="H178" i="9" s="1"/>
  <c r="G178" i="9"/>
  <c r="G115" i="4" l="1"/>
  <c r="F115" i="4"/>
  <c r="L114" i="4"/>
  <c r="F114" i="4"/>
  <c r="N114" i="4" s="1"/>
  <c r="G113" i="4"/>
  <c r="L113" i="4" s="1"/>
  <c r="F113" i="4"/>
  <c r="G112" i="4"/>
  <c r="F112" i="4"/>
  <c r="G111" i="4"/>
  <c r="F111" i="4"/>
  <c r="N112" i="4" l="1"/>
  <c r="R56" i="9"/>
  <c r="R159" i="9"/>
  <c r="AD159" i="9" s="1"/>
  <c r="N113" i="4"/>
  <c r="K115" i="4"/>
  <c r="N111" i="4"/>
  <c r="K112" i="4"/>
  <c r="K111" i="4"/>
  <c r="N115" i="4"/>
  <c r="L115" i="4"/>
  <c r="K114" i="4"/>
  <c r="K113" i="4"/>
  <c r="L112" i="4"/>
  <c r="L111" i="4"/>
  <c r="G96" i="4"/>
  <c r="F96" i="4"/>
  <c r="F95" i="4"/>
  <c r="K95" i="4" s="1"/>
  <c r="G93" i="4"/>
  <c r="F93" i="4"/>
  <c r="G92" i="4"/>
  <c r="L92" i="4" s="1"/>
  <c r="F92" i="4"/>
  <c r="G91" i="4"/>
  <c r="F91" i="4"/>
  <c r="G90" i="4"/>
  <c r="F90" i="4"/>
  <c r="G69" i="4"/>
  <c r="L69" i="4" s="1"/>
  <c r="F69" i="4"/>
  <c r="G65" i="4"/>
  <c r="F65" i="4"/>
  <c r="G56" i="4"/>
  <c r="F56" i="4"/>
  <c r="G66" i="4"/>
  <c r="F66" i="4"/>
  <c r="L66" i="4" l="1"/>
  <c r="O171" i="9" s="1"/>
  <c r="AD171" i="9" s="1"/>
  <c r="P52" i="9"/>
  <c r="P84" i="9"/>
  <c r="Q64" i="9"/>
  <c r="R74" i="9"/>
  <c r="AD74" i="9" s="1"/>
  <c r="R163" i="9"/>
  <c r="AD163" i="9" s="1"/>
  <c r="K56" i="4"/>
  <c r="K65" i="4"/>
  <c r="N90" i="4"/>
  <c r="N92" i="4"/>
  <c r="N93" i="4"/>
  <c r="N66" i="4"/>
  <c r="N91" i="4"/>
  <c r="N96" i="4"/>
  <c r="N56" i="4"/>
  <c r="N65" i="4"/>
  <c r="N69" i="4"/>
  <c r="K90" i="4"/>
  <c r="K91" i="4"/>
  <c r="K93" i="4"/>
  <c r="K96" i="4"/>
  <c r="L96" i="4"/>
  <c r="L93" i="4"/>
  <c r="K92" i="4"/>
  <c r="L91" i="4"/>
  <c r="L90" i="4"/>
  <c r="K69" i="4"/>
  <c r="L65" i="4"/>
  <c r="L56" i="4"/>
  <c r="K66" i="4"/>
  <c r="G21" i="4"/>
  <c r="F21" i="4"/>
  <c r="O71" i="9" l="1"/>
  <c r="P145" i="9"/>
  <c r="AD145" i="9" s="1"/>
  <c r="Q149" i="9"/>
  <c r="AD149" i="9" s="1"/>
  <c r="Q155" i="9"/>
  <c r="AD155" i="9" s="1"/>
  <c r="AD64" i="9"/>
  <c r="AD52" i="9"/>
  <c r="O113" i="9"/>
  <c r="AD113" i="9" s="1"/>
  <c r="O84" i="9"/>
  <c r="AD84" i="9" s="1"/>
  <c r="P71" i="9"/>
  <c r="P90" i="9" s="1"/>
  <c r="P105" i="9" s="1"/>
  <c r="Q87" i="9"/>
  <c r="AD87" i="9" s="1"/>
  <c r="Q141" i="9"/>
  <c r="AD141" i="9" s="1"/>
  <c r="Q153" i="9"/>
  <c r="AD153" i="9" s="1"/>
  <c r="R90" i="9"/>
  <c r="N21" i="4"/>
  <c r="K21" i="4"/>
  <c r="L21" i="4"/>
  <c r="M78" i="9" l="1"/>
  <c r="R173" i="9"/>
  <c r="R176" i="9" s="1"/>
  <c r="W173" i="9"/>
  <c r="L173" i="9"/>
  <c r="T173" i="9"/>
  <c r="I173" i="9"/>
  <c r="O173" i="9"/>
  <c r="S173" i="9"/>
  <c r="X173" i="9"/>
  <c r="V173" i="9"/>
  <c r="J173" i="9"/>
  <c r="N173" i="9"/>
  <c r="P173" i="9"/>
  <c r="G173" i="9"/>
  <c r="K173" i="9"/>
  <c r="Q173" i="9"/>
  <c r="U173" i="9"/>
  <c r="M173" i="9"/>
  <c r="H173" i="9"/>
  <c r="AD71" i="9"/>
  <c r="N77" i="9"/>
  <c r="Q90" i="9"/>
  <c r="Q105" i="9" s="1"/>
  <c r="H174" i="9" l="1"/>
  <c r="AD77" i="9"/>
  <c r="G174" i="9"/>
  <c r="AD173" i="9"/>
  <c r="AC179" i="8"/>
  <c r="AB179" i="8"/>
  <c r="AA179" i="8"/>
  <c r="Z179" i="8"/>
  <c r="Y179" i="8"/>
  <c r="X179" i="8"/>
  <c r="W179" i="8"/>
  <c r="V179" i="8"/>
  <c r="U179" i="8"/>
  <c r="T179" i="8"/>
  <c r="S179" i="8"/>
  <c r="Q179" i="8"/>
  <c r="P179" i="8"/>
  <c r="O179" i="8"/>
  <c r="N179" i="8"/>
  <c r="AC172" i="8"/>
  <c r="AB172" i="8"/>
  <c r="AA172" i="8"/>
  <c r="Z172" i="8"/>
  <c r="Y172" i="8"/>
  <c r="AD170" i="8"/>
  <c r="R169" i="8"/>
  <c r="AD169" i="8" s="1"/>
  <c r="L169" i="8"/>
  <c r="J169" i="8"/>
  <c r="G169" i="8"/>
  <c r="H169" i="8" s="1"/>
  <c r="AD168" i="8"/>
  <c r="G168" i="8"/>
  <c r="H168" i="8" s="1"/>
  <c r="AD167" i="8"/>
  <c r="AD166" i="8"/>
  <c r="R165" i="8"/>
  <c r="AD165" i="8" s="1"/>
  <c r="L165" i="8"/>
  <c r="J165" i="8"/>
  <c r="G165" i="8"/>
  <c r="H165" i="8" s="1"/>
  <c r="AD164" i="8"/>
  <c r="G164" i="8"/>
  <c r="H164" i="8" s="1"/>
  <c r="AD163" i="8"/>
  <c r="AD162" i="8"/>
  <c r="Q161" i="8"/>
  <c r="AD161" i="8" s="1"/>
  <c r="L161" i="8"/>
  <c r="J161" i="8"/>
  <c r="G161" i="8"/>
  <c r="H161" i="8" s="1"/>
  <c r="AD160" i="8"/>
  <c r="G160" i="8"/>
  <c r="H160" i="8" s="1"/>
  <c r="AD159" i="8"/>
  <c r="AD158" i="8"/>
  <c r="R157" i="8"/>
  <c r="AD157" i="8" s="1"/>
  <c r="L157" i="8"/>
  <c r="I157" i="8" s="1"/>
  <c r="G157" i="8"/>
  <c r="H157" i="8" s="1"/>
  <c r="AD156" i="8"/>
  <c r="G156" i="8"/>
  <c r="H156" i="8" s="1"/>
  <c r="AD155" i="8"/>
  <c r="AD154" i="8"/>
  <c r="Q153" i="8"/>
  <c r="AD153" i="8" s="1"/>
  <c r="L153" i="8"/>
  <c r="J153" i="8"/>
  <c r="G153" i="8"/>
  <c r="H153" i="8" s="1"/>
  <c r="AD152" i="8"/>
  <c r="G152" i="8"/>
  <c r="H152" i="8" s="1"/>
  <c r="AD151" i="8"/>
  <c r="AD150" i="8"/>
  <c r="R149" i="8"/>
  <c r="AD149" i="8" s="1"/>
  <c r="L149" i="8"/>
  <c r="J149" i="8"/>
  <c r="G149" i="8"/>
  <c r="H149" i="8" s="1"/>
  <c r="AD148" i="8"/>
  <c r="G148" i="8"/>
  <c r="H148" i="8" s="1"/>
  <c r="AD147" i="8"/>
  <c r="G147" i="8"/>
  <c r="H147" i="8" s="1"/>
  <c r="AD146" i="8"/>
  <c r="Q145" i="8"/>
  <c r="AD145" i="8" s="1"/>
  <c r="L145" i="8"/>
  <c r="J145" i="8"/>
  <c r="G145" i="8"/>
  <c r="H145" i="8" s="1"/>
  <c r="AD144" i="8"/>
  <c r="G144" i="8"/>
  <c r="AD143" i="8"/>
  <c r="AD142" i="8"/>
  <c r="Q141" i="8"/>
  <c r="AD141" i="8" s="1"/>
  <c r="L141" i="8"/>
  <c r="J141" i="8"/>
  <c r="G141" i="8"/>
  <c r="H141" i="8" s="1"/>
  <c r="AD140" i="8"/>
  <c r="G140" i="8"/>
  <c r="H140" i="8" s="1"/>
  <c r="AD139" i="8"/>
  <c r="AD138" i="8"/>
  <c r="AD137" i="8"/>
  <c r="K137" i="8"/>
  <c r="P136" i="8"/>
  <c r="AD136" i="8" s="1"/>
  <c r="L136" i="8"/>
  <c r="J136" i="8"/>
  <c r="G136" i="8"/>
  <c r="H136" i="8" s="1"/>
  <c r="AC134" i="8"/>
  <c r="AB134" i="8"/>
  <c r="AA134" i="8"/>
  <c r="Z134" i="8"/>
  <c r="Y134" i="8"/>
  <c r="I131" i="8"/>
  <c r="AD130" i="8"/>
  <c r="AD129" i="8"/>
  <c r="L128" i="8"/>
  <c r="I128" i="8" s="1"/>
  <c r="G128" i="8"/>
  <c r="AD127" i="8"/>
  <c r="G127" i="8"/>
  <c r="G130" i="8" s="1"/>
  <c r="H130" i="8" s="1"/>
  <c r="AD126" i="8"/>
  <c r="I125" i="8"/>
  <c r="AD124" i="8"/>
  <c r="AD123" i="8"/>
  <c r="AD122" i="8"/>
  <c r="L122" i="8"/>
  <c r="I122" i="8" s="1"/>
  <c r="G122" i="8"/>
  <c r="H122" i="8" s="1"/>
  <c r="AD121" i="8"/>
  <c r="G121" i="8"/>
  <c r="G124" i="8" s="1"/>
  <c r="H124" i="8" s="1"/>
  <c r="AD120" i="8"/>
  <c r="I119" i="8"/>
  <c r="AD118" i="8"/>
  <c r="AD117" i="8"/>
  <c r="AD116" i="8"/>
  <c r="J116" i="8"/>
  <c r="G116" i="8"/>
  <c r="G119" i="8" s="1"/>
  <c r="H119" i="8" s="1"/>
  <c r="AD115" i="8"/>
  <c r="G115" i="8"/>
  <c r="G118" i="8" s="1"/>
  <c r="H118" i="8" s="1"/>
  <c r="AD114" i="8"/>
  <c r="I114" i="8"/>
  <c r="AD113" i="8"/>
  <c r="AD112" i="8"/>
  <c r="G112" i="8"/>
  <c r="H112" i="8" s="1"/>
  <c r="AD111" i="8"/>
  <c r="AD110" i="8"/>
  <c r="G110" i="8"/>
  <c r="X103" i="8"/>
  <c r="W103" i="8"/>
  <c r="V103" i="8"/>
  <c r="U103" i="8"/>
  <c r="T103" i="8"/>
  <c r="S103" i="8"/>
  <c r="Q103" i="8"/>
  <c r="P103" i="8"/>
  <c r="O103" i="8"/>
  <c r="N103" i="8"/>
  <c r="L103" i="8"/>
  <c r="K103" i="8"/>
  <c r="J103" i="8"/>
  <c r="I102" i="8"/>
  <c r="G102" i="8"/>
  <c r="H102" i="8" s="1"/>
  <c r="I101" i="8"/>
  <c r="I103" i="8" s="1"/>
  <c r="G101" i="8"/>
  <c r="H101" i="8" s="1"/>
  <c r="X98" i="8"/>
  <c r="W98" i="8"/>
  <c r="V98" i="8"/>
  <c r="U98" i="8"/>
  <c r="T98" i="8"/>
  <c r="S98" i="8"/>
  <c r="R98" i="8"/>
  <c r="Q98" i="8"/>
  <c r="P98" i="8"/>
  <c r="O98" i="8"/>
  <c r="N98" i="8"/>
  <c r="L98" i="8"/>
  <c r="K98" i="8"/>
  <c r="J98" i="8"/>
  <c r="I96" i="8"/>
  <c r="I98" i="8" s="1"/>
  <c r="G96" i="8"/>
  <c r="G98" i="8" s="1"/>
  <c r="AF98" i="8" s="1"/>
  <c r="G95" i="8"/>
  <c r="H95" i="8" s="1"/>
  <c r="G94" i="8"/>
  <c r="H94" i="8" s="1"/>
  <c r="G93" i="8"/>
  <c r="AC91" i="8"/>
  <c r="AB91" i="8"/>
  <c r="AA91" i="8"/>
  <c r="Z91" i="8"/>
  <c r="Y91" i="8"/>
  <c r="S90" i="8"/>
  <c r="R90" i="8"/>
  <c r="AD89" i="8"/>
  <c r="P88" i="8"/>
  <c r="AD88" i="8" s="1"/>
  <c r="L88" i="8"/>
  <c r="I88" i="8" s="1"/>
  <c r="G88" i="8"/>
  <c r="H88" i="8" s="1"/>
  <c r="AD87" i="8"/>
  <c r="I87" i="8"/>
  <c r="H87" i="8"/>
  <c r="Q86" i="8"/>
  <c r="AD86" i="8" s="1"/>
  <c r="L86" i="8"/>
  <c r="J86" i="8"/>
  <c r="G86" i="8"/>
  <c r="H86" i="8" s="1"/>
  <c r="AD85" i="8"/>
  <c r="G85" i="8"/>
  <c r="H85" i="8" s="1"/>
  <c r="AD84" i="8"/>
  <c r="AD83" i="8"/>
  <c r="K83" i="8"/>
  <c r="AD81" i="8"/>
  <c r="L81" i="8"/>
  <c r="J81" i="8"/>
  <c r="G81" i="8"/>
  <c r="H81" i="8" s="1"/>
  <c r="AD80" i="8"/>
  <c r="G80" i="8"/>
  <c r="AD79" i="8"/>
  <c r="AD78" i="8"/>
  <c r="G78" i="8"/>
  <c r="H78" i="8" s="1"/>
  <c r="L77" i="8"/>
  <c r="J77" i="8"/>
  <c r="G77" i="8"/>
  <c r="H77" i="8" s="1"/>
  <c r="AD76" i="8"/>
  <c r="G76" i="8"/>
  <c r="H76" i="8" s="1"/>
  <c r="AD75" i="8"/>
  <c r="Q74" i="8"/>
  <c r="AD74" i="8" s="1"/>
  <c r="L74" i="8"/>
  <c r="J74" i="8"/>
  <c r="G74" i="8"/>
  <c r="H74" i="8" s="1"/>
  <c r="AD73" i="8"/>
  <c r="G73" i="8"/>
  <c r="H73" i="8" s="1"/>
  <c r="AD72" i="8"/>
  <c r="P71" i="8"/>
  <c r="AD71" i="8" s="1"/>
  <c r="L71" i="8"/>
  <c r="J71" i="8"/>
  <c r="G71" i="8"/>
  <c r="H71" i="8" s="1"/>
  <c r="AD70" i="8"/>
  <c r="G70" i="8"/>
  <c r="H70" i="8" s="1"/>
  <c r="AD69" i="8"/>
  <c r="AD68" i="8"/>
  <c r="L68" i="8"/>
  <c r="J68" i="8"/>
  <c r="G68" i="8"/>
  <c r="H68" i="8" s="1"/>
  <c r="AD67" i="8"/>
  <c r="G67" i="8"/>
  <c r="H67" i="8" s="1"/>
  <c r="AD66" i="8"/>
  <c r="P65" i="8"/>
  <c r="AD65" i="8" s="1"/>
  <c r="L65" i="8"/>
  <c r="J65" i="8"/>
  <c r="G65" i="8"/>
  <c r="H65" i="8" s="1"/>
  <c r="AD64" i="8"/>
  <c r="G64" i="8"/>
  <c r="H64" i="8" s="1"/>
  <c r="AD63" i="8"/>
  <c r="AD62" i="8"/>
  <c r="I62" i="8"/>
  <c r="H62" i="8"/>
  <c r="Q61" i="8"/>
  <c r="L61" i="8"/>
  <c r="J61" i="8"/>
  <c r="G61" i="8"/>
  <c r="H61" i="8" s="1"/>
  <c r="AD60" i="8"/>
  <c r="G60" i="8"/>
  <c r="H60" i="8" s="1"/>
  <c r="AD59" i="8"/>
  <c r="L59" i="8"/>
  <c r="P58" i="8"/>
  <c r="AD58" i="8" s="1"/>
  <c r="L58" i="8"/>
  <c r="J58" i="8"/>
  <c r="G58" i="8"/>
  <c r="H58" i="8" s="1"/>
  <c r="AD57" i="8"/>
  <c r="G57" i="8"/>
  <c r="H57" i="8" s="1"/>
  <c r="AD56" i="8"/>
  <c r="L55" i="8"/>
  <c r="J55" i="8"/>
  <c r="G55" i="8"/>
  <c r="H55" i="8" s="1"/>
  <c r="AD54" i="8"/>
  <c r="I54" i="8"/>
  <c r="H54" i="8"/>
  <c r="L53" i="8"/>
  <c r="J53" i="8"/>
  <c r="G53" i="8"/>
  <c r="H53" i="8" s="1"/>
  <c r="AD52" i="8"/>
  <c r="G52" i="8"/>
  <c r="H52" i="8" s="1"/>
  <c r="AD51" i="8"/>
  <c r="B51" i="8"/>
  <c r="AD50" i="8"/>
  <c r="G50" i="8"/>
  <c r="H50" i="8" s="1"/>
  <c r="AD49" i="8"/>
  <c r="L49" i="8"/>
  <c r="K49" i="8"/>
  <c r="J49" i="8"/>
  <c r="I49" i="8" s="1"/>
  <c r="G49" i="8"/>
  <c r="H49" i="8" s="1"/>
  <c r="AC47" i="8"/>
  <c r="AB47" i="8"/>
  <c r="AA47" i="8"/>
  <c r="Z47" i="8"/>
  <c r="Y47" i="8"/>
  <c r="X46" i="8"/>
  <c r="W46" i="8"/>
  <c r="V46" i="8"/>
  <c r="U46" i="8"/>
  <c r="T46" i="8"/>
  <c r="S46" i="8"/>
  <c r="Q46" i="8"/>
  <c r="P46" i="8"/>
  <c r="O46" i="8"/>
  <c r="AD44" i="8"/>
  <c r="G44" i="8"/>
  <c r="H44" i="8" s="1"/>
  <c r="L43" i="8"/>
  <c r="J43" i="8"/>
  <c r="G43" i="8"/>
  <c r="H43" i="8" s="1"/>
  <c r="AD42" i="8"/>
  <c r="G42" i="8"/>
  <c r="H42" i="8" s="1"/>
  <c r="AD41" i="8"/>
  <c r="L40" i="8"/>
  <c r="J40" i="8"/>
  <c r="G40" i="8"/>
  <c r="H40" i="8" s="1"/>
  <c r="AD39" i="8"/>
  <c r="G39" i="8"/>
  <c r="H39" i="8" s="1"/>
  <c r="AD38" i="8"/>
  <c r="AD37" i="8"/>
  <c r="L37" i="8"/>
  <c r="J37" i="8"/>
  <c r="G37" i="8"/>
  <c r="H37" i="8" s="1"/>
  <c r="AD36" i="8"/>
  <c r="G36" i="8"/>
  <c r="H36" i="8" s="1"/>
  <c r="AD35" i="8"/>
  <c r="AD34" i="8"/>
  <c r="G34" i="8"/>
  <c r="H34" i="8" s="1"/>
  <c r="AD33" i="8"/>
  <c r="L33" i="8"/>
  <c r="K33" i="8"/>
  <c r="J33" i="8"/>
  <c r="G33" i="8"/>
  <c r="H33" i="8" s="1"/>
  <c r="AD32" i="8"/>
  <c r="G32" i="8"/>
  <c r="H32" i="8" s="1"/>
  <c r="AD31" i="8"/>
  <c r="AD30" i="8"/>
  <c r="G30" i="8"/>
  <c r="H30" i="8" s="1"/>
  <c r="AD29" i="8"/>
  <c r="AD28" i="8"/>
  <c r="G28" i="8"/>
  <c r="H28" i="8" s="1"/>
  <c r="L27" i="8"/>
  <c r="J27" i="8"/>
  <c r="G27" i="8"/>
  <c r="H27" i="8" s="1"/>
  <c r="L26" i="8"/>
  <c r="K26" i="8"/>
  <c r="J26" i="8"/>
  <c r="G26" i="8"/>
  <c r="H26" i="8" s="1"/>
  <c r="AD25" i="8"/>
  <c r="G25" i="8"/>
  <c r="H25" i="8" s="1"/>
  <c r="AD24" i="8"/>
  <c r="AD23" i="8"/>
  <c r="M23" i="8"/>
  <c r="L22" i="8"/>
  <c r="I22" i="8" s="1"/>
  <c r="G22" i="8"/>
  <c r="H22" i="8" s="1"/>
  <c r="N21" i="8"/>
  <c r="L21" i="8"/>
  <c r="I21" i="8" s="1"/>
  <c r="G21" i="8"/>
  <c r="H21" i="8" s="1"/>
  <c r="AD20" i="8"/>
  <c r="G20" i="8"/>
  <c r="H20" i="8" s="1"/>
  <c r="AD19" i="8"/>
  <c r="L18" i="8"/>
  <c r="I18" i="8" s="1"/>
  <c r="G18" i="8"/>
  <c r="H18" i="8" s="1"/>
  <c r="AD17" i="8"/>
  <c r="G17" i="8"/>
  <c r="H17" i="8" s="1"/>
  <c r="AD16" i="8"/>
  <c r="L15" i="8"/>
  <c r="J15" i="8"/>
  <c r="G15" i="8"/>
  <c r="H15" i="8" s="1"/>
  <c r="AD14" i="8"/>
  <c r="G14" i="8"/>
  <c r="H14" i="8" s="1"/>
  <c r="AD13" i="8"/>
  <c r="AD12" i="8"/>
  <c r="G12" i="8"/>
  <c r="H12" i="8" s="1"/>
  <c r="AD11" i="8"/>
  <c r="B11" i="8"/>
  <c r="Q90" i="8" l="1"/>
  <c r="Q105" i="8" s="1"/>
  <c r="G69" i="8"/>
  <c r="M119" i="8"/>
  <c r="AE174" i="9"/>
  <c r="G19" i="8"/>
  <c r="I37" i="8"/>
  <c r="I77" i="8"/>
  <c r="M77" i="8" s="1"/>
  <c r="G97" i="8"/>
  <c r="G99" i="8" s="1"/>
  <c r="AF99" i="8" s="1"/>
  <c r="I141" i="8"/>
  <c r="I145" i="8"/>
  <c r="M145" i="8" s="1"/>
  <c r="I27" i="8"/>
  <c r="H93" i="8"/>
  <c r="H97" i="8" s="1"/>
  <c r="H96" i="8"/>
  <c r="H98" i="8" s="1"/>
  <c r="G132" i="8"/>
  <c r="H132" i="8" s="1"/>
  <c r="H127" i="8"/>
  <c r="I149" i="8"/>
  <c r="M149" i="8" s="1"/>
  <c r="I161" i="8"/>
  <c r="I165" i="8"/>
  <c r="M165" i="8" s="1"/>
  <c r="I169" i="8"/>
  <c r="I15" i="8"/>
  <c r="M15" i="8" s="1"/>
  <c r="I33" i="8"/>
  <c r="M33" i="8" s="1"/>
  <c r="I40" i="8"/>
  <c r="M40" i="8" s="1"/>
  <c r="I53" i="8"/>
  <c r="M53" i="8" s="1"/>
  <c r="M54" i="8"/>
  <c r="M62" i="8"/>
  <c r="M122" i="8"/>
  <c r="H31" i="8"/>
  <c r="M37" i="8"/>
  <c r="G114" i="8"/>
  <c r="H114" i="8" s="1"/>
  <c r="H116" i="8"/>
  <c r="Z175" i="8"/>
  <c r="AB175" i="8"/>
  <c r="G45" i="8"/>
  <c r="AF45" i="8" s="1"/>
  <c r="I19" i="8"/>
  <c r="M22" i="8"/>
  <c r="I26" i="8"/>
  <c r="M26" i="8" s="1"/>
  <c r="M27" i="8"/>
  <c r="G35" i="8"/>
  <c r="H35" i="8" s="1"/>
  <c r="I43" i="8"/>
  <c r="M43" i="8" s="1"/>
  <c r="G89" i="8"/>
  <c r="I55" i="8"/>
  <c r="M55" i="8" s="1"/>
  <c r="I58" i="8"/>
  <c r="M58" i="8" s="1"/>
  <c r="I61" i="8"/>
  <c r="I59" i="8" s="1"/>
  <c r="I68" i="8"/>
  <c r="M68" i="8" s="1"/>
  <c r="I71" i="8"/>
  <c r="M71" i="8" s="1"/>
  <c r="I81" i="8"/>
  <c r="M81" i="8" s="1"/>
  <c r="G84" i="8"/>
  <c r="I86" i="8"/>
  <c r="S105" i="8"/>
  <c r="M102" i="8"/>
  <c r="H121" i="8"/>
  <c r="M141" i="8"/>
  <c r="G155" i="8"/>
  <c r="H155" i="8" s="1"/>
  <c r="G167" i="8"/>
  <c r="H167" i="8" s="1"/>
  <c r="M157" i="8"/>
  <c r="M169" i="8"/>
  <c r="J59" i="8"/>
  <c r="AD61" i="8"/>
  <c r="I74" i="8"/>
  <c r="M74" i="8" s="1"/>
  <c r="M86" i="8"/>
  <c r="M161" i="8"/>
  <c r="I153" i="8"/>
  <c r="M153" i="8" s="1"/>
  <c r="G159" i="8"/>
  <c r="H159" i="8" s="1"/>
  <c r="I136" i="8"/>
  <c r="M136" i="8" s="1"/>
  <c r="I65" i="8"/>
  <c r="M65" i="8" s="1"/>
  <c r="M88" i="8"/>
  <c r="P90" i="8"/>
  <c r="P105" i="8" s="1"/>
  <c r="M18" i="8"/>
  <c r="M21" i="8"/>
  <c r="H29" i="8"/>
  <c r="M49" i="8"/>
  <c r="H103" i="8"/>
  <c r="M101" i="8"/>
  <c r="AD45" i="8"/>
  <c r="M87" i="8"/>
  <c r="G103" i="8"/>
  <c r="G117" i="8"/>
  <c r="H117" i="8" s="1"/>
  <c r="G131" i="8"/>
  <c r="H131" i="8" s="1"/>
  <c r="M131" i="8" s="1"/>
  <c r="H128" i="8"/>
  <c r="M128" i="8" s="1"/>
  <c r="H144" i="8"/>
  <c r="G143" i="8"/>
  <c r="H143" i="8" s="1"/>
  <c r="G170" i="8"/>
  <c r="Y175" i="8"/>
  <c r="AA175" i="8"/>
  <c r="AC175" i="8"/>
  <c r="G13" i="8"/>
  <c r="H13" i="8" s="1"/>
  <c r="G16" i="8"/>
  <c r="H16" i="8" s="1"/>
  <c r="H19" i="8"/>
  <c r="L19" i="8"/>
  <c r="G24" i="8"/>
  <c r="H24" i="8" s="1"/>
  <c r="G31" i="8"/>
  <c r="G29" i="8" s="1"/>
  <c r="G38" i="8"/>
  <c r="H38" i="8" s="1"/>
  <c r="G41" i="8"/>
  <c r="H41" i="8" s="1"/>
  <c r="G51" i="8"/>
  <c r="H51" i="8" s="1"/>
  <c r="G56" i="8"/>
  <c r="H56" i="8" s="1"/>
  <c r="G59" i="8"/>
  <c r="H59" i="8" s="1"/>
  <c r="G63" i="8"/>
  <c r="H63" i="8" s="1"/>
  <c r="G66" i="8"/>
  <c r="H66" i="8" s="1"/>
  <c r="G72" i="8"/>
  <c r="H72" i="8" s="1"/>
  <c r="G75" i="8"/>
  <c r="H75" i="8" s="1"/>
  <c r="H110" i="8"/>
  <c r="H115" i="8"/>
  <c r="G120" i="8"/>
  <c r="H120" i="8" s="1"/>
  <c r="G125" i="8"/>
  <c r="H125" i="8" s="1"/>
  <c r="M125" i="8" s="1"/>
  <c r="G126" i="8"/>
  <c r="W171" i="8"/>
  <c r="U171" i="8"/>
  <c r="S171" i="8"/>
  <c r="S174" i="8" s="1"/>
  <c r="Q171" i="8"/>
  <c r="O171" i="8"/>
  <c r="K171" i="8"/>
  <c r="G171" i="8"/>
  <c r="X171" i="8"/>
  <c r="V171" i="8"/>
  <c r="T171" i="8"/>
  <c r="R171" i="8"/>
  <c r="R174" i="8" s="1"/>
  <c r="P171" i="8"/>
  <c r="N171" i="8"/>
  <c r="L171" i="8"/>
  <c r="J171" i="8"/>
  <c r="H171" i="8"/>
  <c r="G139" i="8"/>
  <c r="H139" i="8" s="1"/>
  <c r="G151" i="8"/>
  <c r="H151" i="8" s="1"/>
  <c r="G163" i="8"/>
  <c r="H163" i="8" s="1"/>
  <c r="AF97" i="8" l="1"/>
  <c r="S177" i="8"/>
  <c r="M171" i="8"/>
  <c r="I171" i="8"/>
  <c r="M96" i="8"/>
  <c r="M98" i="8" s="1"/>
  <c r="G11" i="8"/>
  <c r="H11" i="8" s="1"/>
  <c r="M103" i="8"/>
  <c r="M61" i="8"/>
  <c r="M59" i="8" s="1"/>
  <c r="M19" i="8"/>
  <c r="H45" i="8"/>
  <c r="G104" i="8"/>
  <c r="AF104" i="8" s="1"/>
  <c r="H99" i="8"/>
  <c r="AF89" i="8"/>
  <c r="H89" i="8"/>
  <c r="H104" i="8" s="1"/>
  <c r="G123" i="8"/>
  <c r="H123" i="8" s="1"/>
  <c r="H84" i="8"/>
  <c r="H83" i="8" s="1"/>
  <c r="G83" i="8"/>
  <c r="AD171" i="8"/>
  <c r="G129" i="8"/>
  <c r="H129" i="8" s="1"/>
  <c r="H126" i="8"/>
  <c r="H170" i="8"/>
  <c r="H172" i="8" s="1"/>
  <c r="G173" i="8"/>
  <c r="G172" i="8"/>
  <c r="AE172" i="8" l="1"/>
  <c r="G176" i="8"/>
  <c r="H173" i="8"/>
  <c r="H176" i="8" s="1"/>
  <c r="AB71" i="6" l="1"/>
  <c r="AA71" i="6"/>
  <c r="Z71" i="6"/>
  <c r="Y71" i="6"/>
  <c r="X71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L68" i="6"/>
  <c r="J68" i="6"/>
  <c r="G68" i="6"/>
  <c r="I66" i="6"/>
  <c r="H66" i="6"/>
  <c r="I64" i="6"/>
  <c r="H64" i="6"/>
  <c r="I62" i="6"/>
  <c r="H62" i="6"/>
  <c r="I60" i="6"/>
  <c r="H60" i="6"/>
  <c r="I58" i="6"/>
  <c r="H58" i="6"/>
  <c r="I56" i="6"/>
  <c r="H56" i="6"/>
  <c r="I54" i="6"/>
  <c r="H54" i="6"/>
  <c r="I52" i="6"/>
  <c r="H52" i="6"/>
  <c r="I50" i="6"/>
  <c r="H50" i="6"/>
  <c r="K49" i="6"/>
  <c r="K68" i="6" s="1"/>
  <c r="I48" i="6"/>
  <c r="H48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L46" i="6"/>
  <c r="K46" i="6"/>
  <c r="J46" i="6"/>
  <c r="G46" i="6"/>
  <c r="I44" i="6"/>
  <c r="I46" i="6" s="1"/>
  <c r="H44" i="6"/>
  <c r="H46" i="6" s="1"/>
  <c r="W40" i="6"/>
  <c r="V40" i="6"/>
  <c r="U40" i="6"/>
  <c r="T40" i="6"/>
  <c r="S40" i="6"/>
  <c r="R40" i="6"/>
  <c r="Q40" i="6"/>
  <c r="P40" i="6"/>
  <c r="O40" i="6"/>
  <c r="N40" i="6"/>
  <c r="L40" i="6"/>
  <c r="K40" i="6"/>
  <c r="J40" i="6"/>
  <c r="G40" i="6"/>
  <c r="I39" i="6"/>
  <c r="H39" i="6"/>
  <c r="I38" i="6"/>
  <c r="I40" i="6" s="1"/>
  <c r="H38" i="6"/>
  <c r="W36" i="6"/>
  <c r="V36" i="6"/>
  <c r="U36" i="6"/>
  <c r="T36" i="6"/>
  <c r="S36" i="6"/>
  <c r="R36" i="6"/>
  <c r="Q36" i="6"/>
  <c r="P36" i="6"/>
  <c r="O36" i="6"/>
  <c r="N36" i="6"/>
  <c r="L36" i="6"/>
  <c r="K36" i="6"/>
  <c r="J36" i="6"/>
  <c r="G36" i="6"/>
  <c r="I35" i="6"/>
  <c r="H35" i="6"/>
  <c r="I34" i="6"/>
  <c r="H34" i="6"/>
  <c r="H36" i="6" s="1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I31" i="6"/>
  <c r="H31" i="6"/>
  <c r="I30" i="6"/>
  <c r="H30" i="6"/>
  <c r="L29" i="6"/>
  <c r="K29" i="6"/>
  <c r="K32" i="6" s="1"/>
  <c r="J29" i="6"/>
  <c r="H29" i="6"/>
  <c r="G29" i="6"/>
  <c r="I28" i="6"/>
  <c r="H28" i="6"/>
  <c r="I27" i="6"/>
  <c r="H27" i="6"/>
  <c r="I26" i="6"/>
  <c r="H26" i="6"/>
  <c r="I25" i="6"/>
  <c r="H25" i="6"/>
  <c r="I24" i="6"/>
  <c r="H24" i="6"/>
  <c r="I23" i="6"/>
  <c r="I22" i="6" s="1"/>
  <c r="H23" i="6"/>
  <c r="H22" i="6" s="1"/>
  <c r="L22" i="6"/>
  <c r="J22" i="6"/>
  <c r="J32" i="6" s="1"/>
  <c r="G22" i="6"/>
  <c r="G32" i="6" s="1"/>
  <c r="I21" i="6"/>
  <c r="H21" i="6"/>
  <c r="M21" i="6" s="1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K19" i="6"/>
  <c r="J19" i="6"/>
  <c r="I18" i="6"/>
  <c r="H18" i="6"/>
  <c r="I17" i="6"/>
  <c r="H17" i="6"/>
  <c r="I16" i="6"/>
  <c r="H16" i="6"/>
  <c r="M15" i="6"/>
  <c r="I14" i="6"/>
  <c r="H14" i="6"/>
  <c r="I13" i="6"/>
  <c r="H13" i="6"/>
  <c r="L12" i="6"/>
  <c r="L19" i="6" s="1"/>
  <c r="H12" i="6"/>
  <c r="G12" i="6"/>
  <c r="G19" i="6" s="1"/>
  <c r="I11" i="6"/>
  <c r="H11" i="6"/>
  <c r="T36" i="5"/>
  <c r="Q36" i="5"/>
  <c r="N36" i="5"/>
  <c r="J36" i="5"/>
  <c r="G36" i="5"/>
  <c r="W33" i="5"/>
  <c r="C36" i="5"/>
  <c r="R13" i="9"/>
  <c r="L110" i="4"/>
  <c r="G46" i="4"/>
  <c r="G20" i="4"/>
  <c r="F20" i="4"/>
  <c r="G17" i="4"/>
  <c r="L17" i="4" s="1"/>
  <c r="F17" i="4"/>
  <c r="G49" i="4"/>
  <c r="G57" i="4" s="1"/>
  <c r="F49" i="4"/>
  <c r="F46" i="4"/>
  <c r="G19" i="4"/>
  <c r="F19" i="4"/>
  <c r="G11" i="4"/>
  <c r="F11" i="4"/>
  <c r="G24" i="4"/>
  <c r="L24" i="4" s="1"/>
  <c r="F24" i="4"/>
  <c r="G14" i="4"/>
  <c r="L14" i="4" s="1"/>
  <c r="F14" i="4"/>
  <c r="G108" i="4"/>
  <c r="F108" i="4"/>
  <c r="G116" i="4"/>
  <c r="L116" i="4" s="1"/>
  <c r="F116" i="4"/>
  <c r="F133" i="4"/>
  <c r="F132" i="4"/>
  <c r="F130" i="4"/>
  <c r="F129" i="4"/>
  <c r="F126" i="4"/>
  <c r="F125" i="4"/>
  <c r="E128" i="4"/>
  <c r="G74" i="4" l="1"/>
  <c r="F57" i="4"/>
  <c r="G33" i="4"/>
  <c r="F33" i="4"/>
  <c r="L49" i="4"/>
  <c r="N49" i="4"/>
  <c r="Q130" i="9"/>
  <c r="AD130" i="9" s="1"/>
  <c r="K135" i="9" s="1"/>
  <c r="K176" i="9" s="1"/>
  <c r="N20" i="4"/>
  <c r="L20" i="4"/>
  <c r="E131" i="4"/>
  <c r="M35" i="6"/>
  <c r="M38" i="6"/>
  <c r="N23" i="9"/>
  <c r="AD23" i="9" s="1"/>
  <c r="N81" i="9"/>
  <c r="N39" i="9"/>
  <c r="AD39" i="9" s="1"/>
  <c r="AD13" i="9"/>
  <c r="N17" i="4"/>
  <c r="K116" i="4"/>
  <c r="N116" i="4"/>
  <c r="K14" i="4"/>
  <c r="N14" i="4"/>
  <c r="K11" i="4"/>
  <c r="N53" i="8"/>
  <c r="Q128" i="8"/>
  <c r="AD128" i="8" s="1"/>
  <c r="L46" i="4"/>
  <c r="R43" i="8"/>
  <c r="AD43" i="8" s="1"/>
  <c r="O41" i="6"/>
  <c r="S41" i="6"/>
  <c r="S70" i="6" s="1"/>
  <c r="S71" i="6" s="1"/>
  <c r="W41" i="6"/>
  <c r="G69" i="6"/>
  <c r="K49" i="4"/>
  <c r="K108" i="4"/>
  <c r="N15" i="8"/>
  <c r="N11" i="4"/>
  <c r="N26" i="8"/>
  <c r="AD26" i="8" s="1"/>
  <c r="K46" i="4"/>
  <c r="O55" i="8"/>
  <c r="M11" i="6"/>
  <c r="M16" i="6"/>
  <c r="M17" i="6"/>
  <c r="J41" i="6"/>
  <c r="M24" i="6"/>
  <c r="M25" i="6"/>
  <c r="M26" i="6"/>
  <c r="M28" i="6"/>
  <c r="H68" i="6"/>
  <c r="H69" i="6" s="1"/>
  <c r="K69" i="6"/>
  <c r="I68" i="6"/>
  <c r="I69" i="6" s="1"/>
  <c r="L108" i="4"/>
  <c r="L11" i="4"/>
  <c r="N108" i="4"/>
  <c r="N24" i="4"/>
  <c r="K19" i="4"/>
  <c r="D118" i="4"/>
  <c r="K17" i="4"/>
  <c r="E118" i="4"/>
  <c r="M13" i="6"/>
  <c r="M30" i="6"/>
  <c r="M31" i="6"/>
  <c r="N41" i="6"/>
  <c r="P41" i="6"/>
  <c r="R41" i="6"/>
  <c r="T41" i="6"/>
  <c r="V41" i="6"/>
  <c r="I36" i="6"/>
  <c r="M52" i="6"/>
  <c r="M54" i="6"/>
  <c r="M56" i="6"/>
  <c r="M60" i="6"/>
  <c r="M62" i="6"/>
  <c r="M64" i="6"/>
  <c r="O69" i="6"/>
  <c r="O70" i="6" s="1"/>
  <c r="O71" i="6" s="1"/>
  <c r="Q69" i="6"/>
  <c r="S69" i="6"/>
  <c r="U69" i="6"/>
  <c r="W69" i="6"/>
  <c r="W70" i="6" s="1"/>
  <c r="W71" i="6" s="1"/>
  <c r="Y69" i="6"/>
  <c r="AA69" i="6"/>
  <c r="I12" i="6"/>
  <c r="I19" i="6" s="1"/>
  <c r="I29" i="6"/>
  <c r="I32" i="6" s="1"/>
  <c r="K41" i="6"/>
  <c r="Q41" i="6"/>
  <c r="Q70" i="6" s="1"/>
  <c r="Q71" i="6" s="1"/>
  <c r="U41" i="6"/>
  <c r="G41" i="6"/>
  <c r="X41" i="6" s="1"/>
  <c r="H40" i="6"/>
  <c r="O128" i="4"/>
  <c r="H19" i="6"/>
  <c r="M39" i="6"/>
  <c r="M14" i="6"/>
  <c r="M12" i="6" s="1"/>
  <c r="M19" i="6" s="1"/>
  <c r="M18" i="6"/>
  <c r="L32" i="6"/>
  <c r="L41" i="6" s="1"/>
  <c r="H32" i="6"/>
  <c r="M27" i="6"/>
  <c r="M34" i="6"/>
  <c r="M36" i="6" s="1"/>
  <c r="M44" i="6"/>
  <c r="M46" i="6" s="1"/>
  <c r="M50" i="6"/>
  <c r="M58" i="6"/>
  <c r="M66" i="6"/>
  <c r="J69" i="6"/>
  <c r="L69" i="6"/>
  <c r="N69" i="6"/>
  <c r="N70" i="6" s="1"/>
  <c r="N71" i="6" s="1"/>
  <c r="P69" i="6"/>
  <c r="P70" i="6" s="1"/>
  <c r="P71" i="6" s="1"/>
  <c r="R69" i="6"/>
  <c r="R70" i="6" s="1"/>
  <c r="R71" i="6" s="1"/>
  <c r="T69" i="6"/>
  <c r="T70" i="6" s="1"/>
  <c r="T71" i="6" s="1"/>
  <c r="V69" i="6"/>
  <c r="V70" i="6" s="1"/>
  <c r="V71" i="6" s="1"/>
  <c r="X69" i="6"/>
  <c r="Z69" i="6"/>
  <c r="AB69" i="6"/>
  <c r="M133" i="4"/>
  <c r="M23" i="6"/>
  <c r="M48" i="6"/>
  <c r="W32" i="5"/>
  <c r="W36" i="5" s="1"/>
  <c r="F124" i="4"/>
  <c r="G124" i="4" s="1"/>
  <c r="F128" i="4"/>
  <c r="G130" i="4" s="1"/>
  <c r="F131" i="4"/>
  <c r="G132" i="4" s="1"/>
  <c r="K24" i="4"/>
  <c r="N19" i="4"/>
  <c r="N46" i="4"/>
  <c r="K20" i="4"/>
  <c r="F74" i="4" l="1"/>
  <c r="L57" i="4"/>
  <c r="L33" i="4"/>
  <c r="K57" i="4"/>
  <c r="K33" i="4"/>
  <c r="G135" i="9"/>
  <c r="G136" i="9" s="1"/>
  <c r="M40" i="6"/>
  <c r="K70" i="6"/>
  <c r="J135" i="9"/>
  <c r="J176" i="9" s="1"/>
  <c r="N135" i="9"/>
  <c r="N176" i="9" s="1"/>
  <c r="P135" i="9"/>
  <c r="P176" i="9" s="1"/>
  <c r="P179" i="9" s="1"/>
  <c r="P181" i="9" s="1"/>
  <c r="L118" i="9"/>
  <c r="I118" i="9" s="1"/>
  <c r="H135" i="9"/>
  <c r="H176" i="9" s="1"/>
  <c r="Q135" i="9"/>
  <c r="Q176" i="9" s="1"/>
  <c r="Q179" i="9" s="1"/>
  <c r="Q181" i="9" s="1"/>
  <c r="O135" i="9"/>
  <c r="O176" i="9" s="1"/>
  <c r="R17" i="9"/>
  <c r="AD17" i="9" s="1"/>
  <c r="L117" i="4"/>
  <c r="N31" i="9"/>
  <c r="AD31" i="9" s="1"/>
  <c r="N40" i="8"/>
  <c r="AD40" i="8" s="1"/>
  <c r="L70" i="6"/>
  <c r="H41" i="6"/>
  <c r="I41" i="6"/>
  <c r="I70" i="6" s="1"/>
  <c r="N14" i="9"/>
  <c r="AD81" i="9"/>
  <c r="N90" i="9"/>
  <c r="AF44" i="9"/>
  <c r="O77" i="8"/>
  <c r="AD77" i="8" s="1"/>
  <c r="O67" i="9"/>
  <c r="O132" i="4"/>
  <c r="Q133" i="8"/>
  <c r="Q174" i="8" s="1"/>
  <c r="Q177" i="8" s="1"/>
  <c r="K133" i="8"/>
  <c r="K174" i="8" s="1"/>
  <c r="G133" i="8"/>
  <c r="O133" i="8"/>
  <c r="O174" i="8" s="1"/>
  <c r="P133" i="8"/>
  <c r="P174" i="8" s="1"/>
  <c r="P177" i="8" s="1"/>
  <c r="J133" i="8"/>
  <c r="J174" i="8" s="1"/>
  <c r="N133" i="8"/>
  <c r="N174" i="8" s="1"/>
  <c r="H133" i="8"/>
  <c r="H174" i="8" s="1"/>
  <c r="N90" i="8"/>
  <c r="AD53" i="8"/>
  <c r="L116" i="8"/>
  <c r="N27" i="8"/>
  <c r="AD27" i="8" s="1"/>
  <c r="AD55" i="8"/>
  <c r="O125" i="4"/>
  <c r="O133" i="4"/>
  <c r="J70" i="6"/>
  <c r="G70" i="6"/>
  <c r="Q76" i="6" s="1"/>
  <c r="O131" i="4"/>
  <c r="U70" i="6"/>
  <c r="U71" i="6" s="1"/>
  <c r="R18" i="8"/>
  <c r="AD15" i="8"/>
  <c r="O127" i="4"/>
  <c r="O129" i="4"/>
  <c r="M68" i="6"/>
  <c r="M69" i="6" s="1"/>
  <c r="M29" i="6"/>
  <c r="G133" i="4"/>
  <c r="G131" i="4" s="1"/>
  <c r="G126" i="4"/>
  <c r="H70" i="6"/>
  <c r="M22" i="6"/>
  <c r="G128" i="4"/>
  <c r="G129" i="4"/>
  <c r="G125" i="4"/>
  <c r="L74" i="4" l="1"/>
  <c r="K74" i="4"/>
  <c r="G176" i="9"/>
  <c r="V76" i="6"/>
  <c r="X76" i="6" s="1"/>
  <c r="R47" i="9"/>
  <c r="R105" i="9" s="1"/>
  <c r="R179" i="9" s="1"/>
  <c r="R181" i="9" s="1"/>
  <c r="L135" i="9"/>
  <c r="L176" i="9" s="1"/>
  <c r="O90" i="8"/>
  <c r="O105" i="8" s="1"/>
  <c r="O177" i="8" s="1"/>
  <c r="AD14" i="9"/>
  <c r="N47" i="9"/>
  <c r="N105" i="9" s="1"/>
  <c r="N179" i="9" s="1"/>
  <c r="N181" i="9" s="1"/>
  <c r="H136" i="9"/>
  <c r="H177" i="9" s="1"/>
  <c r="G177" i="9"/>
  <c r="O90" i="9"/>
  <c r="O105" i="9" s="1"/>
  <c r="O179" i="9" s="1"/>
  <c r="O181" i="9" s="1"/>
  <c r="AD67" i="9"/>
  <c r="M118" i="9"/>
  <c r="M135" i="9" s="1"/>
  <c r="M176" i="9" s="1"/>
  <c r="I135" i="9"/>
  <c r="I176" i="9" s="1"/>
  <c r="N46" i="8"/>
  <c r="N105" i="8" s="1"/>
  <c r="N177" i="8" s="1"/>
  <c r="M32" i="6"/>
  <c r="M41" i="6" s="1"/>
  <c r="M70" i="6" s="1"/>
  <c r="R46" i="8"/>
  <c r="R105" i="8" s="1"/>
  <c r="R177" i="8" s="1"/>
  <c r="AD18" i="8"/>
  <c r="AF23" i="8" s="1"/>
  <c r="L133" i="8"/>
  <c r="L174" i="8" s="1"/>
  <c r="I116" i="8"/>
  <c r="K90" i="8"/>
  <c r="J90" i="8"/>
  <c r="H90" i="8"/>
  <c r="H91" i="8" s="1"/>
  <c r="I90" i="8"/>
  <c r="L90" i="8"/>
  <c r="G90" i="8"/>
  <c r="M90" i="8"/>
  <c r="G134" i="8"/>
  <c r="G174" i="8"/>
  <c r="I47" i="9" l="1"/>
  <c r="G47" i="9"/>
  <c r="H47" i="9"/>
  <c r="J47" i="9"/>
  <c r="L47" i="9"/>
  <c r="K47" i="9"/>
  <c r="M47" i="9"/>
  <c r="J90" i="9"/>
  <c r="J105" i="9" s="1"/>
  <c r="J179" i="9" s="1"/>
  <c r="I90" i="9"/>
  <c r="H90" i="9"/>
  <c r="M90" i="9"/>
  <c r="L90" i="9"/>
  <c r="G90" i="9"/>
  <c r="K90" i="9"/>
  <c r="AE177" i="9"/>
  <c r="H134" i="8"/>
  <c r="H175" i="8" s="1"/>
  <c r="G175" i="8"/>
  <c r="AE175" i="8" s="1"/>
  <c r="AF90" i="8"/>
  <c r="G91" i="8"/>
  <c r="AF91" i="8" s="1"/>
  <c r="M116" i="8"/>
  <c r="M133" i="8" s="1"/>
  <c r="M174" i="8" s="1"/>
  <c r="I133" i="8"/>
  <c r="I174" i="8" s="1"/>
  <c r="M46" i="8"/>
  <c r="M105" i="8" s="1"/>
  <c r="I46" i="8"/>
  <c r="I105" i="8" s="1"/>
  <c r="I177" i="8" s="1"/>
  <c r="G46" i="8"/>
  <c r="J46" i="8"/>
  <c r="J105" i="8" s="1"/>
  <c r="J177" i="8" s="1"/>
  <c r="K46" i="8"/>
  <c r="K105" i="8" s="1"/>
  <c r="K177" i="8" s="1"/>
  <c r="L46" i="8"/>
  <c r="L105" i="8" s="1"/>
  <c r="L177" i="8" s="1"/>
  <c r="H46" i="8"/>
  <c r="H105" i="8" s="1"/>
  <c r="I105" i="9" l="1"/>
  <c r="I179" i="9" s="1"/>
  <c r="M177" i="8"/>
  <c r="G105" i="9"/>
  <c r="G91" i="9"/>
  <c r="AF91" i="9" s="1"/>
  <c r="AF90" i="9"/>
  <c r="M105" i="9"/>
  <c r="M179" i="9" s="1"/>
  <c r="L105" i="9"/>
  <c r="L179" i="9" s="1"/>
  <c r="H105" i="9"/>
  <c r="H91" i="9"/>
  <c r="K105" i="9"/>
  <c r="K179" i="9" s="1"/>
  <c r="AF47" i="9"/>
  <c r="G48" i="9"/>
  <c r="H106" i="8"/>
  <c r="H178" i="8" s="1"/>
  <c r="H177" i="8"/>
  <c r="G47" i="8"/>
  <c r="AF46" i="8"/>
  <c r="G105" i="8"/>
  <c r="H48" i="9" l="1"/>
  <c r="AF48" i="9"/>
  <c r="H106" i="9"/>
  <c r="H180" i="9" s="1"/>
  <c r="H179" i="9"/>
  <c r="G106" i="9"/>
  <c r="AF105" i="9"/>
  <c r="G179" i="9"/>
  <c r="AF105" i="8"/>
  <c r="G106" i="8"/>
  <c r="G177" i="8"/>
  <c r="H47" i="8"/>
  <c r="AF47" i="8"/>
  <c r="AF106" i="9" l="1"/>
  <c r="Y106" i="9"/>
  <c r="G180" i="9"/>
  <c r="W186" i="9" s="1"/>
  <c r="G178" i="8"/>
  <c r="W184" i="8" s="1"/>
  <c r="Y106" i="8"/>
  <c r="AF106" i="8"/>
  <c r="Q186" i="9" l="1"/>
  <c r="Y186" i="9" s="1"/>
  <c r="Q184" i="8"/>
  <c r="Y184" i="8" s="1"/>
</calcChain>
</file>

<file path=xl/sharedStrings.xml><?xml version="1.0" encoding="utf-8"?>
<sst xmlns="http://schemas.openxmlformats.org/spreadsheetml/2006/main" count="1604" uniqueCount="490">
  <si>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</si>
  <si>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</si>
  <si>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</si>
  <si>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</si>
  <si>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</si>
  <si>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</si>
  <si>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</si>
  <si>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</si>
  <si>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</si>
  <si>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</si>
  <si>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</si>
  <si>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</si>
  <si>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</si>
  <si>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</si>
  <si>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</si>
  <si>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</si>
  <si>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</si>
  <si>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</si>
  <si>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</si>
  <si>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</si>
  <si>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</si>
  <si>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Всього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</si>
  <si>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</si>
  <si>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</si>
  <si>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</si>
  <si>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</si>
  <si>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</si>
  <si>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</si>
  <si>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</si>
  <si>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</si>
  <si>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</si>
  <si>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Фінанси</t>
  </si>
  <si>
    <t>Менеджмент</t>
  </si>
  <si>
    <t>Безпека життєдіяльності та основи охорони праці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</si>
  <si>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</si>
  <si>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</si>
  <si>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</si>
  <si>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</si>
  <si>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</si>
  <si>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Загальний цикл</t>
  </si>
  <si>
    <t>Професійний цикл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</si>
  <si>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</si>
  <si>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</si>
  <si>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</si>
  <si>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</si>
  <si>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</si>
  <si>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М</t>
  </si>
  <si>
    <t>ЕП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</si>
  <si>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</si>
  <si>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</si>
  <si>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</si>
  <si>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</si>
  <si>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</si>
  <si>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</si>
  <si>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</si>
  <si>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ВМ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</si>
  <si>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</si>
  <si>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</si>
  <si>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</si>
  <si>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</si>
  <si>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</si>
  <si>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</si>
  <si>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</si>
  <si>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</si>
  <si>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</si>
  <si>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Регіоналістика</t>
  </si>
  <si>
    <t>Податкова система та оподаткування</t>
  </si>
  <si>
    <t>Фінансовий аналіз</t>
  </si>
  <si>
    <t>Курсова робота "Фінансовий аналіз"</t>
  </si>
  <si>
    <t>Курсова робота "Фінанси"</t>
  </si>
  <si>
    <t>Бюджетна система</t>
  </si>
  <si>
    <t>Банківська система</t>
  </si>
  <si>
    <t>Курсова робота "Банківська система"</t>
  </si>
  <si>
    <t>Фінансова діяльність суб'єктів господарювання</t>
  </si>
  <si>
    <t>Страхування</t>
  </si>
  <si>
    <t>Історія української культури</t>
  </si>
  <si>
    <t>Тренінг "Ділова кар'єра та технологія працевлаштування"</t>
  </si>
  <si>
    <t>Іноземна мова (за професійним спрямуванням) / Політологія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</si>
  <si>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</si>
  <si>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</si>
  <si>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</si>
  <si>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</si>
  <si>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</si>
  <si>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</si>
  <si>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</si>
  <si>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</si>
  <si>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</si>
  <si>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</si>
  <si>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</si>
  <si>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</si>
  <si>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</si>
  <si>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</si>
  <si>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</si>
  <si>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</si>
  <si>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</si>
  <si>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</si>
  <si>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</si>
  <si>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</si>
  <si>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</si>
  <si>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</si>
  <si>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</si>
  <si>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</si>
  <si>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</si>
  <si>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</si>
  <si>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</si>
  <si>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</si>
  <si>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</si>
  <si>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</si>
  <si>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</si>
  <si>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</si>
  <si>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</si>
  <si>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</si>
  <si>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</si>
  <si>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</si>
  <si>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</si>
  <si>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</si>
  <si>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</si>
  <si>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</si>
  <si>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</si>
  <si>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</si>
  <si>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</si>
  <si>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</si>
  <si>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Переддипломна</t>
  </si>
  <si>
    <t xml:space="preserve">V. План навчального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</si>
  <si>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</si>
  <si>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</si>
  <si>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</si>
  <si>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</si>
  <si>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</si>
  <si>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триместрами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</si>
  <si>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</si>
  <si>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</si>
  <si>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</si>
  <si>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</si>
  <si>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</si>
  <si>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</si>
  <si>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</si>
  <si>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</si>
  <si>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</si>
  <si>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</si>
  <si>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</si>
  <si>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</si>
  <si>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</si>
  <si>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</si>
  <si>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</si>
  <si>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1.1.2</t>
  </si>
  <si>
    <t>1.1.2.1</t>
  </si>
  <si>
    <t>1.1.2.2</t>
  </si>
  <si>
    <t>2д</t>
  </si>
  <si>
    <t>1.1.2.3</t>
  </si>
  <si>
    <t>3ф*</t>
  </si>
  <si>
    <t>с*</t>
  </si>
  <si>
    <t>1.1.3</t>
  </si>
  <si>
    <t>Проблеми пізнання і розвитку суспільства у філософському, культурно-історичному та морально-етичному дискурсах</t>
  </si>
  <si>
    <t>1д</t>
  </si>
  <si>
    <t>1.1.4</t>
  </si>
  <si>
    <t>1.1.5</t>
  </si>
  <si>
    <t>3д</t>
  </si>
  <si>
    <t>Разом:</t>
  </si>
  <si>
    <t>1.2 Цикл професійної підготовки</t>
  </si>
  <si>
    <t>1.2.1</t>
  </si>
  <si>
    <t>1</t>
  </si>
  <si>
    <t>1.2.2</t>
  </si>
  <si>
    <t>1.2.2.1</t>
  </si>
  <si>
    <t>1.2.2.2</t>
  </si>
  <si>
    <t>1.2.3</t>
  </si>
  <si>
    <t>1.2.4</t>
  </si>
  <si>
    <t>1.2.5</t>
  </si>
  <si>
    <t>Менеджмент та маркетинг на підприємстві</t>
  </si>
  <si>
    <t>1.2.6</t>
  </si>
  <si>
    <t>1.2.7</t>
  </si>
  <si>
    <t>1.2.7.1</t>
  </si>
  <si>
    <t>1.2.7.2</t>
  </si>
  <si>
    <t>4д</t>
  </si>
  <si>
    <t>Разом п.1.2</t>
  </si>
  <si>
    <t>1.3. Практична підготовка</t>
  </si>
  <si>
    <t>3.1</t>
  </si>
  <si>
    <t>Виробнича практика</t>
  </si>
  <si>
    <t>3.2</t>
  </si>
  <si>
    <t>Разом п. 1.3</t>
  </si>
  <si>
    <t>1.4 Державна атестація</t>
  </si>
  <si>
    <t>4.1</t>
  </si>
  <si>
    <t>4.2</t>
  </si>
  <si>
    <t>Державна атестація (захист дипломної роботи)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</si>
  <si>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</si>
  <si>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</si>
  <si>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</si>
  <si>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</si>
  <si>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</si>
  <si>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</si>
  <si>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Договірне право</t>
  </si>
  <si>
    <t>Разом п.2.1</t>
  </si>
  <si>
    <t>2.2.  Цикл професійної підготовки</t>
  </si>
  <si>
    <t>2.2.1</t>
  </si>
  <si>
    <t xml:space="preserve">Інвестування </t>
  </si>
  <si>
    <t>Бізнес-моделювання</t>
  </si>
  <si>
    <t>2.2.2</t>
  </si>
  <si>
    <t xml:space="preserve">Фінансово-економічні ризики </t>
  </si>
  <si>
    <t>Фінанси зарубіжних корпорацій</t>
  </si>
  <si>
    <t>2.2.3</t>
  </si>
  <si>
    <t xml:space="preserve">Гроші, кредит та фінанси </t>
  </si>
  <si>
    <t>2</t>
  </si>
  <si>
    <t>Міжнародні фінансово-економічні відносини</t>
  </si>
  <si>
    <t>2.2.4</t>
  </si>
  <si>
    <t xml:space="preserve">Фінансовий ринок </t>
  </si>
  <si>
    <t>3</t>
  </si>
  <si>
    <t>Біржова діяльність</t>
  </si>
  <si>
    <t>2.2.5</t>
  </si>
  <si>
    <t>Контролінг та бюджетування діяльності суб'єктів підприємництва</t>
  </si>
  <si>
    <t>Державний фінансовий контроль та державні закупівлі</t>
  </si>
  <si>
    <t>2.2.6</t>
  </si>
  <si>
    <t xml:space="preserve">Місцеві фінанси </t>
  </si>
  <si>
    <t>Казначейська справа</t>
  </si>
  <si>
    <t>2.2.7</t>
  </si>
  <si>
    <t xml:space="preserve">Звітність суб'єктів господарювання та фінансово-кредитних установ </t>
  </si>
  <si>
    <t>Міжнародні стандарти фінансової звітності</t>
  </si>
  <si>
    <t>2.2.8</t>
  </si>
  <si>
    <t xml:space="preserve">Аналіз банківської діяльності </t>
  </si>
  <si>
    <t>Центральний банк та грошово-кредитна політика</t>
  </si>
  <si>
    <t>2.2.9</t>
  </si>
  <si>
    <t xml:space="preserve">Інформаційні системи та технології у фінансах </t>
  </si>
  <si>
    <t>Програмне забезпечення обробки комп'ютерної інформації</t>
  </si>
  <si>
    <t>2.2.10</t>
  </si>
  <si>
    <t xml:space="preserve">Соціальне страхування та відповідальність </t>
  </si>
  <si>
    <t>Інвестиційне кредитування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</si>
  <si>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</si>
  <si>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</si>
  <si>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</si>
  <si>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</si>
  <si>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</si>
  <si>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</si>
  <si>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</si>
  <si>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</si>
  <si>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</si>
  <si>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</si>
  <si>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</si>
  <si>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</si>
  <si>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</si>
  <si>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</si>
  <si>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Голова проектної групи</t>
  </si>
  <si>
    <t>на базі ЗВО 1 рівня</t>
  </si>
  <si>
    <t xml:space="preserve"> на базі академії</t>
  </si>
  <si>
    <t>Соціологія</t>
  </si>
  <si>
    <t>Психологія управління</t>
  </si>
  <si>
    <t>Договірне право на базі ЗВО 1 рівня</t>
  </si>
  <si>
    <t>Конституційне право на базі ЗВО 1 рівня</t>
  </si>
  <si>
    <t>Гроші та кредит</t>
  </si>
  <si>
    <t>2б д</t>
  </si>
  <si>
    <t xml:space="preserve">Менеджмент </t>
  </si>
  <si>
    <t>2а д</t>
  </si>
  <si>
    <t>2ад</t>
  </si>
  <si>
    <t>2.1.1.1</t>
  </si>
  <si>
    <t>2.1.1.2</t>
  </si>
  <si>
    <t>Політологія</t>
  </si>
  <si>
    <t>1.1.1.1</t>
  </si>
  <si>
    <t>1.1.1.2</t>
  </si>
  <si>
    <t>1.1.3.1</t>
  </si>
  <si>
    <t>1.1.3.2</t>
  </si>
  <si>
    <t>1.1.3.3</t>
  </si>
  <si>
    <t>1.1.6</t>
  </si>
  <si>
    <t>1.1.7</t>
  </si>
  <si>
    <t>1.1.7.1</t>
  </si>
  <si>
    <t>1.1.7.2</t>
  </si>
  <si>
    <t>1.1.8</t>
  </si>
  <si>
    <t>1.1.9</t>
  </si>
  <si>
    <t>1.1.10</t>
  </si>
  <si>
    <t>1.1.11</t>
  </si>
  <si>
    <t>Разом на базі академії</t>
  </si>
  <si>
    <t>Разом за п. 1.1:</t>
  </si>
  <si>
    <t>на базі ЗВО 1 рівня_</t>
  </si>
  <si>
    <t>Інформатика  на базі ЗВО 1 рівня_</t>
  </si>
  <si>
    <t>Вища математика на базі ЗВО 1 рівня_</t>
  </si>
  <si>
    <t>Разом на базі ЗВО 1 рівня_</t>
  </si>
  <si>
    <t>Українська мова за професійним спрямуванням на базі ЗВО 1 рівня_</t>
  </si>
  <si>
    <t>1.2.9</t>
  </si>
  <si>
    <t>1.2.3.1</t>
  </si>
  <si>
    <t>1.2.3.2</t>
  </si>
  <si>
    <t>1.2.6.1</t>
  </si>
  <si>
    <t>1.2.6.2</t>
  </si>
  <si>
    <t>1.2.8</t>
  </si>
  <si>
    <t>1.2.10</t>
  </si>
  <si>
    <t>1.2.11</t>
  </si>
  <si>
    <t>1.2.12</t>
  </si>
  <si>
    <t>1.2.13</t>
  </si>
  <si>
    <t>1.2.14</t>
  </si>
  <si>
    <t>1.2.15</t>
  </si>
  <si>
    <t>Економіка праці та соціально-трудові відносини на базі ЗВО 1 рівня_</t>
  </si>
  <si>
    <t>на базі ЗВО 1 рівня__</t>
  </si>
  <si>
    <t>Маркетинг на базі ЗВО 1 рівня_</t>
  </si>
  <si>
    <t>Навчальна пратика "Вступ до фаху"
 на базі ЗВО 1 рівня_</t>
  </si>
  <si>
    <t>Виробнича практика (фінансово-економічна)  на базі ЗВО 1 рівня_</t>
  </si>
  <si>
    <t>Виробнича практика (фінансово-аналітична)  на базі ЗВО 1 рівня_</t>
  </si>
  <si>
    <t>Основи адміністративного права на базі ЗВО 1 рівня_</t>
  </si>
  <si>
    <t>Трудове право на базі ЗВО 1 рівня_</t>
  </si>
  <si>
    <t>1.3.1</t>
  </si>
  <si>
    <t>1.3.2</t>
  </si>
  <si>
    <t>1.3.3</t>
  </si>
  <si>
    <t>1.3.4</t>
  </si>
  <si>
    <t>1.4.1</t>
  </si>
  <si>
    <t>1.4.2</t>
  </si>
  <si>
    <t>2.1.2</t>
  </si>
  <si>
    <t>2.1.3</t>
  </si>
  <si>
    <t>2.1.4</t>
  </si>
  <si>
    <t>Разом на базі ЗВО 1 рівня</t>
  </si>
  <si>
    <t>Разом обов'язкові компоненти освітньої програми на базі ЗВО 1 рівня</t>
  </si>
  <si>
    <t>Разом обов'язкові компоненти освітньої програми на базі академії</t>
  </si>
  <si>
    <t>Разом вибіркові компоненти освітньої програми на базі ЗВО 1 рівня</t>
  </si>
  <si>
    <t>Разом вибіркові компоненти освітньої програми на базі академії</t>
  </si>
  <si>
    <t>Історія України на базі ЗВО 1 рівня_</t>
  </si>
  <si>
    <t>Статистика на базі ЗВО 1 рівня_</t>
  </si>
  <si>
    <t>1.1.12</t>
  </si>
  <si>
    <t>1.2.14.1</t>
  </si>
  <si>
    <t>1.2.14.2</t>
  </si>
  <si>
    <t>Загальна кількість на базі ЗВО 1 рівня</t>
  </si>
  <si>
    <t>Загальна кількість на базі академії</t>
  </si>
  <si>
    <t>4 д</t>
  </si>
  <si>
    <t>2+с*</t>
  </si>
  <si>
    <t>1.1.5.1</t>
  </si>
  <si>
    <t>1.1.5.2</t>
  </si>
  <si>
    <t>1.1.6.1</t>
  </si>
  <si>
    <t>1.1.6.2</t>
  </si>
  <si>
    <t>2б, 2б**</t>
  </si>
  <si>
    <t>4ф*, 4**</t>
  </si>
  <si>
    <t>1.1.12.1</t>
  </si>
  <si>
    <t>1.1.12.2</t>
  </si>
  <si>
    <t>1.1.12.3</t>
  </si>
  <si>
    <t xml:space="preserve"> Примітка:  ф* / с* - секційні заняття (факультатив), 
 ** - щорічне оцінювання фізичної підготовки студентів</t>
  </si>
  <si>
    <t>Теорія бухгалтерського обліку</t>
  </si>
  <si>
    <t>Виробнича практика 1
 (обліково-економічна) на базі ЗВО 1 рівня_</t>
  </si>
  <si>
    <t xml:space="preserve">Договірне право </t>
  </si>
  <si>
    <t xml:space="preserve">Фінансове право </t>
  </si>
  <si>
    <t>Аналіз господарської діяльності</t>
  </si>
  <si>
    <t>Курсова робота "Теорія бухгалтерського обліку"</t>
  </si>
  <si>
    <t>Оподаткування</t>
  </si>
  <si>
    <t>Фінансова діяльність субєктів господарювання / Фінанси підприємств</t>
  </si>
  <si>
    <t>Фінансова діяльність субєктів господарювання</t>
  </si>
  <si>
    <t>Фінанси підприємств</t>
  </si>
  <si>
    <t>Фінансовий облік 1</t>
  </si>
  <si>
    <t>Облік у галузях економіки / Казначейська справа та казначейський облік</t>
  </si>
  <si>
    <t>Облік у галузях економіки</t>
  </si>
  <si>
    <t>Казначейська справа та казначейський облік</t>
  </si>
  <si>
    <t>Фінансовий облік 2</t>
  </si>
  <si>
    <t xml:space="preserve">Внутрішньогосподарський контроль </t>
  </si>
  <si>
    <t>Оцінка ризиків господарської діяльності</t>
  </si>
  <si>
    <t>Інформаційні системи та технології в обліку 
та оподаткуванні</t>
  </si>
  <si>
    <t xml:space="preserve">Звітність підприємств </t>
  </si>
  <si>
    <t xml:space="preserve"> Облік на малих підприємствах та у неприбуткових установах</t>
  </si>
  <si>
    <t>Курсова робота "Аналіз господарської
 діяльності"</t>
  </si>
  <si>
    <t>1.2.1.1</t>
  </si>
  <si>
    <t>1.2.1.2</t>
  </si>
  <si>
    <t xml:space="preserve">Податковий облік і звітність  </t>
  </si>
  <si>
    <t>Фіскальна політика</t>
  </si>
  <si>
    <t>Виробнича практика 2 
(обліково-аналітична) на базі ЗВО 1 рівня_</t>
  </si>
  <si>
    <t xml:space="preserve">Управлінський облік  </t>
  </si>
  <si>
    <t>Бюджетування і проектне фінансування</t>
  </si>
  <si>
    <t>Облік у бюджетних установах</t>
  </si>
  <si>
    <t>Облік у банках / Облік у небанківських фінансових установах</t>
  </si>
  <si>
    <t xml:space="preserve">Облік у банках  </t>
  </si>
  <si>
    <t>Облік у небанківських фінансових установах</t>
  </si>
  <si>
    <t xml:space="preserve">Державний фінансовий контроль  </t>
  </si>
  <si>
    <t>Податкове адміністрування та контроль</t>
  </si>
  <si>
    <t>Аудит</t>
  </si>
  <si>
    <t>Курсова робота "Фінансовий облік"</t>
  </si>
  <si>
    <t xml:space="preserve">Назва дисципліни </t>
  </si>
  <si>
    <t>1.2.11.1</t>
  </si>
  <si>
    <t>1.2.11.2</t>
  </si>
  <si>
    <t>1 семестр</t>
  </si>
  <si>
    <t>2а семестр</t>
  </si>
  <si>
    <t>Кваліфікація:  бакалавр з обліку та оподаткування</t>
  </si>
  <si>
    <r>
      <t xml:space="preserve">спеціальність: </t>
    </r>
    <r>
      <rPr>
        <b/>
        <sz val="20"/>
        <rFont val="Times New Roman"/>
        <family val="1"/>
        <charset val="204"/>
      </rPr>
      <t>071 Облік і оподаткування</t>
    </r>
  </si>
  <si>
    <t>ПК</t>
  </si>
  <si>
    <t>Кількість аудиторних годин за семестрами</t>
  </si>
  <si>
    <t>Професійна етика</t>
  </si>
  <si>
    <t>2.1.5</t>
  </si>
  <si>
    <t>Облік, аналіз та аудит (уск)</t>
  </si>
  <si>
    <t>2а семестр 9 тижнів</t>
  </si>
  <si>
    <t>Т</t>
  </si>
  <si>
    <t xml:space="preserve">Гроші та кредит </t>
  </si>
  <si>
    <t>Облік у бюджетних установах /Облік на малих підприємствах та у неприбуткових організаціях</t>
  </si>
  <si>
    <t xml:space="preserve">Управлінський облік </t>
  </si>
  <si>
    <t xml:space="preserve">Державний фінансовий контроль </t>
  </si>
  <si>
    <t>Основи обліку за МСФЗ/ Фінансова звітність за міжнародними стандартами</t>
  </si>
  <si>
    <t>Фінансова звітність підприємств / Управлінська та спеціальна звітість</t>
  </si>
  <si>
    <t>Внутрішньогосподарський контроль</t>
  </si>
  <si>
    <t>ООЕБ</t>
  </si>
  <si>
    <t>Разом</t>
  </si>
  <si>
    <t>Разом 2а</t>
  </si>
  <si>
    <t>Разом 2б</t>
  </si>
  <si>
    <t>Разом 2 семестр</t>
  </si>
  <si>
    <t>О.В. Акімова</t>
  </si>
  <si>
    <t>на базі фахової передвищої освіти</t>
  </si>
  <si>
    <t>Іноземна мова на базі фахової передвищої освіти</t>
  </si>
  <si>
    <t>Статистика на базі фахової передвищої освіти</t>
  </si>
  <si>
    <t>Разом на базі фахової передвищої освіти</t>
  </si>
  <si>
    <t>Економіка праці та соціально-трудові відносини на базі фахової передвищої освіти</t>
  </si>
  <si>
    <t>Маркетинг на базі фахової передвищої освіти</t>
  </si>
  <si>
    <t>Договірне право на базі фахової передвищої освіти</t>
  </si>
  <si>
    <t>Трудове право на базі фахової передвищої освіти</t>
  </si>
  <si>
    <t>Кваліфікаційна робота бакалавра</t>
  </si>
  <si>
    <t>Разом обов'язкові компоненти освітньої програми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</si>
  <si>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</si>
  <si>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</si>
  <si>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</si>
  <si>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Історія бухгалтерського обліку</t>
  </si>
  <si>
    <t>Історія України на базі фахової передвищої освіти</t>
  </si>
  <si>
    <t>1.2.16</t>
  </si>
  <si>
    <t>Облік на малих підприємствах та у неприбуткових організаціях</t>
  </si>
  <si>
    <t>Основи обліку за МСФЗ</t>
  </si>
  <si>
    <t>Фінансова звітність за міжнародними стандартами</t>
  </si>
  <si>
    <t>Оподаткування субєктів  малого бізнесу</t>
  </si>
  <si>
    <t>Управлінська та спеціальна звітість</t>
  </si>
  <si>
    <t>на базі академії</t>
  </si>
  <si>
    <t>1.1</t>
  </si>
  <si>
    <t>1.2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</si>
  <si>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</si>
  <si>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</si>
  <si>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</si>
  <si>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Управління освітнім процесом</t>
  </si>
  <si>
    <t>Новітні інформаційні технології</t>
  </si>
  <si>
    <t xml:space="preserve">Політична економія </t>
  </si>
  <si>
    <t>Основи наукових досліджень</t>
  </si>
  <si>
    <t>Іноземна мова за професійним спрямуванням (розділ 1)/Соціологія</t>
  </si>
  <si>
    <t>Іноземна мова за професійним спрямуванням (розділ 4)/Ділове листування іноземною мовою</t>
  </si>
  <si>
    <t>Іноземна мова за професійним спрямуванням (розділ 3)</t>
  </si>
  <si>
    <t>ДВВ циклу загальної підготовки на базі фахової передвищої освіти</t>
  </si>
  <si>
    <t>Конституційне право</t>
  </si>
  <si>
    <t>Основи адміністративного права</t>
  </si>
  <si>
    <t>ДВВ циклу проф підготовки з наведеного нижче переліку (1 дисципліна)</t>
  </si>
  <si>
    <t>ДВВ циклу загальної підготовки з наведеного нижче переліку (2 дисципліни)</t>
  </si>
  <si>
    <t>Оцінка ризиків господарської діяльності/  Оподаткування субєктів  малого бізнесу</t>
  </si>
  <si>
    <t xml:space="preserve">Податковий облік і звітність </t>
  </si>
  <si>
    <r>
      <t xml:space="preserve">освітня програма: </t>
    </r>
    <r>
      <rPr>
        <b/>
        <sz val="20"/>
        <rFont val="Times New Roman"/>
        <family val="1"/>
        <charset val="204"/>
      </rPr>
      <t>Облік, аналіз і аудит</t>
    </r>
  </si>
  <si>
    <t>IV.  АТЕСТАЦІЯ</t>
  </si>
  <si>
    <t>№</t>
  </si>
  <si>
    <t>Форма  атестації (екзамен,  кваліфікаційна робота)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</si>
  <si>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кваліф. роботи; А –  атестація </t>
  </si>
  <si>
    <t xml:space="preserve">V. План освітнього процесу                               </t>
  </si>
  <si>
    <t>кількість тижнів у семестрі</t>
  </si>
  <si>
    <t>1.1.4.1</t>
  </si>
  <si>
    <t>1.1.4.2</t>
  </si>
  <si>
    <t>,</t>
  </si>
  <si>
    <t>Українська мова  (за професійним спрямуванням) на базі фахової передвищої освіти</t>
  </si>
  <si>
    <t>1.1.13</t>
  </si>
  <si>
    <t>1.1.14</t>
  </si>
  <si>
    <t>Навчальна практика "Вступ до фаху"</t>
  </si>
  <si>
    <t>1.4  Атестація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</si>
  <si>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</si>
  <si>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(1 семестр)</t>
  </si>
  <si>
    <t>Вибіркові дисципліни циклу загальної підготовки  (2а семестр)</t>
  </si>
  <si>
    <t>Вибіркові дисципліни циклу загальної підготовки  (3 семестр)</t>
  </si>
  <si>
    <t>Вибіркові дисципліни циклу загальної підготовки  (4 семестр)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</si>
  <si>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</si>
  <si>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</si>
  <si>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</si>
  <si>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</si>
  <si>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</si>
  <si>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</si>
  <si>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</si>
  <si>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</si>
  <si>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</si>
  <si>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2.1.12</t>
  </si>
  <si>
    <t>2.1.13</t>
  </si>
  <si>
    <t>Іноземна мова за професійним спрямуванням (розділ 4)</t>
  </si>
  <si>
    <t>Ділове листування іноземною мовою</t>
  </si>
  <si>
    <t>Разомна базі фахової передвищої освіти</t>
  </si>
  <si>
    <t>Вибіркові дисципліни циклу професійної підготовки на базі фахової передвищої освіти</t>
  </si>
  <si>
    <t>Вибіркові дисципліни циклу професійної підготовки (2б семестр)</t>
  </si>
  <si>
    <t>Вибіркові дисципліни циклу професійної підготовки (3 семестр)</t>
  </si>
  <si>
    <t>Вибіркові дисципліни циклу професійної підготовки (4 семестр)</t>
  </si>
  <si>
    <t>2.2.11</t>
  </si>
  <si>
    <t>2.2.12</t>
  </si>
  <si>
    <t>2.2.13</t>
  </si>
  <si>
    <t>2.2.14</t>
  </si>
  <si>
    <t>2.2.15</t>
  </si>
  <si>
    <t>2.2.16</t>
  </si>
  <si>
    <t>1.3</t>
  </si>
  <si>
    <t>Статистика  на базі фахової передвищої освіти</t>
  </si>
  <si>
    <t xml:space="preserve">Виробнича практика 1  (обліково-економічна) </t>
  </si>
  <si>
    <t>Виробнича практика 2 (обліково-аналітична)</t>
  </si>
  <si>
    <t xml:space="preserve">Гроші та кредит  на базі фахової передвищої освіти </t>
  </si>
  <si>
    <t xml:space="preserve"> Психологія управління</t>
  </si>
  <si>
    <t>Фінансова звітність підприємств</t>
  </si>
  <si>
    <t>2б, 2б,2б</t>
  </si>
  <si>
    <t>3, 3,3</t>
  </si>
  <si>
    <t>Облік у банках</t>
  </si>
  <si>
    <t>Зав. кафедрою</t>
  </si>
  <si>
    <t>О.С. Дубинська</t>
  </si>
  <si>
    <t>ОО-21-1т</t>
  </si>
  <si>
    <t>протокол № 10</t>
  </si>
  <si>
    <t>"29 " квітня   2021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</si>
</sst>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р_._-;\-* #,##0.00_р_._-;_-* &quot;-&quot;??_р_._-;_-@_-"/>
    <numFmt numFmtId="164" formatCode="#,##0_-;\-* #,##0_-;\ _-;_-@_-"/>
    <numFmt numFmtId="165" formatCode="#,##0.0_ ;\-#,##0.0\ "/>
    <numFmt numFmtId="166" formatCode="0.0"/>
    <numFmt numFmtId="167" formatCode="#,##0.0_-;\-* #,##0.0_-;\ _-;_-@_-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color rgb="FF00B0F0"/>
      <name val="Times New Roman"/>
      <family val="1"/>
    </font>
    <font>
      <b/>
      <sz val="12"/>
      <color rgb="FF00B0F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2"/>
      <color rgb="FF00B0F0"/>
      <name val="Arial"/>
      <family val="2"/>
    </font>
    <font>
      <sz val="10"/>
      <color rgb="FF00B0F0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sz val="12"/>
      <color rgb="FF0070C0"/>
      <name val="Times New Roman"/>
      <family val="1"/>
    </font>
    <font>
      <sz val="12"/>
      <color rgb="FF0070C0"/>
      <name val="Arial"/>
      <family val="2"/>
    </font>
    <font>
      <b/>
      <sz val="12"/>
      <color rgb="FF0070C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  <xf numFmtId="0" fontId="36" fillId="0" borderId="0"/>
  </cellStyleXfs>
  <cellXfs count="2040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167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6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4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6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/>
    <xf numFmtId="166" fontId="2" fillId="0" borderId="10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2" fillId="0" borderId="1" xfId="0" applyFont="1" applyFill="1" applyBorder="1" applyAlignment="1">
      <alignment wrapText="1"/>
    </xf>
    <xf numFmtId="0" fontId="5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6" fontId="2" fillId="0" borderId="0" xfId="0" applyNumberFormat="1" applyFont="1" applyFill="1"/>
    <xf numFmtId="168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/>
    <xf numFmtId="166" fontId="3" fillId="0" borderId="3" xfId="0" applyNumberFormat="1" applyFont="1" applyFill="1" applyBorder="1" applyAlignment="1">
      <alignment horizontal="center"/>
    </xf>
    <xf numFmtId="0" fontId="8" fillId="0" borderId="0" xfId="0" applyFont="1" applyAlignment="1"/>
    <xf numFmtId="0" fontId="9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 applyBorder="1" applyAlignment="1"/>
    <xf numFmtId="0" fontId="7" fillId="0" borderId="0" xfId="0" applyFont="1" applyBorder="1" applyAlignment="1">
      <alignment horizontal="center"/>
    </xf>
    <xf numFmtId="0" fontId="16" fillId="0" borderId="0" xfId="0" applyFont="1" applyBorder="1" applyAlignment="1"/>
    <xf numFmtId="0" fontId="16" fillId="0" borderId="0" xfId="0" applyFont="1"/>
    <xf numFmtId="0" fontId="12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Alignment="1">
      <alignment horizontal="center"/>
    </xf>
    <xf numFmtId="0" fontId="17" fillId="0" borderId="0" xfId="1" applyFont="1"/>
    <xf numFmtId="0" fontId="24" fillId="0" borderId="0" xfId="1" applyFont="1"/>
    <xf numFmtId="0" fontId="21" fillId="0" borderId="0" xfId="1" applyFont="1"/>
    <xf numFmtId="0" fontId="25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69" fontId="9" fillId="0" borderId="0" xfId="3" applyNumberFormat="1" applyFont="1" applyFill="1" applyBorder="1" applyAlignment="1" applyProtection="1">
      <alignment vertical="center"/>
    </xf>
    <xf numFmtId="0" fontId="9" fillId="3" borderId="8" xfId="3" applyNumberFormat="1" applyFont="1" applyFill="1" applyBorder="1" applyAlignment="1" applyProtection="1">
      <alignment horizontal="center" vertical="center"/>
    </xf>
    <xf numFmtId="0" fontId="9" fillId="3" borderId="2" xfId="3" applyNumberFormat="1" applyFont="1" applyFill="1" applyBorder="1" applyAlignment="1" applyProtection="1">
      <alignment horizontal="center" vertical="center"/>
    </xf>
    <xf numFmtId="0" fontId="9" fillId="3" borderId="59" xfId="3" applyNumberFormat="1" applyFont="1" applyFill="1" applyBorder="1" applyAlignment="1" applyProtection="1">
      <alignment horizontal="center" vertical="center"/>
    </xf>
    <xf numFmtId="0" fontId="9" fillId="3" borderId="60" xfId="3" applyNumberFormat="1" applyFont="1" applyFill="1" applyBorder="1" applyAlignment="1" applyProtection="1">
      <alignment horizontal="center" vertical="center"/>
    </xf>
    <xf numFmtId="0" fontId="9" fillId="3" borderId="61" xfId="3" applyNumberFormat="1" applyFont="1" applyFill="1" applyBorder="1" applyAlignment="1" applyProtection="1">
      <alignment horizontal="center" vertical="center"/>
    </xf>
    <xf numFmtId="0" fontId="9" fillId="3" borderId="9" xfId="3" applyNumberFormat="1" applyFont="1" applyFill="1" applyBorder="1" applyAlignment="1" applyProtection="1">
      <alignment horizontal="center" vertical="center"/>
    </xf>
    <xf numFmtId="0" fontId="9" fillId="3" borderId="57" xfId="3" applyNumberFormat="1" applyFont="1" applyFill="1" applyBorder="1" applyAlignment="1" applyProtection="1">
      <alignment horizontal="center" vertical="center"/>
    </xf>
    <xf numFmtId="0" fontId="9" fillId="3" borderId="70" xfId="3" applyNumberFormat="1" applyFont="1" applyFill="1" applyBorder="1" applyAlignment="1" applyProtection="1">
      <alignment horizontal="center" vertical="center"/>
    </xf>
    <xf numFmtId="0" fontId="9" fillId="3" borderId="0" xfId="3" applyNumberFormat="1" applyFont="1" applyFill="1" applyBorder="1" applyAlignment="1" applyProtection="1">
      <alignment horizontal="center" vertical="center"/>
    </xf>
    <xf numFmtId="0" fontId="9" fillId="3" borderId="71" xfId="3" applyNumberFormat="1" applyFont="1" applyFill="1" applyBorder="1" applyAlignment="1" applyProtection="1">
      <alignment horizontal="center" vertical="center"/>
    </xf>
    <xf numFmtId="0" fontId="9" fillId="3" borderId="12" xfId="3" applyNumberFormat="1" applyFont="1" applyFill="1" applyBorder="1" applyAlignment="1" applyProtection="1">
      <alignment horizontal="center" vertical="center"/>
    </xf>
    <xf numFmtId="49" fontId="27" fillId="3" borderId="15" xfId="0" applyNumberFormat="1" applyFont="1" applyFill="1" applyBorder="1" applyAlignment="1" applyProtection="1">
      <alignment horizontal="center" vertical="center"/>
    </xf>
    <xf numFmtId="49" fontId="27" fillId="3" borderId="14" xfId="3" applyNumberFormat="1" applyFont="1" applyFill="1" applyBorder="1" applyAlignment="1">
      <alignment vertical="center" wrapText="1"/>
    </xf>
    <xf numFmtId="0" fontId="27" fillId="3" borderId="18" xfId="3" applyFont="1" applyFill="1" applyBorder="1" applyAlignment="1">
      <alignment horizontal="center" vertical="center" wrapText="1"/>
    </xf>
    <xf numFmtId="49" fontId="27" fillId="3" borderId="19" xfId="3" applyNumberFormat="1" applyFont="1" applyFill="1" applyBorder="1" applyAlignment="1">
      <alignment horizontal="center" vertical="center" wrapText="1"/>
    </xf>
    <xf numFmtId="49" fontId="27" fillId="3" borderId="24" xfId="3" applyNumberFormat="1" applyFont="1" applyFill="1" applyBorder="1" applyAlignment="1">
      <alignment horizontal="center" vertical="center" wrapText="1"/>
    </xf>
    <xf numFmtId="169" fontId="27" fillId="3" borderId="20" xfId="3" applyNumberFormat="1" applyFont="1" applyFill="1" applyBorder="1" applyAlignment="1" applyProtection="1">
      <alignment horizontal="center" vertical="center" wrapText="1"/>
    </xf>
    <xf numFmtId="166" fontId="27" fillId="3" borderId="17" xfId="3" applyNumberFormat="1" applyFont="1" applyFill="1" applyBorder="1" applyAlignment="1" applyProtection="1">
      <alignment horizontal="center" vertical="center"/>
    </xf>
    <xf numFmtId="1" fontId="27" fillId="3" borderId="15" xfId="3" applyNumberFormat="1" applyFont="1" applyFill="1" applyBorder="1" applyAlignment="1" applyProtection="1">
      <alignment horizontal="center" vertical="center"/>
    </xf>
    <xf numFmtId="1" fontId="27" fillId="3" borderId="18" xfId="3" applyNumberFormat="1" applyFont="1" applyFill="1" applyBorder="1" applyAlignment="1" applyProtection="1">
      <alignment horizontal="center" vertical="center"/>
    </xf>
    <xf numFmtId="1" fontId="27" fillId="3" borderId="19" xfId="3" applyNumberFormat="1" applyFont="1" applyFill="1" applyBorder="1" applyAlignment="1" applyProtection="1">
      <alignment horizontal="center" vertical="center"/>
    </xf>
    <xf numFmtId="1" fontId="27" fillId="3" borderId="20" xfId="3" applyNumberFormat="1" applyFont="1" applyFill="1" applyBorder="1" applyAlignment="1" applyProtection="1">
      <alignment horizontal="center" vertical="center"/>
    </xf>
    <xf numFmtId="0" fontId="30" fillId="3" borderId="25" xfId="3" applyFont="1" applyFill="1" applyBorder="1" applyAlignment="1">
      <alignment horizontal="center" vertical="center" wrapText="1"/>
    </xf>
    <xf numFmtId="0" fontId="30" fillId="3" borderId="16" xfId="3" applyFont="1" applyFill="1" applyBorder="1" applyAlignment="1">
      <alignment horizontal="center" vertical="center" wrapText="1"/>
    </xf>
    <xf numFmtId="0" fontId="30" fillId="3" borderId="20" xfId="3" applyFont="1" applyFill="1" applyBorder="1" applyAlignment="1">
      <alignment horizontal="center" vertical="center" wrapText="1"/>
    </xf>
    <xf numFmtId="0" fontId="30" fillId="3" borderId="18" xfId="3" applyFont="1" applyFill="1" applyBorder="1" applyAlignment="1">
      <alignment horizontal="center" vertical="center" wrapText="1"/>
    </xf>
    <xf numFmtId="169" fontId="30" fillId="0" borderId="0" xfId="3" applyNumberFormat="1" applyFont="1" applyFill="1" applyBorder="1" applyAlignment="1" applyProtection="1">
      <alignment vertical="center"/>
    </xf>
    <xf numFmtId="49" fontId="27" fillId="3" borderId="76" xfId="0" applyNumberFormat="1" applyFont="1" applyFill="1" applyBorder="1" applyAlignment="1" applyProtection="1">
      <alignment horizontal="center" vertical="center"/>
    </xf>
    <xf numFmtId="49" fontId="27" fillId="3" borderId="77" xfId="0" applyNumberFormat="1" applyFont="1" applyFill="1" applyBorder="1" applyAlignment="1">
      <alignment vertical="center" wrapText="1"/>
    </xf>
    <xf numFmtId="0" fontId="27" fillId="3" borderId="53" xfId="0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169" fontId="27" fillId="3" borderId="54" xfId="0" applyNumberFormat="1" applyFont="1" applyFill="1" applyBorder="1" applyAlignment="1" applyProtection="1">
      <alignment horizontal="center" vertical="center" wrapText="1"/>
    </xf>
    <xf numFmtId="166" fontId="27" fillId="3" borderId="78" xfId="3" applyNumberFormat="1" applyFont="1" applyFill="1" applyBorder="1" applyAlignment="1" applyProtection="1">
      <alignment horizontal="center" vertical="center"/>
    </xf>
    <xf numFmtId="1" fontId="27" fillId="3" borderId="36" xfId="3" applyNumberFormat="1" applyFont="1" applyFill="1" applyBorder="1" applyAlignment="1" applyProtection="1">
      <alignment horizontal="center" vertical="center"/>
    </xf>
    <xf numFmtId="1" fontId="27" fillId="3" borderId="53" xfId="3" applyNumberFormat="1" applyFont="1" applyFill="1" applyBorder="1" applyAlignment="1" applyProtection="1">
      <alignment horizontal="center" vertical="center"/>
    </xf>
    <xf numFmtId="1" fontId="27" fillId="3" borderId="1" xfId="3" applyNumberFormat="1" applyFont="1" applyFill="1" applyBorder="1" applyAlignment="1" applyProtection="1">
      <alignment horizontal="center" vertical="center"/>
    </xf>
    <xf numFmtId="1" fontId="27" fillId="3" borderId="54" xfId="3" applyNumberFormat="1" applyFont="1" applyFill="1" applyBorder="1" applyAlignment="1" applyProtection="1">
      <alignment horizontal="center" vertical="center"/>
    </xf>
    <xf numFmtId="0" fontId="30" fillId="3" borderId="10" xfId="0" applyFont="1" applyFill="1" applyBorder="1" applyAlignment="1">
      <alignment horizontal="center" vertical="center" wrapText="1"/>
    </xf>
    <xf numFmtId="0" fontId="30" fillId="3" borderId="42" xfId="0" applyFont="1" applyFill="1" applyBorder="1" applyAlignment="1">
      <alignment horizontal="center" vertical="center" wrapText="1"/>
    </xf>
    <xf numFmtId="0" fontId="30" fillId="3" borderId="54" xfId="0" applyFont="1" applyFill="1" applyBorder="1" applyAlignment="1">
      <alignment horizontal="center" vertical="center" wrapText="1"/>
    </xf>
    <xf numFmtId="0" fontId="30" fillId="3" borderId="53" xfId="0" applyFont="1" applyFill="1" applyBorder="1" applyAlignment="1">
      <alignment horizontal="center" vertical="center" wrapText="1"/>
    </xf>
    <xf numFmtId="49" fontId="30" fillId="3" borderId="79" xfId="0" applyNumberFormat="1" applyFont="1" applyFill="1" applyBorder="1" applyAlignment="1" applyProtection="1">
      <alignment horizontal="center" vertical="center"/>
    </xf>
    <xf numFmtId="49" fontId="30" fillId="3" borderId="77" xfId="3" applyNumberFormat="1" applyFont="1" applyFill="1" applyBorder="1" applyAlignment="1">
      <alignment horizontal="left" vertical="center" wrapText="1"/>
    </xf>
    <xf numFmtId="0" fontId="27" fillId="3" borderId="80" xfId="0" applyNumberFormat="1" applyFont="1" applyFill="1" applyBorder="1" applyAlignment="1">
      <alignment horizontal="center" vertical="center" wrapText="1"/>
    </xf>
    <xf numFmtId="49" fontId="3" fillId="3" borderId="80" xfId="0" applyNumberFormat="1" applyFont="1" applyFill="1" applyBorder="1" applyAlignment="1">
      <alignment horizontal="center" vertical="center" wrapText="1"/>
    </xf>
    <xf numFmtId="164" fontId="27" fillId="3" borderId="81" xfId="0" applyNumberFormat="1" applyFont="1" applyFill="1" applyBorder="1" applyAlignment="1" applyProtection="1">
      <alignment horizontal="center" vertical="center" wrapText="1"/>
    </xf>
    <xf numFmtId="166" fontId="9" fillId="3" borderId="82" xfId="0" applyNumberFormat="1" applyFont="1" applyFill="1" applyBorder="1" applyAlignment="1" applyProtection="1">
      <alignment horizontal="center" vertical="center"/>
    </xf>
    <xf numFmtId="0" fontId="9" fillId="3" borderId="83" xfId="0" applyFont="1" applyFill="1" applyBorder="1" applyAlignment="1">
      <alignment horizontal="center" vertical="center" wrapText="1"/>
    </xf>
    <xf numFmtId="0" fontId="9" fillId="3" borderId="53" xfId="3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54" xfId="0" applyNumberFormat="1" applyFont="1" applyFill="1" applyBorder="1" applyAlignment="1">
      <alignment horizontal="center" vertical="center" wrapText="1"/>
    </xf>
    <xf numFmtId="0" fontId="30" fillId="3" borderId="10" xfId="3" applyFont="1" applyFill="1" applyBorder="1" applyAlignment="1">
      <alignment horizontal="center" vertical="center" wrapText="1"/>
    </xf>
    <xf numFmtId="0" fontId="30" fillId="3" borderId="42" xfId="3" applyFont="1" applyFill="1" applyBorder="1" applyAlignment="1">
      <alignment horizontal="center" vertical="center" wrapText="1"/>
    </xf>
    <xf numFmtId="0" fontId="30" fillId="3" borderId="54" xfId="3" applyFont="1" applyFill="1" applyBorder="1" applyAlignment="1">
      <alignment horizontal="center" vertical="center" wrapText="1"/>
    </xf>
    <xf numFmtId="0" fontId="30" fillId="3" borderId="53" xfId="3" applyFont="1" applyFill="1" applyBorder="1" applyAlignment="1">
      <alignment horizontal="center" vertical="center" wrapText="1"/>
    </xf>
    <xf numFmtId="0" fontId="9" fillId="3" borderId="53" xfId="3" applyNumberFormat="1" applyFont="1" applyFill="1" applyBorder="1" applyAlignment="1" applyProtection="1">
      <alignment vertical="center"/>
    </xf>
    <xf numFmtId="0" fontId="9" fillId="3" borderId="42" xfId="3" applyNumberFormat="1" applyFont="1" applyFill="1" applyBorder="1" applyAlignment="1" applyProtection="1">
      <alignment vertical="center"/>
    </xf>
    <xf numFmtId="0" fontId="9" fillId="3" borderId="54" xfId="3" applyNumberFormat="1" applyFont="1" applyFill="1" applyBorder="1" applyAlignment="1" applyProtection="1">
      <alignment vertical="center"/>
    </xf>
    <xf numFmtId="169" fontId="31" fillId="0" borderId="0" xfId="3" applyNumberFormat="1" applyFont="1" applyFill="1" applyBorder="1" applyAlignment="1" applyProtection="1">
      <alignment vertical="center"/>
    </xf>
    <xf numFmtId="0" fontId="27" fillId="3" borderId="1" xfId="3" applyNumberFormat="1" applyFont="1" applyFill="1" applyBorder="1" applyAlignment="1">
      <alignment horizontal="center" vertical="center" wrapText="1"/>
    </xf>
    <xf numFmtId="49" fontId="27" fillId="3" borderId="80" xfId="0" applyNumberFormat="1" applyFont="1" applyFill="1" applyBorder="1" applyAlignment="1">
      <alignment horizontal="center" vertical="center" wrapText="1"/>
    </xf>
    <xf numFmtId="49" fontId="27" fillId="3" borderId="1" xfId="3" applyNumberFormat="1" applyFont="1" applyFill="1" applyBorder="1" applyAlignment="1">
      <alignment horizontal="left" vertical="center" wrapText="1"/>
    </xf>
    <xf numFmtId="0" fontId="27" fillId="3" borderId="53" xfId="3" applyFont="1" applyFill="1" applyBorder="1" applyAlignment="1">
      <alignment horizontal="center" vertical="center" wrapText="1"/>
    </xf>
    <xf numFmtId="49" fontId="27" fillId="3" borderId="1" xfId="3" applyNumberFormat="1" applyFont="1" applyFill="1" applyBorder="1" applyAlignment="1">
      <alignment horizontal="center" vertical="center" wrapText="1"/>
    </xf>
    <xf numFmtId="49" fontId="27" fillId="3" borderId="41" xfId="3" applyNumberFormat="1" applyFont="1" applyFill="1" applyBorder="1" applyAlignment="1">
      <alignment horizontal="center" vertical="center" wrapText="1"/>
    </xf>
    <xf numFmtId="169" fontId="27" fillId="3" borderId="54" xfId="3" applyNumberFormat="1" applyFont="1" applyFill="1" applyBorder="1" applyAlignment="1" applyProtection="1">
      <alignment horizontal="center" vertical="center"/>
    </xf>
    <xf numFmtId="171" fontId="27" fillId="3" borderId="84" xfId="3" applyNumberFormat="1" applyFont="1" applyFill="1" applyBorder="1" applyAlignment="1" applyProtection="1">
      <alignment horizontal="center" vertical="center"/>
    </xf>
    <xf numFmtId="0" fontId="27" fillId="3" borderId="76" xfId="3" applyFont="1" applyFill="1" applyBorder="1" applyAlignment="1">
      <alignment horizontal="center" vertical="center" wrapText="1"/>
    </xf>
    <xf numFmtId="0" fontId="27" fillId="3" borderId="1" xfId="3" applyFont="1" applyFill="1" applyBorder="1" applyAlignment="1">
      <alignment horizontal="center" vertical="center" wrapText="1"/>
    </xf>
    <xf numFmtId="0" fontId="27" fillId="3" borderId="54" xfId="3" applyFont="1" applyFill="1" applyBorder="1" applyAlignment="1">
      <alignment horizontal="center" vertical="center" wrapText="1"/>
    </xf>
    <xf numFmtId="169" fontId="30" fillId="3" borderId="54" xfId="3" applyNumberFormat="1" applyFont="1" applyFill="1" applyBorder="1" applyAlignment="1" applyProtection="1">
      <alignment horizontal="center" vertical="center"/>
    </xf>
    <xf numFmtId="49" fontId="27" fillId="3" borderId="77" xfId="3" applyNumberFormat="1" applyFont="1" applyFill="1" applyBorder="1" applyAlignment="1">
      <alignment horizontal="left" vertical="center" wrapText="1"/>
    </xf>
    <xf numFmtId="0" fontId="27" fillId="3" borderId="41" xfId="3" applyFont="1" applyFill="1" applyBorder="1" applyAlignment="1">
      <alignment horizontal="center" vertical="center" wrapText="1"/>
    </xf>
    <xf numFmtId="170" fontId="32" fillId="3" borderId="54" xfId="3" applyNumberFormat="1" applyFont="1" applyFill="1" applyBorder="1" applyAlignment="1" applyProtection="1">
      <alignment horizontal="center" vertical="center"/>
    </xf>
    <xf numFmtId="0" fontId="27" fillId="3" borderId="79" xfId="3" applyFont="1" applyFill="1" applyBorder="1" applyAlignment="1">
      <alignment horizontal="center" vertical="center" wrapText="1"/>
    </xf>
    <xf numFmtId="0" fontId="27" fillId="3" borderId="22" xfId="3" applyFont="1" applyFill="1" applyBorder="1" applyAlignment="1">
      <alignment horizontal="center" vertical="center" wrapText="1"/>
    </xf>
    <xf numFmtId="0" fontId="27" fillId="3" borderId="4" xfId="3" applyFont="1" applyFill="1" applyBorder="1" applyAlignment="1">
      <alignment horizontal="center" vertical="center" wrapText="1"/>
    </xf>
    <xf numFmtId="0" fontId="27" fillId="3" borderId="23" xfId="3" applyFont="1" applyFill="1" applyBorder="1" applyAlignment="1">
      <alignment horizontal="center" vertical="center" wrapText="1"/>
    </xf>
    <xf numFmtId="0" fontId="27" fillId="0" borderId="60" xfId="3" applyFont="1" applyFill="1" applyBorder="1" applyAlignment="1">
      <alignment horizontal="center" vertical="center" wrapText="1"/>
    </xf>
    <xf numFmtId="0" fontId="27" fillId="0" borderId="70" xfId="3" applyFont="1" applyFill="1" applyBorder="1" applyAlignment="1">
      <alignment horizontal="center" vertical="center" wrapText="1"/>
    </xf>
    <xf numFmtId="0" fontId="27" fillId="0" borderId="12" xfId="3" applyFont="1" applyFill="1" applyBorder="1" applyAlignment="1">
      <alignment horizontal="center" vertical="center" wrapText="1"/>
    </xf>
    <xf numFmtId="166" fontId="33" fillId="0" borderId="70" xfId="3" applyNumberFormat="1" applyFont="1" applyFill="1" applyBorder="1" applyAlignment="1">
      <alignment horizontal="center" vertical="center" wrapText="1"/>
    </xf>
    <xf numFmtId="1" fontId="33" fillId="0" borderId="70" xfId="3" applyNumberFormat="1" applyFont="1" applyFill="1" applyBorder="1" applyAlignment="1">
      <alignment horizontal="center" vertical="center" wrapText="1"/>
    </xf>
    <xf numFmtId="1" fontId="33" fillId="0" borderId="60" xfId="3" applyNumberFormat="1" applyFont="1" applyFill="1" applyBorder="1" applyAlignment="1">
      <alignment horizontal="center" vertical="center" wrapText="1"/>
    </xf>
    <xf numFmtId="49" fontId="27" fillId="0" borderId="14" xfId="0" applyNumberFormat="1" applyFont="1" applyFill="1" applyBorder="1" applyAlignment="1" applyProtection="1">
      <alignment horizontal="center" vertical="center"/>
    </xf>
    <xf numFmtId="49" fontId="27" fillId="3" borderId="14" xfId="3" applyNumberFormat="1" applyFont="1" applyFill="1" applyBorder="1" applyAlignment="1">
      <alignment horizontal="left" vertical="center" wrapText="1"/>
    </xf>
    <xf numFmtId="49" fontId="27" fillId="0" borderId="18" xfId="0" applyNumberFormat="1" applyFont="1" applyFill="1" applyBorder="1" applyAlignment="1">
      <alignment horizontal="center" vertical="center"/>
    </xf>
    <xf numFmtId="49" fontId="27" fillId="0" borderId="19" xfId="0" applyNumberFormat="1" applyFont="1" applyFill="1" applyBorder="1" applyAlignment="1">
      <alignment horizontal="center" vertical="center"/>
    </xf>
    <xf numFmtId="49" fontId="27" fillId="0" borderId="24" xfId="0" applyNumberFormat="1" applyFont="1" applyFill="1" applyBorder="1" applyAlignment="1">
      <alignment horizontal="center" vertical="center"/>
    </xf>
    <xf numFmtId="0" fontId="27" fillId="0" borderId="20" xfId="0" applyNumberFormat="1" applyFont="1" applyFill="1" applyBorder="1" applyAlignment="1" applyProtection="1">
      <alignment horizontal="center" vertical="center"/>
    </xf>
    <xf numFmtId="165" fontId="27" fillId="0" borderId="17" xfId="0" applyNumberFormat="1" applyFont="1" applyFill="1" applyBorder="1" applyAlignment="1" applyProtection="1">
      <alignment horizontal="center" vertical="center"/>
    </xf>
    <xf numFmtId="0" fontId="27" fillId="3" borderId="15" xfId="3" applyFont="1" applyFill="1" applyBorder="1" applyAlignment="1">
      <alignment horizontal="center" vertical="center" wrapText="1"/>
    </xf>
    <xf numFmtId="1" fontId="27" fillId="0" borderId="19" xfId="0" applyNumberFormat="1" applyFont="1" applyFill="1" applyBorder="1" applyAlignment="1">
      <alignment horizontal="center" vertical="center"/>
    </xf>
    <xf numFmtId="0" fontId="27" fillId="3" borderId="20" xfId="3" applyFont="1" applyFill="1" applyBorder="1" applyAlignment="1">
      <alignment horizontal="center" vertical="center" wrapText="1"/>
    </xf>
    <xf numFmtId="0" fontId="9" fillId="0" borderId="18" xfId="0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 vertical="center" wrapText="1"/>
    </xf>
    <xf numFmtId="0" fontId="9" fillId="0" borderId="20" xfId="3" applyFont="1" applyFill="1" applyBorder="1" applyAlignment="1">
      <alignment horizontal="center" vertical="center" wrapText="1"/>
    </xf>
    <xf numFmtId="0" fontId="9" fillId="0" borderId="18" xfId="3" applyFont="1" applyFill="1" applyBorder="1" applyAlignment="1">
      <alignment horizontal="center" vertical="center" wrapText="1"/>
    </xf>
    <xf numFmtId="0" fontId="9" fillId="0" borderId="16" xfId="3" applyFont="1" applyFill="1" applyBorder="1" applyAlignment="1">
      <alignment horizontal="center" vertical="center" wrapText="1"/>
    </xf>
    <xf numFmtId="0" fontId="9" fillId="0" borderId="25" xfId="3" applyFont="1" applyFill="1" applyBorder="1" applyAlignment="1">
      <alignment horizontal="center" vertical="center" wrapText="1"/>
    </xf>
    <xf numFmtId="49" fontId="27" fillId="3" borderId="77" xfId="0" applyNumberFormat="1" applyFont="1" applyFill="1" applyBorder="1" applyAlignment="1" applyProtection="1">
      <alignment horizontal="center" vertical="center"/>
    </xf>
    <xf numFmtId="49" fontId="9" fillId="3" borderId="77" xfId="0" applyNumberFormat="1" applyFont="1" applyFill="1" applyBorder="1" applyAlignment="1" applyProtection="1">
      <alignment horizontal="center" vertical="center"/>
    </xf>
    <xf numFmtId="49" fontId="9" fillId="3" borderId="77" xfId="3" applyNumberFormat="1" applyFont="1" applyFill="1" applyBorder="1" applyAlignment="1">
      <alignment horizontal="left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9" fillId="3" borderId="41" xfId="3" applyFont="1" applyFill="1" applyBorder="1" applyAlignment="1">
      <alignment horizontal="center" vertical="center" wrapText="1"/>
    </xf>
    <xf numFmtId="170" fontId="34" fillId="3" borderId="54" xfId="3" applyNumberFormat="1" applyFont="1" applyFill="1" applyBorder="1" applyAlignment="1" applyProtection="1">
      <alignment horizontal="center" vertical="center"/>
    </xf>
    <xf numFmtId="171" fontId="9" fillId="3" borderId="84" xfId="3" applyNumberFormat="1" applyFont="1" applyFill="1" applyBorder="1" applyAlignment="1" applyProtection="1">
      <alignment horizontal="center" vertical="center"/>
    </xf>
    <xf numFmtId="0" fontId="9" fillId="3" borderId="76" xfId="3" applyFont="1" applyFill="1" applyBorder="1" applyAlignment="1">
      <alignment horizontal="center" vertical="center" wrapText="1"/>
    </xf>
    <xf numFmtId="0" fontId="9" fillId="3" borderId="54" xfId="3" applyFont="1" applyFill="1" applyBorder="1" applyAlignment="1">
      <alignment horizontal="center" vertical="center" wrapText="1"/>
    </xf>
    <xf numFmtId="170" fontId="9" fillId="3" borderId="54" xfId="3" applyNumberFormat="1" applyFont="1" applyFill="1" applyBorder="1" applyAlignment="1" applyProtection="1">
      <alignment horizontal="center" vertical="center"/>
    </xf>
    <xf numFmtId="49" fontId="27" fillId="3" borderId="85" xfId="0" applyNumberFormat="1" applyFont="1" applyFill="1" applyBorder="1" applyAlignment="1" applyProtection="1">
      <alignment horizontal="center" vertical="center"/>
    </xf>
    <xf numFmtId="0" fontId="27" fillId="0" borderId="77" xfId="0" applyFont="1" applyBorder="1" applyAlignment="1">
      <alignment horizontal="left" wrapText="1"/>
    </xf>
    <xf numFmtId="169" fontId="27" fillId="3" borderId="53" xfId="3" applyNumberFormat="1" applyFont="1" applyFill="1" applyBorder="1" applyAlignment="1" applyProtection="1">
      <alignment horizontal="center" vertical="center"/>
    </xf>
    <xf numFmtId="171" fontId="27" fillId="3" borderId="86" xfId="3" applyNumberFormat="1" applyFont="1" applyFill="1" applyBorder="1" applyAlignment="1" applyProtection="1">
      <alignment horizontal="center" vertical="center"/>
    </xf>
    <xf numFmtId="0" fontId="9" fillId="3" borderId="42" xfId="3" applyFont="1" applyFill="1" applyBorder="1" applyAlignment="1">
      <alignment horizontal="center" vertical="center" wrapText="1"/>
    </xf>
    <xf numFmtId="0" fontId="27" fillId="0" borderId="77" xfId="0" applyFont="1" applyBorder="1" applyAlignment="1">
      <alignment wrapText="1"/>
    </xf>
    <xf numFmtId="49" fontId="27" fillId="3" borderId="77" xfId="3" applyNumberFormat="1" applyFont="1" applyFill="1" applyBorder="1" applyAlignment="1">
      <alignment vertical="center" wrapText="1"/>
    </xf>
    <xf numFmtId="0" fontId="27" fillId="0" borderId="77" xfId="0" applyFont="1" applyFill="1" applyBorder="1" applyAlignment="1">
      <alignment horizontal="left" wrapText="1"/>
    </xf>
    <xf numFmtId="169" fontId="30" fillId="3" borderId="54" xfId="3" applyNumberFormat="1" applyFont="1" applyFill="1" applyBorder="1" applyAlignment="1" applyProtection="1">
      <alignment vertical="center"/>
    </xf>
    <xf numFmtId="170" fontId="27" fillId="3" borderId="42" xfId="3" applyNumberFormat="1" applyFont="1" applyFill="1" applyBorder="1" applyAlignment="1" applyProtection="1">
      <alignment horizontal="center" vertical="center"/>
    </xf>
    <xf numFmtId="170" fontId="27" fillId="3" borderId="53" xfId="3" applyNumberFormat="1" applyFont="1" applyFill="1" applyBorder="1" applyAlignment="1" applyProtection="1">
      <alignment horizontal="center" vertical="center"/>
    </xf>
    <xf numFmtId="170" fontId="27" fillId="3" borderId="1" xfId="3" applyNumberFormat="1" applyFont="1" applyFill="1" applyBorder="1" applyAlignment="1" applyProtection="1">
      <alignment horizontal="center" vertical="center"/>
    </xf>
    <xf numFmtId="170" fontId="27" fillId="3" borderId="54" xfId="3" applyNumberFormat="1" applyFont="1" applyFill="1" applyBorder="1" applyAlignment="1" applyProtection="1">
      <alignment horizontal="center" vertical="center"/>
    </xf>
    <xf numFmtId="49" fontId="30" fillId="0" borderId="77" xfId="0" applyNumberFormat="1" applyFont="1" applyFill="1" applyBorder="1" applyAlignment="1" applyProtection="1">
      <alignment horizontal="center" vertical="center"/>
    </xf>
    <xf numFmtId="0" fontId="9" fillId="0" borderId="77" xfId="0" applyFont="1" applyFill="1" applyBorder="1" applyAlignment="1">
      <alignment horizontal="left" wrapText="1"/>
    </xf>
    <xf numFmtId="1" fontId="27" fillId="0" borderId="53" xfId="3" applyNumberFormat="1" applyFont="1" applyFill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/>
    </xf>
    <xf numFmtId="49" fontId="9" fillId="0" borderId="54" xfId="3" applyNumberFormat="1" applyFont="1" applyFill="1" applyBorder="1" applyAlignment="1">
      <alignment horizontal="center" vertical="center"/>
    </xf>
    <xf numFmtId="171" fontId="9" fillId="3" borderId="86" xfId="3" applyNumberFormat="1" applyFont="1" applyFill="1" applyBorder="1" applyAlignment="1" applyProtection="1">
      <alignment horizontal="center" vertical="center"/>
    </xf>
    <xf numFmtId="0" fontId="9" fillId="0" borderId="53" xfId="3" applyNumberFormat="1" applyFont="1" applyFill="1" applyBorder="1" applyAlignment="1">
      <alignment horizontal="center" vertical="center" wrapText="1"/>
    </xf>
    <xf numFmtId="0" fontId="9" fillId="0" borderId="42" xfId="3" applyNumberFormat="1" applyFont="1" applyFill="1" applyBorder="1" applyAlignment="1">
      <alignment horizontal="center" vertical="center" wrapText="1"/>
    </xf>
    <xf numFmtId="0" fontId="9" fillId="0" borderId="54" xfId="3" applyNumberFormat="1" applyFont="1" applyFill="1" applyBorder="1" applyAlignment="1">
      <alignment horizontal="center" vertical="center" wrapText="1"/>
    </xf>
    <xf numFmtId="0" fontId="9" fillId="0" borderId="10" xfId="3" applyNumberFormat="1" applyFont="1" applyFill="1" applyBorder="1" applyAlignment="1">
      <alignment horizontal="center" vertical="center" wrapText="1"/>
    </xf>
    <xf numFmtId="49" fontId="9" fillId="3" borderId="21" xfId="0" applyNumberFormat="1" applyFont="1" applyFill="1" applyBorder="1" applyAlignment="1" applyProtection="1">
      <alignment horizontal="center" vertical="center"/>
    </xf>
    <xf numFmtId="49" fontId="9" fillId="3" borderId="21" xfId="3" applyNumberFormat="1" applyFont="1" applyFill="1" applyBorder="1" applyAlignment="1">
      <alignment vertical="center" wrapText="1"/>
    </xf>
    <xf numFmtId="169" fontId="9" fillId="3" borderId="26" xfId="3" applyNumberFormat="1" applyFont="1" applyFill="1" applyBorder="1" applyAlignment="1" applyProtection="1">
      <alignment horizontal="center" vertical="center"/>
    </xf>
    <xf numFmtId="0" fontId="9" fillId="3" borderId="27" xfId="3" applyFont="1" applyFill="1" applyBorder="1" applyAlignment="1">
      <alignment horizontal="center" vertical="center" wrapText="1"/>
    </xf>
    <xf numFmtId="0" fontId="9" fillId="3" borderId="28" xfId="3" applyFont="1" applyFill="1" applyBorder="1" applyAlignment="1">
      <alignment horizontal="center" vertical="center" wrapText="1"/>
    </xf>
    <xf numFmtId="171" fontId="9" fillId="3" borderId="87" xfId="3" applyNumberFormat="1" applyFont="1" applyFill="1" applyBorder="1" applyAlignment="1" applyProtection="1">
      <alignment horizontal="center" vertical="center"/>
    </xf>
    <xf numFmtId="0" fontId="9" fillId="3" borderId="88" xfId="3" applyFont="1" applyFill="1" applyBorder="1" applyAlignment="1">
      <alignment horizontal="center" vertical="center" wrapText="1"/>
    </xf>
    <xf numFmtId="0" fontId="9" fillId="3" borderId="26" xfId="3" applyFont="1" applyFill="1" applyBorder="1" applyAlignment="1">
      <alignment horizontal="center" vertical="center" wrapText="1"/>
    </xf>
    <xf numFmtId="0" fontId="9" fillId="3" borderId="89" xfId="3" applyFont="1" applyFill="1" applyBorder="1" applyAlignment="1">
      <alignment horizontal="center" vertical="center" wrapText="1"/>
    </xf>
    <xf numFmtId="166" fontId="27" fillId="3" borderId="70" xfId="3" applyNumberFormat="1" applyFont="1" applyFill="1" applyBorder="1" applyAlignment="1">
      <alignment horizontal="center" vertical="center" wrapText="1"/>
    </xf>
    <xf numFmtId="1" fontId="27" fillId="3" borderId="70" xfId="3" applyNumberFormat="1" applyFont="1" applyFill="1" applyBorder="1" applyAlignment="1">
      <alignment horizontal="center" vertical="center" wrapText="1"/>
    </xf>
    <xf numFmtId="1" fontId="27" fillId="3" borderId="60" xfId="3" applyNumberFormat="1" applyFont="1" applyFill="1" applyBorder="1" applyAlignment="1">
      <alignment horizontal="center" vertical="center" wrapText="1"/>
    </xf>
    <xf numFmtId="0" fontId="27" fillId="3" borderId="14" xfId="0" applyNumberFormat="1" applyFont="1" applyFill="1" applyBorder="1" applyAlignment="1" applyProtection="1">
      <alignment horizontal="left" vertic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170" fontId="34" fillId="3" borderId="20" xfId="0" applyNumberFormat="1" applyFont="1" applyFill="1" applyBorder="1" applyAlignment="1" applyProtection="1">
      <alignment horizontal="center" vertical="center"/>
    </xf>
    <xf numFmtId="166" fontId="27" fillId="3" borderId="14" xfId="0" applyNumberFormat="1" applyFont="1" applyFill="1" applyBorder="1" applyAlignment="1" applyProtection="1">
      <alignment horizontal="center" vertical="center"/>
    </xf>
    <xf numFmtId="1" fontId="27" fillId="3" borderId="15" xfId="0" applyNumberFormat="1" applyFont="1" applyFill="1" applyBorder="1" applyAlignment="1">
      <alignment horizontal="center" vertical="center" wrapText="1"/>
    </xf>
    <xf numFmtId="0" fontId="27" fillId="3" borderId="19" xfId="3" applyFont="1" applyFill="1" applyBorder="1" applyAlignment="1">
      <alignment horizontal="center" vertical="center" wrapText="1"/>
    </xf>
    <xf numFmtId="166" fontId="27" fillId="3" borderId="90" xfId="3" applyNumberFormat="1" applyFont="1" applyFill="1" applyBorder="1" applyAlignment="1" applyProtection="1">
      <alignment horizontal="center" vertical="center"/>
    </xf>
    <xf numFmtId="1" fontId="27" fillId="3" borderId="91" xfId="3" applyNumberFormat="1" applyFont="1" applyFill="1" applyBorder="1" applyAlignment="1" applyProtection="1">
      <alignment horizontal="center" vertical="center"/>
    </xf>
    <xf numFmtId="1" fontId="27" fillId="3" borderId="92" xfId="3" applyNumberFormat="1" applyFont="1" applyFill="1" applyBorder="1" applyAlignment="1" applyProtection="1">
      <alignment horizontal="center" vertical="center"/>
    </xf>
    <xf numFmtId="166" fontId="27" fillId="3" borderId="93" xfId="3" applyNumberFormat="1" applyFont="1" applyFill="1" applyBorder="1" applyAlignment="1" applyProtection="1">
      <alignment horizontal="center" vertical="center"/>
    </xf>
    <xf numFmtId="166" fontId="27" fillId="3" borderId="91" xfId="3" applyNumberFormat="1" applyFont="1" applyFill="1" applyBorder="1" applyAlignment="1" applyProtection="1">
      <alignment horizontal="center" vertical="center"/>
    </xf>
    <xf numFmtId="49" fontId="27" fillId="3" borderId="79" xfId="0" applyNumberFormat="1" applyFont="1" applyFill="1" applyBorder="1" applyAlignment="1" applyProtection="1">
      <alignment horizontal="center" vertical="center"/>
    </xf>
    <xf numFmtId="0" fontId="27" fillId="3" borderId="85" xfId="0" applyNumberFormat="1" applyFont="1" applyFill="1" applyBorder="1" applyAlignment="1" applyProtection="1">
      <alignment horizontal="left" vertical="center"/>
    </xf>
    <xf numFmtId="0" fontId="9" fillId="3" borderId="2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70" fontId="34" fillId="3" borderId="23" xfId="0" applyNumberFormat="1" applyFont="1" applyFill="1" applyBorder="1" applyAlignment="1" applyProtection="1">
      <alignment horizontal="center" vertical="center"/>
    </xf>
    <xf numFmtId="166" fontId="27" fillId="3" borderId="21" xfId="0" applyNumberFormat="1" applyFont="1" applyFill="1" applyBorder="1" applyAlignment="1" applyProtection="1">
      <alignment horizontal="center" vertical="center"/>
    </xf>
    <xf numFmtId="1" fontId="27" fillId="3" borderId="88" xfId="0" applyNumberFormat="1" applyFont="1" applyFill="1" applyBorder="1" applyAlignment="1" applyProtection="1">
      <alignment horizontal="center" vertical="center"/>
    </xf>
    <xf numFmtId="0" fontId="27" fillId="3" borderId="26" xfId="3" applyFont="1" applyFill="1" applyBorder="1" applyAlignment="1">
      <alignment horizontal="center" vertical="center" wrapText="1"/>
    </xf>
    <xf numFmtId="0" fontId="27" fillId="3" borderId="27" xfId="3" applyFont="1" applyFill="1" applyBorder="1" applyAlignment="1">
      <alignment horizontal="center" vertical="center" wrapText="1"/>
    </xf>
    <xf numFmtId="0" fontId="27" fillId="3" borderId="28" xfId="3" applyFont="1" applyFill="1" applyBorder="1" applyAlignment="1">
      <alignment horizontal="center" vertical="center" wrapText="1"/>
    </xf>
    <xf numFmtId="166" fontId="27" fillId="3" borderId="10" xfId="3" applyNumberFormat="1" applyFont="1" applyFill="1" applyBorder="1" applyAlignment="1" applyProtection="1">
      <alignment horizontal="center" vertical="center"/>
    </xf>
    <xf numFmtId="166" fontId="27" fillId="3" borderId="42" xfId="3" applyNumberFormat="1" applyFont="1" applyFill="1" applyBorder="1" applyAlignment="1" applyProtection="1">
      <alignment horizontal="center" vertical="center"/>
    </xf>
    <xf numFmtId="166" fontId="27" fillId="3" borderId="53" xfId="3" applyNumberFormat="1" applyFont="1" applyFill="1" applyBorder="1" applyAlignment="1" applyProtection="1">
      <alignment horizontal="center" vertical="center"/>
    </xf>
    <xf numFmtId="166" fontId="27" fillId="3" borderId="0" xfId="3" applyNumberFormat="1" applyFont="1" applyFill="1" applyBorder="1" applyAlignment="1" applyProtection="1">
      <alignment horizontal="center" vertical="center"/>
    </xf>
    <xf numFmtId="1" fontId="27" fillId="3" borderId="51" xfId="0" applyNumberFormat="1" applyFont="1" applyFill="1" applyBorder="1" applyAlignment="1" applyProtection="1">
      <alignment horizontal="center" vertical="center"/>
    </xf>
    <xf numFmtId="1" fontId="27" fillId="3" borderId="52" xfId="0" applyNumberFormat="1" applyFont="1" applyFill="1" applyBorder="1" applyAlignment="1" applyProtection="1">
      <alignment horizontal="center" vertical="center"/>
    </xf>
    <xf numFmtId="49" fontId="27" fillId="3" borderId="14" xfId="0" applyNumberFormat="1" applyFont="1" applyFill="1" applyBorder="1" applyAlignment="1" applyProtection="1">
      <alignment horizontal="center" vertical="center"/>
    </xf>
    <xf numFmtId="170" fontId="27" fillId="3" borderId="16" xfId="0" applyNumberFormat="1" applyFont="1" applyFill="1" applyBorder="1" applyAlignment="1" applyProtection="1">
      <alignment horizontal="left" vertical="center" wrapText="1"/>
    </xf>
    <xf numFmtId="170" fontId="9" fillId="3" borderId="18" xfId="0" applyNumberFormat="1" applyFont="1" applyFill="1" applyBorder="1" applyAlignment="1" applyProtection="1">
      <alignment horizontal="center" vertical="center"/>
    </xf>
    <xf numFmtId="170" fontId="9" fillId="3" borderId="19" xfId="0" applyNumberFormat="1" applyFont="1" applyFill="1" applyBorder="1" applyAlignment="1" applyProtection="1">
      <alignment horizontal="center" vertical="center"/>
    </xf>
    <xf numFmtId="170" fontId="9" fillId="3" borderId="24" xfId="0" applyNumberFormat="1" applyFont="1" applyFill="1" applyBorder="1" applyAlignment="1" applyProtection="1">
      <alignment horizontal="center" vertical="center"/>
    </xf>
    <xf numFmtId="166" fontId="27" fillId="3" borderId="15" xfId="0" applyNumberFormat="1" applyFont="1" applyFill="1" applyBorder="1" applyAlignment="1" applyProtection="1">
      <alignment horizontal="center" vertical="center"/>
    </xf>
    <xf numFmtId="170" fontId="27" fillId="3" borderId="15" xfId="0" applyNumberFormat="1" applyFont="1" applyFill="1" applyBorder="1" applyAlignment="1" applyProtection="1">
      <alignment horizontal="center" vertical="center"/>
    </xf>
    <xf numFmtId="0" fontId="27" fillId="3" borderId="18" xfId="0" applyFont="1" applyFill="1" applyBorder="1" applyAlignment="1">
      <alignment horizontal="center" vertical="center" wrapText="1"/>
    </xf>
    <xf numFmtId="0" fontId="27" fillId="3" borderId="19" xfId="0" applyFont="1" applyFill="1" applyBorder="1" applyAlignment="1">
      <alignment horizontal="left" vertical="top" wrapText="1"/>
    </xf>
    <xf numFmtId="0" fontId="27" fillId="3" borderId="25" xfId="0" applyFont="1" applyFill="1" applyBorder="1" applyAlignment="1">
      <alignment horizontal="left" vertical="top" wrapText="1"/>
    </xf>
    <xf numFmtId="0" fontId="27" fillId="3" borderId="16" xfId="0" applyFont="1" applyFill="1" applyBorder="1" applyAlignment="1">
      <alignment horizontal="left" vertical="top" wrapText="1"/>
    </xf>
    <xf numFmtId="0" fontId="27" fillId="3" borderId="24" xfId="0" applyFont="1" applyFill="1" applyBorder="1" applyAlignment="1">
      <alignment horizontal="left" vertical="top" wrapText="1"/>
    </xf>
    <xf numFmtId="0" fontId="27" fillId="3" borderId="18" xfId="0" applyFont="1" applyFill="1" applyBorder="1" applyAlignment="1">
      <alignment horizontal="left" vertical="top" wrapText="1"/>
    </xf>
    <xf numFmtId="0" fontId="27" fillId="3" borderId="20" xfId="0" applyFont="1" applyFill="1" applyBorder="1" applyAlignment="1">
      <alignment horizontal="left" vertical="top" wrapText="1"/>
    </xf>
    <xf numFmtId="49" fontId="27" fillId="3" borderId="21" xfId="0" applyNumberFormat="1" applyFont="1" applyFill="1" applyBorder="1" applyAlignment="1" applyProtection="1">
      <alignment horizontal="center" vertical="center"/>
    </xf>
    <xf numFmtId="170" fontId="27" fillId="3" borderId="89" xfId="0" applyNumberFormat="1" applyFont="1" applyFill="1" applyBorder="1" applyAlignment="1" applyProtection="1">
      <alignment horizontal="left" vertical="top" wrapText="1"/>
    </xf>
    <xf numFmtId="170" fontId="9" fillId="3" borderId="26" xfId="0" applyNumberFormat="1" applyFont="1" applyFill="1" applyBorder="1" applyAlignment="1" applyProtection="1">
      <alignment horizontal="center" vertical="center"/>
    </xf>
    <xf numFmtId="170" fontId="9" fillId="3" borderId="27" xfId="0" applyNumberFormat="1" applyFont="1" applyFill="1" applyBorder="1" applyAlignment="1" applyProtection="1">
      <alignment horizontal="center" vertical="center"/>
    </xf>
    <xf numFmtId="170" fontId="9" fillId="3" borderId="29" xfId="0" applyNumberFormat="1" applyFont="1" applyFill="1" applyBorder="1" applyAlignment="1" applyProtection="1">
      <alignment horizontal="center" vertical="center"/>
    </xf>
    <xf numFmtId="166" fontId="27" fillId="3" borderId="88" xfId="0" applyNumberFormat="1" applyFont="1" applyFill="1" applyBorder="1" applyAlignment="1" applyProtection="1">
      <alignment horizontal="center" vertical="center"/>
    </xf>
    <xf numFmtId="170" fontId="27" fillId="3" borderId="88" xfId="0" applyNumberFormat="1" applyFont="1" applyFill="1" applyBorder="1" applyAlignment="1" applyProtection="1">
      <alignment horizontal="center" vertical="center"/>
    </xf>
    <xf numFmtId="0" fontId="27" fillId="3" borderId="26" xfId="0" applyFont="1" applyFill="1" applyBorder="1" applyAlignment="1">
      <alignment horizontal="center" vertical="center" wrapText="1"/>
    </xf>
    <xf numFmtId="0" fontId="27" fillId="3" borderId="27" xfId="0" applyFont="1" applyFill="1" applyBorder="1" applyAlignment="1">
      <alignment horizontal="left" vertical="top" wrapText="1"/>
    </xf>
    <xf numFmtId="170" fontId="27" fillId="3" borderId="28" xfId="3" applyNumberFormat="1" applyFont="1" applyFill="1" applyBorder="1" applyAlignment="1">
      <alignment horizontal="center" vertical="center" wrapText="1"/>
    </xf>
    <xf numFmtId="0" fontId="27" fillId="3" borderId="30" xfId="0" applyFont="1" applyFill="1" applyBorder="1" applyAlignment="1">
      <alignment horizontal="left" vertical="top" wrapText="1"/>
    </xf>
    <xf numFmtId="0" fontId="27" fillId="3" borderId="89" xfId="0" applyFont="1" applyFill="1" applyBorder="1" applyAlignment="1">
      <alignment horizontal="left" vertical="top" wrapText="1"/>
    </xf>
    <xf numFmtId="0" fontId="27" fillId="3" borderId="29" xfId="0" applyFont="1" applyFill="1" applyBorder="1" applyAlignment="1">
      <alignment horizontal="left" vertical="top" wrapText="1"/>
    </xf>
    <xf numFmtId="0" fontId="27" fillId="3" borderId="26" xfId="0" applyFont="1" applyFill="1" applyBorder="1" applyAlignment="1">
      <alignment horizontal="left" vertical="top" wrapText="1"/>
    </xf>
    <xf numFmtId="0" fontId="27" fillId="3" borderId="28" xfId="0" applyFont="1" applyFill="1" applyBorder="1" applyAlignment="1">
      <alignment horizontal="left" vertical="top" wrapText="1"/>
    </xf>
    <xf numFmtId="166" fontId="27" fillId="3" borderId="94" xfId="0" applyNumberFormat="1" applyFont="1" applyFill="1" applyBorder="1" applyAlignment="1" applyProtection="1">
      <alignment horizontal="center" vertical="center"/>
    </xf>
    <xf numFmtId="1" fontId="27" fillId="3" borderId="94" xfId="0" applyNumberFormat="1" applyFont="1" applyFill="1" applyBorder="1" applyAlignment="1" applyProtection="1">
      <alignment horizontal="center" vertical="center"/>
    </xf>
    <xf numFmtId="1" fontId="27" fillId="3" borderId="66" xfId="0" applyNumberFormat="1" applyFont="1" applyFill="1" applyBorder="1" applyAlignment="1" applyProtection="1">
      <alignment horizontal="center" vertical="center"/>
    </xf>
    <xf numFmtId="166" fontId="27" fillId="3" borderId="51" xfId="3" applyNumberFormat="1" applyFont="1" applyFill="1" applyBorder="1" applyAlignment="1">
      <alignment horizontal="center" vertical="center" wrapText="1"/>
    </xf>
    <xf numFmtId="1" fontId="27" fillId="3" borderId="51" xfId="3" applyNumberFormat="1" applyFont="1" applyFill="1" applyBorder="1" applyAlignment="1">
      <alignment horizontal="center" vertical="center" wrapText="1"/>
    </xf>
    <xf numFmtId="49" fontId="9" fillId="3" borderId="17" xfId="3" applyNumberFormat="1" applyFont="1" applyFill="1" applyBorder="1" applyAlignment="1">
      <alignment vertical="center" wrapText="1"/>
    </xf>
    <xf numFmtId="0" fontId="9" fillId="3" borderId="18" xfId="3" applyNumberFormat="1" applyFont="1" applyFill="1" applyBorder="1" applyAlignment="1" applyProtection="1">
      <alignment horizontal="center" vertical="center"/>
    </xf>
    <xf numFmtId="0" fontId="9" fillId="3" borderId="19" xfId="3" applyNumberFormat="1" applyFont="1" applyFill="1" applyBorder="1" applyAlignment="1" applyProtection="1">
      <alignment horizontal="center" vertical="center"/>
    </xf>
    <xf numFmtId="0" fontId="9" fillId="3" borderId="20" xfId="3" applyNumberFormat="1" applyFont="1" applyFill="1" applyBorder="1" applyAlignment="1" applyProtection="1">
      <alignment horizontal="center" vertical="center"/>
    </xf>
    <xf numFmtId="171" fontId="9" fillId="3" borderId="14" xfId="3" applyNumberFormat="1" applyFont="1" applyFill="1" applyBorder="1" applyAlignment="1" applyProtection="1">
      <alignment horizontal="center" vertical="center"/>
    </xf>
    <xf numFmtId="170" fontId="9" fillId="3" borderId="14" xfId="3" applyNumberFormat="1" applyFont="1" applyFill="1" applyBorder="1" applyAlignment="1" applyProtection="1">
      <alignment horizontal="center" vertical="center"/>
    </xf>
    <xf numFmtId="170" fontId="9" fillId="3" borderId="18" xfId="3" applyNumberFormat="1" applyFont="1" applyFill="1" applyBorder="1" applyAlignment="1" applyProtection="1">
      <alignment horizontal="center" vertical="center"/>
    </xf>
    <xf numFmtId="170" fontId="9" fillId="3" borderId="19" xfId="3" applyNumberFormat="1" applyFont="1" applyFill="1" applyBorder="1" applyAlignment="1" applyProtection="1">
      <alignment horizontal="center" vertical="center"/>
    </xf>
    <xf numFmtId="170" fontId="9" fillId="3" borderId="20" xfId="3" applyNumberFormat="1" applyFont="1" applyFill="1" applyBorder="1" applyAlignment="1" applyProtection="1">
      <alignment horizontal="center" vertical="center"/>
    </xf>
    <xf numFmtId="0" fontId="9" fillId="3" borderId="16" xfId="3" applyNumberFormat="1" applyFont="1" applyFill="1" applyBorder="1" applyAlignment="1" applyProtection="1">
      <alignment horizontal="center" vertical="center"/>
    </xf>
    <xf numFmtId="49" fontId="9" fillId="3" borderId="56" xfId="3" applyNumberFormat="1" applyFont="1" applyFill="1" applyBorder="1" applyAlignment="1">
      <alignment vertical="center" wrapText="1"/>
    </xf>
    <xf numFmtId="0" fontId="9" fillId="3" borderId="67" xfId="3" applyNumberFormat="1" applyFont="1" applyFill="1" applyBorder="1" applyAlignment="1" applyProtection="1">
      <alignment horizontal="center" vertical="center"/>
    </xf>
    <xf numFmtId="0" fontId="9" fillId="3" borderId="68" xfId="3" applyNumberFormat="1" applyFont="1" applyFill="1" applyBorder="1" applyAlignment="1" applyProtection="1">
      <alignment horizontal="center" vertical="center"/>
    </xf>
    <xf numFmtId="0" fontId="9" fillId="3" borderId="97" xfId="3" applyNumberFormat="1" applyFont="1" applyFill="1" applyBorder="1" applyAlignment="1" applyProtection="1">
      <alignment horizontal="center" vertical="center"/>
    </xf>
    <xf numFmtId="171" fontId="9" fillId="3" borderId="66" xfId="3" applyNumberFormat="1" applyFont="1" applyFill="1" applyBorder="1" applyAlignment="1" applyProtection="1">
      <alignment horizontal="center" vertical="center"/>
    </xf>
    <xf numFmtId="170" fontId="9" fillId="3" borderId="66" xfId="3" applyNumberFormat="1" applyFont="1" applyFill="1" applyBorder="1" applyAlignment="1" applyProtection="1">
      <alignment horizontal="center" vertical="center"/>
    </xf>
    <xf numFmtId="170" fontId="9" fillId="3" borderId="67" xfId="3" applyNumberFormat="1" applyFont="1" applyFill="1" applyBorder="1" applyAlignment="1" applyProtection="1">
      <alignment horizontal="center" vertical="center"/>
    </xf>
    <xf numFmtId="170" fontId="9" fillId="3" borderId="68" xfId="3" applyNumberFormat="1" applyFont="1" applyFill="1" applyBorder="1" applyAlignment="1" applyProtection="1">
      <alignment horizontal="center" vertical="center"/>
    </xf>
    <xf numFmtId="170" fontId="9" fillId="3" borderId="97" xfId="3" applyNumberFormat="1" applyFont="1" applyFill="1" applyBorder="1" applyAlignment="1" applyProtection="1">
      <alignment horizontal="center" vertical="center"/>
    </xf>
    <xf numFmtId="0" fontId="9" fillId="3" borderId="13" xfId="3" applyNumberFormat="1" applyFont="1" applyFill="1" applyBorder="1" applyAlignment="1" applyProtection="1">
      <alignment horizontal="center" vertical="center"/>
    </xf>
    <xf numFmtId="166" fontId="27" fillId="3" borderId="66" xfId="3" applyNumberFormat="1" applyFont="1" applyFill="1" applyBorder="1" applyAlignment="1">
      <alignment horizontal="center" vertical="center" wrapText="1"/>
    </xf>
    <xf numFmtId="1" fontId="27" fillId="3" borderId="66" xfId="3" applyNumberFormat="1" applyFont="1" applyFill="1" applyBorder="1" applyAlignment="1">
      <alignment horizontal="center" vertical="center" wrapText="1"/>
    </xf>
    <xf numFmtId="1" fontId="27" fillId="3" borderId="56" xfId="3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left" wrapText="1"/>
    </xf>
    <xf numFmtId="0" fontId="9" fillId="0" borderId="1" xfId="3" applyNumberFormat="1" applyFont="1" applyFill="1" applyBorder="1" applyAlignment="1" applyProtection="1">
      <alignment horizontal="center" vertical="center"/>
    </xf>
    <xf numFmtId="171" fontId="9" fillId="0" borderId="98" xfId="3" applyNumberFormat="1" applyFont="1" applyFill="1" applyBorder="1" applyAlignment="1" applyProtection="1">
      <alignment horizontal="center" vertical="center"/>
    </xf>
    <xf numFmtId="0" fontId="9" fillId="0" borderId="99" xfId="3" applyFont="1" applyFill="1" applyBorder="1" applyAlignment="1">
      <alignment horizontal="center" vertical="center" wrapText="1"/>
    </xf>
    <xf numFmtId="0" fontId="9" fillId="0" borderId="18" xfId="3" applyNumberFormat="1" applyFont="1" applyFill="1" applyBorder="1" applyAlignment="1" applyProtection="1">
      <alignment horizontal="center" vertical="center"/>
    </xf>
    <xf numFmtId="0" fontId="9" fillId="0" borderId="19" xfId="3" applyNumberFormat="1" applyFont="1" applyFill="1" applyBorder="1" applyAlignment="1" applyProtection="1">
      <alignment horizontal="center" vertical="center"/>
    </xf>
    <xf numFmtId="1" fontId="9" fillId="0" borderId="20" xfId="3" applyNumberFormat="1" applyFont="1" applyFill="1" applyBorder="1" applyAlignment="1">
      <alignment horizontal="center" vertical="center" wrapText="1"/>
    </xf>
    <xf numFmtId="0" fontId="9" fillId="0" borderId="35" xfId="3" applyNumberFormat="1" applyFont="1" applyFill="1" applyBorder="1" applyAlignment="1" applyProtection="1">
      <alignment horizontal="center" vertical="center"/>
    </xf>
    <xf numFmtId="0" fontId="9" fillId="0" borderId="36" xfId="3" applyNumberFormat="1" applyFont="1" applyFill="1" applyBorder="1" applyAlignment="1" applyProtection="1">
      <alignment horizontal="center" vertical="center"/>
    </xf>
    <xf numFmtId="0" fontId="9" fillId="0" borderId="100" xfId="3" applyNumberFormat="1" applyFont="1" applyFill="1" applyBorder="1" applyAlignment="1" applyProtection="1">
      <alignment horizontal="center" vertical="center"/>
    </xf>
    <xf numFmtId="0" fontId="9" fillId="0" borderId="17" xfId="3" applyNumberFormat="1" applyFont="1" applyFill="1" applyBorder="1" applyAlignment="1" applyProtection="1">
      <alignment horizontal="center" vertical="center"/>
    </xf>
    <xf numFmtId="0" fontId="9" fillId="0" borderId="101" xfId="3" applyNumberFormat="1" applyFont="1" applyFill="1" applyBorder="1" applyAlignment="1" applyProtection="1">
      <alignment horizontal="center" vertical="center"/>
    </xf>
    <xf numFmtId="49" fontId="9" fillId="0" borderId="77" xfId="3" applyNumberFormat="1" applyFont="1" applyFill="1" applyBorder="1" applyAlignment="1">
      <alignment vertical="center" wrapText="1"/>
    </xf>
    <xf numFmtId="1" fontId="9" fillId="0" borderId="10" xfId="3" applyNumberFormat="1" applyFont="1" applyFill="1" applyBorder="1" applyAlignment="1">
      <alignment horizontal="center" vertical="center"/>
    </xf>
    <xf numFmtId="49" fontId="9" fillId="0" borderId="41" xfId="3" applyNumberFormat="1" applyFont="1" applyFill="1" applyBorder="1" applyAlignment="1">
      <alignment horizontal="center" vertical="center"/>
    </xf>
    <xf numFmtId="0" fontId="9" fillId="0" borderId="41" xfId="3" applyNumberFormat="1" applyFont="1" applyFill="1" applyBorder="1" applyAlignment="1">
      <alignment horizontal="center" vertical="center"/>
    </xf>
    <xf numFmtId="171" fontId="9" fillId="0" borderId="77" xfId="3" applyNumberFormat="1" applyFont="1" applyFill="1" applyBorder="1" applyAlignment="1" applyProtection="1">
      <alignment horizontal="center" vertical="center"/>
    </xf>
    <xf numFmtId="170" fontId="9" fillId="0" borderId="76" xfId="3" applyNumberFormat="1" applyFont="1" applyFill="1" applyBorder="1" applyAlignment="1" applyProtection="1">
      <alignment horizontal="center" vertical="center"/>
    </xf>
    <xf numFmtId="170" fontId="9" fillId="0" borderId="53" xfId="3" applyNumberFormat="1" applyFont="1" applyFill="1" applyBorder="1" applyAlignment="1" applyProtection="1">
      <alignment horizontal="center" vertical="center"/>
    </xf>
    <xf numFmtId="170" fontId="9" fillId="0" borderId="1" xfId="3" applyNumberFormat="1" applyFont="1" applyFill="1" applyBorder="1" applyAlignment="1" applyProtection="1">
      <alignment horizontal="center" vertical="center"/>
    </xf>
    <xf numFmtId="170" fontId="9" fillId="0" borderId="54" xfId="3" applyNumberFormat="1" applyFont="1" applyFill="1" applyBorder="1" applyAlignment="1" applyProtection="1">
      <alignment horizontal="center" vertical="center"/>
    </xf>
    <xf numFmtId="0" fontId="9" fillId="0" borderId="10" xfId="3" applyNumberFormat="1" applyFont="1" applyFill="1" applyBorder="1" applyAlignment="1" applyProtection="1">
      <alignment horizontal="center" vertical="center"/>
    </xf>
    <xf numFmtId="0" fontId="9" fillId="0" borderId="42" xfId="3" applyNumberFormat="1" applyFont="1" applyFill="1" applyBorder="1" applyAlignment="1" applyProtection="1">
      <alignment horizontal="center" vertical="center"/>
    </xf>
    <xf numFmtId="0" fontId="9" fillId="0" borderId="54" xfId="3" applyNumberFormat="1" applyFont="1" applyFill="1" applyBorder="1" applyAlignment="1" applyProtection="1">
      <alignment horizontal="center" vertical="center"/>
    </xf>
    <xf numFmtId="0" fontId="9" fillId="0" borderId="53" xfId="3" applyNumberFormat="1" applyFont="1" applyFill="1" applyBorder="1" applyAlignment="1" applyProtection="1">
      <alignment horizontal="center" vertical="center"/>
    </xf>
    <xf numFmtId="0" fontId="9" fillId="0" borderId="84" xfId="3" applyNumberFormat="1" applyFont="1" applyFill="1" applyBorder="1" applyAlignment="1" applyProtection="1">
      <alignment horizontal="center" vertical="center"/>
    </xf>
    <xf numFmtId="1" fontId="9" fillId="0" borderId="76" xfId="3" applyNumberFormat="1" applyFont="1" applyFill="1" applyBorder="1" applyAlignment="1">
      <alignment horizontal="center" vertical="center"/>
    </xf>
    <xf numFmtId="1" fontId="9" fillId="0" borderId="53" xfId="3" applyNumberFormat="1" applyFont="1" applyFill="1" applyBorder="1" applyAlignment="1" applyProtection="1">
      <alignment horizontal="center" vertical="center"/>
    </xf>
    <xf numFmtId="1" fontId="9" fillId="0" borderId="1" xfId="3" applyNumberFormat="1" applyFont="1" applyFill="1" applyBorder="1" applyAlignment="1">
      <alignment horizontal="center" vertical="center"/>
    </xf>
    <xf numFmtId="0" fontId="9" fillId="0" borderId="1" xfId="3" applyNumberFormat="1" applyFont="1" applyFill="1" applyBorder="1" applyAlignment="1">
      <alignment horizontal="center" vertical="center"/>
    </xf>
    <xf numFmtId="1" fontId="9" fillId="0" borderId="54" xfId="3" applyNumberFormat="1" applyFont="1" applyFill="1" applyBorder="1" applyAlignment="1">
      <alignment horizontal="center" vertical="center" wrapText="1"/>
    </xf>
    <xf numFmtId="0" fontId="9" fillId="0" borderId="84" xfId="3" applyNumberFormat="1" applyFont="1" applyFill="1" applyBorder="1" applyAlignment="1">
      <alignment horizontal="center" vertical="center" wrapText="1"/>
    </xf>
    <xf numFmtId="0" fontId="9" fillId="0" borderId="77" xfId="0" applyFont="1" applyBorder="1" applyAlignment="1">
      <alignment horizontal="left" wrapText="1"/>
    </xf>
    <xf numFmtId="0" fontId="9" fillId="0" borderId="41" xfId="3" applyNumberFormat="1" applyFont="1" applyFill="1" applyBorder="1" applyAlignment="1">
      <alignment horizontal="center" vertical="center" wrapText="1"/>
    </xf>
    <xf numFmtId="0" fontId="9" fillId="0" borderId="54" xfId="3" applyFont="1" applyFill="1" applyBorder="1" applyAlignment="1">
      <alignment horizontal="center" vertical="center" wrapText="1"/>
    </xf>
    <xf numFmtId="0" fontId="9" fillId="0" borderId="76" xfId="3" applyNumberFormat="1" applyFont="1" applyFill="1" applyBorder="1" applyAlignment="1" applyProtection="1">
      <alignment horizontal="center" vertical="center"/>
    </xf>
    <xf numFmtId="1" fontId="9" fillId="0" borderId="54" xfId="3" applyNumberFormat="1" applyFont="1" applyFill="1" applyBorder="1" applyAlignment="1" applyProtection="1">
      <alignment horizontal="center" vertical="center"/>
    </xf>
    <xf numFmtId="0" fontId="9" fillId="0" borderId="77" xfId="0" applyFont="1" applyBorder="1"/>
    <xf numFmtId="0" fontId="9" fillId="0" borderId="76" xfId="3" applyFont="1" applyFill="1" applyBorder="1" applyAlignment="1">
      <alignment horizontal="center" vertical="center" wrapText="1"/>
    </xf>
    <xf numFmtId="171" fontId="9" fillId="0" borderId="76" xfId="3" applyNumberFormat="1" applyFont="1" applyFill="1" applyBorder="1" applyAlignment="1" applyProtection="1">
      <alignment horizontal="center" vertical="center"/>
    </xf>
    <xf numFmtId="171" fontId="9" fillId="0" borderId="53" xfId="3" applyNumberFormat="1" applyFont="1" applyFill="1" applyBorder="1" applyAlignment="1" applyProtection="1">
      <alignment horizontal="center" vertical="center"/>
    </xf>
    <xf numFmtId="171" fontId="9" fillId="0" borderId="1" xfId="3" applyNumberFormat="1" applyFont="1" applyFill="1" applyBorder="1" applyAlignment="1" applyProtection="1">
      <alignment horizontal="center" vertical="center"/>
    </xf>
    <xf numFmtId="0" fontId="9" fillId="0" borderId="21" xfId="0" applyFont="1" applyBorder="1" applyAlignment="1">
      <alignment horizontal="left" wrapText="1"/>
    </xf>
    <xf numFmtId="0" fontId="9" fillId="0" borderId="26" xfId="3" applyNumberFormat="1" applyFont="1" applyFill="1" applyBorder="1" applyAlignment="1">
      <alignment horizontal="center" vertical="center" wrapText="1"/>
    </xf>
    <xf numFmtId="0" fontId="9" fillId="0" borderId="87" xfId="3" applyNumberFormat="1" applyFont="1" applyFill="1" applyBorder="1" applyAlignment="1">
      <alignment horizontal="center" vertical="center" wrapText="1"/>
    </xf>
    <xf numFmtId="166" fontId="27" fillId="3" borderId="70" xfId="3" applyNumberFormat="1" applyFont="1" applyFill="1" applyBorder="1" applyAlignment="1" applyProtection="1">
      <alignment horizontal="center" vertical="center"/>
    </xf>
    <xf numFmtId="1" fontId="27" fillId="3" borderId="70" xfId="3" applyNumberFormat="1" applyFont="1" applyFill="1" applyBorder="1" applyAlignment="1" applyProtection="1">
      <alignment horizontal="center" vertical="center"/>
    </xf>
    <xf numFmtId="166" fontId="35" fillId="2" borderId="66" xfId="3" applyNumberFormat="1" applyFont="1" applyFill="1" applyBorder="1" applyAlignment="1" applyProtection="1">
      <alignment horizontal="center" vertical="center"/>
    </xf>
    <xf numFmtId="0" fontId="27" fillId="3" borderId="56" xfId="0" applyFont="1" applyFill="1" applyBorder="1" applyAlignment="1">
      <alignment horizontal="center" vertical="center" wrapText="1"/>
    </xf>
    <xf numFmtId="1" fontId="27" fillId="3" borderId="102" xfId="3" applyNumberFormat="1" applyFont="1" applyFill="1" applyBorder="1" applyAlignment="1">
      <alignment horizontal="center" vertical="center" wrapText="1"/>
    </xf>
    <xf numFmtId="0" fontId="27" fillId="3" borderId="10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70" xfId="0" applyFont="1" applyFill="1" applyBorder="1" applyAlignment="1">
      <alignment horizontal="center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/>
    </xf>
    <xf numFmtId="0" fontId="27" fillId="3" borderId="70" xfId="0" applyFont="1" applyFill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172" fontId="9" fillId="0" borderId="0" xfId="3" applyNumberFormat="1" applyFont="1" applyFill="1" applyBorder="1" applyAlignment="1" applyProtection="1">
      <alignment vertical="center"/>
    </xf>
    <xf numFmtId="169" fontId="9" fillId="3" borderId="0" xfId="3" applyNumberFormat="1" applyFont="1" applyFill="1" applyBorder="1" applyAlignment="1" applyProtection="1">
      <alignment horizontal="right" vertical="center"/>
    </xf>
    <xf numFmtId="166" fontId="9" fillId="3" borderId="0" xfId="3" applyNumberFormat="1" applyFont="1" applyFill="1" applyBorder="1" applyAlignment="1" applyProtection="1">
      <alignment horizontal="center" vertical="center"/>
    </xf>
    <xf numFmtId="171" fontId="9" fillId="3" borderId="0" xfId="3" applyNumberFormat="1" applyFont="1" applyFill="1" applyBorder="1" applyAlignment="1" applyProtection="1">
      <alignment horizontal="center" vertical="center"/>
    </xf>
    <xf numFmtId="169" fontId="9" fillId="3" borderId="0" xfId="3" applyNumberFormat="1" applyFont="1" applyFill="1" applyBorder="1" applyAlignment="1" applyProtection="1">
      <alignment vertical="center"/>
    </xf>
    <xf numFmtId="0" fontId="27" fillId="3" borderId="0" xfId="0" applyFont="1" applyFill="1" applyBorder="1" applyAlignment="1" applyProtection="1">
      <alignment horizontal="right" vertical="center"/>
    </xf>
    <xf numFmtId="0" fontId="9" fillId="3" borderId="0" xfId="3" applyFont="1" applyFill="1" applyBorder="1" applyAlignment="1">
      <alignment horizontal="left" wrapText="1"/>
    </xf>
    <xf numFmtId="0" fontId="9" fillId="3" borderId="0" xfId="3" applyFont="1" applyFill="1" applyBorder="1" applyAlignment="1">
      <alignment horizontal="center" wrapText="1"/>
    </xf>
    <xf numFmtId="0" fontId="30" fillId="3" borderId="0" xfId="3" applyNumberFormat="1" applyFont="1" applyFill="1" applyBorder="1" applyAlignment="1" applyProtection="1">
      <alignment horizontal="center" vertical="center"/>
    </xf>
    <xf numFmtId="169" fontId="31" fillId="3" borderId="0" xfId="3" applyNumberFormat="1" applyFont="1" applyFill="1" applyBorder="1" applyAlignment="1" applyProtection="1">
      <alignment vertical="center"/>
    </xf>
    <xf numFmtId="169" fontId="31" fillId="3" borderId="0" xfId="3" applyNumberFormat="1" applyFont="1" applyFill="1" applyBorder="1" applyAlignment="1" applyProtection="1">
      <alignment horizontal="center" vertical="center" wrapText="1"/>
    </xf>
    <xf numFmtId="0" fontId="31" fillId="3" borderId="0" xfId="3" applyNumberFormat="1" applyFont="1" applyFill="1" applyBorder="1" applyAlignment="1" applyProtection="1">
      <alignment horizontal="center" vertical="center" wrapText="1"/>
    </xf>
    <xf numFmtId="0" fontId="30" fillId="4" borderId="10" xfId="3" applyFont="1" applyFill="1" applyBorder="1" applyAlignment="1">
      <alignment horizontal="center" vertical="center" wrapText="1"/>
    </xf>
    <xf numFmtId="49" fontId="38" fillId="3" borderId="79" xfId="0" applyNumberFormat="1" applyFont="1" applyFill="1" applyBorder="1" applyAlignment="1" applyProtection="1">
      <alignment horizontal="center" vertical="center"/>
    </xf>
    <xf numFmtId="49" fontId="38" fillId="3" borderId="77" xfId="3" applyNumberFormat="1" applyFont="1" applyFill="1" applyBorder="1" applyAlignment="1">
      <alignment horizontal="left" vertical="center" wrapText="1"/>
    </xf>
    <xf numFmtId="0" fontId="39" fillId="3" borderId="53" xfId="0" applyFont="1" applyFill="1" applyBorder="1" applyAlignment="1">
      <alignment horizontal="center" vertical="center" wrapText="1"/>
    </xf>
    <xf numFmtId="49" fontId="40" fillId="3" borderId="80" xfId="0" applyNumberFormat="1" applyFont="1" applyFill="1" applyBorder="1" applyAlignment="1">
      <alignment horizontal="center" vertical="center" wrapText="1"/>
    </xf>
    <xf numFmtId="164" fontId="39" fillId="3" borderId="81" xfId="0" applyNumberFormat="1" applyFont="1" applyFill="1" applyBorder="1" applyAlignment="1" applyProtection="1">
      <alignment horizontal="center" vertical="center" wrapText="1"/>
    </xf>
    <xf numFmtId="166" fontId="41" fillId="3" borderId="82" xfId="0" applyNumberFormat="1" applyFont="1" applyFill="1" applyBorder="1" applyAlignment="1" applyProtection="1">
      <alignment horizontal="center" vertical="center"/>
    </xf>
    <xf numFmtId="0" fontId="41" fillId="3" borderId="83" xfId="0" applyFont="1" applyFill="1" applyBorder="1" applyAlignment="1">
      <alignment horizontal="center" vertical="center" wrapText="1"/>
    </xf>
    <xf numFmtId="0" fontId="41" fillId="3" borderId="53" xfId="3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164" fontId="41" fillId="3" borderId="54" xfId="0" applyNumberFormat="1" applyFont="1" applyFill="1" applyBorder="1" applyAlignment="1">
      <alignment horizontal="center" vertical="center" wrapText="1"/>
    </xf>
    <xf numFmtId="0" fontId="38" fillId="4" borderId="10" xfId="3" applyFont="1" applyFill="1" applyBorder="1" applyAlignment="1">
      <alignment horizontal="center" vertical="center" wrapText="1"/>
    </xf>
    <xf numFmtId="0" fontId="38" fillId="3" borderId="42" xfId="3" applyFont="1" applyFill="1" applyBorder="1" applyAlignment="1">
      <alignment horizontal="center" vertical="center" wrapText="1"/>
    </xf>
    <xf numFmtId="0" fontId="38" fillId="3" borderId="54" xfId="3" applyFont="1" applyFill="1" applyBorder="1" applyAlignment="1">
      <alignment horizontal="center" vertical="center" wrapText="1"/>
    </xf>
    <xf numFmtId="0" fontId="38" fillId="3" borderId="53" xfId="3" applyFont="1" applyFill="1" applyBorder="1" applyAlignment="1">
      <alignment horizontal="center" vertical="center" wrapText="1"/>
    </xf>
    <xf numFmtId="0" fontId="41" fillId="3" borderId="53" xfId="3" applyNumberFormat="1" applyFont="1" applyFill="1" applyBorder="1" applyAlignment="1" applyProtection="1">
      <alignment vertical="center"/>
    </xf>
    <xf numFmtId="0" fontId="41" fillId="3" borderId="42" xfId="3" applyNumberFormat="1" applyFont="1" applyFill="1" applyBorder="1" applyAlignment="1" applyProtection="1">
      <alignment vertical="center"/>
    </xf>
    <xf numFmtId="0" fontId="41" fillId="3" borderId="54" xfId="3" applyNumberFormat="1" applyFont="1" applyFill="1" applyBorder="1" applyAlignment="1" applyProtection="1">
      <alignment vertical="center"/>
    </xf>
    <xf numFmtId="169" fontId="42" fillId="0" borderId="0" xfId="3" applyNumberFormat="1" applyFont="1" applyFill="1" applyBorder="1" applyAlignment="1" applyProtection="1">
      <alignment vertical="center"/>
    </xf>
    <xf numFmtId="0" fontId="39" fillId="3" borderId="1" xfId="3" applyNumberFormat="1" applyFont="1" applyFill="1" applyBorder="1" applyAlignment="1">
      <alignment horizontal="center" vertical="center" wrapText="1"/>
    </xf>
    <xf numFmtId="0" fontId="38" fillId="3" borderId="10" xfId="3" applyFont="1" applyFill="1" applyBorder="1" applyAlignment="1">
      <alignment horizontal="center" vertical="center" wrapText="1"/>
    </xf>
    <xf numFmtId="49" fontId="30" fillId="4" borderId="77" xfId="3" applyNumberFormat="1" applyFont="1" applyFill="1" applyBorder="1" applyAlignment="1">
      <alignment horizontal="left" vertical="center" wrapText="1"/>
    </xf>
    <xf numFmtId="0" fontId="27" fillId="4" borderId="53" xfId="0" applyFont="1" applyFill="1" applyBorder="1" applyAlignment="1">
      <alignment horizontal="center" vertical="center" wrapText="1"/>
    </xf>
    <xf numFmtId="0" fontId="27" fillId="4" borderId="80" xfId="0" applyNumberFormat="1" applyFont="1" applyFill="1" applyBorder="1" applyAlignment="1">
      <alignment horizontal="center" vertical="center" wrapText="1"/>
    </xf>
    <xf numFmtId="49" fontId="27" fillId="4" borderId="80" xfId="0" applyNumberFormat="1" applyFont="1" applyFill="1" applyBorder="1" applyAlignment="1">
      <alignment horizontal="center" vertical="center" wrapText="1"/>
    </xf>
    <xf numFmtId="164" fontId="27" fillId="4" borderId="81" xfId="0" applyNumberFormat="1" applyFont="1" applyFill="1" applyBorder="1" applyAlignment="1" applyProtection="1">
      <alignment horizontal="center" vertical="center" wrapText="1"/>
    </xf>
    <xf numFmtId="166" fontId="9" fillId="4" borderId="82" xfId="0" applyNumberFormat="1" applyFont="1" applyFill="1" applyBorder="1" applyAlignment="1" applyProtection="1">
      <alignment horizontal="center" vertical="center"/>
    </xf>
    <xf numFmtId="0" fontId="9" fillId="4" borderId="83" xfId="0" applyFont="1" applyFill="1" applyBorder="1" applyAlignment="1">
      <alignment horizontal="center" vertical="center" wrapText="1"/>
    </xf>
    <xf numFmtId="0" fontId="9" fillId="4" borderId="53" xfId="3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4" fontId="9" fillId="4" borderId="54" xfId="0" applyNumberFormat="1" applyFont="1" applyFill="1" applyBorder="1" applyAlignment="1">
      <alignment horizontal="center" vertical="center" wrapText="1"/>
    </xf>
    <xf numFmtId="0" fontId="30" fillId="4" borderId="42" xfId="3" applyFont="1" applyFill="1" applyBorder="1" applyAlignment="1">
      <alignment horizontal="center" vertical="center" wrapText="1"/>
    </xf>
    <xf numFmtId="0" fontId="30" fillId="4" borderId="54" xfId="3" applyFont="1" applyFill="1" applyBorder="1" applyAlignment="1">
      <alignment horizontal="center" vertical="center" wrapText="1"/>
    </xf>
    <xf numFmtId="0" fontId="30" fillId="4" borderId="53" xfId="3" applyFont="1" applyFill="1" applyBorder="1" applyAlignment="1">
      <alignment horizontal="center" vertical="center" wrapText="1"/>
    </xf>
    <xf numFmtId="0" fontId="9" fillId="4" borderId="53" xfId="3" applyNumberFormat="1" applyFont="1" applyFill="1" applyBorder="1" applyAlignment="1" applyProtection="1">
      <alignment vertical="center"/>
    </xf>
    <xf numFmtId="0" fontId="9" fillId="4" borderId="42" xfId="3" applyNumberFormat="1" applyFont="1" applyFill="1" applyBorder="1" applyAlignment="1" applyProtection="1">
      <alignment vertical="center"/>
    </xf>
    <xf numFmtId="0" fontId="9" fillId="4" borderId="54" xfId="3" applyNumberFormat="1" applyFont="1" applyFill="1" applyBorder="1" applyAlignment="1" applyProtection="1">
      <alignment vertical="center"/>
    </xf>
    <xf numFmtId="169" fontId="31" fillId="4" borderId="0" xfId="3" applyNumberFormat="1" applyFont="1" applyFill="1" applyBorder="1" applyAlignment="1" applyProtection="1">
      <alignment vertical="center"/>
    </xf>
    <xf numFmtId="0" fontId="27" fillId="3" borderId="101" xfId="3" applyFont="1" applyFill="1" applyBorder="1" applyAlignment="1">
      <alignment horizontal="center" vertical="center" wrapText="1"/>
    </xf>
    <xf numFmtId="49" fontId="39" fillId="3" borderId="76" xfId="0" applyNumberFormat="1" applyFont="1" applyFill="1" applyBorder="1" applyAlignment="1" applyProtection="1">
      <alignment horizontal="center" vertical="center"/>
    </xf>
    <xf numFmtId="170" fontId="39" fillId="3" borderId="1" xfId="3" applyNumberFormat="1" applyFont="1" applyFill="1" applyBorder="1" applyAlignment="1" applyProtection="1">
      <alignment horizontal="center" vertical="center"/>
    </xf>
    <xf numFmtId="169" fontId="41" fillId="0" borderId="0" xfId="3" applyNumberFormat="1" applyFont="1" applyFill="1" applyBorder="1" applyAlignment="1" applyProtection="1">
      <alignment vertical="center"/>
    </xf>
    <xf numFmtId="170" fontId="39" fillId="3" borderId="1" xfId="3" applyNumberFormat="1" applyFont="1" applyFill="1" applyBorder="1" applyAlignment="1" applyProtection="1">
      <alignment horizontal="left" vertical="center"/>
    </xf>
    <xf numFmtId="49" fontId="39" fillId="3" borderId="99" xfId="0" applyNumberFormat="1" applyFont="1" applyFill="1" applyBorder="1" applyAlignment="1" applyProtection="1">
      <alignment horizontal="center" vertical="center"/>
    </xf>
    <xf numFmtId="49" fontId="39" fillId="3" borderId="98" xfId="3" applyNumberFormat="1" applyFont="1" applyFill="1" applyBorder="1" applyAlignment="1">
      <alignment vertical="center" wrapText="1"/>
    </xf>
    <xf numFmtId="0" fontId="39" fillId="3" borderId="101" xfId="3" applyFont="1" applyFill="1" applyBorder="1" applyAlignment="1">
      <alignment horizontal="center" vertical="center" wrapText="1"/>
    </xf>
    <xf numFmtId="49" fontId="39" fillId="3" borderId="6" xfId="3" applyNumberFormat="1" applyFont="1" applyFill="1" applyBorder="1" applyAlignment="1">
      <alignment horizontal="center" vertical="center" wrapText="1"/>
    </xf>
    <xf numFmtId="49" fontId="39" fillId="3" borderId="34" xfId="3" applyNumberFormat="1" applyFont="1" applyFill="1" applyBorder="1" applyAlignment="1">
      <alignment horizontal="center" vertical="center" wrapText="1"/>
    </xf>
    <xf numFmtId="169" fontId="39" fillId="3" borderId="100" xfId="3" applyNumberFormat="1" applyFont="1" applyFill="1" applyBorder="1" applyAlignment="1" applyProtection="1">
      <alignment horizontal="center" vertical="center" wrapText="1"/>
    </xf>
    <xf numFmtId="166" fontId="39" fillId="3" borderId="78" xfId="3" applyNumberFormat="1" applyFont="1" applyFill="1" applyBorder="1" applyAlignment="1" applyProtection="1">
      <alignment horizontal="center" vertical="center"/>
    </xf>
    <xf numFmtId="1" fontId="39" fillId="3" borderId="101" xfId="3" applyNumberFormat="1" applyFont="1" applyFill="1" applyBorder="1" applyAlignment="1" applyProtection="1">
      <alignment horizontal="center" vertical="center"/>
    </xf>
    <xf numFmtId="1" fontId="39" fillId="3" borderId="6" xfId="3" applyNumberFormat="1" applyFont="1" applyFill="1" applyBorder="1" applyAlignment="1" applyProtection="1">
      <alignment horizontal="center" vertical="center"/>
    </xf>
    <xf numFmtId="1" fontId="39" fillId="3" borderId="100" xfId="3" applyNumberFormat="1" applyFont="1" applyFill="1" applyBorder="1" applyAlignment="1" applyProtection="1">
      <alignment horizontal="center" vertical="center"/>
    </xf>
    <xf numFmtId="0" fontId="41" fillId="3" borderId="35" xfId="3" applyFont="1" applyFill="1" applyBorder="1" applyAlignment="1">
      <alignment horizontal="center" vertical="center" wrapText="1"/>
    </xf>
    <xf numFmtId="0" fontId="41" fillId="3" borderId="36" xfId="3" applyFont="1" applyFill="1" applyBorder="1" applyAlignment="1">
      <alignment horizontal="center" vertical="center" wrapText="1"/>
    </xf>
    <xf numFmtId="0" fontId="41" fillId="3" borderId="100" xfId="3" applyFont="1" applyFill="1" applyBorder="1" applyAlignment="1">
      <alignment horizontal="center" vertical="center" wrapText="1"/>
    </xf>
    <xf numFmtId="0" fontId="41" fillId="3" borderId="101" xfId="3" applyFont="1" applyFill="1" applyBorder="1" applyAlignment="1">
      <alignment horizontal="center" vertical="center" wrapText="1"/>
    </xf>
    <xf numFmtId="49" fontId="41" fillId="3" borderId="77" xfId="0" applyNumberFormat="1" applyFont="1" applyFill="1" applyBorder="1" applyAlignment="1">
      <alignment vertical="center" wrapText="1"/>
    </xf>
    <xf numFmtId="49" fontId="41" fillId="3" borderId="77" xfId="3" applyNumberFormat="1" applyFont="1" applyFill="1" applyBorder="1" applyAlignment="1">
      <alignment horizontal="left" vertical="center" wrapText="1"/>
    </xf>
    <xf numFmtId="1" fontId="39" fillId="3" borderId="54" xfId="3" applyNumberFormat="1" applyFont="1" applyFill="1" applyBorder="1" applyAlignment="1" applyProtection="1">
      <alignment horizontal="center" vertical="center"/>
    </xf>
    <xf numFmtId="49" fontId="39" fillId="3" borderId="77" xfId="0" applyNumberFormat="1" applyFont="1" applyFill="1" applyBorder="1" applyAlignment="1">
      <alignment vertical="center" wrapText="1"/>
    </xf>
    <xf numFmtId="49" fontId="39" fillId="3" borderId="1" xfId="0" applyNumberFormat="1" applyFont="1" applyFill="1" applyBorder="1" applyAlignment="1">
      <alignment horizontal="center" vertical="center" wrapText="1"/>
    </xf>
    <xf numFmtId="169" fontId="39" fillId="3" borderId="54" xfId="0" applyNumberFormat="1" applyFont="1" applyFill="1" applyBorder="1" applyAlignment="1" applyProtection="1">
      <alignment horizontal="center" vertical="center" wrapText="1"/>
    </xf>
    <xf numFmtId="1" fontId="39" fillId="3" borderId="53" xfId="3" applyNumberFormat="1" applyFont="1" applyFill="1" applyBorder="1" applyAlignment="1" applyProtection="1">
      <alignment horizontal="center" vertical="center"/>
    </xf>
    <xf numFmtId="1" fontId="39" fillId="3" borderId="1" xfId="3" applyNumberFormat="1" applyFont="1" applyFill="1" applyBorder="1" applyAlignment="1" applyProtection="1">
      <alignment horizontal="center" vertical="center"/>
    </xf>
    <xf numFmtId="0" fontId="41" fillId="3" borderId="10" xfId="0" applyFont="1" applyFill="1" applyBorder="1" applyAlignment="1">
      <alignment horizontal="center" vertical="center" wrapText="1"/>
    </xf>
    <xf numFmtId="0" fontId="41" fillId="3" borderId="42" xfId="0" applyFont="1" applyFill="1" applyBorder="1" applyAlignment="1">
      <alignment horizontal="center" vertical="center" wrapText="1"/>
    </xf>
    <xf numFmtId="0" fontId="41" fillId="3" borderId="54" xfId="0" applyFont="1" applyFill="1" applyBorder="1" applyAlignment="1">
      <alignment horizontal="center" vertical="center" wrapText="1"/>
    </xf>
    <xf numFmtId="0" fontId="41" fillId="3" borderId="53" xfId="0" applyFont="1" applyFill="1" applyBorder="1" applyAlignment="1">
      <alignment horizontal="center" vertical="center" wrapText="1"/>
    </xf>
    <xf numFmtId="49" fontId="39" fillId="3" borderId="79" xfId="0" applyNumberFormat="1" applyFont="1" applyFill="1" applyBorder="1" applyAlignment="1" applyProtection="1">
      <alignment horizontal="center" vertical="center"/>
    </xf>
    <xf numFmtId="166" fontId="39" fillId="3" borderId="102" xfId="3" applyNumberFormat="1" applyFont="1" applyFill="1" applyBorder="1" applyAlignment="1" applyProtection="1">
      <alignment horizontal="center" vertical="center"/>
    </xf>
    <xf numFmtId="0" fontId="43" fillId="0" borderId="0" xfId="0" applyFont="1" applyFill="1"/>
    <xf numFmtId="0" fontId="44" fillId="0" borderId="0" xfId="0" applyFont="1" applyFill="1"/>
    <xf numFmtId="0" fontId="27" fillId="3" borderId="99" xfId="3" applyFont="1" applyFill="1" applyBorder="1" applyAlignment="1">
      <alignment horizontal="center" vertical="center" wrapText="1"/>
    </xf>
    <xf numFmtId="0" fontId="27" fillId="3" borderId="100" xfId="3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 applyProtection="1">
      <alignment horizontal="center" vertical="center"/>
    </xf>
    <xf numFmtId="169" fontId="27" fillId="3" borderId="1" xfId="3" applyNumberFormat="1" applyFont="1" applyFill="1" applyBorder="1" applyAlignment="1" applyProtection="1">
      <alignment horizontal="center" vertical="center"/>
    </xf>
    <xf numFmtId="171" fontId="27" fillId="3" borderId="1" xfId="3" applyNumberFormat="1" applyFont="1" applyFill="1" applyBorder="1" applyAlignment="1" applyProtection="1">
      <alignment horizontal="center" vertical="center"/>
    </xf>
    <xf numFmtId="0" fontId="30" fillId="3" borderId="1" xfId="3" applyFont="1" applyFill="1" applyBorder="1" applyAlignment="1">
      <alignment horizontal="center" vertical="center" wrapText="1"/>
    </xf>
    <xf numFmtId="169" fontId="30" fillId="3" borderId="1" xfId="3" applyNumberFormat="1" applyFont="1" applyFill="1" applyBorder="1" applyAlignment="1" applyProtection="1">
      <alignment horizontal="center" vertical="center"/>
    </xf>
    <xf numFmtId="49" fontId="39" fillId="3" borderId="1" xfId="0" applyNumberFormat="1" applyFont="1" applyFill="1" applyBorder="1" applyAlignment="1" applyProtection="1">
      <alignment horizontal="center" vertical="center"/>
    </xf>
    <xf numFmtId="49" fontId="39" fillId="3" borderId="1" xfId="3" applyNumberFormat="1" applyFont="1" applyFill="1" applyBorder="1" applyAlignment="1">
      <alignment horizontal="left" vertical="center" wrapText="1"/>
    </xf>
    <xf numFmtId="0" fontId="39" fillId="3" borderId="1" xfId="3" applyFont="1" applyFill="1" applyBorder="1" applyAlignment="1">
      <alignment horizontal="center" vertical="center" wrapText="1"/>
    </xf>
    <xf numFmtId="49" fontId="39" fillId="3" borderId="1" xfId="3" applyNumberFormat="1" applyFont="1" applyFill="1" applyBorder="1" applyAlignment="1">
      <alignment horizontal="center" vertical="center" wrapText="1"/>
    </xf>
    <xf numFmtId="169" fontId="39" fillId="3" borderId="1" xfId="3" applyNumberFormat="1" applyFont="1" applyFill="1" applyBorder="1" applyAlignment="1" applyProtection="1">
      <alignment horizontal="center" vertical="center"/>
    </xf>
    <xf numFmtId="171" fontId="39" fillId="3" borderId="1" xfId="3" applyNumberFormat="1" applyFont="1" applyFill="1" applyBorder="1" applyAlignment="1" applyProtection="1">
      <alignment horizontal="center" vertical="center"/>
    </xf>
    <xf numFmtId="0" fontId="41" fillId="3" borderId="1" xfId="3" applyFont="1" applyFill="1" applyBorder="1" applyAlignment="1">
      <alignment horizontal="center" vertical="center" wrapText="1"/>
    </xf>
    <xf numFmtId="169" fontId="41" fillId="3" borderId="1" xfId="3" applyNumberFormat="1" applyFont="1" applyFill="1" applyBorder="1" applyAlignment="1" applyProtection="1">
      <alignment horizontal="center" vertical="center"/>
    </xf>
    <xf numFmtId="49" fontId="41" fillId="3" borderId="1" xfId="3" applyNumberFormat="1" applyFont="1" applyFill="1" applyBorder="1" applyAlignment="1">
      <alignment horizontal="left" vertical="center" wrapText="1"/>
    </xf>
    <xf numFmtId="0" fontId="39" fillId="3" borderId="76" xfId="3" applyFont="1" applyFill="1" applyBorder="1" applyAlignment="1">
      <alignment horizontal="center" vertical="center" wrapText="1"/>
    </xf>
    <xf numFmtId="49" fontId="39" fillId="3" borderId="77" xfId="3" applyNumberFormat="1" applyFont="1" applyFill="1" applyBorder="1" applyAlignment="1">
      <alignment horizontal="left" vertical="center" wrapText="1"/>
    </xf>
    <xf numFmtId="0" fontId="39" fillId="3" borderId="53" xfId="3" applyFont="1" applyFill="1" applyBorder="1" applyAlignment="1">
      <alignment horizontal="center" vertical="center" wrapText="1"/>
    </xf>
    <xf numFmtId="49" fontId="39" fillId="3" borderId="41" xfId="3" applyNumberFormat="1" applyFont="1" applyFill="1" applyBorder="1" applyAlignment="1">
      <alignment horizontal="center" vertical="center" wrapText="1"/>
    </xf>
    <xf numFmtId="169" fontId="39" fillId="3" borderId="54" xfId="3" applyNumberFormat="1" applyFont="1" applyFill="1" applyBorder="1" applyAlignment="1" applyProtection="1">
      <alignment horizontal="center" vertical="center"/>
    </xf>
    <xf numFmtId="171" fontId="39" fillId="3" borderId="84" xfId="3" applyNumberFormat="1" applyFont="1" applyFill="1" applyBorder="1" applyAlignment="1" applyProtection="1">
      <alignment horizontal="center" vertical="center"/>
    </xf>
    <xf numFmtId="0" fontId="39" fillId="3" borderId="54" xfId="3" applyFont="1" applyFill="1" applyBorder="1" applyAlignment="1">
      <alignment horizontal="center" vertical="center" wrapText="1"/>
    </xf>
    <xf numFmtId="0" fontId="41" fillId="3" borderId="10" xfId="3" applyFont="1" applyFill="1" applyBorder="1" applyAlignment="1">
      <alignment horizontal="center" vertical="center" wrapText="1"/>
    </xf>
    <xf numFmtId="0" fontId="41" fillId="3" borderId="42" xfId="3" applyFont="1" applyFill="1" applyBorder="1" applyAlignment="1">
      <alignment horizontal="center" vertical="center" wrapText="1"/>
    </xf>
    <xf numFmtId="0" fontId="41" fillId="3" borderId="54" xfId="3" applyFont="1" applyFill="1" applyBorder="1" applyAlignment="1">
      <alignment horizontal="center" vertical="center" wrapText="1"/>
    </xf>
    <xf numFmtId="169" fontId="41" fillId="3" borderId="54" xfId="3" applyNumberFormat="1" applyFont="1" applyFill="1" applyBorder="1" applyAlignment="1" applyProtection="1">
      <alignment horizontal="center" vertical="center"/>
    </xf>
    <xf numFmtId="0" fontId="39" fillId="3" borderId="22" xfId="3" applyFont="1" applyFill="1" applyBorder="1" applyAlignment="1">
      <alignment horizontal="center" vertical="center" wrapText="1"/>
    </xf>
    <xf numFmtId="0" fontId="39" fillId="3" borderId="4" xfId="3" applyFont="1" applyFill="1" applyBorder="1" applyAlignment="1">
      <alignment horizontal="center" vertical="center" wrapText="1"/>
    </xf>
    <xf numFmtId="0" fontId="39" fillId="3" borderId="23" xfId="3" applyFont="1" applyFill="1" applyBorder="1" applyAlignment="1">
      <alignment horizontal="center" vertical="center" wrapText="1"/>
    </xf>
    <xf numFmtId="0" fontId="9" fillId="3" borderId="58" xfId="3" applyNumberFormat="1" applyFont="1" applyFill="1" applyBorder="1" applyAlignment="1" applyProtection="1">
      <alignment horizontal="center" vertical="center"/>
    </xf>
    <xf numFmtId="171" fontId="9" fillId="3" borderId="52" xfId="3" applyNumberFormat="1" applyFont="1" applyFill="1" applyBorder="1" applyAlignment="1" applyProtection="1">
      <alignment horizontal="center" vertical="center"/>
    </xf>
    <xf numFmtId="170" fontId="9" fillId="3" borderId="52" xfId="3" applyNumberFormat="1" applyFont="1" applyFill="1" applyBorder="1" applyAlignment="1" applyProtection="1">
      <alignment horizontal="center" vertical="center"/>
    </xf>
    <xf numFmtId="170" fontId="9" fillId="3" borderId="57" xfId="3" applyNumberFormat="1" applyFont="1" applyFill="1" applyBorder="1" applyAlignment="1" applyProtection="1">
      <alignment horizontal="center" vertical="center"/>
    </xf>
    <xf numFmtId="170" fontId="9" fillId="3" borderId="5" xfId="3" applyNumberFormat="1" applyFont="1" applyFill="1" applyBorder="1" applyAlignment="1" applyProtection="1">
      <alignment horizontal="center" vertical="center"/>
    </xf>
    <xf numFmtId="170" fontId="9" fillId="3" borderId="58" xfId="3" applyNumberFormat="1" applyFont="1" applyFill="1" applyBorder="1" applyAlignment="1" applyProtection="1">
      <alignment horizontal="center" vertical="center"/>
    </xf>
    <xf numFmtId="0" fontId="9" fillId="3" borderId="1" xfId="3" applyNumberFormat="1" applyFont="1" applyFill="1" applyBorder="1" applyAlignment="1" applyProtection="1">
      <alignment horizontal="center" vertical="center"/>
    </xf>
    <xf numFmtId="171" fontId="9" fillId="3" borderId="1" xfId="3" applyNumberFormat="1" applyFont="1" applyFill="1" applyBorder="1" applyAlignment="1" applyProtection="1">
      <alignment horizontal="center" vertical="center"/>
    </xf>
    <xf numFmtId="170" fontId="9" fillId="3" borderId="1" xfId="3" applyNumberFormat="1" applyFont="1" applyFill="1" applyBorder="1" applyAlignment="1" applyProtection="1">
      <alignment horizontal="center" vertical="center"/>
    </xf>
    <xf numFmtId="49" fontId="41" fillId="3" borderId="1" xfId="3" applyNumberFormat="1" applyFont="1" applyFill="1" applyBorder="1" applyAlignment="1">
      <alignment vertical="center" wrapText="1"/>
    </xf>
    <xf numFmtId="0" fontId="27" fillId="0" borderId="33" xfId="3" applyFont="1" applyFill="1" applyBorder="1" applyAlignment="1">
      <alignment horizontal="center" vertical="center" wrapText="1"/>
    </xf>
    <xf numFmtId="49" fontId="27" fillId="0" borderId="98" xfId="0" applyNumberFormat="1" applyFont="1" applyFill="1" applyBorder="1" applyAlignment="1" applyProtection="1">
      <alignment horizontal="center" vertical="center"/>
    </xf>
    <xf numFmtId="49" fontId="27" fillId="0" borderId="101" xfId="0" applyNumberFormat="1" applyFont="1" applyFill="1" applyBorder="1" applyAlignment="1">
      <alignment horizontal="center" vertical="center"/>
    </xf>
    <xf numFmtId="49" fontId="27" fillId="0" borderId="6" xfId="0" applyNumberFormat="1" applyFont="1" applyFill="1" applyBorder="1" applyAlignment="1">
      <alignment horizontal="center" vertical="center"/>
    </xf>
    <xf numFmtId="49" fontId="27" fillId="0" borderId="34" xfId="0" applyNumberFormat="1" applyFont="1" applyFill="1" applyBorder="1" applyAlignment="1">
      <alignment horizontal="center" vertical="center"/>
    </xf>
    <xf numFmtId="0" fontId="27" fillId="0" borderId="100" xfId="0" applyNumberFormat="1" applyFont="1" applyFill="1" applyBorder="1" applyAlignment="1" applyProtection="1">
      <alignment horizontal="center" vertical="center"/>
    </xf>
    <xf numFmtId="165" fontId="27" fillId="0" borderId="78" xfId="0" applyNumberFormat="1" applyFont="1" applyFill="1" applyBorder="1" applyAlignment="1" applyProtection="1">
      <alignment horizontal="center" vertical="center"/>
    </xf>
    <xf numFmtId="1" fontId="27" fillId="0" borderId="6" xfId="0" applyNumberFormat="1" applyFont="1" applyFill="1" applyBorder="1" applyAlignment="1">
      <alignment horizontal="center" vertical="center"/>
    </xf>
    <xf numFmtId="0" fontId="9" fillId="0" borderId="101" xfId="0" applyNumberFormat="1" applyFont="1" applyFill="1" applyBorder="1" applyAlignment="1">
      <alignment horizontal="center" vertical="center" wrapText="1"/>
    </xf>
    <xf numFmtId="0" fontId="9" fillId="0" borderId="36" xfId="0" applyNumberFormat="1" applyFont="1" applyFill="1" applyBorder="1" applyAlignment="1">
      <alignment horizontal="center" vertical="center" wrapText="1"/>
    </xf>
    <xf numFmtId="0" fontId="9" fillId="0" borderId="100" xfId="3" applyFont="1" applyFill="1" applyBorder="1" applyAlignment="1">
      <alignment horizontal="center" vertical="center" wrapText="1"/>
    </xf>
    <xf numFmtId="0" fontId="9" fillId="0" borderId="101" xfId="3" applyFont="1" applyFill="1" applyBorder="1" applyAlignment="1">
      <alignment horizontal="center" vertical="center" wrapText="1"/>
    </xf>
    <xf numFmtId="0" fontId="9" fillId="0" borderId="36" xfId="3" applyFont="1" applyFill="1" applyBorder="1" applyAlignment="1">
      <alignment horizontal="center" vertical="center" wrapText="1"/>
    </xf>
    <xf numFmtId="0" fontId="9" fillId="0" borderId="35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left" vertical="center" wrapText="1"/>
    </xf>
    <xf numFmtId="0" fontId="9" fillId="0" borderId="1" xfId="3" applyFont="1" applyFill="1" applyBorder="1" applyAlignment="1">
      <alignment horizontal="center" vertical="center" wrapText="1"/>
    </xf>
    <xf numFmtId="49" fontId="27" fillId="3" borderId="42" xfId="0" applyNumberFormat="1" applyFont="1" applyFill="1" applyBorder="1" applyAlignment="1" applyProtection="1">
      <alignment horizontal="center" vertical="center"/>
    </xf>
    <xf numFmtId="49" fontId="39" fillId="3" borderId="6" xfId="0" applyNumberFormat="1" applyFont="1" applyFill="1" applyBorder="1" applyAlignment="1" applyProtection="1">
      <alignment horizontal="center" vertical="center"/>
    </xf>
    <xf numFmtId="49" fontId="39" fillId="3" borderId="6" xfId="3" applyNumberFormat="1" applyFont="1" applyFill="1" applyBorder="1" applyAlignment="1">
      <alignment horizontal="left" vertical="center" wrapText="1"/>
    </xf>
    <xf numFmtId="0" fontId="39" fillId="3" borderId="6" xfId="3" applyFont="1" applyFill="1" applyBorder="1" applyAlignment="1">
      <alignment horizontal="center" vertical="center" wrapText="1"/>
    </xf>
    <xf numFmtId="169" fontId="39" fillId="3" borderId="6" xfId="3" applyNumberFormat="1" applyFont="1" applyFill="1" applyBorder="1" applyAlignment="1" applyProtection="1">
      <alignment horizontal="center" vertical="center"/>
    </xf>
    <xf numFmtId="171" fontId="39" fillId="3" borderId="6" xfId="3" applyNumberFormat="1" applyFont="1" applyFill="1" applyBorder="1" applyAlignment="1" applyProtection="1">
      <alignment horizontal="center" vertical="center"/>
    </xf>
    <xf numFmtId="0" fontId="41" fillId="3" borderId="103" xfId="0" applyFont="1" applyFill="1" applyBorder="1" applyAlignment="1">
      <alignment horizontal="center" vertical="center" wrapText="1"/>
    </xf>
    <xf numFmtId="0" fontId="41" fillId="3" borderId="6" xfId="3" applyFont="1" applyFill="1" applyBorder="1" applyAlignment="1">
      <alignment horizontal="center" vertical="center" wrapText="1"/>
    </xf>
    <xf numFmtId="169" fontId="41" fillId="3" borderId="6" xfId="3" applyNumberFormat="1" applyFont="1" applyFill="1" applyBorder="1" applyAlignment="1" applyProtection="1">
      <alignment horizontal="center" vertical="center"/>
    </xf>
    <xf numFmtId="171" fontId="27" fillId="4" borderId="1" xfId="3" applyNumberFormat="1" applyFont="1" applyFill="1" applyBorder="1" applyAlignment="1" applyProtection="1">
      <alignment horizontal="center" vertical="center"/>
    </xf>
    <xf numFmtId="0" fontId="27" fillId="4" borderId="76" xfId="3" applyFont="1" applyFill="1" applyBorder="1" applyAlignment="1">
      <alignment horizontal="center" vertical="center" wrapText="1"/>
    </xf>
    <xf numFmtId="0" fontId="27" fillId="4" borderId="53" xfId="3" applyFont="1" applyFill="1" applyBorder="1" applyAlignment="1">
      <alignment horizontal="center" vertical="center" wrapText="1"/>
    </xf>
    <xf numFmtId="0" fontId="27" fillId="4" borderId="1" xfId="3" applyFont="1" applyFill="1" applyBorder="1" applyAlignment="1">
      <alignment horizontal="center" vertical="center" wrapText="1"/>
    </xf>
    <xf numFmtId="0" fontId="27" fillId="4" borderId="54" xfId="3" applyFont="1" applyFill="1" applyBorder="1" applyAlignment="1">
      <alignment horizontal="center" vertical="center" wrapText="1"/>
    </xf>
    <xf numFmtId="166" fontId="30" fillId="4" borderId="1" xfId="3" applyNumberFormat="1" applyFont="1" applyFill="1" applyBorder="1" applyAlignment="1">
      <alignment horizontal="center" vertical="center" wrapText="1"/>
    </xf>
    <xf numFmtId="49" fontId="41" fillId="3" borderId="1" xfId="0" applyNumberFormat="1" applyFont="1" applyFill="1" applyBorder="1" applyAlignment="1">
      <alignment vertical="center" wrapText="1"/>
    </xf>
    <xf numFmtId="49" fontId="38" fillId="3" borderId="1" xfId="3" applyNumberFormat="1" applyFont="1" applyFill="1" applyBorder="1" applyAlignment="1">
      <alignment horizontal="left" vertical="center" wrapText="1"/>
    </xf>
    <xf numFmtId="0" fontId="41" fillId="3" borderId="22" xfId="3" applyFont="1" applyFill="1" applyBorder="1" applyAlignment="1">
      <alignment horizontal="center" vertical="center" wrapText="1"/>
    </xf>
    <xf numFmtId="0" fontId="39" fillId="0" borderId="4" xfId="3" applyFont="1" applyFill="1" applyBorder="1" applyAlignment="1">
      <alignment horizontal="left" vertical="center" wrapText="1"/>
    </xf>
    <xf numFmtId="49" fontId="9" fillId="3" borderId="85" xfId="0" applyNumberFormat="1" applyFont="1" applyFill="1" applyBorder="1" applyAlignment="1" applyProtection="1">
      <alignment horizontal="center" vertical="center"/>
    </xf>
    <xf numFmtId="0" fontId="39" fillId="0" borderId="77" xfId="0" applyFont="1" applyBorder="1" applyAlignment="1">
      <alignment horizontal="left" wrapText="1"/>
    </xf>
    <xf numFmtId="0" fontId="41" fillId="3" borderId="41" xfId="3" applyFont="1" applyFill="1" applyBorder="1" applyAlignment="1">
      <alignment horizontal="center" vertical="center" wrapText="1"/>
    </xf>
    <xf numFmtId="170" fontId="41" fillId="3" borderId="54" xfId="3" applyNumberFormat="1" applyFont="1" applyFill="1" applyBorder="1" applyAlignment="1" applyProtection="1">
      <alignment horizontal="center" vertical="center"/>
    </xf>
    <xf numFmtId="171" fontId="41" fillId="3" borderId="86" xfId="3" applyNumberFormat="1" applyFont="1" applyFill="1" applyBorder="1" applyAlignment="1" applyProtection="1">
      <alignment horizontal="center" vertical="center"/>
    </xf>
    <xf numFmtId="0" fontId="41" fillId="3" borderId="76" xfId="3" applyFont="1" applyFill="1" applyBorder="1" applyAlignment="1">
      <alignment horizontal="center" vertical="center" wrapText="1"/>
    </xf>
    <xf numFmtId="169" fontId="39" fillId="3" borderId="53" xfId="3" applyNumberFormat="1" applyFont="1" applyFill="1" applyBorder="1" applyAlignment="1" applyProtection="1">
      <alignment horizontal="center" vertical="center"/>
    </xf>
    <xf numFmtId="0" fontId="39" fillId="3" borderId="41" xfId="3" applyFont="1" applyFill="1" applyBorder="1" applyAlignment="1">
      <alignment horizontal="center" vertical="center" wrapText="1"/>
    </xf>
    <xf numFmtId="171" fontId="39" fillId="3" borderId="86" xfId="3" applyNumberFormat="1" applyFont="1" applyFill="1" applyBorder="1" applyAlignment="1" applyProtection="1">
      <alignment horizontal="center" vertical="center"/>
    </xf>
    <xf numFmtId="0" fontId="9" fillId="4" borderId="1" xfId="3" applyNumberFormat="1" applyFont="1" applyFill="1" applyBorder="1" applyAlignment="1" applyProtection="1">
      <alignment horizontal="center" vertical="center"/>
    </xf>
    <xf numFmtId="166" fontId="41" fillId="4" borderId="42" xfId="3" applyNumberFormat="1" applyFont="1" applyFill="1" applyBorder="1" applyAlignment="1">
      <alignment horizontal="center" vertical="center" wrapText="1"/>
    </xf>
    <xf numFmtId="166" fontId="41" fillId="4" borderId="54" xfId="3" applyNumberFormat="1" applyFont="1" applyFill="1" applyBorder="1" applyAlignment="1">
      <alignment horizontal="center" vertical="center" wrapText="1"/>
    </xf>
    <xf numFmtId="0" fontId="27" fillId="0" borderId="36" xfId="3" applyFont="1" applyFill="1" applyBorder="1" applyAlignment="1">
      <alignment horizontal="center" vertical="center" wrapText="1"/>
    </xf>
    <xf numFmtId="0" fontId="27" fillId="0" borderId="35" xfId="3" applyFont="1" applyFill="1" applyBorder="1" applyAlignment="1">
      <alignment horizontal="center" vertical="center" wrapText="1"/>
    </xf>
    <xf numFmtId="0" fontId="27" fillId="0" borderId="6" xfId="3" applyFont="1" applyFill="1" applyBorder="1" applyAlignment="1">
      <alignment horizontal="center" vertical="center" wrapText="1"/>
    </xf>
    <xf numFmtId="0" fontId="27" fillId="0" borderId="34" xfId="3" applyFont="1" applyFill="1" applyBorder="1" applyAlignment="1">
      <alignment horizontal="center" vertical="center" wrapText="1"/>
    </xf>
    <xf numFmtId="0" fontId="27" fillId="4" borderId="36" xfId="3" applyFont="1" applyFill="1" applyBorder="1" applyAlignment="1">
      <alignment horizontal="center" vertical="center" wrapText="1"/>
    </xf>
    <xf numFmtId="169" fontId="9" fillId="3" borderId="22" xfId="3" applyNumberFormat="1" applyFont="1" applyFill="1" applyBorder="1" applyAlignment="1" applyProtection="1">
      <alignment horizontal="center" vertical="center"/>
    </xf>
    <xf numFmtId="0" fontId="9" fillId="3" borderId="4" xfId="3" applyFont="1" applyFill="1" applyBorder="1" applyAlignment="1">
      <alignment horizontal="center" vertical="center" wrapText="1"/>
    </xf>
    <xf numFmtId="0" fontId="9" fillId="3" borderId="23" xfId="3" applyFont="1" applyFill="1" applyBorder="1" applyAlignment="1">
      <alignment horizontal="center" vertical="center" wrapText="1"/>
    </xf>
    <xf numFmtId="0" fontId="9" fillId="3" borderId="79" xfId="3" applyFont="1" applyFill="1" applyBorder="1" applyAlignment="1">
      <alignment horizontal="center" vertical="center" wrapText="1"/>
    </xf>
    <xf numFmtId="0" fontId="9" fillId="3" borderId="22" xfId="3" applyFont="1" applyFill="1" applyBorder="1" applyAlignment="1">
      <alignment horizontal="center" vertical="center" wrapText="1"/>
    </xf>
    <xf numFmtId="0" fontId="9" fillId="3" borderId="32" xfId="3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 applyProtection="1">
      <alignment horizontal="center" vertical="center"/>
    </xf>
    <xf numFmtId="169" fontId="9" fillId="3" borderId="1" xfId="3" applyNumberFormat="1" applyFont="1" applyFill="1" applyBorder="1" applyAlignment="1" applyProtection="1">
      <alignment horizontal="center" vertical="center"/>
    </xf>
    <xf numFmtId="0" fontId="9" fillId="4" borderId="1" xfId="3" applyFont="1" applyFill="1" applyBorder="1" applyAlignment="1">
      <alignment horizontal="center" vertical="center" wrapText="1"/>
    </xf>
    <xf numFmtId="166" fontId="27" fillId="3" borderId="55" xfId="3" applyNumberFormat="1" applyFont="1" applyFill="1" applyBorder="1" applyAlignment="1">
      <alignment horizontal="center" vertical="center" wrapText="1"/>
    </xf>
    <xf numFmtId="0" fontId="9" fillId="3" borderId="10" xfId="3" applyFont="1" applyFill="1" applyBorder="1" applyAlignment="1">
      <alignment horizontal="center" vertical="center" wrapText="1"/>
    </xf>
    <xf numFmtId="49" fontId="41" fillId="3" borderId="76" xfId="0" applyNumberFormat="1" applyFont="1" applyFill="1" applyBorder="1" applyAlignment="1">
      <alignment vertical="center" wrapText="1"/>
    </xf>
    <xf numFmtId="165" fontId="27" fillId="0" borderId="1" xfId="3" applyNumberFormat="1" applyFont="1" applyFill="1" applyBorder="1" applyAlignment="1">
      <alignment horizontal="center" vertical="center" wrapText="1"/>
    </xf>
    <xf numFmtId="166" fontId="9" fillId="4" borderId="100" xfId="3" applyNumberFormat="1" applyFont="1" applyFill="1" applyBorder="1" applyAlignment="1">
      <alignment horizontal="center" vertical="center" wrapText="1"/>
    </xf>
    <xf numFmtId="49" fontId="39" fillId="3" borderId="99" xfId="3" applyNumberFormat="1" applyFont="1" applyFill="1" applyBorder="1" applyAlignment="1">
      <alignment horizontal="left" vertical="center" wrapText="1"/>
    </xf>
    <xf numFmtId="165" fontId="30" fillId="3" borderId="54" xfId="3" applyNumberFormat="1" applyFont="1" applyFill="1" applyBorder="1" applyAlignment="1" applyProtection="1">
      <alignment horizontal="center" vertical="center"/>
    </xf>
    <xf numFmtId="166" fontId="9" fillId="4" borderId="42" xfId="3" applyNumberFormat="1" applyFont="1" applyFill="1" applyBorder="1" applyAlignment="1">
      <alignment horizontal="center" vertical="center" wrapText="1"/>
    </xf>
    <xf numFmtId="49" fontId="39" fillId="3" borderId="77" xfId="3" applyNumberFormat="1" applyFont="1" applyFill="1" applyBorder="1" applyAlignment="1">
      <alignment vertical="center" wrapText="1"/>
    </xf>
    <xf numFmtId="49" fontId="41" fillId="3" borderId="102" xfId="3" applyNumberFormat="1" applyFont="1" applyFill="1" applyBorder="1" applyAlignment="1">
      <alignment vertical="center" wrapText="1"/>
    </xf>
    <xf numFmtId="0" fontId="41" fillId="0" borderId="14" xfId="0" applyFont="1" applyBorder="1" applyAlignment="1">
      <alignment horizontal="left" wrapText="1"/>
    </xf>
    <xf numFmtId="49" fontId="41" fillId="0" borderId="77" xfId="3" applyNumberFormat="1" applyFont="1" applyFill="1" applyBorder="1" applyAlignment="1">
      <alignment vertical="center" wrapText="1"/>
    </xf>
    <xf numFmtId="0" fontId="9" fillId="4" borderId="100" xfId="3" applyNumberFormat="1" applyFont="1" applyFill="1" applyBorder="1" applyAlignment="1" applyProtection="1">
      <alignment horizontal="center" vertical="center"/>
    </xf>
    <xf numFmtId="49" fontId="41" fillId="3" borderId="85" xfId="3" applyNumberFormat="1" applyFont="1" applyFill="1" applyBorder="1" applyAlignment="1">
      <alignment vertical="center" wrapText="1"/>
    </xf>
    <xf numFmtId="171" fontId="9" fillId="3" borderId="32" xfId="3" applyNumberFormat="1" applyFont="1" applyFill="1" applyBorder="1" applyAlignment="1" applyProtection="1">
      <alignment horizontal="center" vertical="center"/>
    </xf>
    <xf numFmtId="0" fontId="27" fillId="0" borderId="41" xfId="3" applyFont="1" applyFill="1" applyBorder="1" applyAlignment="1">
      <alignment horizontal="center" vertical="center" wrapText="1"/>
    </xf>
    <xf numFmtId="49" fontId="41" fillId="3" borderId="78" xfId="3" applyNumberFormat="1" applyFont="1" applyFill="1" applyBorder="1" applyAlignment="1">
      <alignment vertical="center" wrapText="1"/>
    </xf>
    <xf numFmtId="0" fontId="9" fillId="3" borderId="101" xfId="3" applyNumberFormat="1" applyFont="1" applyFill="1" applyBorder="1" applyAlignment="1" applyProtection="1">
      <alignment horizontal="center" vertical="center"/>
    </xf>
    <xf numFmtId="0" fontId="9" fillId="3" borderId="6" xfId="3" applyNumberFormat="1" applyFont="1" applyFill="1" applyBorder="1" applyAlignment="1" applyProtection="1">
      <alignment horizontal="center" vertical="center"/>
    </xf>
    <xf numFmtId="0" fontId="9" fillId="3" borderId="100" xfId="3" applyNumberFormat="1" applyFont="1" applyFill="1" applyBorder="1" applyAlignment="1" applyProtection="1">
      <alignment horizontal="center" vertical="center"/>
    </xf>
    <xf numFmtId="171" fontId="9" fillId="3" borderId="98" xfId="3" applyNumberFormat="1" applyFont="1" applyFill="1" applyBorder="1" applyAlignment="1" applyProtection="1">
      <alignment horizontal="center" vertical="center"/>
    </xf>
    <xf numFmtId="170" fontId="9" fillId="3" borderId="98" xfId="3" applyNumberFormat="1" applyFont="1" applyFill="1" applyBorder="1" applyAlignment="1" applyProtection="1">
      <alignment horizontal="center" vertical="center"/>
    </xf>
    <xf numFmtId="170" fontId="9" fillId="3" borderId="101" xfId="3" applyNumberFormat="1" applyFont="1" applyFill="1" applyBorder="1" applyAlignment="1" applyProtection="1">
      <alignment horizontal="center" vertical="center"/>
    </xf>
    <xf numFmtId="170" fontId="9" fillId="3" borderId="6" xfId="3" applyNumberFormat="1" applyFont="1" applyFill="1" applyBorder="1" applyAlignment="1" applyProtection="1">
      <alignment horizontal="center" vertical="center"/>
    </xf>
    <xf numFmtId="170" fontId="9" fillId="3" borderId="100" xfId="3" applyNumberFormat="1" applyFont="1" applyFill="1" applyBorder="1" applyAlignment="1" applyProtection="1">
      <alignment horizontal="center" vertical="center"/>
    </xf>
    <xf numFmtId="0" fontId="9" fillId="3" borderId="36" xfId="3" applyNumberFormat="1" applyFont="1" applyFill="1" applyBorder="1" applyAlignment="1" applyProtection="1">
      <alignment horizontal="center" vertical="center"/>
    </xf>
    <xf numFmtId="170" fontId="27" fillId="3" borderId="1" xfId="3" applyNumberFormat="1" applyFont="1" applyFill="1" applyBorder="1" applyAlignment="1" applyProtection="1">
      <alignment horizontal="left" vertical="center"/>
    </xf>
    <xf numFmtId="49" fontId="27" fillId="3" borderId="1" xfId="3" applyNumberFormat="1" applyFont="1" applyFill="1" applyBorder="1" applyAlignment="1" applyProtection="1">
      <alignment horizontal="center" vertical="center"/>
    </xf>
    <xf numFmtId="170" fontId="9" fillId="4" borderId="1" xfId="3" applyNumberFormat="1" applyFont="1" applyFill="1" applyBorder="1" applyAlignment="1" applyProtection="1">
      <alignment horizontal="center" vertical="center"/>
    </xf>
    <xf numFmtId="0" fontId="41" fillId="0" borderId="77" xfId="0" applyFont="1" applyBorder="1" applyAlignment="1">
      <alignment horizontal="left" wrapText="1"/>
    </xf>
    <xf numFmtId="1" fontId="9" fillId="4" borderId="53" xfId="3" applyNumberFormat="1" applyFont="1" applyFill="1" applyBorder="1" applyAlignment="1" applyProtection="1">
      <alignment horizontal="center" vertical="center"/>
    </xf>
    <xf numFmtId="0" fontId="41" fillId="0" borderId="77" xfId="0" applyFont="1" applyFill="1" applyBorder="1" applyAlignment="1">
      <alignment horizontal="left" wrapText="1"/>
    </xf>
    <xf numFmtId="49" fontId="41" fillId="3" borderId="84" xfId="0" applyNumberFormat="1" applyFont="1" applyFill="1" applyBorder="1" applyAlignment="1">
      <alignment vertical="center" wrapText="1"/>
    </xf>
    <xf numFmtId="49" fontId="41" fillId="3" borderId="84" xfId="3" applyNumberFormat="1" applyFont="1" applyFill="1" applyBorder="1" applyAlignment="1">
      <alignment horizontal="left" vertical="center" wrapText="1"/>
    </xf>
    <xf numFmtId="169" fontId="31" fillId="0" borderId="1" xfId="3" applyNumberFormat="1" applyFont="1" applyFill="1" applyBorder="1" applyAlignment="1" applyProtection="1">
      <alignment vertical="center"/>
    </xf>
    <xf numFmtId="0" fontId="39" fillId="0" borderId="77" xfId="0" applyFont="1" applyBorder="1" applyAlignment="1">
      <alignment wrapText="1"/>
    </xf>
    <xf numFmtId="0" fontId="39" fillId="0" borderId="77" xfId="0" applyFont="1" applyFill="1" applyBorder="1" applyAlignment="1">
      <alignment horizontal="left" wrapText="1"/>
    </xf>
    <xf numFmtId="0" fontId="41" fillId="0" borderId="77" xfId="0" applyFont="1" applyBorder="1"/>
    <xf numFmtId="166" fontId="39" fillId="3" borderId="36" xfId="3" applyNumberFormat="1" applyFont="1" applyFill="1" applyBorder="1" applyAlignment="1" applyProtection="1">
      <alignment horizontal="center" vertical="center"/>
    </xf>
    <xf numFmtId="1" fontId="39" fillId="3" borderId="10" xfId="3" applyNumberFormat="1" applyFont="1" applyFill="1" applyBorder="1" applyAlignment="1" applyProtection="1">
      <alignment horizontal="center" vertical="center"/>
    </xf>
    <xf numFmtId="0" fontId="41" fillId="3" borderId="104" xfId="0" applyFont="1" applyFill="1" applyBorder="1" applyAlignment="1">
      <alignment horizontal="center" vertical="center" wrapText="1"/>
    </xf>
    <xf numFmtId="0" fontId="41" fillId="3" borderId="10" xfId="3" applyNumberFormat="1" applyFont="1" applyFill="1" applyBorder="1" applyAlignment="1" applyProtection="1">
      <alignment vertical="center"/>
    </xf>
    <xf numFmtId="0" fontId="9" fillId="4" borderId="10" xfId="3" applyNumberFormat="1" applyFont="1" applyFill="1" applyBorder="1" applyAlignment="1" applyProtection="1">
      <alignment vertical="center"/>
    </xf>
    <xf numFmtId="0" fontId="38" fillId="3" borderId="1" xfId="3" applyFont="1" applyFill="1" applyBorder="1" applyAlignment="1">
      <alignment horizontal="center" vertical="center" wrapText="1"/>
    </xf>
    <xf numFmtId="0" fontId="30" fillId="4" borderId="1" xfId="3" applyFont="1" applyFill="1" applyBorder="1" applyAlignment="1">
      <alignment horizontal="center" vertical="center" wrapText="1"/>
    </xf>
    <xf numFmtId="1" fontId="33" fillId="0" borderId="66" xfId="3" applyNumberFormat="1" applyFont="1" applyFill="1" applyBorder="1" applyAlignment="1">
      <alignment horizontal="center" vertical="center" wrapText="1"/>
    </xf>
    <xf numFmtId="0" fontId="9" fillId="3" borderId="31" xfId="3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 wrapText="1"/>
    </xf>
    <xf numFmtId="0" fontId="9" fillId="3" borderId="35" xfId="3" applyNumberFormat="1" applyFont="1" applyFill="1" applyBorder="1" applyAlignment="1" applyProtection="1">
      <alignment horizontal="center" vertical="center"/>
    </xf>
    <xf numFmtId="0" fontId="9" fillId="3" borderId="7" xfId="3" applyNumberFormat="1" applyFont="1" applyFill="1" applyBorder="1" applyAlignment="1" applyProtection="1">
      <alignment horizontal="center" vertical="center"/>
    </xf>
    <xf numFmtId="0" fontId="9" fillId="0" borderId="15" xfId="3" applyNumberFormat="1" applyFont="1" applyFill="1" applyBorder="1" applyAlignment="1" applyProtection="1">
      <alignment horizontal="center" vertical="center"/>
    </xf>
    <xf numFmtId="0" fontId="9" fillId="0" borderId="76" xfId="3" applyNumberFormat="1" applyFont="1" applyFill="1" applyBorder="1" applyAlignment="1">
      <alignment horizontal="center" vertical="center" wrapText="1"/>
    </xf>
    <xf numFmtId="166" fontId="9" fillId="0" borderId="76" xfId="3" applyNumberFormat="1" applyFont="1" applyFill="1" applyBorder="1" applyAlignment="1">
      <alignment horizontal="center" vertical="center" wrapText="1"/>
    </xf>
    <xf numFmtId="166" fontId="9" fillId="4" borderId="76" xfId="3" applyNumberFormat="1" applyFont="1" applyFill="1" applyBorder="1" applyAlignment="1">
      <alignment horizontal="center" vertical="center" wrapText="1"/>
    </xf>
    <xf numFmtId="166" fontId="9" fillId="0" borderId="1" xfId="3" applyNumberFormat="1" applyFont="1" applyFill="1" applyBorder="1" applyAlignment="1">
      <alignment horizontal="center" vertical="center" wrapText="1"/>
    </xf>
    <xf numFmtId="169" fontId="31" fillId="3" borderId="1" xfId="3" applyNumberFormat="1" applyFont="1" applyFill="1" applyBorder="1" applyAlignment="1" applyProtection="1">
      <alignment vertical="center"/>
    </xf>
    <xf numFmtId="166" fontId="9" fillId="4" borderId="1" xfId="3" applyNumberFormat="1" applyFont="1" applyFill="1" applyBorder="1" applyAlignment="1">
      <alignment horizontal="center" vertical="center" wrapText="1"/>
    </xf>
    <xf numFmtId="49" fontId="39" fillId="4" borderId="6" xfId="3" applyNumberFormat="1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wrapText="1"/>
    </xf>
    <xf numFmtId="0" fontId="39" fillId="3" borderId="105" xfId="0" applyNumberFormat="1" applyFont="1" applyFill="1" applyBorder="1" applyAlignment="1">
      <alignment horizontal="center" vertical="center" wrapText="1"/>
    </xf>
    <xf numFmtId="49" fontId="40" fillId="3" borderId="105" xfId="0" applyNumberFormat="1" applyFont="1" applyFill="1" applyBorder="1" applyAlignment="1">
      <alignment horizontal="center" vertical="center" wrapText="1"/>
    </xf>
    <xf numFmtId="164" fontId="39" fillId="3" borderId="106" xfId="0" applyNumberFormat="1" applyFont="1" applyFill="1" applyBorder="1" applyAlignment="1" applyProtection="1">
      <alignment horizontal="center" vertical="center" wrapText="1"/>
    </xf>
    <xf numFmtId="169" fontId="39" fillId="3" borderId="1" xfId="0" applyNumberFormat="1" applyFont="1" applyFill="1" applyBorder="1" applyAlignment="1" applyProtection="1">
      <alignment horizontal="center" vertical="center" wrapText="1"/>
    </xf>
    <xf numFmtId="0" fontId="27" fillId="4" borderId="79" xfId="3" applyFont="1" applyFill="1" applyBorder="1" applyAlignment="1">
      <alignment horizontal="center" vertical="center" wrapText="1"/>
    </xf>
    <xf numFmtId="0" fontId="27" fillId="4" borderId="22" xfId="3" applyFont="1" applyFill="1" applyBorder="1" applyAlignment="1">
      <alignment horizontal="center" vertical="center" wrapText="1"/>
    </xf>
    <xf numFmtId="0" fontId="27" fillId="4" borderId="4" xfId="3" applyFont="1" applyFill="1" applyBorder="1" applyAlignment="1">
      <alignment horizontal="center" vertical="center" wrapText="1"/>
    </xf>
    <xf numFmtId="0" fontId="27" fillId="4" borderId="23" xfId="3" applyFont="1" applyFill="1" applyBorder="1" applyAlignment="1">
      <alignment horizontal="center" vertical="center" wrapText="1"/>
    </xf>
    <xf numFmtId="49" fontId="41" fillId="3" borderId="76" xfId="3" applyNumberFormat="1" applyFont="1" applyFill="1" applyBorder="1" applyAlignment="1">
      <alignment horizontal="left" vertical="center" wrapText="1"/>
    </xf>
    <xf numFmtId="0" fontId="41" fillId="0" borderId="76" xfId="0" applyFont="1" applyBorder="1"/>
    <xf numFmtId="1" fontId="9" fillId="0" borderId="1" xfId="3" applyNumberFormat="1" applyFont="1" applyFill="1" applyBorder="1" applyAlignment="1" applyProtection="1">
      <alignment horizontal="center" vertical="center"/>
    </xf>
    <xf numFmtId="1" fontId="9" fillId="0" borderId="1" xfId="3" applyNumberFormat="1" applyFont="1" applyFill="1" applyBorder="1" applyAlignment="1">
      <alignment horizontal="center" vertical="center" wrapText="1"/>
    </xf>
    <xf numFmtId="0" fontId="9" fillId="4" borderId="1" xfId="3" applyNumberFormat="1" applyFont="1" applyFill="1" applyBorder="1" applyAlignment="1">
      <alignment horizontal="center" vertical="center" wrapText="1"/>
    </xf>
    <xf numFmtId="1" fontId="9" fillId="4" borderId="76" xfId="3" applyNumberFormat="1" applyFont="1" applyFill="1" applyBorder="1" applyAlignment="1">
      <alignment horizontal="center" vertical="center"/>
    </xf>
    <xf numFmtId="1" fontId="9" fillId="0" borderId="31" xfId="3" applyNumberFormat="1" applyFont="1" applyFill="1" applyBorder="1" applyAlignment="1">
      <alignment horizontal="center" vertical="center"/>
    </xf>
    <xf numFmtId="0" fontId="9" fillId="0" borderId="4" xfId="3" applyNumberFormat="1" applyFont="1" applyFill="1" applyBorder="1" applyAlignment="1">
      <alignment horizontal="center" vertical="center"/>
    </xf>
    <xf numFmtId="0" fontId="9" fillId="0" borderId="11" xfId="3" applyNumberFormat="1" applyFont="1" applyFill="1" applyBorder="1" applyAlignment="1">
      <alignment horizontal="center" vertical="center"/>
    </xf>
    <xf numFmtId="49" fontId="9" fillId="0" borderId="11" xfId="3" applyNumberFormat="1" applyFont="1" applyFill="1" applyBorder="1" applyAlignment="1">
      <alignment horizontal="center" vertical="center"/>
    </xf>
    <xf numFmtId="171" fontId="9" fillId="0" borderId="85" xfId="3" applyNumberFormat="1" applyFont="1" applyFill="1" applyBorder="1" applyAlignment="1" applyProtection="1">
      <alignment horizontal="center" vertical="center"/>
    </xf>
    <xf numFmtId="1" fontId="9" fillId="0" borderId="22" xfId="3" applyNumberFormat="1" applyFont="1" applyFill="1" applyBorder="1" applyAlignment="1" applyProtection="1">
      <alignment horizontal="center" vertical="center"/>
    </xf>
    <xf numFmtId="1" fontId="9" fillId="0" borderId="4" xfId="3" applyNumberFormat="1" applyFont="1" applyFill="1" applyBorder="1" applyAlignment="1">
      <alignment horizontal="center" vertical="center"/>
    </xf>
    <xf numFmtId="1" fontId="9" fillId="0" borderId="23" xfId="3" applyNumberFormat="1" applyFont="1" applyFill="1" applyBorder="1" applyAlignment="1">
      <alignment horizontal="center" vertical="center" wrapText="1"/>
    </xf>
    <xf numFmtId="0" fontId="9" fillId="0" borderId="31" xfId="3" applyNumberFormat="1" applyFont="1" applyFill="1" applyBorder="1" applyAlignment="1">
      <alignment horizontal="center" vertical="center" wrapText="1"/>
    </xf>
    <xf numFmtId="0" fontId="9" fillId="0" borderId="32" xfId="3" applyNumberFormat="1" applyFont="1" applyFill="1" applyBorder="1" applyAlignment="1">
      <alignment horizontal="center" vertical="center" wrapText="1"/>
    </xf>
    <xf numFmtId="0" fontId="9" fillId="0" borderId="11" xfId="3" applyNumberFormat="1" applyFont="1" applyFill="1" applyBorder="1" applyAlignment="1">
      <alignment horizontal="center" vertical="center" wrapText="1"/>
    </xf>
    <xf numFmtId="0" fontId="9" fillId="0" borderId="79" xfId="3" applyNumberFormat="1" applyFont="1" applyFill="1" applyBorder="1" applyAlignment="1">
      <alignment horizontal="center" vertical="center" wrapText="1"/>
    </xf>
    <xf numFmtId="0" fontId="9" fillId="0" borderId="4" xfId="3" applyNumberFormat="1" applyFont="1" applyFill="1" applyBorder="1" applyAlignment="1">
      <alignment horizontal="center" vertical="center" wrapText="1"/>
    </xf>
    <xf numFmtId="0" fontId="9" fillId="0" borderId="23" xfId="3" applyNumberFormat="1" applyFont="1" applyFill="1" applyBorder="1" applyAlignment="1">
      <alignment horizontal="center" vertical="center" wrapText="1"/>
    </xf>
    <xf numFmtId="0" fontId="9" fillId="0" borderId="22" xfId="3" applyNumberFormat="1" applyFont="1" applyFill="1" applyBorder="1" applyAlignment="1">
      <alignment horizontal="center" vertical="center" wrapText="1"/>
    </xf>
    <xf numFmtId="0" fontId="41" fillId="0" borderId="85" xfId="0" applyFont="1" applyBorder="1" applyAlignment="1">
      <alignment horizontal="left" wrapText="1"/>
    </xf>
    <xf numFmtId="1" fontId="27" fillId="3" borderId="99" xfId="0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 applyProtection="1">
      <alignment horizontal="left" vertical="center" wrapText="1"/>
    </xf>
    <xf numFmtId="166" fontId="27" fillId="3" borderId="1" xfId="0" applyNumberFormat="1" applyFont="1" applyFill="1" applyBorder="1" applyAlignment="1" applyProtection="1">
      <alignment horizontal="center" vertical="center"/>
    </xf>
    <xf numFmtId="166" fontId="27" fillId="4" borderId="0" xfId="3" applyNumberFormat="1" applyFont="1" applyFill="1" applyBorder="1" applyAlignment="1" applyProtection="1">
      <alignment horizontal="center" vertical="center"/>
    </xf>
    <xf numFmtId="49" fontId="41" fillId="3" borderId="85" xfId="3" applyNumberFormat="1" applyFont="1" applyFill="1" applyBorder="1" applyAlignment="1">
      <alignment horizontal="left" vertical="center" wrapText="1"/>
    </xf>
    <xf numFmtId="0" fontId="27" fillId="3" borderId="11" xfId="3" applyFont="1" applyFill="1" applyBorder="1" applyAlignment="1">
      <alignment horizontal="center" vertical="center" wrapText="1"/>
    </xf>
    <xf numFmtId="170" fontId="32" fillId="3" borderId="23" xfId="3" applyNumberFormat="1" applyFont="1" applyFill="1" applyBorder="1" applyAlignment="1" applyProtection="1">
      <alignment horizontal="center" vertical="center"/>
    </xf>
    <xf numFmtId="171" fontId="27" fillId="4" borderId="86" xfId="3" applyNumberFormat="1" applyFont="1" applyFill="1" applyBorder="1" applyAlignment="1" applyProtection="1">
      <alignment horizontal="center" vertical="center"/>
    </xf>
    <xf numFmtId="0" fontId="30" fillId="3" borderId="31" xfId="3" applyFont="1" applyFill="1" applyBorder="1" applyAlignment="1">
      <alignment horizontal="center" vertical="center" wrapText="1"/>
    </xf>
    <xf numFmtId="0" fontId="30" fillId="3" borderId="32" xfId="3" applyFont="1" applyFill="1" applyBorder="1" applyAlignment="1">
      <alignment horizontal="center" vertical="center" wrapText="1"/>
    </xf>
    <xf numFmtId="169" fontId="30" fillId="3" borderId="23" xfId="3" applyNumberFormat="1" applyFont="1" applyFill="1" applyBorder="1" applyAlignment="1" applyProtection="1">
      <alignment horizontal="center" vertical="center"/>
    </xf>
    <xf numFmtId="0" fontId="30" fillId="3" borderId="22" xfId="3" applyFont="1" applyFill="1" applyBorder="1" applyAlignment="1">
      <alignment horizontal="center" vertical="center" wrapText="1"/>
    </xf>
    <xf numFmtId="166" fontId="30" fillId="4" borderId="4" xfId="3" applyNumberFormat="1" applyFont="1" applyFill="1" applyBorder="1" applyAlignment="1">
      <alignment horizontal="center" vertical="center" wrapText="1"/>
    </xf>
    <xf numFmtId="0" fontId="30" fillId="3" borderId="4" xfId="3" applyFont="1" applyFill="1" applyBorder="1" applyAlignment="1">
      <alignment horizontal="center" vertical="center" wrapText="1"/>
    </xf>
    <xf numFmtId="0" fontId="30" fillId="3" borderId="23" xfId="3" applyFont="1" applyFill="1" applyBorder="1" applyAlignment="1">
      <alignment horizontal="center" vertical="center" wrapText="1"/>
    </xf>
    <xf numFmtId="166" fontId="33" fillId="0" borderId="66" xfId="3" applyNumberFormat="1" applyFont="1" applyFill="1" applyBorder="1" applyAlignment="1">
      <alignment horizontal="center" vertical="center" wrapText="1"/>
    </xf>
    <xf numFmtId="0" fontId="31" fillId="4" borderId="0" xfId="3" applyNumberFormat="1" applyFont="1" applyFill="1" applyBorder="1" applyAlignment="1" applyProtection="1">
      <alignment vertical="center"/>
    </xf>
    <xf numFmtId="165" fontId="30" fillId="3" borderId="1" xfId="3" applyNumberFormat="1" applyFont="1" applyFill="1" applyBorder="1" applyAlignment="1">
      <alignment horizontal="center" vertical="center" wrapText="1"/>
    </xf>
    <xf numFmtId="49" fontId="27" fillId="0" borderId="31" xfId="3" applyNumberFormat="1" applyFont="1" applyFill="1" applyBorder="1" applyAlignment="1">
      <alignment horizontal="center" vertical="center" wrapText="1"/>
    </xf>
    <xf numFmtId="49" fontId="27" fillId="0" borderId="1" xfId="3" applyNumberFormat="1" applyFont="1" applyFill="1" applyBorder="1" applyAlignment="1">
      <alignment horizontal="center" vertical="center" wrapText="1"/>
    </xf>
    <xf numFmtId="49" fontId="27" fillId="0" borderId="36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 applyProtection="1">
      <alignment vertical="center"/>
    </xf>
    <xf numFmtId="49" fontId="31" fillId="0" borderId="1" xfId="3" applyNumberFormat="1" applyFont="1" applyFill="1" applyBorder="1" applyAlignment="1" applyProtection="1">
      <alignment vertical="center"/>
    </xf>
    <xf numFmtId="49" fontId="31" fillId="0" borderId="0" xfId="3" applyNumberFormat="1" applyFont="1" applyFill="1" applyBorder="1" applyAlignment="1" applyProtection="1">
      <alignment vertical="center"/>
    </xf>
    <xf numFmtId="1" fontId="27" fillId="3" borderId="6" xfId="3" applyNumberFormat="1" applyFont="1" applyFill="1" applyBorder="1" applyAlignment="1">
      <alignment horizontal="center" vertical="center" wrapText="1"/>
    </xf>
    <xf numFmtId="166" fontId="27" fillId="3" borderId="85" xfId="0" applyNumberFormat="1" applyFont="1" applyFill="1" applyBorder="1" applyAlignment="1" applyProtection="1">
      <alignment horizontal="center" vertical="center"/>
    </xf>
    <xf numFmtId="1" fontId="27" fillId="3" borderId="79" xfId="0" applyNumberFormat="1" applyFont="1" applyFill="1" applyBorder="1" applyAlignment="1" applyProtection="1">
      <alignment horizontal="center" vertical="center"/>
    </xf>
    <xf numFmtId="166" fontId="27" fillId="3" borderId="31" xfId="3" applyNumberFormat="1" applyFont="1" applyFill="1" applyBorder="1" applyAlignment="1" applyProtection="1">
      <alignment horizontal="center" vertical="center"/>
    </xf>
    <xf numFmtId="166" fontId="27" fillId="3" borderId="32" xfId="3" applyNumberFormat="1" applyFont="1" applyFill="1" applyBorder="1" applyAlignment="1" applyProtection="1">
      <alignment horizontal="center" vertical="center"/>
    </xf>
    <xf numFmtId="1" fontId="27" fillId="3" borderId="23" xfId="3" applyNumberFormat="1" applyFont="1" applyFill="1" applyBorder="1" applyAlignment="1" applyProtection="1">
      <alignment horizontal="center" vertical="center"/>
    </xf>
    <xf numFmtId="166" fontId="27" fillId="3" borderId="22" xfId="3" applyNumberFormat="1" applyFont="1" applyFill="1" applyBorder="1" applyAlignment="1" applyProtection="1">
      <alignment horizontal="center" vertical="center"/>
    </xf>
    <xf numFmtId="166" fontId="27" fillId="3" borderId="1" xfId="3" applyNumberFormat="1" applyFont="1" applyFill="1" applyBorder="1" applyAlignment="1" applyProtection="1">
      <alignment horizontal="center" vertical="center"/>
    </xf>
    <xf numFmtId="166" fontId="27" fillId="3" borderId="1" xfId="3" applyNumberFormat="1" applyFont="1" applyFill="1" applyBorder="1" applyAlignment="1">
      <alignment horizontal="center" vertical="center" wrapText="1"/>
    </xf>
    <xf numFmtId="1" fontId="27" fillId="3" borderId="1" xfId="3" applyNumberFormat="1" applyFont="1" applyFill="1" applyBorder="1" applyAlignment="1">
      <alignment horizontal="center" vertical="center" wrapText="1"/>
    </xf>
    <xf numFmtId="0" fontId="41" fillId="0" borderId="76" xfId="0" applyFont="1" applyBorder="1" applyAlignment="1">
      <alignment horizontal="left" wrapText="1"/>
    </xf>
    <xf numFmtId="0" fontId="31" fillId="3" borderId="1" xfId="3" applyNumberFormat="1" applyFont="1" applyFill="1" applyBorder="1" applyAlignment="1" applyProtection="1">
      <alignment horizontal="center" vertical="center" wrapText="1"/>
    </xf>
    <xf numFmtId="169" fontId="31" fillId="3" borderId="1" xfId="3" applyNumberFormat="1" applyFont="1" applyFill="1" applyBorder="1" applyAlignment="1" applyProtection="1">
      <alignment horizontal="center" vertical="center" wrapText="1"/>
    </xf>
    <xf numFmtId="166" fontId="27" fillId="3" borderId="107" xfId="0" applyNumberFormat="1" applyFont="1" applyFill="1" applyBorder="1" applyAlignment="1" applyProtection="1">
      <alignment horizontal="center" vertical="center"/>
    </xf>
    <xf numFmtId="1" fontId="27" fillId="3" borderId="107" xfId="0" applyNumberFormat="1" applyFont="1" applyFill="1" applyBorder="1" applyAlignment="1" applyProtection="1">
      <alignment horizontal="center" vertical="center"/>
    </xf>
    <xf numFmtId="166" fontId="27" fillId="3" borderId="52" xfId="3" applyNumberFormat="1" applyFont="1" applyFill="1" applyBorder="1" applyAlignment="1">
      <alignment horizontal="center" vertical="center" wrapText="1"/>
    </xf>
    <xf numFmtId="1" fontId="27" fillId="3" borderId="52" xfId="3" applyNumberFormat="1" applyFont="1" applyFill="1" applyBorder="1" applyAlignment="1">
      <alignment horizontal="center" vertical="center" wrapText="1"/>
    </xf>
    <xf numFmtId="1" fontId="27" fillId="3" borderId="1" xfId="0" applyNumberFormat="1" applyFont="1" applyFill="1" applyBorder="1" applyAlignment="1" applyProtection="1">
      <alignment horizontal="center" vertical="center"/>
    </xf>
    <xf numFmtId="166" fontId="27" fillId="3" borderId="41" xfId="0" applyNumberFormat="1" applyFont="1" applyFill="1" applyBorder="1" applyAlignment="1" applyProtection="1">
      <alignment horizontal="center" vertical="center"/>
    </xf>
    <xf numFmtId="1" fontId="27" fillId="3" borderId="1" xfId="0" applyNumberFormat="1" applyFont="1" applyFill="1" applyBorder="1" applyAlignment="1">
      <alignment horizontal="center" vertical="center" wrapText="1"/>
    </xf>
    <xf numFmtId="166" fontId="45" fillId="0" borderId="0" xfId="0" applyNumberFormat="1" applyFont="1" applyFill="1"/>
    <xf numFmtId="0" fontId="45" fillId="0" borderId="0" xfId="0" applyFont="1" applyFill="1"/>
    <xf numFmtId="165" fontId="30" fillId="0" borderId="0" xfId="3" applyNumberFormat="1" applyFont="1" applyFill="1" applyBorder="1" applyAlignment="1" applyProtection="1">
      <alignment vertical="center"/>
    </xf>
    <xf numFmtId="169" fontId="27" fillId="3" borderId="10" xfId="3" applyNumberFormat="1" applyFont="1" applyFill="1" applyBorder="1" applyAlignment="1" applyProtection="1">
      <alignment horizontal="center" vertical="center"/>
    </xf>
    <xf numFmtId="0" fontId="27" fillId="3" borderId="10" xfId="3" applyFont="1" applyFill="1" applyBorder="1" applyAlignment="1">
      <alignment horizontal="center" vertical="center" wrapText="1"/>
    </xf>
    <xf numFmtId="166" fontId="27" fillId="3" borderId="66" xfId="3" applyNumberFormat="1" applyFont="1" applyFill="1" applyBorder="1" applyAlignment="1" applyProtection="1">
      <alignment horizontal="center" vertical="center"/>
    </xf>
    <xf numFmtId="1" fontId="27" fillId="3" borderId="66" xfId="3" applyNumberFormat="1" applyFont="1" applyFill="1" applyBorder="1" applyAlignment="1" applyProtection="1">
      <alignment horizontal="center" vertical="center"/>
    </xf>
    <xf numFmtId="1" fontId="27" fillId="4" borderId="70" xfId="3" applyNumberFormat="1" applyFont="1" applyFill="1" applyBorder="1" applyAlignment="1">
      <alignment horizontal="center" vertical="center" wrapText="1"/>
    </xf>
    <xf numFmtId="1" fontId="27" fillId="4" borderId="56" xfId="3" applyNumberFormat="1" applyFont="1" applyFill="1" applyBorder="1" applyAlignment="1">
      <alignment horizontal="center" vertical="center" wrapText="1"/>
    </xf>
    <xf numFmtId="0" fontId="27" fillId="4" borderId="56" xfId="0" applyFont="1" applyFill="1" applyBorder="1" applyAlignment="1">
      <alignment horizontal="center" vertical="center" wrapText="1"/>
    </xf>
    <xf numFmtId="1" fontId="27" fillId="4" borderId="51" xfId="3" applyNumberFormat="1" applyFont="1" applyFill="1" applyBorder="1" applyAlignment="1">
      <alignment horizontal="center" vertical="center" wrapText="1"/>
    </xf>
    <xf numFmtId="1" fontId="27" fillId="4" borderId="102" xfId="3" applyNumberFormat="1" applyFont="1" applyFill="1" applyBorder="1" applyAlignment="1">
      <alignment horizontal="center" vertical="center" wrapText="1"/>
    </xf>
    <xf numFmtId="0" fontId="27" fillId="4" borderId="10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70" xfId="0" applyFont="1" applyFill="1" applyBorder="1" applyAlignment="1">
      <alignment horizontal="center" vertical="center" wrapText="1"/>
    </xf>
    <xf numFmtId="0" fontId="9" fillId="4" borderId="60" xfId="0" applyFont="1" applyFill="1" applyBorder="1" applyAlignment="1">
      <alignment horizontal="center" vertical="center" wrapText="1"/>
    </xf>
    <xf numFmtId="0" fontId="9" fillId="4" borderId="55" xfId="0" applyFont="1" applyFill="1" applyBorder="1" applyAlignment="1">
      <alignment horizontal="center" vertical="center"/>
    </xf>
    <xf numFmtId="0" fontId="27" fillId="4" borderId="70" xfId="0" applyFont="1" applyFill="1" applyBorder="1" applyAlignment="1">
      <alignment horizontal="center" vertical="center" wrapText="1"/>
    </xf>
    <xf numFmtId="0" fontId="9" fillId="4" borderId="56" xfId="0" applyFont="1" applyFill="1" applyBorder="1" applyAlignment="1">
      <alignment horizontal="center" vertical="center"/>
    </xf>
    <xf numFmtId="1" fontId="27" fillId="3" borderId="0" xfId="3" applyNumberFormat="1" applyFont="1" applyFill="1" applyBorder="1" applyAlignment="1">
      <alignment horizontal="center" vertical="center" wrapText="1"/>
    </xf>
    <xf numFmtId="166" fontId="27" fillId="4" borderId="66" xfId="3" applyNumberFormat="1" applyFont="1" applyFill="1" applyBorder="1" applyAlignment="1" applyProtection="1">
      <alignment horizontal="center" vertical="center"/>
    </xf>
    <xf numFmtId="170" fontId="27" fillId="3" borderId="53" xfId="3" applyNumberFormat="1" applyFont="1" applyFill="1" applyBorder="1" applyAlignment="1" applyProtection="1">
      <alignment horizontal="center" vertical="center"/>
    </xf>
    <xf numFmtId="0" fontId="27" fillId="0" borderId="4" xfId="3" applyFont="1" applyFill="1" applyBorder="1" applyAlignment="1">
      <alignment horizontal="center" vertical="center" wrapText="1"/>
    </xf>
    <xf numFmtId="0" fontId="27" fillId="0" borderId="5" xfId="3" applyFont="1" applyFill="1" applyBorder="1" applyAlignment="1">
      <alignment horizontal="center" vertical="center" wrapText="1"/>
    </xf>
    <xf numFmtId="0" fontId="27" fillId="3" borderId="0" xfId="0" applyFont="1" applyFill="1" applyBorder="1" applyAlignment="1" applyProtection="1">
      <alignment horizontal="right" vertical="center"/>
    </xf>
    <xf numFmtId="0" fontId="27" fillId="3" borderId="1" xfId="3" applyFont="1" applyFill="1" applyBorder="1" applyAlignment="1">
      <alignment horizontal="center" vertical="center" wrapText="1"/>
    </xf>
    <xf numFmtId="0" fontId="9" fillId="3" borderId="5" xfId="3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/>
    <xf numFmtId="166" fontId="2" fillId="0" borderId="3" xfId="0" applyNumberFormat="1" applyFont="1" applyFill="1" applyBorder="1"/>
    <xf numFmtId="0" fontId="27" fillId="4" borderId="13" xfId="0" applyFont="1" applyFill="1" applyBorder="1" applyAlignment="1">
      <alignment horizontal="center" vertical="center" wrapText="1"/>
    </xf>
    <xf numFmtId="0" fontId="27" fillId="4" borderId="0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27" fillId="4" borderId="13" xfId="0" applyFont="1" applyFill="1" applyBorder="1" applyAlignment="1">
      <alignment horizontal="center" vertical="center"/>
    </xf>
    <xf numFmtId="169" fontId="9" fillId="0" borderId="1" xfId="3" applyNumberFormat="1" applyFont="1" applyFill="1" applyBorder="1" applyAlignment="1" applyProtection="1">
      <alignment vertical="center"/>
    </xf>
    <xf numFmtId="0" fontId="27" fillId="3" borderId="1" xfId="0" applyFont="1" applyFill="1" applyBorder="1" applyAlignment="1">
      <alignment horizontal="left" vertical="top" wrapText="1"/>
    </xf>
    <xf numFmtId="0" fontId="27" fillId="0" borderId="11" xfId="3" applyFont="1" applyFill="1" applyBorder="1" applyAlignment="1">
      <alignment horizontal="center" vertical="center" wrapText="1"/>
    </xf>
    <xf numFmtId="49" fontId="27" fillId="0" borderId="7" xfId="3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166" fontId="27" fillId="0" borderId="66" xfId="3" applyNumberFormat="1" applyFont="1" applyFill="1" applyBorder="1" applyAlignment="1" applyProtection="1">
      <alignment horizontal="center" vertical="center"/>
    </xf>
    <xf numFmtId="1" fontId="27" fillId="0" borderId="70" xfId="3" applyNumberFormat="1" applyFont="1" applyFill="1" applyBorder="1" applyAlignment="1">
      <alignment horizontal="center" vertical="center" wrapText="1"/>
    </xf>
    <xf numFmtId="1" fontId="27" fillId="0" borderId="51" xfId="3" applyNumberFormat="1" applyFont="1" applyFill="1" applyBorder="1" applyAlignment="1">
      <alignment horizontal="center" vertical="center" wrapText="1"/>
    </xf>
    <xf numFmtId="1" fontId="27" fillId="0" borderId="56" xfId="3" applyNumberFormat="1" applyFont="1" applyFill="1" applyBorder="1" applyAlignment="1">
      <alignment horizontal="center" vertical="center" wrapText="1"/>
    </xf>
    <xf numFmtId="0" fontId="27" fillId="0" borderId="56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1" fontId="27" fillId="0" borderId="102" xfId="3" applyNumberFormat="1" applyFont="1" applyFill="1" applyBorder="1" applyAlignment="1">
      <alignment horizontal="center" vertical="center" wrapText="1"/>
    </xf>
    <xf numFmtId="0" fontId="27" fillId="0" borderId="102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70" xfId="0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/>
    </xf>
    <xf numFmtId="0" fontId="27" fillId="0" borderId="70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49" fontId="27" fillId="0" borderId="1" xfId="3" applyNumberFormat="1" applyFont="1" applyFill="1" applyBorder="1" applyAlignment="1" applyProtection="1">
      <alignment horizontal="center" vertical="center"/>
    </xf>
    <xf numFmtId="170" fontId="27" fillId="0" borderId="1" xfId="3" applyNumberFormat="1" applyFont="1" applyFill="1" applyBorder="1" applyAlignment="1" applyProtection="1">
      <alignment horizontal="left" vertical="center"/>
    </xf>
    <xf numFmtId="170" fontId="27" fillId="0" borderId="1" xfId="3" applyNumberFormat="1" applyFont="1" applyFill="1" applyBorder="1" applyAlignment="1" applyProtection="1">
      <alignment horizontal="center" vertical="center"/>
    </xf>
    <xf numFmtId="0" fontId="9" fillId="0" borderId="6" xfId="3" applyNumberFormat="1" applyFont="1" applyFill="1" applyBorder="1" applyAlignment="1" applyProtection="1">
      <alignment horizontal="center" vertical="center"/>
    </xf>
    <xf numFmtId="170" fontId="9" fillId="0" borderId="98" xfId="3" applyNumberFormat="1" applyFont="1" applyFill="1" applyBorder="1" applyAlignment="1" applyProtection="1">
      <alignment horizontal="center" vertical="center"/>
    </xf>
    <xf numFmtId="170" fontId="9" fillId="0" borderId="101" xfId="3" applyNumberFormat="1" applyFont="1" applyFill="1" applyBorder="1" applyAlignment="1" applyProtection="1">
      <alignment horizontal="center" vertical="center"/>
    </xf>
    <xf numFmtId="170" fontId="9" fillId="0" borderId="6" xfId="3" applyNumberFormat="1" applyFont="1" applyFill="1" applyBorder="1" applyAlignment="1" applyProtection="1">
      <alignment horizontal="center" vertical="center"/>
    </xf>
    <xf numFmtId="170" fontId="9" fillId="0" borderId="100" xfId="3" applyNumberFormat="1" applyFont="1" applyFill="1" applyBorder="1" applyAlignment="1" applyProtection="1">
      <alignment horizontal="center" vertical="center"/>
    </xf>
    <xf numFmtId="0" fontId="9" fillId="0" borderId="57" xfId="3" applyNumberFormat="1" applyFont="1" applyFill="1" applyBorder="1" applyAlignment="1" applyProtection="1">
      <alignment horizontal="center" vertical="center"/>
    </xf>
    <xf numFmtId="0" fontId="9" fillId="0" borderId="0" xfId="3" applyNumberFormat="1" applyFont="1" applyFill="1" applyBorder="1" applyAlignment="1" applyProtection="1">
      <alignment horizontal="center" vertical="center"/>
    </xf>
    <xf numFmtId="166" fontId="27" fillId="0" borderId="1" xfId="3" applyNumberFormat="1" applyFont="1" applyFill="1" applyBorder="1" applyAlignment="1">
      <alignment horizontal="center" vertical="center" wrapText="1"/>
    </xf>
    <xf numFmtId="1" fontId="27" fillId="0" borderId="1" xfId="3" applyNumberFormat="1" applyFont="1" applyFill="1" applyBorder="1" applyAlignment="1">
      <alignment horizontal="center" vertical="center" wrapText="1"/>
    </xf>
    <xf numFmtId="0" fontId="31" fillId="0" borderId="1" xfId="3" applyNumberFormat="1" applyFont="1" applyFill="1" applyBorder="1" applyAlignment="1" applyProtection="1">
      <alignment horizontal="center" vertical="center" wrapText="1"/>
    </xf>
    <xf numFmtId="169" fontId="31" fillId="0" borderId="1" xfId="3" applyNumberFormat="1" applyFont="1" applyFill="1" applyBorder="1" applyAlignment="1" applyProtection="1">
      <alignment horizontal="center" vertical="center" wrapText="1"/>
    </xf>
    <xf numFmtId="49" fontId="9" fillId="0" borderId="77" xfId="0" applyNumberFormat="1" applyFont="1" applyFill="1" applyBorder="1" applyAlignment="1">
      <alignment vertical="center" wrapText="1"/>
    </xf>
    <xf numFmtId="49" fontId="9" fillId="0" borderId="77" xfId="3" applyNumberFormat="1" applyFont="1" applyFill="1" applyBorder="1" applyAlignment="1">
      <alignment horizontal="left" vertical="center" wrapText="1"/>
    </xf>
    <xf numFmtId="0" fontId="9" fillId="0" borderId="8" xfId="3" applyNumberFormat="1" applyFont="1" applyFill="1" applyBorder="1" applyAlignment="1" applyProtection="1">
      <alignment horizontal="center" vertical="center"/>
    </xf>
    <xf numFmtId="0" fontId="9" fillId="0" borderId="2" xfId="3" applyNumberFormat="1" applyFont="1" applyFill="1" applyBorder="1" applyAlignment="1" applyProtection="1">
      <alignment horizontal="center" vertical="center"/>
    </xf>
    <xf numFmtId="0" fontId="9" fillId="0" borderId="59" xfId="3" applyNumberFormat="1" applyFont="1" applyFill="1" applyBorder="1" applyAlignment="1" applyProtection="1">
      <alignment horizontal="center" vertical="center"/>
    </xf>
    <xf numFmtId="0" fontId="9" fillId="0" borderId="60" xfId="3" applyNumberFormat="1" applyFont="1" applyFill="1" applyBorder="1" applyAlignment="1" applyProtection="1">
      <alignment horizontal="center" vertical="center"/>
    </xf>
    <xf numFmtId="0" fontId="9" fillId="0" borderId="61" xfId="3" applyNumberFormat="1" applyFont="1" applyFill="1" applyBorder="1" applyAlignment="1" applyProtection="1">
      <alignment horizontal="center" vertical="center"/>
    </xf>
    <xf numFmtId="0" fontId="9" fillId="0" borderId="9" xfId="3" applyNumberFormat="1" applyFont="1" applyFill="1" applyBorder="1" applyAlignment="1" applyProtection="1">
      <alignment horizontal="center" vertical="center"/>
    </xf>
    <xf numFmtId="0" fontId="9" fillId="0" borderId="12" xfId="3" applyNumberFormat="1" applyFont="1" applyFill="1" applyBorder="1" applyAlignment="1" applyProtection="1">
      <alignment horizontal="center" vertical="center"/>
    </xf>
    <xf numFmtId="0" fontId="9" fillId="0" borderId="70" xfId="3" applyNumberFormat="1" applyFont="1" applyFill="1" applyBorder="1" applyAlignment="1" applyProtection="1">
      <alignment horizontal="center" vertical="center"/>
    </xf>
    <xf numFmtId="0" fontId="9" fillId="0" borderId="71" xfId="3" applyNumberFormat="1" applyFont="1" applyFill="1" applyBorder="1" applyAlignment="1" applyProtection="1">
      <alignment horizontal="center" vertical="center"/>
    </xf>
    <xf numFmtId="49" fontId="27" fillId="0" borderId="77" xfId="3" applyNumberFormat="1" applyFont="1" applyFill="1" applyBorder="1" applyAlignment="1">
      <alignment horizontal="left" vertical="center" wrapText="1"/>
    </xf>
    <xf numFmtId="0" fontId="27" fillId="0" borderId="53" xfId="3" applyFont="1" applyFill="1" applyBorder="1" applyAlignment="1">
      <alignment horizontal="center" vertical="center" wrapText="1"/>
    </xf>
    <xf numFmtId="49" fontId="27" fillId="0" borderId="41" xfId="3" applyNumberFormat="1" applyFont="1" applyFill="1" applyBorder="1" applyAlignment="1">
      <alignment horizontal="center" vertical="center" wrapText="1"/>
    </xf>
    <xf numFmtId="169" fontId="27" fillId="0" borderId="54" xfId="3" applyNumberFormat="1" applyFont="1" applyFill="1" applyBorder="1" applyAlignment="1" applyProtection="1">
      <alignment horizontal="center" vertical="center"/>
    </xf>
    <xf numFmtId="171" fontId="27" fillId="0" borderId="84" xfId="3" applyNumberFormat="1" applyFont="1" applyFill="1" applyBorder="1" applyAlignment="1" applyProtection="1">
      <alignment horizontal="center" vertical="center"/>
    </xf>
    <xf numFmtId="0" fontId="27" fillId="0" borderId="76" xfId="3" applyFont="1" applyFill="1" applyBorder="1" applyAlignment="1">
      <alignment horizontal="center" vertical="center" wrapText="1"/>
    </xf>
    <xf numFmtId="0" fontId="9" fillId="0" borderId="22" xfId="3" applyFont="1" applyFill="1" applyBorder="1" applyAlignment="1">
      <alignment horizontal="center" vertical="center" wrapText="1"/>
    </xf>
    <xf numFmtId="0" fontId="27" fillId="0" borderId="23" xfId="3" applyFont="1" applyFill="1" applyBorder="1" applyAlignment="1">
      <alignment horizontal="center" vertical="center" wrapText="1"/>
    </xf>
    <xf numFmtId="0" fontId="9" fillId="0" borderId="10" xfId="3" applyFont="1" applyFill="1" applyBorder="1" applyAlignment="1">
      <alignment horizontal="center" vertical="center" wrapText="1"/>
    </xf>
    <xf numFmtId="0" fontId="9" fillId="0" borderId="42" xfId="3" applyFont="1" applyFill="1" applyBorder="1" applyAlignment="1">
      <alignment horizontal="center" vertical="center" wrapText="1"/>
    </xf>
    <xf numFmtId="0" fontId="9" fillId="0" borderId="53" xfId="3" applyFont="1" applyFill="1" applyBorder="1" applyAlignment="1">
      <alignment horizontal="center" vertical="center" wrapText="1"/>
    </xf>
    <xf numFmtId="169" fontId="9" fillId="0" borderId="54" xfId="3" applyNumberFormat="1" applyFont="1" applyFill="1" applyBorder="1" applyAlignment="1" applyProtection="1">
      <alignment horizontal="center" vertical="center"/>
    </xf>
    <xf numFmtId="49" fontId="9" fillId="0" borderId="85" xfId="3" applyNumberFormat="1" applyFont="1" applyFill="1" applyBorder="1" applyAlignment="1">
      <alignment horizontal="left" vertical="center" wrapText="1"/>
    </xf>
    <xf numFmtId="170" fontId="32" fillId="0" borderId="23" xfId="3" applyNumberFormat="1" applyFont="1" applyFill="1" applyBorder="1" applyAlignment="1" applyProtection="1">
      <alignment horizontal="center" vertical="center"/>
    </xf>
    <xf numFmtId="171" fontId="27" fillId="0" borderId="86" xfId="3" applyNumberFormat="1" applyFont="1" applyFill="1" applyBorder="1" applyAlignment="1" applyProtection="1">
      <alignment horizontal="center" vertical="center"/>
    </xf>
    <xf numFmtId="0" fontId="27" fillId="0" borderId="79" xfId="3" applyFont="1" applyFill="1" applyBorder="1" applyAlignment="1">
      <alignment horizontal="center" vertical="center" wrapText="1"/>
    </xf>
    <xf numFmtId="0" fontId="30" fillId="0" borderId="31" xfId="3" applyFont="1" applyFill="1" applyBorder="1" applyAlignment="1">
      <alignment horizontal="center" vertical="center" wrapText="1"/>
    </xf>
    <xf numFmtId="0" fontId="30" fillId="0" borderId="32" xfId="3" applyFont="1" applyFill="1" applyBorder="1" applyAlignment="1">
      <alignment horizontal="center" vertical="center" wrapText="1"/>
    </xf>
    <xf numFmtId="169" fontId="30" fillId="0" borderId="23" xfId="3" applyNumberFormat="1" applyFont="1" applyFill="1" applyBorder="1" applyAlignment="1" applyProtection="1">
      <alignment horizontal="center" vertical="center"/>
    </xf>
    <xf numFmtId="0" fontId="30" fillId="0" borderId="22" xfId="3" applyFont="1" applyFill="1" applyBorder="1" applyAlignment="1">
      <alignment horizontal="center" vertical="center" wrapText="1"/>
    </xf>
    <xf numFmtId="166" fontId="30" fillId="0" borderId="4" xfId="3" applyNumberFormat="1" applyFont="1" applyFill="1" applyBorder="1" applyAlignment="1">
      <alignment horizontal="center" vertical="center" wrapText="1"/>
    </xf>
    <xf numFmtId="0" fontId="30" fillId="0" borderId="4" xfId="3" applyFont="1" applyFill="1" applyBorder="1" applyAlignment="1">
      <alignment horizontal="center" vertical="center" wrapText="1"/>
    </xf>
    <xf numFmtId="0" fontId="30" fillId="0" borderId="23" xfId="3" applyFont="1" applyFill="1" applyBorder="1" applyAlignment="1">
      <alignment horizontal="center" vertical="center" wrapText="1"/>
    </xf>
    <xf numFmtId="49" fontId="27" fillId="0" borderId="1" xfId="3" applyNumberFormat="1" applyFont="1" applyFill="1" applyBorder="1" applyAlignment="1">
      <alignment horizontal="left" vertical="center" wrapText="1"/>
    </xf>
    <xf numFmtId="169" fontId="27" fillId="0" borderId="1" xfId="3" applyNumberFormat="1" applyFont="1" applyFill="1" applyBorder="1" applyAlignment="1" applyProtection="1">
      <alignment horizontal="center" vertical="center"/>
    </xf>
    <xf numFmtId="171" fontId="27" fillId="0" borderId="1" xfId="3" applyNumberFormat="1" applyFont="1" applyFill="1" applyBorder="1" applyAlignment="1" applyProtection="1">
      <alignment horizontal="center" vertical="center"/>
    </xf>
    <xf numFmtId="0" fontId="27" fillId="0" borderId="54" xfId="3" applyFont="1" applyFill="1" applyBorder="1" applyAlignment="1">
      <alignment horizontal="center" vertical="center" wrapText="1"/>
    </xf>
    <xf numFmtId="166" fontId="30" fillId="0" borderId="1" xfId="3" applyNumberFormat="1" applyFont="1" applyFill="1" applyBorder="1" applyAlignment="1">
      <alignment horizontal="center" vertical="center" wrapText="1"/>
    </xf>
    <xf numFmtId="0" fontId="30" fillId="0" borderId="1" xfId="3" applyFont="1" applyFill="1" applyBorder="1" applyAlignment="1">
      <alignment horizontal="center" vertical="center" wrapText="1"/>
    </xf>
    <xf numFmtId="169" fontId="30" fillId="0" borderId="1" xfId="3" applyNumberFormat="1" applyFont="1" applyFill="1" applyBorder="1" applyAlignment="1" applyProtection="1">
      <alignment horizontal="center" vertical="center"/>
    </xf>
    <xf numFmtId="0" fontId="27" fillId="0" borderId="101" xfId="3" applyFont="1" applyFill="1" applyBorder="1" applyAlignment="1">
      <alignment horizontal="center" vertical="center" wrapText="1"/>
    </xf>
    <xf numFmtId="49" fontId="27" fillId="0" borderId="6" xfId="3" applyNumberFormat="1" applyFont="1" applyFill="1" applyBorder="1" applyAlignment="1">
      <alignment horizontal="center" vertical="center" wrapText="1"/>
    </xf>
    <xf numFmtId="49" fontId="27" fillId="0" borderId="34" xfId="3" applyNumberFormat="1" applyFont="1" applyFill="1" applyBorder="1" applyAlignment="1">
      <alignment horizontal="center" vertical="center" wrapText="1"/>
    </xf>
    <xf numFmtId="169" fontId="27" fillId="0" borderId="100" xfId="3" applyNumberFormat="1" applyFont="1" applyFill="1" applyBorder="1" applyAlignment="1" applyProtection="1">
      <alignment horizontal="center" vertical="center" wrapText="1"/>
    </xf>
    <xf numFmtId="166" fontId="27" fillId="0" borderId="36" xfId="3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" fontId="27" fillId="0" borderId="6" xfId="3" applyNumberFormat="1" applyFont="1" applyFill="1" applyBorder="1" applyAlignment="1" applyProtection="1">
      <alignment horizontal="center" vertical="center"/>
    </xf>
    <xf numFmtId="1" fontId="27" fillId="0" borderId="54" xfId="3" applyNumberFormat="1" applyFont="1" applyFill="1" applyBorder="1" applyAlignment="1" applyProtection="1">
      <alignment horizontal="center" vertical="center"/>
    </xf>
    <xf numFmtId="164" fontId="9" fillId="0" borderId="54" xfId="0" applyNumberFormat="1" applyFont="1" applyFill="1" applyBorder="1" applyAlignment="1">
      <alignment horizontal="center" vertical="center" wrapText="1"/>
    </xf>
    <xf numFmtId="49" fontId="27" fillId="0" borderId="6" xfId="3" applyNumberFormat="1" applyFont="1" applyFill="1" applyBorder="1" applyAlignment="1">
      <alignment horizontal="left" vertical="center" wrapText="1"/>
    </xf>
    <xf numFmtId="169" fontId="27" fillId="0" borderId="6" xfId="3" applyNumberFormat="1" applyFont="1" applyFill="1" applyBorder="1" applyAlignment="1" applyProtection="1">
      <alignment horizontal="center" vertical="center"/>
    </xf>
    <xf numFmtId="171" fontId="27" fillId="0" borderId="6" xfId="3" applyNumberFormat="1" applyFont="1" applyFill="1" applyBorder="1" applyAlignment="1" applyProtection="1">
      <alignment horizontal="center" vertical="center"/>
    </xf>
    <xf numFmtId="0" fontId="9" fillId="0" borderId="103" xfId="0" applyFont="1" applyFill="1" applyBorder="1" applyAlignment="1">
      <alignment horizontal="center" vertical="center" wrapText="1"/>
    </xf>
    <xf numFmtId="0" fontId="9" fillId="0" borderId="6" xfId="3" applyFont="1" applyFill="1" applyBorder="1" applyAlignment="1">
      <alignment horizontal="center" vertical="center" wrapText="1"/>
    </xf>
    <xf numFmtId="169" fontId="9" fillId="0" borderId="6" xfId="3" applyNumberFormat="1" applyFont="1" applyFill="1" applyBorder="1" applyAlignment="1" applyProtection="1">
      <alignment horizontal="center" vertical="center"/>
    </xf>
    <xf numFmtId="0" fontId="9" fillId="0" borderId="83" xfId="0" applyFont="1" applyFill="1" applyBorder="1" applyAlignment="1">
      <alignment horizontal="center" vertical="center" wrapText="1"/>
    </xf>
    <xf numFmtId="49" fontId="27" fillId="0" borderId="98" xfId="3" applyNumberFormat="1" applyFont="1" applyFill="1" applyBorder="1" applyAlignment="1">
      <alignment vertical="center" wrapText="1"/>
    </xf>
    <xf numFmtId="166" fontId="27" fillId="0" borderId="78" xfId="3" applyNumberFormat="1" applyFont="1" applyFill="1" applyBorder="1" applyAlignment="1" applyProtection="1">
      <alignment horizontal="center" vertical="center"/>
    </xf>
    <xf numFmtId="1" fontId="27" fillId="0" borderId="101" xfId="3" applyNumberFormat="1" applyFont="1" applyFill="1" applyBorder="1" applyAlignment="1" applyProtection="1">
      <alignment horizontal="center" vertical="center"/>
    </xf>
    <xf numFmtId="1" fontId="27" fillId="0" borderId="100" xfId="3" applyNumberFormat="1" applyFont="1" applyFill="1" applyBorder="1" applyAlignment="1" applyProtection="1">
      <alignment horizontal="center" vertical="center"/>
    </xf>
    <xf numFmtId="0" fontId="9" fillId="0" borderId="104" xfId="0" applyFont="1" applyFill="1" applyBorder="1" applyAlignment="1">
      <alignment horizontal="center" vertical="center" wrapText="1"/>
    </xf>
    <xf numFmtId="169" fontId="9" fillId="0" borderId="1" xfId="3" applyNumberFormat="1" applyFont="1" applyFill="1" applyBorder="1" applyAlignment="1" applyProtection="1">
      <alignment horizontal="center" vertical="center"/>
    </xf>
    <xf numFmtId="49" fontId="9" fillId="0" borderId="1" xfId="3" applyNumberFormat="1" applyFont="1" applyFill="1" applyBorder="1" applyAlignment="1">
      <alignment horizontal="left" vertical="center" wrapText="1"/>
    </xf>
    <xf numFmtId="170" fontId="32" fillId="0" borderId="54" xfId="3" applyNumberFormat="1" applyFont="1" applyFill="1" applyBorder="1" applyAlignment="1" applyProtection="1">
      <alignment horizontal="center" vertical="center"/>
    </xf>
    <xf numFmtId="0" fontId="30" fillId="0" borderId="53" xfId="3" applyFont="1" applyFill="1" applyBorder="1" applyAlignment="1">
      <alignment horizontal="center" vertical="center" wrapText="1"/>
    </xf>
    <xf numFmtId="0" fontId="30" fillId="0" borderId="42" xfId="3" applyFont="1" applyFill="1" applyBorder="1" applyAlignment="1">
      <alignment horizontal="center" vertical="center" wrapText="1"/>
    </xf>
    <xf numFmtId="169" fontId="30" fillId="0" borderId="54" xfId="3" applyNumberFormat="1" applyFont="1" applyFill="1" applyBorder="1" applyAlignment="1" applyProtection="1">
      <alignment vertical="center"/>
    </xf>
    <xf numFmtId="0" fontId="30" fillId="0" borderId="10" xfId="3" applyFont="1" applyFill="1" applyBorder="1" applyAlignment="1">
      <alignment horizontal="center" vertical="center" wrapText="1"/>
    </xf>
    <xf numFmtId="0" fontId="30" fillId="0" borderId="54" xfId="3" applyFont="1" applyFill="1" applyBorder="1" applyAlignment="1">
      <alignment horizontal="center" vertical="center" wrapText="1"/>
    </xf>
    <xf numFmtId="169" fontId="30" fillId="0" borderId="54" xfId="3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vertical="center" wrapText="1"/>
    </xf>
    <xf numFmtId="49" fontId="30" fillId="0" borderId="1" xfId="3" applyNumberFormat="1" applyFont="1" applyFill="1" applyBorder="1" applyAlignment="1">
      <alignment horizontal="left" vertical="center" wrapText="1"/>
    </xf>
    <xf numFmtId="49" fontId="27" fillId="0" borderId="77" xfId="0" applyNumberFormat="1" applyFont="1" applyFill="1" applyBorder="1" applyAlignment="1">
      <alignment vertical="center" wrapText="1"/>
    </xf>
    <xf numFmtId="0" fontId="27" fillId="0" borderId="53" xfId="0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169" fontId="27" fillId="0" borderId="54" xfId="0" applyNumberFormat="1" applyFont="1" applyFill="1" applyBorder="1" applyAlignment="1" applyProtection="1">
      <alignment horizontal="center" vertical="center" wrapText="1"/>
    </xf>
    <xf numFmtId="1" fontId="27" fillId="0" borderId="1" xfId="3" applyNumberFormat="1" applyFont="1" applyFill="1" applyBorder="1" applyAlignment="1" applyProtection="1">
      <alignment horizontal="center" vertical="center"/>
    </xf>
    <xf numFmtId="1" fontId="27" fillId="0" borderId="10" xfId="3" applyNumberFormat="1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169" fontId="27" fillId="0" borderId="1" xfId="0" applyNumberFormat="1" applyFont="1" applyFill="1" applyBorder="1" applyAlignment="1" applyProtection="1">
      <alignment horizontal="center" vertical="center" wrapText="1"/>
    </xf>
    <xf numFmtId="166" fontId="27" fillId="0" borderId="102" xfId="3" applyNumberFormat="1" applyFont="1" applyFill="1" applyBorder="1" applyAlignment="1" applyProtection="1">
      <alignment horizontal="center" vertical="center"/>
    </xf>
    <xf numFmtId="1" fontId="27" fillId="0" borderId="53" xfId="3" applyNumberFormat="1" applyFont="1" applyFill="1" applyBorder="1" applyAlignment="1" applyProtection="1">
      <alignment horizontal="center" vertical="center"/>
    </xf>
    <xf numFmtId="49" fontId="30" fillId="0" borderId="77" xfId="3" applyNumberFormat="1" applyFont="1" applyFill="1" applyBorder="1" applyAlignment="1">
      <alignment horizontal="left" vertical="center" wrapText="1"/>
    </xf>
    <xf numFmtId="0" fontId="27" fillId="0" borderId="105" xfId="0" applyNumberFormat="1" applyFont="1" applyFill="1" applyBorder="1" applyAlignment="1">
      <alignment horizontal="center" vertical="center" wrapText="1"/>
    </xf>
    <xf numFmtId="49" fontId="3" fillId="0" borderId="105" xfId="0" applyNumberFormat="1" applyFont="1" applyFill="1" applyBorder="1" applyAlignment="1">
      <alignment horizontal="center" vertical="center" wrapText="1"/>
    </xf>
    <xf numFmtId="164" fontId="27" fillId="0" borderId="106" xfId="0" applyNumberFormat="1" applyFont="1" applyFill="1" applyBorder="1" applyAlignment="1" applyProtection="1">
      <alignment horizontal="center" vertical="center" wrapText="1"/>
    </xf>
    <xf numFmtId="166" fontId="9" fillId="0" borderId="82" xfId="0" applyNumberFormat="1" applyFont="1" applyFill="1" applyBorder="1" applyAlignment="1" applyProtection="1">
      <alignment horizontal="center" vertical="center"/>
    </xf>
    <xf numFmtId="0" fontId="9" fillId="0" borderId="10" xfId="3" applyNumberFormat="1" applyFont="1" applyFill="1" applyBorder="1" applyAlignment="1" applyProtection="1">
      <alignment vertical="center"/>
    </xf>
    <xf numFmtId="0" fontId="9" fillId="0" borderId="42" xfId="3" applyNumberFormat="1" applyFont="1" applyFill="1" applyBorder="1" applyAlignment="1" applyProtection="1">
      <alignment vertical="center"/>
    </xf>
    <xf numFmtId="0" fontId="9" fillId="0" borderId="54" xfId="3" applyNumberFormat="1" applyFont="1" applyFill="1" applyBorder="1" applyAlignment="1" applyProtection="1">
      <alignment vertical="center"/>
    </xf>
    <xf numFmtId="0" fontId="9" fillId="0" borderId="53" xfId="3" applyNumberFormat="1" applyFont="1" applyFill="1" applyBorder="1" applyAlignment="1" applyProtection="1">
      <alignment vertical="center"/>
    </xf>
    <xf numFmtId="0" fontId="27" fillId="0" borderId="1" xfId="3" applyNumberFormat="1" applyFont="1" applyFill="1" applyBorder="1" applyAlignment="1">
      <alignment horizontal="center" vertical="center" wrapText="1"/>
    </xf>
    <xf numFmtId="49" fontId="3" fillId="0" borderId="80" xfId="0" applyNumberFormat="1" applyFont="1" applyFill="1" applyBorder="1" applyAlignment="1">
      <alignment horizontal="center" vertical="center" wrapText="1"/>
    </xf>
    <xf numFmtId="164" fontId="27" fillId="0" borderId="81" xfId="0" applyNumberFormat="1" applyFont="1" applyFill="1" applyBorder="1" applyAlignment="1" applyProtection="1">
      <alignment horizontal="center" vertical="center" wrapText="1"/>
    </xf>
    <xf numFmtId="165" fontId="30" fillId="0" borderId="1" xfId="3" applyNumberFormat="1" applyFont="1" applyFill="1" applyBorder="1" applyAlignment="1">
      <alignment horizontal="center" vertical="center" wrapText="1"/>
    </xf>
    <xf numFmtId="0" fontId="9" fillId="0" borderId="41" xfId="3" applyFont="1" applyFill="1" applyBorder="1" applyAlignment="1">
      <alignment horizontal="center" vertical="center" wrapText="1"/>
    </xf>
    <xf numFmtId="170" fontId="34" fillId="0" borderId="54" xfId="3" applyNumberFormat="1" applyFont="1" applyFill="1" applyBorder="1" applyAlignment="1" applyProtection="1">
      <alignment horizontal="center" vertical="center"/>
    </xf>
    <xf numFmtId="171" fontId="9" fillId="0" borderId="84" xfId="3" applyNumberFormat="1" applyFont="1" applyFill="1" applyBorder="1" applyAlignment="1" applyProtection="1">
      <alignment horizontal="center" vertical="center"/>
    </xf>
    <xf numFmtId="0" fontId="27" fillId="0" borderId="99" xfId="3" applyFont="1" applyFill="1" applyBorder="1" applyAlignment="1">
      <alignment horizontal="center" vertical="center" wrapText="1"/>
    </xf>
    <xf numFmtId="0" fontId="27" fillId="0" borderId="100" xfId="3" applyFont="1" applyFill="1" applyBorder="1" applyAlignment="1">
      <alignment horizontal="center" vertical="center" wrapText="1"/>
    </xf>
    <xf numFmtId="166" fontId="9" fillId="0" borderId="100" xfId="3" applyNumberFormat="1" applyFont="1" applyFill="1" applyBorder="1" applyAlignment="1">
      <alignment horizontal="center" vertical="center" wrapText="1"/>
    </xf>
    <xf numFmtId="171" fontId="9" fillId="0" borderId="86" xfId="3" applyNumberFormat="1" applyFont="1" applyFill="1" applyBorder="1" applyAlignment="1" applyProtection="1">
      <alignment horizontal="center" vertical="center"/>
    </xf>
    <xf numFmtId="169" fontId="27" fillId="0" borderId="53" xfId="3" applyNumberFormat="1" applyFont="1" applyFill="1" applyBorder="1" applyAlignment="1" applyProtection="1">
      <alignment horizontal="center" vertical="center"/>
    </xf>
    <xf numFmtId="166" fontId="9" fillId="0" borderId="42" xfId="3" applyNumberFormat="1" applyFont="1" applyFill="1" applyBorder="1" applyAlignment="1">
      <alignment horizontal="center" vertical="center" wrapText="1"/>
    </xf>
    <xf numFmtId="166" fontId="9" fillId="0" borderId="54" xfId="3" applyNumberFormat="1" applyFont="1" applyFill="1" applyBorder="1" applyAlignment="1">
      <alignment horizontal="center" vertical="center" wrapText="1"/>
    </xf>
    <xf numFmtId="169" fontId="27" fillId="0" borderId="10" xfId="3" applyNumberFormat="1" applyFont="1" applyFill="1" applyBorder="1" applyAlignment="1" applyProtection="1">
      <alignment horizontal="center" vertical="center"/>
    </xf>
    <xf numFmtId="0" fontId="27" fillId="0" borderId="10" xfId="3" applyFont="1" applyFill="1" applyBorder="1" applyAlignment="1">
      <alignment horizontal="center" vertical="center" wrapText="1"/>
    </xf>
    <xf numFmtId="0" fontId="9" fillId="0" borderId="79" xfId="3" applyFont="1" applyFill="1" applyBorder="1" applyAlignment="1">
      <alignment horizontal="center" vertical="center" wrapText="1"/>
    </xf>
    <xf numFmtId="166" fontId="27" fillId="0" borderId="55" xfId="3" applyNumberFormat="1" applyFont="1" applyFill="1" applyBorder="1" applyAlignment="1">
      <alignment horizontal="center" vertical="center" wrapText="1"/>
    </xf>
    <xf numFmtId="1" fontId="27" fillId="0" borderId="6" xfId="3" applyNumberFormat="1" applyFont="1" applyFill="1" applyBorder="1" applyAlignment="1">
      <alignment horizontal="center" vertical="center" wrapText="1"/>
    </xf>
    <xf numFmtId="1" fontId="27" fillId="0" borderId="66" xfId="3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 applyProtection="1">
      <alignment horizontal="left" vertical="center" wrapText="1"/>
    </xf>
    <xf numFmtId="49" fontId="27" fillId="0" borderId="1" xfId="0" applyNumberFormat="1" applyFont="1" applyFill="1" applyBorder="1" applyAlignment="1" applyProtection="1">
      <alignment horizontal="center" vertical="center"/>
    </xf>
    <xf numFmtId="166" fontId="27" fillId="0" borderId="41" xfId="0" applyNumberFormat="1" applyFont="1" applyFill="1" applyBorder="1" applyAlignment="1" applyProtection="1">
      <alignment horizontal="center" vertical="center"/>
    </xf>
    <xf numFmtId="1" fontId="27" fillId="0" borderId="1" xfId="0" applyNumberFormat="1" applyFont="1" applyFill="1" applyBorder="1" applyAlignment="1">
      <alignment horizontal="center" vertical="center" wrapText="1"/>
    </xf>
    <xf numFmtId="166" fontId="27" fillId="0" borderId="1" xfId="0" applyNumberFormat="1" applyFont="1" applyFill="1" applyBorder="1" applyAlignment="1" applyProtection="1">
      <alignment horizontal="center" vertical="center"/>
    </xf>
    <xf numFmtId="1" fontId="27" fillId="0" borderId="99" xfId="0" applyNumberFormat="1" applyFont="1" applyFill="1" applyBorder="1" applyAlignment="1">
      <alignment horizontal="center" vertical="center" wrapText="1"/>
    </xf>
    <xf numFmtId="0" fontId="27" fillId="0" borderId="85" xfId="0" applyNumberFormat="1" applyFont="1" applyFill="1" applyBorder="1" applyAlignment="1" applyProtection="1">
      <alignment horizontal="left" vertical="center"/>
    </xf>
    <xf numFmtId="0" fontId="9" fillId="0" borderId="2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0" fontId="34" fillId="0" borderId="23" xfId="0" applyNumberFormat="1" applyFont="1" applyFill="1" applyBorder="1" applyAlignment="1" applyProtection="1">
      <alignment horizontal="center" vertical="center"/>
    </xf>
    <xf numFmtId="166" fontId="27" fillId="0" borderId="85" xfId="0" applyNumberFormat="1" applyFont="1" applyFill="1" applyBorder="1" applyAlignment="1" applyProtection="1">
      <alignment horizontal="center" vertical="center"/>
    </xf>
    <xf numFmtId="1" fontId="27" fillId="0" borderId="79" xfId="0" applyNumberFormat="1" applyFont="1" applyFill="1" applyBorder="1" applyAlignment="1" applyProtection="1">
      <alignment horizontal="center" vertical="center"/>
    </xf>
    <xf numFmtId="166" fontId="27" fillId="0" borderId="31" xfId="3" applyNumberFormat="1" applyFont="1" applyFill="1" applyBorder="1" applyAlignment="1" applyProtection="1">
      <alignment horizontal="center" vertical="center"/>
    </xf>
    <xf numFmtId="166" fontId="27" fillId="0" borderId="32" xfId="3" applyNumberFormat="1" applyFont="1" applyFill="1" applyBorder="1" applyAlignment="1" applyProtection="1">
      <alignment horizontal="center" vertical="center"/>
    </xf>
    <xf numFmtId="1" fontId="27" fillId="0" borderId="23" xfId="3" applyNumberFormat="1" applyFont="1" applyFill="1" applyBorder="1" applyAlignment="1" applyProtection="1">
      <alignment horizontal="center" vertical="center"/>
    </xf>
    <xf numFmtId="166" fontId="27" fillId="0" borderId="22" xfId="3" applyNumberFormat="1" applyFont="1" applyFill="1" applyBorder="1" applyAlignment="1" applyProtection="1">
      <alignment horizontal="center" vertical="center"/>
    </xf>
    <xf numFmtId="166" fontId="27" fillId="0" borderId="1" xfId="3" applyNumberFormat="1" applyFont="1" applyFill="1" applyBorder="1" applyAlignment="1" applyProtection="1">
      <alignment horizontal="center" vertical="center"/>
    </xf>
    <xf numFmtId="166" fontId="27" fillId="0" borderId="0" xfId="3" applyNumberFormat="1" applyFont="1" applyFill="1" applyBorder="1" applyAlignment="1" applyProtection="1">
      <alignment horizontal="center" vertical="center"/>
    </xf>
    <xf numFmtId="1" fontId="27" fillId="0" borderId="52" xfId="0" applyNumberFormat="1" applyFont="1" applyFill="1" applyBorder="1" applyAlignment="1" applyProtection="1">
      <alignment horizontal="center" vertical="center"/>
    </xf>
    <xf numFmtId="170" fontId="27" fillId="0" borderId="16" xfId="0" applyNumberFormat="1" applyFont="1" applyFill="1" applyBorder="1" applyAlignment="1" applyProtection="1">
      <alignment horizontal="left" vertical="center" wrapText="1"/>
    </xf>
    <xf numFmtId="170" fontId="9" fillId="0" borderId="18" xfId="0" applyNumberFormat="1" applyFont="1" applyFill="1" applyBorder="1" applyAlignment="1" applyProtection="1">
      <alignment horizontal="center" vertical="center"/>
    </xf>
    <xf numFmtId="170" fontId="9" fillId="0" borderId="19" xfId="0" applyNumberFormat="1" applyFont="1" applyFill="1" applyBorder="1" applyAlignment="1" applyProtection="1">
      <alignment horizontal="center" vertical="center"/>
    </xf>
    <xf numFmtId="170" fontId="9" fillId="0" borderId="24" xfId="0" applyNumberFormat="1" applyFont="1" applyFill="1" applyBorder="1" applyAlignment="1" applyProtection="1">
      <alignment horizontal="center" vertical="center"/>
    </xf>
    <xf numFmtId="166" fontId="27" fillId="0" borderId="15" xfId="0" applyNumberFormat="1" applyFont="1" applyFill="1" applyBorder="1" applyAlignment="1" applyProtection="1">
      <alignment horizontal="center" vertical="center"/>
    </xf>
    <xf numFmtId="170" fontId="27" fillId="0" borderId="15" xfId="0" applyNumberFormat="1" applyFont="1" applyFill="1" applyBorder="1" applyAlignment="1" applyProtection="1">
      <alignment horizontal="center" vertical="center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left" vertical="top" wrapText="1"/>
    </xf>
    <xf numFmtId="0" fontId="27" fillId="0" borderId="20" xfId="3" applyFont="1" applyFill="1" applyBorder="1" applyAlignment="1">
      <alignment horizontal="center" vertical="center" wrapText="1"/>
    </xf>
    <xf numFmtId="0" fontId="27" fillId="0" borderId="25" xfId="0" applyFont="1" applyFill="1" applyBorder="1" applyAlignment="1">
      <alignment horizontal="left" vertical="top" wrapText="1"/>
    </xf>
    <xf numFmtId="0" fontId="27" fillId="0" borderId="16" xfId="0" applyFont="1" applyFill="1" applyBorder="1" applyAlignment="1">
      <alignment horizontal="left" vertical="top" wrapText="1"/>
    </xf>
    <xf numFmtId="0" fontId="27" fillId="0" borderId="24" xfId="0" applyFont="1" applyFill="1" applyBorder="1" applyAlignment="1">
      <alignment horizontal="left" vertical="top" wrapText="1"/>
    </xf>
    <xf numFmtId="0" fontId="27" fillId="0" borderId="18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top" wrapText="1"/>
    </xf>
    <xf numFmtId="0" fontId="27" fillId="0" borderId="20" xfId="0" applyFont="1" applyFill="1" applyBorder="1" applyAlignment="1">
      <alignment horizontal="left" vertical="top" wrapText="1"/>
    </xf>
    <xf numFmtId="170" fontId="27" fillId="0" borderId="89" xfId="0" applyNumberFormat="1" applyFont="1" applyFill="1" applyBorder="1" applyAlignment="1" applyProtection="1">
      <alignment horizontal="left" vertical="top" wrapText="1"/>
    </xf>
    <xf numFmtId="170" fontId="9" fillId="0" borderId="26" xfId="0" applyNumberFormat="1" applyFont="1" applyFill="1" applyBorder="1" applyAlignment="1" applyProtection="1">
      <alignment horizontal="center" vertical="center"/>
    </xf>
    <xf numFmtId="170" fontId="9" fillId="0" borderId="27" xfId="0" applyNumberFormat="1" applyFont="1" applyFill="1" applyBorder="1" applyAlignment="1" applyProtection="1">
      <alignment horizontal="center" vertical="center"/>
    </xf>
    <xf numFmtId="170" fontId="9" fillId="0" borderId="29" xfId="0" applyNumberFormat="1" applyFont="1" applyFill="1" applyBorder="1" applyAlignment="1" applyProtection="1">
      <alignment horizontal="center" vertical="center"/>
    </xf>
    <xf numFmtId="166" fontId="27" fillId="0" borderId="88" xfId="0" applyNumberFormat="1" applyFont="1" applyFill="1" applyBorder="1" applyAlignment="1" applyProtection="1">
      <alignment horizontal="center" vertical="center"/>
    </xf>
    <xf numFmtId="170" fontId="27" fillId="0" borderId="88" xfId="0" applyNumberFormat="1" applyFont="1" applyFill="1" applyBorder="1" applyAlignment="1" applyProtection="1">
      <alignment horizontal="center" vertical="center"/>
    </xf>
    <xf numFmtId="0" fontId="27" fillId="0" borderId="26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left" vertical="top" wrapText="1"/>
    </xf>
    <xf numFmtId="170" fontId="27" fillId="0" borderId="28" xfId="3" applyNumberFormat="1" applyFont="1" applyFill="1" applyBorder="1" applyAlignment="1">
      <alignment horizontal="center" vertical="center" wrapText="1"/>
    </xf>
    <xf numFmtId="0" fontId="27" fillId="0" borderId="30" xfId="0" applyFont="1" applyFill="1" applyBorder="1" applyAlignment="1">
      <alignment horizontal="left" vertical="top" wrapText="1"/>
    </xf>
    <xf numFmtId="0" fontId="27" fillId="0" borderId="89" xfId="0" applyFont="1" applyFill="1" applyBorder="1" applyAlignment="1">
      <alignment horizontal="left" vertical="top" wrapText="1"/>
    </xf>
    <xf numFmtId="0" fontId="27" fillId="0" borderId="29" xfId="0" applyFont="1" applyFill="1" applyBorder="1" applyAlignment="1">
      <alignment horizontal="left" vertical="top" wrapText="1"/>
    </xf>
    <xf numFmtId="0" fontId="27" fillId="0" borderId="26" xfId="0" applyFont="1" applyFill="1" applyBorder="1" applyAlignment="1">
      <alignment horizontal="left" vertical="top" wrapText="1"/>
    </xf>
    <xf numFmtId="0" fontId="27" fillId="0" borderId="28" xfId="0" applyFont="1" applyFill="1" applyBorder="1" applyAlignment="1">
      <alignment horizontal="left" vertical="top" wrapText="1"/>
    </xf>
    <xf numFmtId="166" fontId="27" fillId="0" borderId="107" xfId="0" applyNumberFormat="1" applyFont="1" applyFill="1" applyBorder="1" applyAlignment="1" applyProtection="1">
      <alignment horizontal="center" vertical="center"/>
    </xf>
    <xf numFmtId="1" fontId="27" fillId="0" borderId="107" xfId="0" applyNumberFormat="1" applyFont="1" applyFill="1" applyBorder="1" applyAlignment="1" applyProtection="1">
      <alignment horizontal="center" vertical="center"/>
    </xf>
    <xf numFmtId="1" fontId="27" fillId="0" borderId="1" xfId="0" applyNumberFormat="1" applyFont="1" applyFill="1" applyBorder="1" applyAlignment="1" applyProtection="1">
      <alignment horizontal="center" vertical="center"/>
    </xf>
    <xf numFmtId="166" fontId="27" fillId="0" borderId="52" xfId="3" applyNumberFormat="1" applyFont="1" applyFill="1" applyBorder="1" applyAlignment="1">
      <alignment horizontal="center" vertical="center" wrapText="1"/>
    </xf>
    <xf numFmtId="1" fontId="27" fillId="0" borderId="52" xfId="3" applyNumberFormat="1" applyFont="1" applyFill="1" applyBorder="1" applyAlignment="1">
      <alignment horizontal="center" vertical="center" wrapText="1"/>
    </xf>
    <xf numFmtId="1" fontId="27" fillId="0" borderId="66" xfId="3" applyNumberFormat="1" applyFont="1" applyFill="1" applyBorder="1" applyAlignment="1" applyProtection="1">
      <alignment horizontal="center" vertical="center"/>
    </xf>
    <xf numFmtId="1" fontId="27" fillId="0" borderId="70" xfId="3" applyNumberFormat="1" applyFont="1" applyFill="1" applyBorder="1" applyAlignment="1" applyProtection="1">
      <alignment horizontal="center" vertical="center"/>
    </xf>
    <xf numFmtId="166" fontId="27" fillId="0" borderId="70" xfId="3" applyNumberFormat="1" applyFont="1" applyFill="1" applyBorder="1" applyAlignment="1" applyProtection="1">
      <alignment horizontal="center" vertical="center"/>
    </xf>
    <xf numFmtId="0" fontId="27" fillId="0" borderId="56" xfId="0" applyFont="1" applyFill="1" applyBorder="1" applyAlignment="1">
      <alignment horizontal="center" vertical="center"/>
    </xf>
    <xf numFmtId="169" fontId="9" fillId="0" borderId="0" xfId="3" applyNumberFormat="1" applyFont="1" applyFill="1" applyBorder="1" applyAlignment="1" applyProtection="1">
      <alignment horizontal="right" vertical="center"/>
    </xf>
    <xf numFmtId="166" fontId="9" fillId="0" borderId="0" xfId="3" applyNumberFormat="1" applyFont="1" applyFill="1" applyBorder="1" applyAlignment="1" applyProtection="1">
      <alignment horizontal="center" vertical="center"/>
    </xf>
    <xf numFmtId="171" fontId="9" fillId="0" borderId="0" xfId="3" applyNumberFormat="1" applyFont="1" applyFill="1" applyBorder="1" applyAlignment="1" applyProtection="1">
      <alignment horizontal="center" vertical="center"/>
    </xf>
    <xf numFmtId="0" fontId="9" fillId="0" borderId="0" xfId="3" applyFont="1" applyFill="1" applyBorder="1" applyAlignment="1">
      <alignment horizontal="left" wrapText="1"/>
    </xf>
    <xf numFmtId="0" fontId="9" fillId="0" borderId="0" xfId="3" applyFont="1" applyFill="1" applyBorder="1" applyAlignment="1">
      <alignment horizontal="center" wrapText="1"/>
    </xf>
    <xf numFmtId="169" fontId="31" fillId="0" borderId="0" xfId="3" applyNumberFormat="1" applyFont="1" applyFill="1" applyBorder="1" applyAlignment="1" applyProtection="1">
      <alignment horizontal="center" vertical="center" wrapText="1"/>
    </xf>
    <xf numFmtId="0" fontId="31" fillId="0" borderId="0" xfId="3" applyNumberFormat="1" applyFont="1" applyFill="1" applyBorder="1" applyAlignment="1" applyProtection="1">
      <alignment horizontal="center" vertical="center" wrapText="1"/>
    </xf>
    <xf numFmtId="49" fontId="27" fillId="3" borderId="99" xfId="0" applyNumberFormat="1" applyFont="1" applyFill="1" applyBorder="1" applyAlignment="1" applyProtection="1">
      <alignment horizontal="center" vertical="center"/>
    </xf>
    <xf numFmtId="49" fontId="27" fillId="3" borderId="6" xfId="0" applyNumberFormat="1" applyFont="1" applyFill="1" applyBorder="1" applyAlignment="1" applyProtection="1">
      <alignment horizontal="center" vertical="center"/>
    </xf>
    <xf numFmtId="169" fontId="9" fillId="0" borderId="6" xfId="3" applyNumberFormat="1" applyFont="1" applyFill="1" applyBorder="1" applyAlignment="1" applyProtection="1">
      <alignment vertical="center"/>
    </xf>
    <xf numFmtId="0" fontId="27" fillId="0" borderId="1" xfId="0" applyFont="1" applyFill="1" applyBorder="1" applyAlignment="1">
      <alignment horizontal="center" vertical="center" wrapText="1"/>
    </xf>
    <xf numFmtId="164" fontId="9" fillId="0" borderId="41" xfId="0" applyNumberFormat="1" applyFont="1" applyFill="1" applyBorder="1" applyAlignment="1">
      <alignment horizontal="center" vertical="center" wrapText="1"/>
    </xf>
    <xf numFmtId="0" fontId="30" fillId="0" borderId="41" xfId="3" applyFont="1" applyFill="1" applyBorder="1" applyAlignment="1">
      <alignment horizontal="center" vertical="center" wrapText="1"/>
    </xf>
    <xf numFmtId="0" fontId="9" fillId="0" borderId="41" xfId="3" applyNumberFormat="1" applyFont="1" applyFill="1" applyBorder="1" applyAlignment="1" applyProtection="1">
      <alignment vertical="center"/>
    </xf>
    <xf numFmtId="0" fontId="27" fillId="0" borderId="22" xfId="0" applyFont="1" applyFill="1" applyBorder="1" applyAlignment="1">
      <alignment horizontal="center" vertical="center" wrapText="1"/>
    </xf>
    <xf numFmtId="0" fontId="27" fillId="0" borderId="108" xfId="0" applyNumberFormat="1" applyFont="1" applyFill="1" applyBorder="1" applyAlignment="1">
      <alignment horizontal="center" vertical="center" wrapText="1"/>
    </xf>
    <xf numFmtId="49" fontId="27" fillId="0" borderId="108" xfId="0" applyNumberFormat="1" applyFont="1" applyFill="1" applyBorder="1" applyAlignment="1">
      <alignment horizontal="center" vertical="center" wrapText="1"/>
    </xf>
    <xf numFmtId="164" fontId="27" fillId="0" borderId="109" xfId="0" applyNumberFormat="1" applyFont="1" applyFill="1" applyBorder="1" applyAlignment="1" applyProtection="1">
      <alignment horizontal="center" vertical="center" wrapText="1"/>
    </xf>
    <xf numFmtId="166" fontId="9" fillId="0" borderId="110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 applyProtection="1">
      <alignment horizontal="center" vertical="center" wrapText="1"/>
    </xf>
    <xf numFmtId="166" fontId="9" fillId="0" borderId="1" xfId="0" applyNumberFormat="1" applyFont="1" applyFill="1" applyBorder="1" applyAlignment="1" applyProtection="1">
      <alignment horizontal="center" vertical="center"/>
    </xf>
    <xf numFmtId="166" fontId="27" fillId="4" borderId="70" xfId="3" applyNumberFormat="1" applyFont="1" applyFill="1" applyBorder="1" applyAlignment="1">
      <alignment horizontal="center" vertical="center" wrapText="1"/>
    </xf>
    <xf numFmtId="0" fontId="27" fillId="0" borderId="22" xfId="3" applyFont="1" applyFill="1" applyBorder="1" applyAlignment="1">
      <alignment horizontal="center" vertical="center" wrapText="1"/>
    </xf>
    <xf numFmtId="0" fontId="27" fillId="0" borderId="4" xfId="3" applyFont="1" applyFill="1" applyBorder="1" applyAlignment="1">
      <alignment horizontal="center" vertical="center" wrapText="1"/>
    </xf>
    <xf numFmtId="0" fontId="27" fillId="0" borderId="5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27" fillId="0" borderId="0" xfId="0" applyFont="1" applyFill="1" applyBorder="1" applyAlignment="1" applyProtection="1">
      <alignment horizontal="right" vertical="center"/>
    </xf>
    <xf numFmtId="166" fontId="2" fillId="0" borderId="1" xfId="0" applyNumberFormat="1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 wrapText="1"/>
    </xf>
    <xf numFmtId="49" fontId="46" fillId="3" borderId="85" xfId="0" applyNumberFormat="1" applyFont="1" applyFill="1" applyBorder="1" applyAlignment="1" applyProtection="1">
      <alignment horizontal="center" vertical="center"/>
    </xf>
    <xf numFmtId="0" fontId="46" fillId="0" borderId="77" xfId="3" applyNumberFormat="1" applyFont="1" applyFill="1" applyBorder="1" applyAlignment="1">
      <alignment horizontal="left" vertical="center" wrapText="1"/>
    </xf>
    <xf numFmtId="0" fontId="46" fillId="0" borderId="53" xfId="3" applyFont="1" applyFill="1" applyBorder="1" applyAlignment="1">
      <alignment horizontal="center" vertical="center" wrapText="1"/>
    </xf>
    <xf numFmtId="0" fontId="46" fillId="0" borderId="1" xfId="3" applyFont="1" applyFill="1" applyBorder="1" applyAlignment="1">
      <alignment horizontal="center" vertical="center" wrapText="1"/>
    </xf>
    <xf numFmtId="0" fontId="46" fillId="0" borderId="41" xfId="3" applyFont="1" applyFill="1" applyBorder="1" applyAlignment="1">
      <alignment horizontal="center" vertical="center" wrapText="1"/>
    </xf>
    <xf numFmtId="170" fontId="46" fillId="0" borderId="54" xfId="3" applyNumberFormat="1" applyFont="1" applyFill="1" applyBorder="1" applyAlignment="1" applyProtection="1">
      <alignment horizontal="center" vertical="center"/>
    </xf>
    <xf numFmtId="171" fontId="46" fillId="0" borderId="84" xfId="3" applyNumberFormat="1" applyFont="1" applyFill="1" applyBorder="1" applyAlignment="1" applyProtection="1">
      <alignment horizontal="center" vertical="center"/>
    </xf>
    <xf numFmtId="0" fontId="46" fillId="0" borderId="76" xfId="3" applyFont="1" applyFill="1" applyBorder="1" applyAlignment="1">
      <alignment horizontal="center" vertical="center" wrapText="1"/>
    </xf>
    <xf numFmtId="0" fontId="46" fillId="0" borderId="54" xfId="3" applyFont="1" applyFill="1" applyBorder="1" applyAlignment="1">
      <alignment horizontal="center" vertical="center" wrapText="1"/>
    </xf>
    <xf numFmtId="0" fontId="47" fillId="0" borderId="53" xfId="3" applyFont="1" applyFill="1" applyBorder="1" applyAlignment="1">
      <alignment horizontal="center" vertical="center" wrapText="1"/>
    </xf>
    <xf numFmtId="0" fontId="47" fillId="0" borderId="42" xfId="3" applyFont="1" applyFill="1" applyBorder="1" applyAlignment="1">
      <alignment horizontal="center" vertical="center" wrapText="1"/>
    </xf>
    <xf numFmtId="169" fontId="47" fillId="0" borderId="54" xfId="3" applyNumberFormat="1" applyFont="1" applyFill="1" applyBorder="1" applyAlignment="1" applyProtection="1">
      <alignment horizontal="center" vertical="center"/>
    </xf>
    <xf numFmtId="0" fontId="47" fillId="0" borderId="1" xfId="3" applyFont="1" applyFill="1" applyBorder="1" applyAlignment="1">
      <alignment horizontal="center" vertical="center" wrapText="1"/>
    </xf>
    <xf numFmtId="0" fontId="47" fillId="0" borderId="10" xfId="3" applyFont="1" applyFill="1" applyBorder="1" applyAlignment="1">
      <alignment horizontal="center" vertical="center" wrapText="1"/>
    </xf>
    <xf numFmtId="0" fontId="47" fillId="0" borderId="54" xfId="3" applyFont="1" applyFill="1" applyBorder="1" applyAlignment="1">
      <alignment horizontal="center" vertical="center" wrapText="1"/>
    </xf>
    <xf numFmtId="169" fontId="48" fillId="0" borderId="0" xfId="3" applyNumberFormat="1" applyFont="1" applyFill="1" applyBorder="1" applyAlignment="1" applyProtection="1">
      <alignment vertical="center"/>
    </xf>
    <xf numFmtId="169" fontId="46" fillId="0" borderId="0" xfId="3" applyNumberFormat="1" applyFont="1" applyFill="1" applyBorder="1" applyAlignment="1" applyProtection="1">
      <alignment vertical="center"/>
    </xf>
    <xf numFmtId="49" fontId="46" fillId="0" borderId="76" xfId="0" applyNumberFormat="1" applyFont="1" applyFill="1" applyBorder="1" applyAlignment="1">
      <alignment vertical="center" wrapText="1"/>
    </xf>
    <xf numFmtId="49" fontId="46" fillId="3" borderId="1" xfId="0" applyNumberFormat="1" applyFont="1" applyFill="1" applyBorder="1" applyAlignment="1" applyProtection="1">
      <alignment horizontal="center" vertical="center"/>
    </xf>
    <xf numFmtId="49" fontId="46" fillId="0" borderId="84" xfId="3" applyNumberFormat="1" applyFont="1" applyFill="1" applyBorder="1" applyAlignment="1">
      <alignment horizontal="left" vertical="center" wrapText="1"/>
    </xf>
    <xf numFmtId="165" fontId="47" fillId="0" borderId="54" xfId="3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49" fontId="9" fillId="0" borderId="0" xfId="3" applyNumberFormat="1" applyFont="1" applyFill="1" applyBorder="1" applyAlignment="1" applyProtection="1">
      <alignment horizontal="center" vertical="center"/>
    </xf>
    <xf numFmtId="171" fontId="9" fillId="0" borderId="6" xfId="3" applyNumberFormat="1" applyFont="1" applyFill="1" applyBorder="1" applyAlignment="1" applyProtection="1">
      <alignment horizontal="center" vertical="center"/>
    </xf>
    <xf numFmtId="170" fontId="49" fillId="0" borderId="1" xfId="3" applyNumberFormat="1" applyFont="1" applyFill="1" applyBorder="1" applyAlignment="1" applyProtection="1">
      <alignment horizontal="left" vertical="center"/>
    </xf>
    <xf numFmtId="49" fontId="46" fillId="0" borderId="1" xfId="3" applyNumberFormat="1" applyFont="1" applyFill="1" applyBorder="1" applyAlignment="1">
      <alignment vertical="center" wrapText="1"/>
    </xf>
    <xf numFmtId="49" fontId="46" fillId="0" borderId="41" xfId="3" applyNumberFormat="1" applyFont="1" applyFill="1" applyBorder="1" applyAlignment="1">
      <alignment vertical="center" wrapText="1"/>
    </xf>
    <xf numFmtId="49" fontId="46" fillId="0" borderId="76" xfId="3" applyNumberFormat="1" applyFont="1" applyFill="1" applyBorder="1" applyAlignment="1">
      <alignment horizontal="left" vertical="center" wrapText="1"/>
    </xf>
    <xf numFmtId="49" fontId="49" fillId="0" borderId="77" xfId="3" applyNumberFormat="1" applyFont="1" applyFill="1" applyBorder="1" applyAlignment="1">
      <alignment vertical="center" wrapText="1"/>
    </xf>
    <xf numFmtId="49" fontId="46" fillId="0" borderId="77" xfId="0" applyNumberFormat="1" applyFont="1" applyFill="1" applyBorder="1" applyAlignment="1">
      <alignment vertical="center" wrapText="1"/>
    </xf>
    <xf numFmtId="49" fontId="46" fillId="0" borderId="77" xfId="3" applyNumberFormat="1" applyFont="1" applyFill="1" applyBorder="1" applyAlignment="1">
      <alignment horizontal="left" vertical="center" wrapText="1"/>
    </xf>
    <xf numFmtId="0" fontId="49" fillId="0" borderId="77" xfId="3" applyNumberFormat="1" applyFont="1" applyFill="1" applyBorder="1" applyAlignment="1">
      <alignment horizontal="left" vertical="center" wrapText="1"/>
    </xf>
    <xf numFmtId="0" fontId="46" fillId="0" borderId="10" xfId="3" applyFont="1" applyFill="1" applyBorder="1" applyAlignment="1">
      <alignment horizontal="center" vertical="center" wrapText="1"/>
    </xf>
    <xf numFmtId="171" fontId="46" fillId="0" borderId="42" xfId="3" applyNumberFormat="1" applyFont="1" applyFill="1" applyBorder="1" applyAlignment="1" applyProtection="1">
      <alignment horizontal="center" vertical="center"/>
    </xf>
    <xf numFmtId="0" fontId="46" fillId="0" borderId="101" xfId="3" applyFont="1" applyFill="1" applyBorder="1" applyAlignment="1">
      <alignment horizontal="center" vertical="center" wrapText="1"/>
    </xf>
    <xf numFmtId="0" fontId="46" fillId="0" borderId="6" xfId="3" applyFont="1" applyFill="1" applyBorder="1" applyAlignment="1">
      <alignment horizontal="center" vertical="center" wrapText="1"/>
    </xf>
    <xf numFmtId="0" fontId="46" fillId="0" borderId="100" xfId="3" applyFont="1" applyFill="1" applyBorder="1" applyAlignment="1">
      <alignment horizontal="center" vertical="center" wrapText="1"/>
    </xf>
    <xf numFmtId="0" fontId="47" fillId="0" borderId="35" xfId="3" applyFont="1" applyFill="1" applyBorder="1" applyAlignment="1">
      <alignment horizontal="center" vertical="center" wrapText="1"/>
    </xf>
    <xf numFmtId="0" fontId="47" fillId="0" borderId="36" xfId="3" applyFont="1" applyFill="1" applyBorder="1" applyAlignment="1">
      <alignment horizontal="center" vertical="center" wrapText="1"/>
    </xf>
    <xf numFmtId="165" fontId="47" fillId="0" borderId="41" xfId="3" applyNumberFormat="1" applyFont="1" applyFill="1" applyBorder="1" applyAlignment="1" applyProtection="1">
      <alignment horizontal="center" vertical="center"/>
    </xf>
    <xf numFmtId="0" fontId="47" fillId="0" borderId="34" xfId="3" applyFont="1" applyFill="1" applyBorder="1" applyAlignment="1">
      <alignment horizontal="center" vertical="center" wrapText="1"/>
    </xf>
    <xf numFmtId="0" fontId="46" fillId="0" borderId="36" xfId="3" applyNumberFormat="1" applyFont="1" applyFill="1" applyBorder="1" applyAlignment="1">
      <alignment horizontal="left" vertical="center" wrapText="1"/>
    </xf>
    <xf numFmtId="170" fontId="46" fillId="0" borderId="1" xfId="3" applyNumberFormat="1" applyFont="1" applyFill="1" applyBorder="1" applyAlignment="1" applyProtection="1">
      <alignment horizontal="center" vertical="center"/>
    </xf>
    <xf numFmtId="0" fontId="2" fillId="0" borderId="41" xfId="0" applyFont="1" applyFill="1" applyBorder="1" applyAlignment="1">
      <alignment horizontal="center" wrapText="1"/>
    </xf>
    <xf numFmtId="0" fontId="27" fillId="0" borderId="99" xfId="3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166" fontId="2" fillId="0" borderId="41" xfId="0" applyNumberFormat="1" applyFont="1" applyFill="1" applyBorder="1" applyAlignment="1">
      <alignment horizontal="center" vertical="center"/>
    </xf>
    <xf numFmtId="49" fontId="41" fillId="0" borderId="1" xfId="3" applyNumberFormat="1" applyFont="1" applyFill="1" applyBorder="1" applyAlignment="1">
      <alignment vertical="center" wrapText="1"/>
    </xf>
    <xf numFmtId="49" fontId="41" fillId="0" borderId="77" xfId="0" applyNumberFormat="1" applyFont="1" applyFill="1" applyBorder="1" applyAlignment="1">
      <alignment vertical="center" wrapText="1"/>
    </xf>
    <xf numFmtId="49" fontId="41" fillId="0" borderId="77" xfId="3" applyNumberFormat="1" applyFont="1" applyFill="1" applyBorder="1" applyAlignment="1">
      <alignment horizontal="left" vertical="center" wrapText="1"/>
    </xf>
    <xf numFmtId="0" fontId="39" fillId="4" borderId="6" xfId="3" applyFont="1" applyFill="1" applyBorder="1" applyAlignment="1">
      <alignment horizontal="left" vertical="center" wrapText="1"/>
    </xf>
    <xf numFmtId="0" fontId="41" fillId="0" borderId="85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/>
    </xf>
    <xf numFmtId="0" fontId="39" fillId="0" borderId="77" xfId="0" applyFont="1" applyFill="1" applyBorder="1" applyAlignment="1">
      <alignment wrapText="1"/>
    </xf>
    <xf numFmtId="0" fontId="41" fillId="0" borderId="14" xfId="0" applyFont="1" applyFill="1" applyBorder="1" applyAlignment="1">
      <alignment horizontal="left" wrapText="1"/>
    </xf>
    <xf numFmtId="0" fontId="41" fillId="0" borderId="76" xfId="0" applyFont="1" applyFill="1" applyBorder="1" applyAlignment="1">
      <alignment horizontal="left" wrapText="1"/>
    </xf>
    <xf numFmtId="0" fontId="41" fillId="0" borderId="77" xfId="3" applyNumberFormat="1" applyFont="1" applyFill="1" applyBorder="1" applyAlignment="1">
      <alignment horizontal="left" vertical="center" wrapText="1"/>
    </xf>
    <xf numFmtId="166" fontId="2" fillId="0" borderId="1" xfId="2" applyNumberFormat="1" applyFont="1" applyFill="1" applyBorder="1" applyAlignment="1" applyProtection="1">
      <alignment horizontal="center" vertical="center"/>
    </xf>
    <xf numFmtId="49" fontId="27" fillId="0" borderId="77" xfId="0" applyNumberFormat="1" applyFont="1" applyFill="1" applyBorder="1" applyAlignment="1" applyProtection="1">
      <alignment horizontal="center" vertical="center"/>
    </xf>
    <xf numFmtId="49" fontId="9" fillId="0" borderId="77" xfId="0" applyNumberFormat="1" applyFont="1" applyFill="1" applyBorder="1" applyAlignment="1" applyProtection="1">
      <alignment horizontal="center" vertical="center"/>
    </xf>
    <xf numFmtId="166" fontId="27" fillId="0" borderId="70" xfId="3" applyNumberFormat="1" applyFont="1" applyFill="1" applyBorder="1" applyAlignment="1">
      <alignment horizontal="center" vertical="center" wrapText="1"/>
    </xf>
    <xf numFmtId="0" fontId="30" fillId="0" borderId="0" xfId="3" applyNumberFormat="1" applyFont="1" applyFill="1" applyBorder="1" applyAlignment="1" applyProtection="1">
      <alignment horizontal="center" vertical="center"/>
    </xf>
    <xf numFmtId="0" fontId="2" fillId="5" borderId="0" xfId="0" applyFont="1" applyFill="1"/>
    <xf numFmtId="0" fontId="0" fillId="5" borderId="0" xfId="0" applyFill="1"/>
    <xf numFmtId="0" fontId="3" fillId="0" borderId="1" xfId="0" applyFont="1" applyFill="1" applyBorder="1" applyAlignment="1">
      <alignment horizontal="left" wrapText="1"/>
    </xf>
    <xf numFmtId="0" fontId="2" fillId="0" borderId="67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left" vertical="center" wrapText="1"/>
    </xf>
    <xf numFmtId="166" fontId="3" fillId="0" borderId="68" xfId="0" applyNumberFormat="1" applyFont="1" applyFill="1" applyBorder="1" applyAlignment="1" applyProtection="1">
      <alignment horizontal="center" vertical="center"/>
    </xf>
    <xf numFmtId="166" fontId="3" fillId="0" borderId="68" xfId="0" applyNumberFormat="1" applyFont="1" applyFill="1" applyBorder="1" applyAlignment="1">
      <alignment horizontal="center"/>
    </xf>
    <xf numFmtId="0" fontId="2" fillId="0" borderId="68" xfId="0" applyFont="1" applyFill="1" applyBorder="1"/>
    <xf numFmtId="166" fontId="2" fillId="0" borderId="68" xfId="0" applyNumberFormat="1" applyFont="1" applyFill="1" applyBorder="1"/>
    <xf numFmtId="0" fontId="2" fillId="0" borderId="97" xfId="0" applyFont="1" applyFill="1" applyBorder="1"/>
    <xf numFmtId="0" fontId="44" fillId="2" borderId="0" xfId="0" applyFont="1" applyFill="1"/>
    <xf numFmtId="0" fontId="43" fillId="2" borderId="0" xfId="0" applyFont="1" applyFill="1"/>
    <xf numFmtId="0" fontId="45" fillId="0" borderId="0" xfId="0" applyFont="1" applyFill="1" applyBorder="1"/>
    <xf numFmtId="165" fontId="2" fillId="0" borderId="1" xfId="2" applyNumberFormat="1" applyFont="1" applyFill="1" applyBorder="1" applyAlignment="1" applyProtection="1">
      <alignment horizontal="center" vertical="center"/>
    </xf>
    <xf numFmtId="166" fontId="2" fillId="0" borderId="1" xfId="0" applyNumberFormat="1" applyFont="1" applyFill="1" applyBorder="1" applyAlignment="1">
      <alignment horizontal="center"/>
    </xf>
    <xf numFmtId="165" fontId="2" fillId="0" borderId="10" xfId="2" applyNumberFormat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>
      <alignment horizontal="left" wrapText="1"/>
    </xf>
    <xf numFmtId="0" fontId="3" fillId="0" borderId="0" xfId="0" applyFont="1" applyFill="1"/>
    <xf numFmtId="0" fontId="2" fillId="0" borderId="0" xfId="0" applyFont="1" applyFill="1" applyBorder="1" applyAlignment="1">
      <alignment horizontal="center" wrapText="1"/>
    </xf>
    <xf numFmtId="166" fontId="2" fillId="0" borderId="0" xfId="0" applyNumberFormat="1" applyFont="1" applyFill="1" applyBorder="1" applyAlignment="1">
      <alignment horizontal="center" vertical="center"/>
    </xf>
    <xf numFmtId="0" fontId="2" fillId="0" borderId="59" xfId="0" applyFont="1" applyFill="1" applyBorder="1"/>
    <xf numFmtId="0" fontId="9" fillId="0" borderId="27" xfId="0" applyFont="1" applyBorder="1"/>
    <xf numFmtId="0" fontId="9" fillId="0" borderId="3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 vertical="center" wrapText="1"/>
    </xf>
    <xf numFmtId="0" fontId="2" fillId="0" borderId="6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166" fontId="2" fillId="0" borderId="41" xfId="0" applyNumberFormat="1" applyFont="1" applyFill="1" applyBorder="1" applyAlignment="1">
      <alignment horizont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/>
    </xf>
    <xf numFmtId="166" fontId="2" fillId="0" borderId="41" xfId="0" applyNumberFormat="1" applyFont="1" applyFill="1" applyBorder="1" applyAlignment="1">
      <alignment horizontal="center"/>
    </xf>
    <xf numFmtId="166" fontId="2" fillId="0" borderId="42" xfId="0" applyNumberFormat="1" applyFont="1" applyFill="1" applyBorder="1" applyAlignment="1">
      <alignment horizontal="center" vertical="center"/>
    </xf>
    <xf numFmtId="165" fontId="2" fillId="0" borderId="41" xfId="0" applyNumberFormat="1" applyFont="1" applyFill="1" applyBorder="1" applyAlignment="1">
      <alignment horizontal="center" wrapText="1"/>
    </xf>
    <xf numFmtId="166" fontId="3" fillId="0" borderId="59" xfId="0" applyNumberFormat="1" applyFont="1" applyFill="1" applyBorder="1" applyAlignment="1">
      <alignment horizontal="center" vertical="center" wrapText="1"/>
    </xf>
    <xf numFmtId="166" fontId="2" fillId="0" borderId="18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66" fontId="2" fillId="0" borderId="19" xfId="0" applyNumberFormat="1" applyFont="1" applyFill="1" applyBorder="1" applyAlignment="1">
      <alignment horizontal="center" vertical="center"/>
    </xf>
    <xf numFmtId="166" fontId="2" fillId="0" borderId="20" xfId="0" applyNumberFormat="1" applyFont="1" applyFill="1" applyBorder="1" applyAlignment="1">
      <alignment horizontal="center" vertical="center"/>
    </xf>
    <xf numFmtId="166" fontId="2" fillId="0" borderId="54" xfId="0" applyNumberFormat="1" applyFont="1" applyFill="1" applyBorder="1" applyAlignment="1">
      <alignment horizontal="center" vertical="center"/>
    </xf>
    <xf numFmtId="166" fontId="2" fillId="0" borderId="53" xfId="0" applyNumberFormat="1" applyFont="1" applyFill="1" applyBorder="1" applyAlignment="1">
      <alignment horizontal="center" vertical="center"/>
    </xf>
    <xf numFmtId="166" fontId="2" fillId="0" borderId="22" xfId="0" applyNumberFormat="1" applyFont="1" applyFill="1" applyBorder="1" applyAlignment="1">
      <alignment horizontal="center" vertical="center"/>
    </xf>
    <xf numFmtId="166" fontId="2" fillId="0" borderId="23" xfId="0" applyNumberFormat="1" applyFont="1" applyFill="1" applyBorder="1" applyAlignment="1">
      <alignment horizontal="center" vertical="center"/>
    </xf>
    <xf numFmtId="165" fontId="2" fillId="0" borderId="53" xfId="0" applyNumberFormat="1" applyFont="1" applyFill="1" applyBorder="1" applyAlignment="1">
      <alignment horizontal="center" wrapText="1"/>
    </xf>
    <xf numFmtId="166" fontId="2" fillId="0" borderId="54" xfId="0" applyNumberFormat="1" applyFont="1" applyFill="1" applyBorder="1" applyAlignment="1">
      <alignment horizontal="center" wrapText="1"/>
    </xf>
    <xf numFmtId="166" fontId="3" fillId="0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165" fontId="3" fillId="0" borderId="3" xfId="0" applyNumberFormat="1" applyFont="1" applyFill="1" applyBorder="1" applyAlignment="1">
      <alignment horizontal="center" vertical="center" wrapText="1"/>
    </xf>
    <xf numFmtId="168" fontId="3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>
      <alignment horizontal="center" wrapText="1"/>
    </xf>
    <xf numFmtId="168" fontId="3" fillId="0" borderId="0" xfId="0" applyNumberFormat="1" applyFont="1" applyFill="1" applyBorder="1" applyAlignment="1">
      <alignment horizontal="center" wrapText="1"/>
    </xf>
    <xf numFmtId="0" fontId="2" fillId="0" borderId="34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left" vertical="center" wrapText="1"/>
    </xf>
    <xf numFmtId="165" fontId="3" fillId="0" borderId="68" xfId="0" applyNumberFormat="1" applyFont="1" applyFill="1" applyBorder="1" applyAlignment="1">
      <alignment horizontal="center" wrapText="1"/>
    </xf>
    <xf numFmtId="168" fontId="3" fillId="0" borderId="68" xfId="0" applyNumberFormat="1" applyFont="1" applyFill="1" applyBorder="1" applyAlignment="1">
      <alignment horizontal="center" wrapText="1"/>
    </xf>
    <xf numFmtId="0" fontId="2" fillId="0" borderId="111" xfId="0" applyFont="1" applyFill="1" applyBorder="1" applyAlignment="1">
      <alignment horizontal="center" vertical="center"/>
    </xf>
    <xf numFmtId="166" fontId="2" fillId="0" borderId="68" xfId="0" applyNumberFormat="1" applyFont="1" applyFill="1" applyBorder="1" applyAlignment="1">
      <alignment horizontal="center" vertical="center"/>
    </xf>
    <xf numFmtId="168" fontId="3" fillId="0" borderId="97" xfId="0" applyNumberFormat="1" applyFont="1" applyFill="1" applyBorder="1" applyAlignment="1">
      <alignment horizontal="center" wrapText="1"/>
    </xf>
    <xf numFmtId="166" fontId="2" fillId="0" borderId="97" xfId="0" applyNumberFormat="1" applyFont="1" applyFill="1" applyBorder="1" applyAlignment="1">
      <alignment horizontal="center" vertical="center"/>
    </xf>
    <xf numFmtId="170" fontId="27" fillId="0" borderId="20" xfId="3" applyNumberFormat="1" applyFont="1" applyFill="1" applyBorder="1" applyAlignment="1" applyProtection="1">
      <alignment horizontal="center" vertical="center"/>
    </xf>
    <xf numFmtId="170" fontId="9" fillId="0" borderId="27" xfId="3" applyNumberFormat="1" applyFont="1" applyFill="1" applyBorder="1" applyAlignment="1" applyProtection="1">
      <alignment horizontal="center" vertical="center"/>
    </xf>
    <xf numFmtId="170" fontId="9" fillId="0" borderId="19" xfId="3" applyNumberFormat="1" applyFont="1" applyFill="1" applyBorder="1" applyAlignment="1" applyProtection="1">
      <alignment horizontal="center" vertical="center"/>
    </xf>
    <xf numFmtId="0" fontId="9" fillId="0" borderId="20" xfId="3" applyNumberFormat="1" applyFont="1" applyFill="1" applyBorder="1" applyAlignment="1" applyProtection="1">
      <alignment horizontal="center" vertical="center"/>
    </xf>
    <xf numFmtId="164" fontId="27" fillId="0" borderId="54" xfId="0" applyNumberFormat="1" applyFont="1" applyFill="1" applyBorder="1" applyAlignment="1">
      <alignment horizontal="center" vertical="center" wrapText="1"/>
    </xf>
    <xf numFmtId="170" fontId="27" fillId="0" borderId="77" xfId="3" applyNumberFormat="1" applyFont="1" applyFill="1" applyBorder="1" applyAlignment="1" applyProtection="1">
      <alignment horizontal="center" vertical="center"/>
    </xf>
    <xf numFmtId="170" fontId="27" fillId="0" borderId="10" xfId="3" applyNumberFormat="1" applyFont="1" applyFill="1" applyBorder="1" applyAlignment="1" applyProtection="1">
      <alignment horizontal="center" vertical="center"/>
    </xf>
    <xf numFmtId="0" fontId="27" fillId="0" borderId="18" xfId="3" applyFont="1" applyFill="1" applyBorder="1" applyAlignment="1">
      <alignment horizontal="center" vertical="center" wrapText="1"/>
    </xf>
    <xf numFmtId="171" fontId="27" fillId="0" borderId="14" xfId="3" applyNumberFormat="1" applyFont="1" applyFill="1" applyBorder="1" applyAlignment="1" applyProtection="1">
      <alignment horizontal="center" vertical="center"/>
    </xf>
    <xf numFmtId="171" fontId="27" fillId="0" borderId="77" xfId="3" applyNumberFormat="1" applyFont="1" applyFill="1" applyBorder="1" applyAlignment="1" applyProtection="1">
      <alignment horizontal="center" vertical="center"/>
    </xf>
    <xf numFmtId="171" fontId="27" fillId="0" borderId="85" xfId="3" applyNumberFormat="1" applyFont="1" applyFill="1" applyBorder="1" applyAlignment="1" applyProtection="1">
      <alignment horizontal="center" vertical="center"/>
    </xf>
    <xf numFmtId="0" fontId="27" fillId="0" borderId="14" xfId="3" applyFont="1" applyFill="1" applyBorder="1" applyAlignment="1">
      <alignment horizontal="center" vertical="center" wrapText="1"/>
    </xf>
    <xf numFmtId="0" fontId="27" fillId="0" borderId="77" xfId="3" applyFont="1" applyFill="1" applyBorder="1" applyAlignment="1">
      <alignment horizontal="center" vertical="center" wrapText="1"/>
    </xf>
    <xf numFmtId="0" fontId="27" fillId="0" borderId="85" xfId="3" applyFont="1" applyFill="1" applyBorder="1" applyAlignment="1">
      <alignment horizontal="center" vertical="center" wrapText="1"/>
    </xf>
    <xf numFmtId="0" fontId="27" fillId="0" borderId="77" xfId="0" applyFont="1" applyFill="1" applyBorder="1" applyAlignment="1">
      <alignment horizontal="center" vertical="center" wrapText="1"/>
    </xf>
    <xf numFmtId="0" fontId="30" fillId="0" borderId="27" xfId="3" applyFont="1" applyFill="1" applyBorder="1" applyAlignment="1">
      <alignment horizontal="center" vertical="center" wrapText="1"/>
    </xf>
    <xf numFmtId="0" fontId="30" fillId="0" borderId="28" xfId="3" applyFont="1" applyFill="1" applyBorder="1" applyAlignment="1">
      <alignment horizontal="center" vertical="center" wrapText="1"/>
    </xf>
    <xf numFmtId="0" fontId="27" fillId="0" borderId="19" xfId="3" applyFont="1" applyFill="1" applyBorder="1" applyAlignment="1">
      <alignment horizontal="center" vertical="center" wrapText="1"/>
    </xf>
    <xf numFmtId="0" fontId="30" fillId="0" borderId="19" xfId="3" applyFont="1" applyFill="1" applyBorder="1" applyAlignment="1">
      <alignment horizontal="center" vertical="center" wrapText="1"/>
    </xf>
    <xf numFmtId="0" fontId="30" fillId="0" borderId="20" xfId="3" applyFont="1" applyFill="1" applyBorder="1" applyAlignment="1">
      <alignment horizontal="center" vertical="center" wrapText="1"/>
    </xf>
    <xf numFmtId="1" fontId="33" fillId="0" borderId="27" xfId="3" applyNumberFormat="1" applyFont="1" applyFill="1" applyBorder="1" applyAlignment="1">
      <alignment horizontal="center" vertical="center" wrapText="1"/>
    </xf>
    <xf numFmtId="1" fontId="33" fillId="0" borderId="28" xfId="3" applyNumberFormat="1" applyFont="1" applyFill="1" applyBorder="1" applyAlignment="1">
      <alignment horizontal="center" vertical="center" wrapText="1"/>
    </xf>
    <xf numFmtId="0" fontId="27" fillId="0" borderId="21" xfId="3" applyFont="1" applyFill="1" applyBorder="1" applyAlignment="1">
      <alignment horizontal="center" vertical="center" wrapText="1"/>
    </xf>
    <xf numFmtId="171" fontId="27" fillId="0" borderId="53" xfId="3" applyNumberFormat="1" applyFont="1" applyFill="1" applyBorder="1" applyAlignment="1" applyProtection="1">
      <alignment horizontal="center" vertical="center"/>
    </xf>
    <xf numFmtId="171" fontId="27" fillId="0" borderId="54" xfId="3" applyNumberFormat="1" applyFont="1" applyFill="1" applyBorder="1" applyAlignment="1" applyProtection="1">
      <alignment horizontal="center" vertical="center"/>
    </xf>
    <xf numFmtId="0" fontId="30" fillId="0" borderId="18" xfId="3" applyFont="1" applyFill="1" applyBorder="1" applyAlignment="1">
      <alignment horizontal="center" vertical="center" wrapText="1"/>
    </xf>
    <xf numFmtId="169" fontId="30" fillId="0" borderId="20" xfId="3" applyNumberFormat="1" applyFont="1" applyFill="1" applyBorder="1" applyAlignment="1" applyProtection="1">
      <alignment horizontal="center" vertical="center"/>
    </xf>
    <xf numFmtId="1" fontId="30" fillId="0" borderId="53" xfId="3" applyNumberFormat="1" applyFont="1" applyFill="1" applyBorder="1" applyAlignment="1">
      <alignment horizontal="center" vertical="center" wrapText="1"/>
    </xf>
    <xf numFmtId="49" fontId="27" fillId="0" borderId="77" xfId="3" applyNumberFormat="1" applyFont="1" applyFill="1" applyBorder="1" applyAlignment="1">
      <alignment horizontal="center" vertical="center" wrapText="1"/>
    </xf>
    <xf numFmtId="170" fontId="32" fillId="0" borderId="20" xfId="3" applyNumberFormat="1" applyFont="1" applyFill="1" applyBorder="1" applyAlignment="1" applyProtection="1">
      <alignment horizontal="center" vertical="center"/>
    </xf>
    <xf numFmtId="0" fontId="9" fillId="0" borderId="14" xfId="3" applyFont="1" applyFill="1" applyBorder="1" applyAlignment="1">
      <alignment horizontal="center" vertical="center" wrapText="1"/>
    </xf>
    <xf numFmtId="0" fontId="9" fillId="0" borderId="77" xfId="3" applyFont="1" applyFill="1" applyBorder="1" applyAlignment="1">
      <alignment horizontal="center" vertical="center" wrapText="1"/>
    </xf>
    <xf numFmtId="49" fontId="27" fillId="0" borderId="18" xfId="0" applyNumberFormat="1" applyFont="1" applyFill="1" applyBorder="1" applyAlignment="1" applyProtection="1">
      <alignment horizontal="center" vertical="center"/>
    </xf>
    <xf numFmtId="166" fontId="27" fillId="0" borderId="19" xfId="0" applyNumberFormat="1" applyFont="1" applyFill="1" applyBorder="1" applyAlignment="1" applyProtection="1">
      <alignment horizontal="center" vertical="center"/>
    </xf>
    <xf numFmtId="0" fontId="27" fillId="0" borderId="77" xfId="0" applyNumberFormat="1" applyFont="1" applyFill="1" applyBorder="1" applyAlignment="1" applyProtection="1">
      <alignment horizontal="left" vertical="center" wrapText="1"/>
    </xf>
    <xf numFmtId="0" fontId="27" fillId="0" borderId="21" xfId="0" applyNumberFormat="1" applyFont="1" applyFill="1" applyBorder="1" applyAlignment="1" applyProtection="1">
      <alignment horizontal="left" vertical="center"/>
    </xf>
    <xf numFmtId="166" fontId="27" fillId="0" borderId="14" xfId="0" applyNumberFormat="1" applyFont="1" applyFill="1" applyBorder="1" applyAlignment="1" applyProtection="1">
      <alignment horizontal="center" vertical="center"/>
    </xf>
    <xf numFmtId="166" fontId="27" fillId="0" borderId="77" xfId="0" applyNumberFormat="1" applyFont="1" applyFill="1" applyBorder="1" applyAlignment="1" applyProtection="1">
      <alignment horizontal="center" vertical="center"/>
    </xf>
    <xf numFmtId="166" fontId="27" fillId="0" borderId="21" xfId="0" applyNumberFormat="1" applyFont="1" applyFill="1" applyBorder="1" applyAlignment="1" applyProtection="1">
      <alignment horizontal="center" vertical="center"/>
    </xf>
    <xf numFmtId="1" fontId="27" fillId="0" borderId="77" xfId="0" applyNumberFormat="1" applyFont="1" applyFill="1" applyBorder="1" applyAlignment="1">
      <alignment horizontal="center" vertical="center" wrapText="1"/>
    </xf>
    <xf numFmtId="49" fontId="27" fillId="0" borderId="70" xfId="0" applyNumberFormat="1" applyFont="1" applyFill="1" applyBorder="1" applyAlignment="1" applyProtection="1">
      <alignment horizontal="center" vertical="center"/>
    </xf>
    <xf numFmtId="170" fontId="9" fillId="0" borderId="59" xfId="0" applyNumberFormat="1" applyFont="1" applyFill="1" applyBorder="1" applyAlignment="1" applyProtection="1">
      <alignment horizontal="center" vertical="center"/>
    </xf>
    <xf numFmtId="166" fontId="27" fillId="0" borderId="12" xfId="0" applyNumberFormat="1" applyFont="1" applyFill="1" applyBorder="1" applyAlignment="1" applyProtection="1">
      <alignment horizontal="center" vertical="center"/>
    </xf>
    <xf numFmtId="170" fontId="27" fillId="0" borderId="12" xfId="0" applyNumberFormat="1" applyFont="1" applyFill="1" applyBorder="1" applyAlignment="1" applyProtection="1">
      <alignment horizontal="center" vertical="center"/>
    </xf>
    <xf numFmtId="0" fontId="27" fillId="0" borderId="3" xfId="0" applyFont="1" applyFill="1" applyBorder="1" applyAlignment="1">
      <alignment horizontal="left" vertical="top" wrapText="1"/>
    </xf>
    <xf numFmtId="0" fontId="27" fillId="0" borderId="8" xfId="0" applyFont="1" applyFill="1" applyBorder="1" applyAlignment="1">
      <alignment horizontal="left" vertical="top" wrapText="1"/>
    </xf>
    <xf numFmtId="1" fontId="27" fillId="0" borderId="70" xfId="0" applyNumberFormat="1" applyFont="1" applyFill="1" applyBorder="1" applyAlignment="1" applyProtection="1">
      <alignment horizontal="center" vertical="center"/>
    </xf>
    <xf numFmtId="170" fontId="27" fillId="0" borderId="18" xfId="3" applyNumberFormat="1" applyFont="1" applyFill="1" applyBorder="1" applyAlignment="1" applyProtection="1">
      <alignment horizontal="center" vertical="center"/>
    </xf>
    <xf numFmtId="171" fontId="9" fillId="0" borderId="88" xfId="3" applyNumberFormat="1" applyFont="1" applyFill="1" applyBorder="1" applyAlignment="1" applyProtection="1">
      <alignment horizontal="center" vertical="center"/>
    </xf>
    <xf numFmtId="170" fontId="27" fillId="0" borderId="25" xfId="3" applyNumberFormat="1" applyFont="1" applyFill="1" applyBorder="1" applyAlignment="1" applyProtection="1">
      <alignment horizontal="center" vertical="center"/>
    </xf>
    <xf numFmtId="170" fontId="27" fillId="0" borderId="14" xfId="3" applyNumberFormat="1" applyFont="1" applyFill="1" applyBorder="1" applyAlignment="1" applyProtection="1">
      <alignment horizontal="center" vertical="center"/>
    </xf>
    <xf numFmtId="170" fontId="9" fillId="0" borderId="77" xfId="3" applyNumberFormat="1" applyFont="1" applyFill="1" applyBorder="1" applyAlignment="1" applyProtection="1">
      <alignment horizontal="center" vertical="center"/>
    </xf>
    <xf numFmtId="170" fontId="9" fillId="0" borderId="26" xfId="3" applyNumberFormat="1" applyFont="1" applyFill="1" applyBorder="1" applyAlignment="1" applyProtection="1">
      <alignment horizontal="center" vertical="center"/>
    </xf>
    <xf numFmtId="170" fontId="9" fillId="0" borderId="28" xfId="3" applyNumberFormat="1" applyFont="1" applyFill="1" applyBorder="1" applyAlignment="1" applyProtection="1">
      <alignment horizontal="center" vertical="center"/>
    </xf>
    <xf numFmtId="0" fontId="27" fillId="0" borderId="24" xfId="3" applyFont="1" applyFill="1" applyBorder="1" applyAlignment="1">
      <alignment horizontal="center" vertical="center" wrapText="1"/>
    </xf>
    <xf numFmtId="166" fontId="27" fillId="0" borderId="26" xfId="3" applyNumberFormat="1" applyFont="1" applyFill="1" applyBorder="1" applyAlignment="1" applyProtection="1">
      <alignment horizontal="center" vertical="center"/>
    </xf>
    <xf numFmtId="1" fontId="27" fillId="0" borderId="28" xfId="3" applyNumberFormat="1" applyFont="1" applyFill="1" applyBorder="1" applyAlignment="1" applyProtection="1">
      <alignment horizontal="center" vertical="center"/>
    </xf>
    <xf numFmtId="166" fontId="27" fillId="0" borderId="18" xfId="3" applyNumberFormat="1" applyFont="1" applyFill="1" applyBorder="1" applyAlignment="1" applyProtection="1">
      <alignment horizontal="center" vertical="center"/>
    </xf>
    <xf numFmtId="1" fontId="27" fillId="0" borderId="20" xfId="3" applyNumberFormat="1" applyFont="1" applyFill="1" applyBorder="1" applyAlignment="1" applyProtection="1">
      <alignment horizontal="center" vertical="center"/>
    </xf>
    <xf numFmtId="0" fontId="27" fillId="0" borderId="18" xfId="3" applyNumberFormat="1" applyFont="1" applyFill="1" applyBorder="1" applyAlignment="1" applyProtection="1">
      <alignment horizontal="center" vertical="center"/>
    </xf>
    <xf numFmtId="1" fontId="9" fillId="0" borderId="35" xfId="3" applyNumberFormat="1" applyFont="1" applyFill="1" applyBorder="1" applyAlignment="1" applyProtection="1">
      <alignment horizontal="center" vertical="center"/>
    </xf>
    <xf numFmtId="1" fontId="9" fillId="0" borderId="19" xfId="3" applyNumberFormat="1" applyFont="1" applyFill="1" applyBorder="1" applyAlignment="1">
      <alignment horizontal="center" vertical="center"/>
    </xf>
    <xf numFmtId="1" fontId="9" fillId="0" borderId="27" xfId="3" applyNumberFormat="1" applyFont="1" applyFill="1" applyBorder="1" applyAlignment="1">
      <alignment horizontal="center" vertical="center"/>
    </xf>
    <xf numFmtId="170" fontId="9" fillId="0" borderId="18" xfId="3" applyNumberFormat="1" applyFont="1" applyFill="1" applyBorder="1" applyAlignment="1" applyProtection="1">
      <alignment horizontal="center" vertical="center"/>
    </xf>
    <xf numFmtId="170" fontId="9" fillId="0" borderId="20" xfId="3" applyNumberFormat="1" applyFont="1" applyFill="1" applyBorder="1" applyAlignment="1" applyProtection="1">
      <alignment horizontal="center" vertical="center"/>
    </xf>
    <xf numFmtId="49" fontId="27" fillId="0" borderId="14" xfId="3" applyNumberFormat="1" applyFont="1" applyFill="1" applyBorder="1" applyAlignment="1" applyProtection="1">
      <alignment horizontal="center" vertical="center"/>
    </xf>
    <xf numFmtId="1" fontId="9" fillId="0" borderId="25" xfId="3" applyNumberFormat="1" applyFont="1" applyFill="1" applyBorder="1" applyAlignment="1" applyProtection="1">
      <alignment horizontal="center" vertical="center"/>
    </xf>
    <xf numFmtId="1" fontId="9" fillId="0" borderId="30" xfId="3" applyNumberFormat="1" applyFont="1" applyFill="1" applyBorder="1" applyAlignment="1" applyProtection="1">
      <alignment horizontal="center" vertical="center"/>
    </xf>
    <xf numFmtId="1" fontId="9" fillId="0" borderId="77" xfId="3" applyNumberFormat="1" applyFont="1" applyFill="1" applyBorder="1" applyAlignment="1">
      <alignment horizontal="center" vertical="center"/>
    </xf>
    <xf numFmtId="1" fontId="9" fillId="0" borderId="21" xfId="3" applyNumberFormat="1" applyFont="1" applyFill="1" applyBorder="1" applyAlignment="1">
      <alignment horizontal="center" vertical="center"/>
    </xf>
    <xf numFmtId="1" fontId="9" fillId="0" borderId="24" xfId="3" applyNumberFormat="1" applyFont="1" applyFill="1" applyBorder="1" applyAlignment="1">
      <alignment horizontal="center" vertical="center" wrapText="1"/>
    </xf>
    <xf numFmtId="0" fontId="9" fillId="0" borderId="25" xfId="3" applyNumberFormat="1" applyFont="1" applyFill="1" applyBorder="1" applyAlignment="1" applyProtection="1">
      <alignment horizontal="center" vertical="center"/>
    </xf>
    <xf numFmtId="166" fontId="9" fillId="0" borderId="10" xfId="3" applyNumberFormat="1" applyFont="1" applyFill="1" applyBorder="1" applyAlignment="1">
      <alignment horizontal="center" vertical="center" wrapText="1"/>
    </xf>
    <xf numFmtId="1" fontId="9" fillId="0" borderId="98" xfId="3" applyNumberFormat="1" applyFont="1" applyFill="1" applyBorder="1" applyAlignment="1">
      <alignment horizontal="center" vertical="center"/>
    </xf>
    <xf numFmtId="0" fontId="9" fillId="0" borderId="101" xfId="3" applyNumberFormat="1" applyFont="1" applyFill="1" applyBorder="1" applyAlignment="1">
      <alignment horizontal="center" vertical="center" wrapText="1"/>
    </xf>
    <xf numFmtId="0" fontId="30" fillId="0" borderId="53" xfId="0" applyFont="1" applyFill="1" applyBorder="1" applyAlignment="1">
      <alignment horizontal="center" vertical="center" wrapText="1"/>
    </xf>
    <xf numFmtId="0" fontId="27" fillId="0" borderId="5" xfId="3" applyFont="1" applyFill="1" applyBorder="1" applyAlignment="1">
      <alignment horizontal="center" vertical="center" wrapText="1"/>
    </xf>
    <xf numFmtId="0" fontId="27" fillId="0" borderId="58" xfId="3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49" fontId="27" fillId="0" borderId="77" xfId="3" applyNumberFormat="1" applyFont="1" applyFill="1" applyBorder="1" applyAlignment="1" applyProtection="1">
      <alignment horizontal="center" vertical="center"/>
    </xf>
    <xf numFmtId="170" fontId="27" fillId="0" borderId="57" xfId="3" applyNumberFormat="1" applyFont="1" applyFill="1" applyBorder="1" applyAlignment="1" applyProtection="1">
      <alignment horizontal="center" vertical="center"/>
    </xf>
    <xf numFmtId="170" fontId="27" fillId="0" borderId="5" xfId="3" applyNumberFormat="1" applyFont="1" applyFill="1" applyBorder="1" applyAlignment="1" applyProtection="1">
      <alignment horizontal="center" vertical="center"/>
    </xf>
    <xf numFmtId="49" fontId="27" fillId="0" borderId="15" xfId="3" applyNumberFormat="1" applyFont="1" applyFill="1" applyBorder="1" applyAlignment="1">
      <alignment horizontal="center" vertical="center" wrapText="1"/>
    </xf>
    <xf numFmtId="49" fontId="27" fillId="0" borderId="76" xfId="3" applyNumberFormat="1" applyFont="1" applyFill="1" applyBorder="1" applyAlignment="1">
      <alignment horizontal="center" vertical="center" wrapText="1"/>
    </xf>
    <xf numFmtId="49" fontId="27" fillId="0" borderId="88" xfId="3" applyNumberFormat="1" applyFont="1" applyFill="1" applyBorder="1" applyAlignment="1">
      <alignment horizontal="center" vertical="center" wrapText="1"/>
    </xf>
    <xf numFmtId="49" fontId="27" fillId="0" borderId="99" xfId="3" applyNumberFormat="1" applyFont="1" applyFill="1" applyBorder="1" applyAlignment="1">
      <alignment horizontal="center" vertical="center" wrapText="1"/>
    </xf>
    <xf numFmtId="49" fontId="27" fillId="0" borderId="21" xfId="3" applyNumberFormat="1" applyFont="1" applyFill="1" applyBorder="1" applyAlignment="1" applyProtection="1">
      <alignment horizontal="center" vertical="center"/>
    </xf>
    <xf numFmtId="0" fontId="27" fillId="0" borderId="27" xfId="3" applyFont="1" applyFill="1" applyBorder="1" applyAlignment="1">
      <alignment horizontal="center" vertical="center" wrapText="1"/>
    </xf>
    <xf numFmtId="0" fontId="27" fillId="0" borderId="28" xfId="3" applyFont="1" applyFill="1" applyBorder="1" applyAlignment="1">
      <alignment horizontal="center" vertical="center" wrapText="1"/>
    </xf>
    <xf numFmtId="169" fontId="9" fillId="0" borderId="1" xfId="3" applyNumberFormat="1" applyFont="1" applyFill="1" applyBorder="1" applyAlignment="1" applyProtection="1">
      <alignment horizontal="center" vertical="center" wrapText="1"/>
    </xf>
    <xf numFmtId="0" fontId="9" fillId="0" borderId="71" xfId="3" applyNumberFormat="1" applyFont="1" applyFill="1" applyBorder="1" applyAlignment="1" applyProtection="1">
      <alignment horizontal="center" vertical="center"/>
    </xf>
    <xf numFmtId="0" fontId="9" fillId="0" borderId="0" xfId="3" applyNumberFormat="1" applyFont="1" applyFill="1" applyBorder="1" applyAlignment="1" applyProtection="1">
      <alignment horizontal="center" vertical="center"/>
    </xf>
    <xf numFmtId="170" fontId="27" fillId="0" borderId="12" xfId="3" applyNumberFormat="1" applyFont="1" applyFill="1" applyBorder="1" applyAlignment="1" applyProtection="1">
      <alignment horizontal="center" vertical="center"/>
    </xf>
    <xf numFmtId="170" fontId="27" fillId="0" borderId="66" xfId="3" applyNumberFormat="1" applyFont="1" applyFill="1" applyBorder="1" applyAlignment="1" applyProtection="1">
      <alignment horizontal="center" vertical="center"/>
    </xf>
    <xf numFmtId="0" fontId="27" fillId="0" borderId="13" xfId="3" applyFont="1" applyFill="1" applyBorder="1" applyAlignment="1">
      <alignment horizontal="center" vertical="center" wrapText="1"/>
    </xf>
    <xf numFmtId="49" fontId="27" fillId="0" borderId="16" xfId="3" applyNumberFormat="1" applyFont="1" applyFill="1" applyBorder="1" applyAlignment="1">
      <alignment horizontal="center" vertical="center" wrapText="1"/>
    </xf>
    <xf numFmtId="49" fontId="27" fillId="0" borderId="42" xfId="3" applyNumberFormat="1" applyFont="1" applyFill="1" applyBorder="1" applyAlignment="1">
      <alignment horizontal="center" vertical="center" wrapText="1"/>
    </xf>
    <xf numFmtId="49" fontId="27" fillId="0" borderId="85" xfId="0" applyNumberFormat="1" applyFont="1" applyFill="1" applyBorder="1" applyAlignment="1" applyProtection="1">
      <alignment horizontal="center" vertical="center"/>
    </xf>
    <xf numFmtId="49" fontId="27" fillId="0" borderId="98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>
      <alignment horizontal="right" vertical="center"/>
    </xf>
    <xf numFmtId="0" fontId="27" fillId="0" borderId="1" xfId="3" applyFont="1" applyFill="1" applyBorder="1" applyAlignment="1">
      <alignment horizontal="center" vertical="center" wrapText="1"/>
    </xf>
    <xf numFmtId="170" fontId="27" fillId="0" borderId="97" xfId="3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wrapText="1"/>
    </xf>
    <xf numFmtId="49" fontId="2" fillId="0" borderId="1" xfId="3" applyNumberFormat="1" applyFont="1" applyFill="1" applyBorder="1" applyAlignment="1">
      <alignment vertical="center" wrapText="1"/>
    </xf>
    <xf numFmtId="166" fontId="2" fillId="0" borderId="1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wrapText="1"/>
    </xf>
    <xf numFmtId="49" fontId="2" fillId="8" borderId="1" xfId="3" applyNumberFormat="1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left" wrapText="1"/>
    </xf>
    <xf numFmtId="169" fontId="3" fillId="0" borderId="1" xfId="3" applyNumberFormat="1" applyFont="1" applyFill="1" applyBorder="1" applyAlignment="1" applyProtection="1">
      <alignment horizontal="justify" vertical="center" wrapText="1"/>
    </xf>
    <xf numFmtId="49" fontId="2" fillId="4" borderId="1" xfId="0" applyNumberFormat="1" applyFont="1" applyFill="1" applyBorder="1" applyAlignment="1">
      <alignment vertical="center" wrapText="1"/>
    </xf>
    <xf numFmtId="49" fontId="2" fillId="4" borderId="1" xfId="3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wrapText="1"/>
    </xf>
    <xf numFmtId="49" fontId="27" fillId="0" borderId="15" xfId="0" applyNumberFormat="1" applyFont="1" applyFill="1" applyBorder="1" applyAlignment="1" applyProtection="1">
      <alignment horizontal="center" vertical="center"/>
    </xf>
    <xf numFmtId="49" fontId="27" fillId="0" borderId="14" xfId="3" applyNumberFormat="1" applyFont="1" applyFill="1" applyBorder="1" applyAlignment="1">
      <alignment horizontal="center" vertical="center" wrapText="1"/>
    </xf>
    <xf numFmtId="169" fontId="27" fillId="0" borderId="20" xfId="3" applyNumberFormat="1" applyFont="1" applyFill="1" applyBorder="1" applyAlignment="1" applyProtection="1">
      <alignment horizontal="center" vertical="center" wrapText="1"/>
    </xf>
    <xf numFmtId="166" fontId="27" fillId="0" borderId="17" xfId="3" applyNumberFormat="1" applyFont="1" applyFill="1" applyBorder="1" applyAlignment="1" applyProtection="1">
      <alignment horizontal="center" vertical="center"/>
    </xf>
    <xf numFmtId="1" fontId="27" fillId="0" borderId="14" xfId="3" applyNumberFormat="1" applyFont="1" applyFill="1" applyBorder="1" applyAlignment="1" applyProtection="1">
      <alignment horizontal="center" vertical="center"/>
    </xf>
    <xf numFmtId="1" fontId="27" fillId="0" borderId="25" xfId="3" applyNumberFormat="1" applyFont="1" applyFill="1" applyBorder="1" applyAlignment="1" applyProtection="1">
      <alignment horizontal="center" vertical="center"/>
    </xf>
    <xf numFmtId="1" fontId="27" fillId="0" borderId="19" xfId="3" applyNumberFormat="1" applyFont="1" applyFill="1" applyBorder="1" applyAlignment="1" applyProtection="1">
      <alignment horizontal="center" vertical="center"/>
    </xf>
    <xf numFmtId="1" fontId="30" fillId="0" borderId="25" xfId="3" applyNumberFormat="1" applyFont="1" applyFill="1" applyBorder="1" applyAlignment="1">
      <alignment horizontal="center" vertical="center" wrapText="1"/>
    </xf>
    <xf numFmtId="1" fontId="30" fillId="0" borderId="16" xfId="3" applyNumberFormat="1" applyFont="1" applyFill="1" applyBorder="1" applyAlignment="1">
      <alignment horizontal="center" vertical="center" wrapText="1"/>
    </xf>
    <xf numFmtId="1" fontId="30" fillId="0" borderId="20" xfId="3" applyNumberFormat="1" applyFont="1" applyFill="1" applyBorder="1" applyAlignment="1">
      <alignment horizontal="center" vertical="center" wrapText="1"/>
    </xf>
    <xf numFmtId="49" fontId="27" fillId="0" borderId="76" xfId="0" applyNumberFormat="1" applyFont="1" applyFill="1" applyBorder="1" applyAlignment="1" applyProtection="1">
      <alignment horizontal="center" vertical="center"/>
    </xf>
    <xf numFmtId="1" fontId="30" fillId="0" borderId="10" xfId="3" applyNumberFormat="1" applyFont="1" applyFill="1" applyBorder="1" applyAlignment="1">
      <alignment horizontal="center" vertical="center" wrapText="1"/>
    </xf>
    <xf numFmtId="1" fontId="30" fillId="0" borderId="42" xfId="3" applyNumberFormat="1" applyFont="1" applyFill="1" applyBorder="1" applyAlignment="1">
      <alignment horizontal="center" vertical="center" wrapText="1"/>
    </xf>
    <xf numFmtId="1" fontId="30" fillId="0" borderId="54" xfId="3" applyNumberFormat="1" applyFont="1" applyFill="1" applyBorder="1" applyAlignment="1">
      <alignment horizontal="center" vertical="center" wrapText="1"/>
    </xf>
    <xf numFmtId="0" fontId="27" fillId="0" borderId="42" xfId="3" applyFont="1" applyFill="1" applyBorder="1" applyAlignment="1">
      <alignment horizontal="center" vertical="center" wrapText="1"/>
    </xf>
    <xf numFmtId="1" fontId="9" fillId="0" borderId="10" xfId="3" applyNumberFormat="1" applyFont="1" applyFill="1" applyBorder="1" applyAlignment="1">
      <alignment horizontal="center" vertical="center" wrapText="1"/>
    </xf>
    <xf numFmtId="1" fontId="9" fillId="0" borderId="42" xfId="3" applyNumberFormat="1" applyFont="1" applyFill="1" applyBorder="1" applyAlignment="1">
      <alignment horizontal="center" vertical="center" wrapText="1"/>
    </xf>
    <xf numFmtId="1" fontId="9" fillId="0" borderId="54" xfId="3" applyNumberFormat="1" applyFont="1" applyFill="1" applyBorder="1" applyAlignment="1" applyProtection="1">
      <alignment vertical="center"/>
    </xf>
    <xf numFmtId="0" fontId="27" fillId="0" borderId="52" xfId="3" applyFont="1" applyFill="1" applyBorder="1" applyAlignment="1">
      <alignment horizontal="center" vertical="center" wrapText="1"/>
    </xf>
    <xf numFmtId="0" fontId="27" fillId="0" borderId="0" xfId="3" applyFont="1" applyFill="1" applyBorder="1" applyAlignment="1">
      <alignment horizontal="center" vertical="center" wrapText="1"/>
    </xf>
    <xf numFmtId="170" fontId="32" fillId="0" borderId="102" xfId="3" applyNumberFormat="1" applyFont="1" applyFill="1" applyBorder="1" applyAlignment="1" applyProtection="1">
      <alignment horizontal="center" vertical="center"/>
    </xf>
    <xf numFmtId="171" fontId="27" fillId="0" borderId="102" xfId="3" applyNumberFormat="1" applyFont="1" applyFill="1" applyBorder="1" applyAlignment="1" applyProtection="1">
      <alignment horizontal="center" vertical="center"/>
    </xf>
    <xf numFmtId="0" fontId="27" fillId="0" borderId="71" xfId="3" applyFont="1" applyFill="1" applyBorder="1" applyAlignment="1">
      <alignment horizontal="center" vertical="center" wrapText="1"/>
    </xf>
    <xf numFmtId="0" fontId="27" fillId="0" borderId="112" xfId="0" applyNumberFormat="1" applyFont="1" applyFill="1" applyBorder="1" applyAlignment="1">
      <alignment horizontal="center" vertical="center" wrapText="1"/>
    </xf>
    <xf numFmtId="49" fontId="3" fillId="0" borderId="113" xfId="0" applyNumberFormat="1" applyFont="1" applyFill="1" applyBorder="1" applyAlignment="1">
      <alignment horizontal="center" vertical="center" wrapText="1"/>
    </xf>
    <xf numFmtId="0" fontId="27" fillId="0" borderId="77" xfId="3" applyNumberFormat="1" applyFont="1" applyFill="1" applyBorder="1" applyAlignment="1">
      <alignment horizontal="center" vertical="center" wrapText="1"/>
    </xf>
    <xf numFmtId="49" fontId="27" fillId="0" borderId="113" xfId="0" applyNumberFormat="1" applyFont="1" applyFill="1" applyBorder="1" applyAlignment="1">
      <alignment horizontal="center" vertical="center" wrapText="1"/>
    </xf>
    <xf numFmtId="169" fontId="27" fillId="0" borderId="77" xfId="3" applyNumberFormat="1" applyFont="1" applyFill="1" applyBorder="1" applyAlignment="1" applyProtection="1">
      <alignment horizontal="center" vertical="center"/>
    </xf>
    <xf numFmtId="0" fontId="27" fillId="0" borderId="84" xfId="3" applyFont="1" applyFill="1" applyBorder="1" applyAlignment="1">
      <alignment horizontal="center" vertical="center" wrapText="1"/>
    </xf>
    <xf numFmtId="0" fontId="27" fillId="0" borderId="114" xfId="3" applyFont="1" applyFill="1" applyBorder="1" applyAlignment="1">
      <alignment horizontal="center" vertical="center" wrapText="1"/>
    </xf>
    <xf numFmtId="0" fontId="27" fillId="0" borderId="102" xfId="3" applyFont="1" applyFill="1" applyBorder="1" applyAlignment="1">
      <alignment horizontal="center" vertical="center" wrapText="1"/>
    </xf>
    <xf numFmtId="171" fontId="9" fillId="0" borderId="102" xfId="3" applyNumberFormat="1" applyFont="1" applyFill="1" applyBorder="1" applyAlignment="1" applyProtection="1">
      <alignment horizontal="center" vertical="center"/>
    </xf>
    <xf numFmtId="166" fontId="27" fillId="0" borderId="82" xfId="0" applyNumberFormat="1" applyFont="1" applyFill="1" applyBorder="1" applyAlignment="1" applyProtection="1">
      <alignment horizontal="center" vertical="center"/>
    </xf>
    <xf numFmtId="0" fontId="27" fillId="0" borderId="83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1" fontId="30" fillId="0" borderId="54" xfId="3" applyNumberFormat="1" applyFont="1" applyFill="1" applyBorder="1" applyAlignment="1" applyProtection="1">
      <alignment horizontal="center" vertical="center"/>
    </xf>
    <xf numFmtId="169" fontId="27" fillId="0" borderId="0" xfId="3" applyNumberFormat="1" applyFont="1" applyFill="1" applyBorder="1" applyAlignment="1" applyProtection="1">
      <alignment vertical="center"/>
    </xf>
    <xf numFmtId="165" fontId="9" fillId="0" borderId="86" xfId="3" applyNumberFormat="1" applyFont="1" applyFill="1" applyBorder="1" applyAlignment="1" applyProtection="1">
      <alignment horizontal="center" vertical="center"/>
    </xf>
    <xf numFmtId="1" fontId="9" fillId="0" borderId="76" xfId="3" applyNumberFormat="1" applyFont="1" applyFill="1" applyBorder="1" applyAlignment="1">
      <alignment horizontal="center" vertical="center" wrapText="1"/>
    </xf>
    <xf numFmtId="0" fontId="9" fillId="0" borderId="23" xfId="3" applyFont="1" applyFill="1" applyBorder="1" applyAlignment="1">
      <alignment horizontal="center" vertical="center" wrapText="1"/>
    </xf>
    <xf numFmtId="169" fontId="27" fillId="0" borderId="52" xfId="3" applyNumberFormat="1" applyFont="1" applyFill="1" applyBorder="1" applyAlignment="1" applyProtection="1">
      <alignment horizontal="center" vertical="center"/>
    </xf>
    <xf numFmtId="0" fontId="27" fillId="0" borderId="7" xfId="3" applyFont="1" applyFill="1" applyBorder="1" applyAlignment="1">
      <alignment horizontal="center" vertical="center" wrapText="1"/>
    </xf>
    <xf numFmtId="1" fontId="30" fillId="0" borderId="7" xfId="3" applyNumberFormat="1" applyFont="1" applyFill="1" applyBorder="1" applyAlignment="1">
      <alignment horizontal="center" vertical="center" wrapText="1"/>
    </xf>
    <xf numFmtId="1" fontId="30" fillId="0" borderId="0" xfId="3" applyNumberFormat="1" applyFont="1" applyFill="1" applyBorder="1" applyAlignment="1">
      <alignment horizontal="center" vertical="center" wrapText="1"/>
    </xf>
    <xf numFmtId="1" fontId="30" fillId="0" borderId="58" xfId="3" applyNumberFormat="1" applyFont="1" applyFill="1" applyBorder="1" applyAlignment="1">
      <alignment horizontal="center" vertical="center" wrapText="1"/>
    </xf>
    <xf numFmtId="0" fontId="30" fillId="0" borderId="57" xfId="3" applyFont="1" applyFill="1" applyBorder="1" applyAlignment="1">
      <alignment horizontal="center" vertical="center" wrapText="1"/>
    </xf>
    <xf numFmtId="0" fontId="30" fillId="0" borderId="0" xfId="3" applyFont="1" applyFill="1" applyBorder="1" applyAlignment="1">
      <alignment horizontal="center" vertical="center" wrapText="1"/>
    </xf>
    <xf numFmtId="171" fontId="27" fillId="0" borderId="12" xfId="3" applyNumberFormat="1" applyFont="1" applyFill="1" applyBorder="1" applyAlignment="1" applyProtection="1">
      <alignment horizontal="center" vertical="center"/>
    </xf>
    <xf numFmtId="168" fontId="27" fillId="0" borderId="12" xfId="3" applyNumberFormat="1" applyFont="1" applyFill="1" applyBorder="1" applyAlignment="1" applyProtection="1">
      <alignment horizontal="center" vertical="center"/>
    </xf>
    <xf numFmtId="171" fontId="27" fillId="0" borderId="25" xfId="3" applyNumberFormat="1" applyFont="1" applyFill="1" applyBorder="1" applyAlignment="1" applyProtection="1">
      <alignment horizontal="center" vertical="center"/>
    </xf>
    <xf numFmtId="171" fontId="27" fillId="0" borderId="19" xfId="3" applyNumberFormat="1" applyFont="1" applyFill="1" applyBorder="1" applyAlignment="1" applyProtection="1">
      <alignment horizontal="center" vertical="center"/>
    </xf>
    <xf numFmtId="171" fontId="27" fillId="0" borderId="24" xfId="3" applyNumberFormat="1" applyFont="1" applyFill="1" applyBorder="1" applyAlignment="1" applyProtection="1">
      <alignment horizontal="center" vertical="center"/>
    </xf>
    <xf numFmtId="166" fontId="30" fillId="0" borderId="20" xfId="3" applyNumberFormat="1" applyFont="1" applyFill="1" applyBorder="1" applyAlignment="1">
      <alignment horizontal="center" vertical="center" wrapText="1"/>
    </xf>
    <xf numFmtId="1" fontId="27" fillId="0" borderId="30" xfId="3" applyNumberFormat="1" applyFont="1" applyFill="1" applyBorder="1" applyAlignment="1" applyProtection="1">
      <alignment horizontal="center" vertical="center"/>
    </xf>
    <xf numFmtId="1" fontId="27" fillId="0" borderId="27" xfId="3" applyNumberFormat="1" applyFont="1" applyFill="1" applyBorder="1" applyAlignment="1" applyProtection="1">
      <alignment horizontal="center" vertical="center"/>
    </xf>
    <xf numFmtId="1" fontId="27" fillId="0" borderId="29" xfId="3" applyNumberFormat="1" applyFont="1" applyFill="1" applyBorder="1" applyAlignment="1" applyProtection="1">
      <alignment horizontal="center" vertical="center"/>
    </xf>
    <xf numFmtId="166" fontId="33" fillId="0" borderId="12" xfId="3" applyNumberFormat="1" applyFont="1" applyFill="1" applyBorder="1" applyAlignment="1">
      <alignment horizontal="center" vertical="center" wrapText="1"/>
    </xf>
    <xf numFmtId="1" fontId="33" fillId="0" borderId="12" xfId="3" applyNumberFormat="1" applyFont="1" applyFill="1" applyBorder="1" applyAlignment="1">
      <alignment horizontal="center" vertical="center" wrapText="1"/>
    </xf>
    <xf numFmtId="1" fontId="33" fillId="0" borderId="55" xfId="3" applyNumberFormat="1" applyFont="1" applyFill="1" applyBorder="1" applyAlignment="1">
      <alignment horizontal="center" vertical="center" wrapText="1"/>
    </xf>
    <xf numFmtId="49" fontId="27" fillId="0" borderId="16" xfId="0" applyNumberFormat="1" applyFont="1" applyFill="1" applyBorder="1" applyAlignment="1">
      <alignment horizontal="left" vertical="center" wrapText="1"/>
    </xf>
    <xf numFmtId="49" fontId="27" fillId="0" borderId="14" xfId="0" applyNumberFormat="1" applyFont="1" applyFill="1" applyBorder="1" applyAlignment="1">
      <alignment horizontal="center" vertical="center"/>
    </xf>
    <xf numFmtId="49" fontId="27" fillId="0" borderId="25" xfId="0" applyNumberFormat="1" applyFont="1" applyFill="1" applyBorder="1" applyAlignment="1">
      <alignment horizontal="center" vertical="center"/>
    </xf>
    <xf numFmtId="165" fontId="27" fillId="0" borderId="14" xfId="0" applyNumberFormat="1" applyFont="1" applyFill="1" applyBorder="1" applyAlignment="1" applyProtection="1">
      <alignment horizontal="center" vertical="center"/>
    </xf>
    <xf numFmtId="1" fontId="27" fillId="0" borderId="14" xfId="0" applyNumberFormat="1" applyFont="1" applyFill="1" applyBorder="1" applyAlignment="1">
      <alignment horizontal="center" vertical="center"/>
    </xf>
    <xf numFmtId="0" fontId="27" fillId="0" borderId="16" xfId="3" applyFont="1" applyFill="1" applyBorder="1" applyAlignment="1">
      <alignment horizontal="center" vertical="center" wrapText="1"/>
    </xf>
    <xf numFmtId="49" fontId="27" fillId="0" borderId="42" xfId="3" applyNumberFormat="1" applyFont="1" applyFill="1" applyBorder="1" applyAlignment="1">
      <alignment vertical="center" wrapText="1"/>
    </xf>
    <xf numFmtId="1" fontId="27" fillId="0" borderId="54" xfId="0" applyNumberFormat="1" applyFont="1" applyFill="1" applyBorder="1" applyAlignment="1">
      <alignment horizontal="center" vertical="center" wrapText="1"/>
    </xf>
    <xf numFmtId="49" fontId="27" fillId="0" borderId="42" xfId="3" applyNumberFormat="1" applyFont="1" applyFill="1" applyBorder="1" applyAlignment="1">
      <alignment horizontal="left" vertical="center" wrapText="1"/>
    </xf>
    <xf numFmtId="1" fontId="30" fillId="0" borderId="54" xfId="3" applyNumberFormat="1" applyFont="1" applyFill="1" applyBorder="1" applyAlignment="1" applyProtection="1">
      <alignment vertical="center"/>
    </xf>
    <xf numFmtId="1" fontId="27" fillId="0" borderId="77" xfId="3" applyNumberFormat="1" applyFont="1" applyFill="1" applyBorder="1" applyAlignment="1">
      <alignment horizontal="center" vertical="center"/>
    </xf>
    <xf numFmtId="49" fontId="27" fillId="0" borderId="77" xfId="3" applyNumberFormat="1" applyFont="1" applyFill="1" applyBorder="1" applyAlignment="1">
      <alignment horizontal="center" vertical="center"/>
    </xf>
    <xf numFmtId="49" fontId="27" fillId="0" borderId="10" xfId="3" applyNumberFormat="1" applyFont="1" applyFill="1" applyBorder="1" applyAlignment="1">
      <alignment horizontal="center" vertical="center"/>
    </xf>
    <xf numFmtId="49" fontId="27" fillId="0" borderId="54" xfId="3" applyNumberFormat="1" applyFont="1" applyFill="1" applyBorder="1" applyAlignment="1">
      <alignment horizontal="center" vertical="center"/>
    </xf>
    <xf numFmtId="49" fontId="9" fillId="0" borderId="42" xfId="3" applyNumberFormat="1" applyFont="1" applyFill="1" applyBorder="1" applyAlignment="1">
      <alignment vertical="center" wrapText="1"/>
    </xf>
    <xf numFmtId="49" fontId="9" fillId="0" borderId="77" xfId="3" applyNumberFormat="1" applyFont="1" applyFill="1" applyBorder="1" applyAlignment="1">
      <alignment horizontal="center" vertical="center"/>
    </xf>
    <xf numFmtId="49" fontId="30" fillId="0" borderId="85" xfId="0" applyNumberFormat="1" applyFont="1" applyFill="1" applyBorder="1" applyAlignment="1" applyProtection="1">
      <alignment horizontal="center" vertical="center"/>
    </xf>
    <xf numFmtId="1" fontId="30" fillId="0" borderId="23" xfId="3" applyNumberFormat="1" applyFont="1" applyFill="1" applyBorder="1" applyAlignment="1" applyProtection="1">
      <alignment vertical="center"/>
    </xf>
    <xf numFmtId="0" fontId="9" fillId="0" borderId="21" xfId="3" applyNumberFormat="1" applyFont="1" applyFill="1" applyBorder="1" applyAlignment="1">
      <alignment horizontal="center" vertical="center"/>
    </xf>
    <xf numFmtId="0" fontId="9" fillId="0" borderId="89" xfId="3" applyNumberFormat="1" applyFont="1" applyFill="1" applyBorder="1" applyAlignment="1">
      <alignment horizontal="center" vertical="center"/>
    </xf>
    <xf numFmtId="49" fontId="9" fillId="0" borderId="28" xfId="3" applyNumberFormat="1" applyFont="1" applyFill="1" applyBorder="1" applyAlignment="1">
      <alignment horizontal="center" vertical="center"/>
    </xf>
    <xf numFmtId="171" fontId="9" fillId="0" borderId="21" xfId="3" applyNumberFormat="1" applyFont="1" applyFill="1" applyBorder="1" applyAlignment="1" applyProtection="1">
      <alignment horizontal="center" vertical="center"/>
    </xf>
    <xf numFmtId="0" fontId="9" fillId="0" borderId="21" xfId="3" applyFont="1" applyFill="1" applyBorder="1" applyAlignment="1">
      <alignment horizontal="center" vertical="center" wrapText="1"/>
    </xf>
    <xf numFmtId="1" fontId="27" fillId="0" borderId="21" xfId="0" applyNumberFormat="1" applyFont="1" applyFill="1" applyBorder="1" applyAlignment="1">
      <alignment horizontal="center" vertical="center" wrapText="1"/>
    </xf>
    <xf numFmtId="0" fontId="9" fillId="0" borderId="30" xfId="3" applyFont="1" applyFill="1" applyBorder="1" applyAlignment="1">
      <alignment horizontal="center" vertical="center" wrapText="1"/>
    </xf>
    <xf numFmtId="0" fontId="9" fillId="0" borderId="27" xfId="3" applyFont="1" applyFill="1" applyBorder="1" applyAlignment="1">
      <alignment horizontal="center" vertical="center" wrapText="1"/>
    </xf>
    <xf numFmtId="1" fontId="9" fillId="0" borderId="28" xfId="0" applyNumberFormat="1" applyFont="1" applyFill="1" applyBorder="1" applyAlignment="1">
      <alignment horizontal="center" vertical="center" wrapText="1"/>
    </xf>
    <xf numFmtId="1" fontId="9" fillId="0" borderId="30" xfId="3" applyNumberFormat="1" applyFont="1" applyFill="1" applyBorder="1" applyAlignment="1">
      <alignment horizontal="center" vertical="center" wrapText="1"/>
    </xf>
    <xf numFmtId="1" fontId="9" fillId="0" borderId="89" xfId="3" applyNumberFormat="1" applyFont="1" applyFill="1" applyBorder="1" applyAlignment="1">
      <alignment horizontal="center" vertical="center" wrapText="1"/>
    </xf>
    <xf numFmtId="1" fontId="9" fillId="0" borderId="28" xfId="3" applyNumberFormat="1" applyFont="1" applyFill="1" applyBorder="1" applyAlignment="1">
      <alignment horizontal="center" vertical="center" wrapText="1"/>
    </xf>
    <xf numFmtId="1" fontId="27" fillId="0" borderId="15" xfId="3" applyNumberFormat="1" applyFont="1" applyFill="1" applyBorder="1" applyAlignment="1" applyProtection="1">
      <alignment horizontal="center" vertical="center"/>
    </xf>
    <xf numFmtId="1" fontId="27" fillId="0" borderId="17" xfId="3" applyNumberFormat="1" applyFont="1" applyFill="1" applyBorder="1" applyAlignment="1" applyProtection="1">
      <alignment horizontal="center" vertical="center"/>
    </xf>
    <xf numFmtId="1" fontId="9" fillId="0" borderId="25" xfId="3" applyNumberFormat="1" applyFont="1" applyFill="1" applyBorder="1" applyAlignment="1">
      <alignment horizontal="center" vertical="center" wrapText="1"/>
    </xf>
    <xf numFmtId="1" fontId="9" fillId="0" borderId="16" xfId="3" applyNumberFormat="1" applyFont="1" applyFill="1" applyBorder="1" applyAlignment="1">
      <alignment horizontal="center" vertical="center" wrapText="1"/>
    </xf>
    <xf numFmtId="1" fontId="9" fillId="0" borderId="20" xfId="3" applyNumberFormat="1" applyFont="1" applyFill="1" applyBorder="1" applyAlignment="1" applyProtection="1">
      <alignment vertical="center"/>
    </xf>
    <xf numFmtId="49" fontId="9" fillId="0" borderId="42" xfId="3" applyNumberFormat="1" applyFont="1" applyFill="1" applyBorder="1" applyAlignment="1">
      <alignment horizontal="left" vertical="center" wrapText="1"/>
    </xf>
    <xf numFmtId="1" fontId="9" fillId="0" borderId="77" xfId="0" applyNumberFormat="1" applyFont="1" applyFill="1" applyBorder="1" applyAlignment="1">
      <alignment horizontal="center" vertical="center" wrapText="1"/>
    </xf>
    <xf numFmtId="1" fontId="9" fillId="0" borderId="54" xfId="0" applyNumberFormat="1" applyFont="1" applyFill="1" applyBorder="1" applyAlignment="1">
      <alignment horizontal="center" vertical="center" wrapText="1"/>
    </xf>
    <xf numFmtId="0" fontId="9" fillId="0" borderId="77" xfId="3" applyNumberFormat="1" applyFont="1" applyFill="1" applyBorder="1" applyAlignment="1">
      <alignment horizontal="center" vertical="center"/>
    </xf>
    <xf numFmtId="49" fontId="27" fillId="0" borderId="32" xfId="3" applyNumberFormat="1" applyFont="1" applyFill="1" applyBorder="1" applyAlignment="1">
      <alignment vertical="center" wrapText="1"/>
    </xf>
    <xf numFmtId="0" fontId="27" fillId="0" borderId="77" xfId="3" applyNumberFormat="1" applyFont="1" applyFill="1" applyBorder="1" applyAlignment="1">
      <alignment horizontal="center" vertical="center"/>
    </xf>
    <xf numFmtId="0" fontId="27" fillId="0" borderId="42" xfId="3" applyNumberFormat="1" applyFont="1" applyFill="1" applyBorder="1" applyAlignment="1">
      <alignment horizontal="center" vertical="center"/>
    </xf>
    <xf numFmtId="0" fontId="27" fillId="0" borderId="32" xfId="3" applyFont="1" applyFill="1" applyBorder="1" applyAlignment="1">
      <alignment horizontal="center" vertical="center" wrapText="1"/>
    </xf>
    <xf numFmtId="0" fontId="9" fillId="0" borderId="85" xfId="3" applyFont="1" applyFill="1" applyBorder="1" applyAlignment="1">
      <alignment horizontal="center" vertical="center" wrapText="1"/>
    </xf>
    <xf numFmtId="0" fontId="9" fillId="0" borderId="31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wrapText="1"/>
    </xf>
    <xf numFmtId="1" fontId="9" fillId="0" borderId="31" xfId="3" applyNumberFormat="1" applyFont="1" applyFill="1" applyBorder="1" applyAlignment="1">
      <alignment horizontal="center" vertical="center" wrapText="1"/>
    </xf>
    <xf numFmtId="1" fontId="30" fillId="0" borderId="23" xfId="3" applyNumberFormat="1" applyFont="1" applyFill="1" applyBorder="1" applyAlignment="1" applyProtection="1">
      <alignment horizontal="center" vertical="center"/>
    </xf>
    <xf numFmtId="171" fontId="27" fillId="0" borderId="8" xfId="3" applyNumberFormat="1" applyFont="1" applyFill="1" applyBorder="1" applyAlignment="1" applyProtection="1">
      <alignment horizontal="center" vertical="center"/>
    </xf>
    <xf numFmtId="0" fontId="27" fillId="0" borderId="15" xfId="3" applyFont="1" applyFill="1" applyBorder="1" applyAlignment="1">
      <alignment horizontal="center" vertical="center" wrapText="1"/>
    </xf>
    <xf numFmtId="0" fontId="27" fillId="0" borderId="25" xfId="3" applyFont="1" applyFill="1" applyBorder="1" applyAlignment="1">
      <alignment horizontal="center" vertical="center" wrapText="1"/>
    </xf>
    <xf numFmtId="1" fontId="27" fillId="0" borderId="55" xfId="3" applyNumberFormat="1" applyFont="1" applyFill="1" applyBorder="1" applyAlignment="1">
      <alignment horizontal="center" vertical="center" wrapText="1"/>
    </xf>
    <xf numFmtId="0" fontId="27" fillId="0" borderId="14" xfId="0" applyNumberFormat="1" applyFont="1" applyFill="1" applyBorder="1" applyAlignment="1" applyProtection="1">
      <alignment horizontal="left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170" fontId="34" fillId="0" borderId="20" xfId="0" applyNumberFormat="1" applyFont="1" applyFill="1" applyBorder="1" applyAlignment="1" applyProtection="1">
      <alignment horizontal="center" vertical="center"/>
    </xf>
    <xf numFmtId="1" fontId="27" fillId="0" borderId="15" xfId="0" applyNumberFormat="1" applyFont="1" applyFill="1" applyBorder="1" applyAlignment="1">
      <alignment horizontal="center" vertical="center" wrapText="1"/>
    </xf>
    <xf numFmtId="1" fontId="9" fillId="0" borderId="16" xfId="3" applyNumberFormat="1" applyFont="1" applyFill="1" applyBorder="1" applyAlignment="1" applyProtection="1">
      <alignment horizontal="center" vertical="center"/>
    </xf>
    <xf numFmtId="1" fontId="9" fillId="0" borderId="20" xfId="3" applyNumberFormat="1" applyFont="1" applyFill="1" applyBorder="1" applyAlignment="1" applyProtection="1">
      <alignment horizontal="center" vertical="center"/>
    </xf>
    <xf numFmtId="0" fontId="27" fillId="0" borderId="98" xfId="0" applyNumberFormat="1" applyFont="1" applyFill="1" applyBorder="1" applyAlignment="1" applyProtection="1">
      <alignment horizontal="left" vertical="center" wrapText="1"/>
    </xf>
    <xf numFmtId="0" fontId="9" fillId="0" borderId="99" xfId="0" applyFont="1" applyFill="1" applyBorder="1" applyAlignment="1">
      <alignment horizontal="center" vertical="center" wrapText="1"/>
    </xf>
    <xf numFmtId="0" fontId="9" fillId="0" borderId="98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170" fontId="34" fillId="0" borderId="100" xfId="0" applyNumberFormat="1" applyFont="1" applyFill="1" applyBorder="1" applyAlignment="1" applyProtection="1">
      <alignment horizontal="center" vertical="center"/>
    </xf>
    <xf numFmtId="166" fontId="27" fillId="0" borderId="98" xfId="0" applyNumberFormat="1" applyFont="1" applyFill="1" applyBorder="1" applyAlignment="1" applyProtection="1">
      <alignment horizontal="center" vertical="center"/>
    </xf>
    <xf numFmtId="1" fontId="27" fillId="0" borderId="76" xfId="0" applyNumberFormat="1" applyFont="1" applyFill="1" applyBorder="1" applyAlignment="1">
      <alignment horizontal="center" vertical="center" wrapText="1"/>
    </xf>
    <xf numFmtId="1" fontId="27" fillId="0" borderId="35" xfId="3" applyNumberFormat="1" applyFont="1" applyFill="1" applyBorder="1" applyAlignment="1" applyProtection="1">
      <alignment horizontal="center" vertical="center"/>
    </xf>
    <xf numFmtId="1" fontId="27" fillId="0" borderId="36" xfId="3" applyNumberFormat="1" applyFont="1" applyFill="1" applyBorder="1" applyAlignment="1" applyProtection="1">
      <alignment horizontal="center" vertical="center"/>
    </xf>
    <xf numFmtId="166" fontId="27" fillId="0" borderId="101" xfId="3" applyNumberFormat="1" applyFont="1" applyFill="1" applyBorder="1" applyAlignment="1" applyProtection="1">
      <alignment horizontal="center" vertical="center"/>
    </xf>
    <xf numFmtId="0" fontId="9" fillId="0" borderId="76" xfId="0" applyFont="1" applyFill="1" applyBorder="1" applyAlignment="1">
      <alignment horizontal="center" vertical="center" wrapText="1"/>
    </xf>
    <xf numFmtId="0" fontId="9" fillId="0" borderId="77" xfId="0" applyFont="1" applyFill="1" applyBorder="1" applyAlignment="1">
      <alignment horizontal="center" vertical="center" wrapText="1"/>
    </xf>
    <xf numFmtId="170" fontId="34" fillId="0" borderId="54" xfId="0" applyNumberFormat="1" applyFont="1" applyFill="1" applyBorder="1" applyAlignment="1" applyProtection="1">
      <alignment horizontal="center" vertical="center"/>
    </xf>
    <xf numFmtId="49" fontId="27" fillId="0" borderId="88" xfId="0" applyNumberFormat="1" applyFont="1" applyFill="1" applyBorder="1" applyAlignment="1" applyProtection="1">
      <alignment horizontal="center" vertical="center"/>
    </xf>
    <xf numFmtId="0" fontId="9" fillId="0" borderId="88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170" fontId="34" fillId="0" borderId="28" xfId="0" applyNumberFormat="1" applyFont="1" applyFill="1" applyBorder="1" applyAlignment="1" applyProtection="1">
      <alignment horizontal="center" vertical="center"/>
    </xf>
    <xf numFmtId="1" fontId="27" fillId="0" borderId="88" xfId="0" applyNumberFormat="1" applyFont="1" applyFill="1" applyBorder="1" applyAlignment="1" applyProtection="1">
      <alignment horizontal="center" vertical="center"/>
    </xf>
    <xf numFmtId="0" fontId="27" fillId="0" borderId="30" xfId="3" applyFont="1" applyFill="1" applyBorder="1" applyAlignment="1">
      <alignment horizontal="center" vertical="center" wrapText="1"/>
    </xf>
    <xf numFmtId="1" fontId="27" fillId="0" borderId="89" xfId="3" applyNumberFormat="1" applyFont="1" applyFill="1" applyBorder="1" applyAlignment="1" applyProtection="1">
      <alignment horizontal="center" vertical="center"/>
    </xf>
    <xf numFmtId="166" fontId="27" fillId="0" borderId="52" xfId="0" applyNumberFormat="1" applyFont="1" applyFill="1" applyBorder="1" applyAlignment="1" applyProtection="1">
      <alignment horizontal="center" vertical="center"/>
    </xf>
    <xf numFmtId="166" fontId="27" fillId="0" borderId="7" xfId="3" applyNumberFormat="1" applyFont="1" applyFill="1" applyBorder="1" applyAlignment="1" applyProtection="1">
      <alignment horizontal="center" vertical="center"/>
    </xf>
    <xf numFmtId="166" fontId="27" fillId="0" borderId="5" xfId="3" applyNumberFormat="1" applyFont="1" applyFill="1" applyBorder="1" applyAlignment="1" applyProtection="1">
      <alignment horizontal="center" vertical="center"/>
    </xf>
    <xf numFmtId="1" fontId="27" fillId="0" borderId="33" xfId="3" applyNumberFormat="1" applyFont="1" applyFill="1" applyBorder="1" applyAlignment="1" applyProtection="1">
      <alignment horizontal="center" vertical="center"/>
    </xf>
    <xf numFmtId="166" fontId="27" fillId="0" borderId="8" xfId="3" applyNumberFormat="1" applyFont="1" applyFill="1" applyBorder="1" applyAlignment="1" applyProtection="1">
      <alignment horizontal="center" vertical="center"/>
    </xf>
    <xf numFmtId="166" fontId="27" fillId="0" borderId="9" xfId="3" applyNumberFormat="1" applyFont="1" applyFill="1" applyBorder="1" applyAlignment="1" applyProtection="1">
      <alignment horizontal="center" vertical="center"/>
    </xf>
    <xf numFmtId="1" fontId="27" fillId="0" borderId="9" xfId="3" applyNumberFormat="1" applyFont="1" applyFill="1" applyBorder="1" applyAlignment="1" applyProtection="1">
      <alignment horizontal="center" vertical="center"/>
    </xf>
    <xf numFmtId="166" fontId="27" fillId="0" borderId="70" xfId="0" applyNumberFormat="1" applyFont="1" applyFill="1" applyBorder="1" applyAlignment="1" applyProtection="1">
      <alignment horizontal="center" vertical="center"/>
    </xf>
    <xf numFmtId="170" fontId="27" fillId="0" borderId="2" xfId="0" applyNumberFormat="1" applyFont="1" applyFill="1" applyBorder="1" applyAlignment="1" applyProtection="1">
      <alignment horizontal="left" vertical="center" wrapText="1"/>
    </xf>
    <xf numFmtId="170" fontId="9" fillId="0" borderId="12" xfId="0" applyNumberFormat="1" applyFont="1" applyFill="1" applyBorder="1" applyAlignment="1" applyProtection="1">
      <alignment horizontal="center" vertical="center"/>
    </xf>
    <xf numFmtId="170" fontId="9" fillId="0" borderId="70" xfId="0" applyNumberFormat="1" applyFont="1" applyFill="1" applyBorder="1" applyAlignment="1" applyProtection="1">
      <alignment horizontal="center" vertical="center"/>
    </xf>
    <xf numFmtId="170" fontId="9" fillId="0" borderId="61" xfId="0" applyNumberFormat="1" applyFont="1" applyFill="1" applyBorder="1" applyAlignment="1" applyProtection="1">
      <alignment horizontal="center" vertical="center"/>
    </xf>
    <xf numFmtId="0" fontId="27" fillId="0" borderId="61" xfId="0" applyFont="1" applyFill="1" applyBorder="1" applyAlignment="1">
      <alignment horizontal="left" vertical="top" wrapText="1"/>
    </xf>
    <xf numFmtId="170" fontId="27" fillId="0" borderId="9" xfId="3" applyNumberFormat="1" applyFont="1" applyFill="1" applyBorder="1" applyAlignment="1">
      <alignment horizontal="center" vertical="center" wrapText="1"/>
    </xf>
    <xf numFmtId="1" fontId="27" fillId="0" borderId="61" xfId="0" applyNumberFormat="1" applyFont="1" applyFill="1" applyBorder="1" applyAlignment="1">
      <alignment horizontal="center" vertical="top" wrapText="1"/>
    </xf>
    <xf numFmtId="1" fontId="27" fillId="0" borderId="2" xfId="0" applyNumberFormat="1" applyFont="1" applyFill="1" applyBorder="1" applyAlignment="1">
      <alignment horizontal="center" vertical="top" wrapText="1"/>
    </xf>
    <xf numFmtId="1" fontId="27" fillId="0" borderId="59" xfId="0" applyNumberFormat="1" applyFont="1" applyFill="1" applyBorder="1" applyAlignment="1">
      <alignment horizontal="left" vertical="top" wrapText="1"/>
    </xf>
    <xf numFmtId="166" fontId="27" fillId="0" borderId="94" xfId="0" applyNumberFormat="1" applyFont="1" applyFill="1" applyBorder="1" applyAlignment="1" applyProtection="1">
      <alignment horizontal="center" vertical="center"/>
    </xf>
    <xf numFmtId="1" fontId="27" fillId="0" borderId="55" xfId="0" applyNumberFormat="1" applyFont="1" applyFill="1" applyBorder="1" applyAlignment="1" applyProtection="1">
      <alignment horizontal="center" vertical="center"/>
    </xf>
    <xf numFmtId="1" fontId="27" fillId="0" borderId="66" xfId="0" applyNumberFormat="1" applyFont="1" applyFill="1" applyBorder="1" applyAlignment="1" applyProtection="1">
      <alignment horizontal="center" vertical="center"/>
    </xf>
    <xf numFmtId="1" fontId="27" fillId="0" borderId="115" xfId="0" applyNumberFormat="1" applyFont="1" applyFill="1" applyBorder="1" applyAlignment="1" applyProtection="1">
      <alignment horizontal="center" vertical="center"/>
    </xf>
    <xf numFmtId="1" fontId="27" fillId="0" borderId="94" xfId="0" applyNumberFormat="1" applyFont="1" applyFill="1" applyBorder="1" applyAlignment="1" applyProtection="1">
      <alignment horizontal="center" vertical="center"/>
    </xf>
    <xf numFmtId="1" fontId="27" fillId="0" borderId="77" xfId="0" applyNumberFormat="1" applyFont="1" applyFill="1" applyBorder="1" applyAlignment="1" applyProtection="1">
      <alignment horizontal="center" vertical="center"/>
    </xf>
    <xf numFmtId="1" fontId="27" fillId="0" borderId="42" xfId="0" applyNumberFormat="1" applyFont="1" applyFill="1" applyBorder="1" applyAlignment="1" applyProtection="1">
      <alignment horizontal="center" vertical="center"/>
    </xf>
    <xf numFmtId="170" fontId="27" fillId="0" borderId="70" xfId="3" applyNumberFormat="1" applyFont="1" applyFill="1" applyBorder="1" applyAlignment="1" applyProtection="1">
      <alignment horizontal="center" vertical="center"/>
    </xf>
    <xf numFmtId="170" fontId="27" fillId="0" borderId="61" xfId="3" applyNumberFormat="1" applyFont="1" applyFill="1" applyBorder="1" applyAlignment="1" applyProtection="1">
      <alignment horizontal="center" vertical="center"/>
    </xf>
    <xf numFmtId="170" fontId="27" fillId="0" borderId="59" xfId="3" applyNumberFormat="1" applyFont="1" applyFill="1" applyBorder="1" applyAlignment="1" applyProtection="1">
      <alignment horizontal="center" vertical="center"/>
    </xf>
    <xf numFmtId="1" fontId="27" fillId="0" borderId="8" xfId="3" applyNumberFormat="1" applyFont="1" applyFill="1" applyBorder="1" applyAlignment="1" applyProtection="1">
      <alignment horizontal="center" vertical="center"/>
    </xf>
    <xf numFmtId="1" fontId="27" fillId="0" borderId="3" xfId="3" applyNumberFormat="1" applyFont="1" applyFill="1" applyBorder="1" applyAlignment="1" applyProtection="1">
      <alignment horizontal="center" vertical="center"/>
    </xf>
    <xf numFmtId="1" fontId="9" fillId="0" borderId="8" xfId="3" applyNumberFormat="1" applyFont="1" applyFill="1" applyBorder="1" applyAlignment="1" applyProtection="1">
      <alignment horizontal="center" vertical="center"/>
    </xf>
    <xf numFmtId="170" fontId="27" fillId="0" borderId="9" xfId="3" applyNumberFormat="1" applyFont="1" applyFill="1" applyBorder="1" applyAlignment="1" applyProtection="1">
      <alignment horizontal="center" vertical="center"/>
    </xf>
    <xf numFmtId="1" fontId="27" fillId="0" borderId="48" xfId="3" applyNumberFormat="1" applyFont="1" applyFill="1" applyBorder="1" applyAlignment="1" applyProtection="1">
      <alignment horizontal="center" vertical="center"/>
    </xf>
    <xf numFmtId="1" fontId="27" fillId="0" borderId="116" xfId="3" applyNumberFormat="1" applyFont="1" applyFill="1" applyBorder="1" applyAlignment="1" applyProtection="1">
      <alignment horizontal="center" vertical="center"/>
    </xf>
    <xf numFmtId="1" fontId="27" fillId="0" borderId="64" xfId="3" applyNumberFormat="1" applyFont="1" applyFill="1" applyBorder="1" applyAlignment="1" applyProtection="1">
      <alignment horizontal="center" vertical="center"/>
    </xf>
    <xf numFmtId="1" fontId="27" fillId="0" borderId="50" xfId="3" applyNumberFormat="1" applyFont="1" applyFill="1" applyBorder="1" applyAlignment="1" applyProtection="1">
      <alignment horizontal="center" vertical="center"/>
    </xf>
    <xf numFmtId="1" fontId="27" fillId="0" borderId="65" xfId="3" applyNumberFormat="1" applyFont="1" applyFill="1" applyBorder="1" applyAlignment="1" applyProtection="1">
      <alignment horizontal="center" vertical="center"/>
    </xf>
    <xf numFmtId="170" fontId="27" fillId="0" borderId="18" xfId="3" applyNumberFormat="1" applyFont="1" applyFill="1" applyBorder="1" applyAlignment="1" applyProtection="1">
      <alignment horizontal="left" vertical="center" wrapText="1"/>
    </xf>
    <xf numFmtId="49" fontId="9" fillId="0" borderId="14" xfId="0" applyNumberFormat="1" applyFont="1" applyFill="1" applyBorder="1" applyAlignment="1">
      <alignment vertical="center" wrapText="1"/>
    </xf>
    <xf numFmtId="170" fontId="9" fillId="0" borderId="14" xfId="3" applyNumberFormat="1" applyFont="1" applyFill="1" applyBorder="1" applyAlignment="1" applyProtection="1">
      <alignment horizontal="center" vertical="center"/>
    </xf>
    <xf numFmtId="170" fontId="9" fillId="0" borderId="16" xfId="3" applyNumberFormat="1" applyFont="1" applyFill="1" applyBorder="1" applyAlignment="1" applyProtection="1">
      <alignment horizontal="center" vertical="center"/>
    </xf>
    <xf numFmtId="1" fontId="9" fillId="0" borderId="14" xfId="3" applyNumberFormat="1" applyFont="1" applyFill="1" applyBorder="1" applyAlignment="1" applyProtection="1">
      <alignment horizontal="center" vertical="center"/>
    </xf>
    <xf numFmtId="1" fontId="9" fillId="0" borderId="15" xfId="3" applyNumberFormat="1" applyFont="1" applyFill="1" applyBorder="1" applyAlignment="1" applyProtection="1">
      <alignment horizontal="center" vertical="center"/>
    </xf>
    <xf numFmtId="1" fontId="9" fillId="0" borderId="18" xfId="3" applyNumberFormat="1" applyFont="1" applyFill="1" applyBorder="1" applyAlignment="1" applyProtection="1">
      <alignment horizontal="center" vertical="center"/>
    </xf>
    <xf numFmtId="1" fontId="9" fillId="0" borderId="19" xfId="3" applyNumberFormat="1" applyFont="1" applyFill="1" applyBorder="1" applyAlignment="1" applyProtection="1">
      <alignment horizontal="center" vertical="center"/>
    </xf>
    <xf numFmtId="1" fontId="9" fillId="0" borderId="24" xfId="3" applyNumberFormat="1" applyFont="1" applyFill="1" applyBorder="1" applyAlignment="1" applyProtection="1">
      <alignment horizontal="center" vertical="center"/>
    </xf>
    <xf numFmtId="170" fontId="27" fillId="0" borderId="67" xfId="3" applyNumberFormat="1" applyFont="1" applyFill="1" applyBorder="1" applyAlignment="1" applyProtection="1">
      <alignment horizontal="left" vertical="center" wrapText="1"/>
    </xf>
    <xf numFmtId="49" fontId="9" fillId="0" borderId="66" xfId="3" applyNumberFormat="1" applyFont="1" applyFill="1" applyBorder="1" applyAlignment="1">
      <alignment horizontal="left" vertical="center" wrapText="1"/>
    </xf>
    <xf numFmtId="170" fontId="9" fillId="0" borderId="66" xfId="3" applyNumberFormat="1" applyFont="1" applyFill="1" applyBorder="1" applyAlignment="1" applyProtection="1">
      <alignment horizontal="center" vertical="center"/>
    </xf>
    <xf numFmtId="170" fontId="9" fillId="0" borderId="111" xfId="3" applyNumberFormat="1" applyFont="1" applyFill="1" applyBorder="1" applyAlignment="1" applyProtection="1">
      <alignment horizontal="center" vertical="center"/>
    </xf>
    <xf numFmtId="170" fontId="9" fillId="0" borderId="97" xfId="3" applyNumberFormat="1" applyFont="1" applyFill="1" applyBorder="1" applyAlignment="1" applyProtection="1">
      <alignment horizontal="center" vertical="center"/>
    </xf>
    <xf numFmtId="1" fontId="9" fillId="0" borderId="66" xfId="3" applyNumberFormat="1" applyFont="1" applyFill="1" applyBorder="1" applyAlignment="1" applyProtection="1">
      <alignment horizontal="center" vertical="center"/>
    </xf>
    <xf numFmtId="1" fontId="9" fillId="0" borderId="55" xfId="3" applyNumberFormat="1" applyFont="1" applyFill="1" applyBorder="1" applyAlignment="1" applyProtection="1">
      <alignment horizontal="center" vertical="center"/>
    </xf>
    <xf numFmtId="1" fontId="9" fillId="0" borderId="26" xfId="3" applyNumberFormat="1" applyFont="1" applyFill="1" applyBorder="1" applyAlignment="1" applyProtection="1">
      <alignment horizontal="center" vertical="center"/>
    </xf>
    <xf numFmtId="1" fontId="9" fillId="0" borderId="27" xfId="3" applyNumberFormat="1" applyFont="1" applyFill="1" applyBorder="1" applyAlignment="1" applyProtection="1">
      <alignment horizontal="center" vertical="center"/>
    </xf>
    <xf numFmtId="1" fontId="9" fillId="0" borderId="29" xfId="3" applyNumberFormat="1" applyFont="1" applyFill="1" applyBorder="1" applyAlignment="1" applyProtection="1">
      <alignment horizontal="center" vertical="center"/>
    </xf>
    <xf numFmtId="1" fontId="9" fillId="0" borderId="111" xfId="3" applyNumberFormat="1" applyFont="1" applyFill="1" applyBorder="1" applyAlignment="1" applyProtection="1">
      <alignment horizontal="center" vertical="center"/>
    </xf>
    <xf numFmtId="1" fontId="9" fillId="0" borderId="68" xfId="3" applyNumberFormat="1" applyFont="1" applyFill="1" applyBorder="1" applyAlignment="1" applyProtection="1">
      <alignment horizontal="center" vertical="center"/>
    </xf>
    <xf numFmtId="170" fontId="9" fillId="0" borderId="67" xfId="3" applyNumberFormat="1" applyFont="1" applyFill="1" applyBorder="1" applyAlignment="1" applyProtection="1">
      <alignment horizontal="center" vertical="center"/>
    </xf>
    <xf numFmtId="170" fontId="9" fillId="0" borderId="68" xfId="3" applyNumberFormat="1" applyFont="1" applyFill="1" applyBorder="1" applyAlignment="1" applyProtection="1">
      <alignment horizontal="center" vertical="center"/>
    </xf>
    <xf numFmtId="170" fontId="27" fillId="0" borderId="51" xfId="3" applyNumberFormat="1" applyFont="1" applyFill="1" applyBorder="1" applyAlignment="1" applyProtection="1">
      <alignment horizontal="center" vertical="center"/>
    </xf>
    <xf numFmtId="0" fontId="9" fillId="0" borderId="51" xfId="3" applyFont="1" applyFill="1" applyBorder="1" applyAlignment="1">
      <alignment horizontal="center" vertical="center" wrapText="1"/>
    </xf>
    <xf numFmtId="0" fontId="27" fillId="0" borderId="49" xfId="3" applyFont="1" applyFill="1" applyBorder="1" applyAlignment="1">
      <alignment horizontal="center" vertical="center" wrapText="1"/>
    </xf>
    <xf numFmtId="170" fontId="32" fillId="0" borderId="65" xfId="3" applyNumberFormat="1" applyFont="1" applyFill="1" applyBorder="1" applyAlignment="1" applyProtection="1">
      <alignment horizontal="center" vertical="center"/>
    </xf>
    <xf numFmtId="171" fontId="27" fillId="0" borderId="51" xfId="3" applyNumberFormat="1" applyFont="1" applyFill="1" applyBorder="1" applyAlignment="1" applyProtection="1">
      <alignment horizontal="center" vertical="center"/>
    </xf>
    <xf numFmtId="1" fontId="27" fillId="0" borderId="51" xfId="3" applyNumberFormat="1" applyFont="1" applyFill="1" applyBorder="1" applyAlignment="1" applyProtection="1">
      <alignment horizontal="center" vertical="center"/>
    </xf>
    <xf numFmtId="1" fontId="9" fillId="0" borderId="51" xfId="3" applyNumberFormat="1" applyFont="1" applyFill="1" applyBorder="1" applyAlignment="1">
      <alignment horizontal="center" vertical="center" wrapText="1"/>
    </xf>
    <xf numFmtId="1" fontId="9" fillId="0" borderId="7" xfId="3" applyNumberFormat="1" applyFont="1" applyFill="1" applyBorder="1" applyAlignment="1">
      <alignment horizontal="center" vertical="center" wrapText="1"/>
    </xf>
    <xf numFmtId="1" fontId="9" fillId="0" borderId="5" xfId="3" applyNumberFormat="1" applyFont="1" applyFill="1" applyBorder="1" applyAlignment="1">
      <alignment horizontal="center" vertical="center" wrapText="1"/>
    </xf>
    <xf numFmtId="1" fontId="9" fillId="0" borderId="58" xfId="3" applyNumberFormat="1" applyFont="1" applyFill="1" applyBorder="1" applyAlignment="1">
      <alignment horizontal="center" vertical="center" wrapText="1"/>
    </xf>
    <xf numFmtId="1" fontId="9" fillId="0" borderId="0" xfId="3" applyNumberFormat="1" applyFont="1" applyFill="1" applyBorder="1" applyAlignment="1" applyProtection="1">
      <alignment horizontal="center" vertical="center"/>
    </xf>
    <xf numFmtId="1" fontId="27" fillId="0" borderId="58" xfId="3" applyNumberFormat="1" applyFont="1" applyFill="1" applyBorder="1" applyAlignment="1" applyProtection="1">
      <alignment horizontal="center" vertical="center"/>
    </xf>
    <xf numFmtId="1" fontId="9" fillId="0" borderId="62" xfId="3" applyNumberFormat="1" applyFont="1" applyFill="1" applyBorder="1" applyAlignment="1" applyProtection="1">
      <alignment horizontal="center" vertical="center"/>
    </xf>
    <xf numFmtId="170" fontId="27" fillId="0" borderId="14" xfId="3" applyNumberFormat="1" applyFont="1" applyFill="1" applyBorder="1" applyAlignment="1" applyProtection="1">
      <alignment horizontal="left" vertical="center" wrapText="1"/>
    </xf>
    <xf numFmtId="171" fontId="9" fillId="0" borderId="14" xfId="3" applyNumberFormat="1" applyFont="1" applyFill="1" applyBorder="1" applyAlignment="1" applyProtection="1">
      <alignment horizontal="center" vertical="center"/>
    </xf>
    <xf numFmtId="1" fontId="9" fillId="0" borderId="15" xfId="3" applyNumberFormat="1" applyFont="1" applyFill="1" applyBorder="1" applyAlignment="1">
      <alignment horizontal="center" vertical="center" wrapText="1"/>
    </xf>
    <xf numFmtId="1" fontId="9" fillId="0" borderId="18" xfId="3" applyNumberFormat="1" applyFont="1" applyFill="1" applyBorder="1" applyAlignment="1">
      <alignment horizontal="center" vertical="center" wrapText="1"/>
    </xf>
    <xf numFmtId="1" fontId="9" fillId="0" borderId="19" xfId="3" applyNumberFormat="1" applyFont="1" applyFill="1" applyBorder="1" applyAlignment="1">
      <alignment horizontal="center" vertical="center" wrapText="1"/>
    </xf>
    <xf numFmtId="169" fontId="31" fillId="0" borderId="49" xfId="3" applyNumberFormat="1" applyFont="1" applyFill="1" applyBorder="1" applyAlignment="1" applyProtection="1">
      <alignment vertical="center"/>
    </xf>
    <xf numFmtId="0" fontId="9" fillId="0" borderId="66" xfId="3" applyFont="1" applyFill="1" applyBorder="1" applyAlignment="1">
      <alignment horizontal="center" vertical="center" wrapText="1"/>
    </xf>
    <xf numFmtId="170" fontId="32" fillId="0" borderId="97" xfId="3" applyNumberFormat="1" applyFont="1" applyFill="1" applyBorder="1" applyAlignment="1" applyProtection="1">
      <alignment horizontal="center" vertical="center"/>
    </xf>
    <xf numFmtId="171" fontId="9" fillId="0" borderId="66" xfId="3" applyNumberFormat="1" applyFont="1" applyFill="1" applyBorder="1" applyAlignment="1" applyProtection="1">
      <alignment horizontal="center" vertical="center"/>
    </xf>
    <xf numFmtId="169" fontId="31" fillId="0" borderId="13" xfId="3" applyNumberFormat="1" applyFont="1" applyFill="1" applyBorder="1" applyAlignment="1" applyProtection="1">
      <alignment vertical="center"/>
    </xf>
    <xf numFmtId="170" fontId="27" fillId="0" borderId="98" xfId="3" applyNumberFormat="1" applyFont="1" applyFill="1" applyBorder="1" applyAlignment="1" applyProtection="1">
      <alignment horizontal="center" vertical="center"/>
    </xf>
    <xf numFmtId="1" fontId="27" fillId="0" borderId="77" xfId="3" applyNumberFormat="1" applyFont="1" applyFill="1" applyBorder="1" applyAlignment="1" applyProtection="1">
      <alignment horizontal="center" vertical="center"/>
    </xf>
    <xf numFmtId="1" fontId="9" fillId="0" borderId="77" xfId="3" applyNumberFormat="1" applyFont="1" applyFill="1" applyBorder="1" applyAlignment="1">
      <alignment horizontal="center" vertical="center" wrapText="1"/>
    </xf>
    <xf numFmtId="1" fontId="9" fillId="0" borderId="58" xfId="3" applyNumberFormat="1" applyFont="1" applyFill="1" applyBorder="1" applyAlignment="1" applyProtection="1">
      <alignment horizontal="center" vertical="center"/>
    </xf>
    <xf numFmtId="1" fontId="9" fillId="0" borderId="57" xfId="3" applyNumberFormat="1" applyFont="1" applyFill="1" applyBorder="1" applyAlignment="1" applyProtection="1">
      <alignment horizontal="center" vertical="center"/>
    </xf>
    <xf numFmtId="1" fontId="9" fillId="0" borderId="5" xfId="3" applyNumberFormat="1" applyFont="1" applyFill="1" applyBorder="1" applyAlignment="1" applyProtection="1">
      <alignment horizontal="center" vertical="center"/>
    </xf>
    <xf numFmtId="1" fontId="27" fillId="0" borderId="24" xfId="3" applyNumberFormat="1" applyFont="1" applyFill="1" applyBorder="1" applyAlignment="1" applyProtection="1">
      <alignment horizontal="center" vertical="center"/>
    </xf>
    <xf numFmtId="170" fontId="27" fillId="0" borderId="66" xfId="3" applyNumberFormat="1" applyFont="1" applyFill="1" applyBorder="1" applyAlignment="1" applyProtection="1">
      <alignment horizontal="left" vertical="center" wrapText="1"/>
    </xf>
    <xf numFmtId="1" fontId="9" fillId="0" borderId="28" xfId="3" applyNumberFormat="1" applyFont="1" applyFill="1" applyBorder="1" applyAlignment="1" applyProtection="1">
      <alignment horizontal="center" vertical="center"/>
    </xf>
    <xf numFmtId="170" fontId="27" fillId="0" borderId="52" xfId="3" applyNumberFormat="1" applyFont="1" applyFill="1" applyBorder="1" applyAlignment="1" applyProtection="1">
      <alignment horizontal="center" vertical="center"/>
    </xf>
    <xf numFmtId="0" fontId="9" fillId="0" borderId="52" xfId="3" applyFont="1" applyFill="1" applyBorder="1" applyAlignment="1">
      <alignment horizontal="center" vertical="center" wrapText="1"/>
    </xf>
    <xf numFmtId="170" fontId="32" fillId="0" borderId="58" xfId="3" applyNumberFormat="1" applyFont="1" applyFill="1" applyBorder="1" applyAlignment="1" applyProtection="1">
      <alignment horizontal="center" vertical="center"/>
    </xf>
    <xf numFmtId="171" fontId="27" fillId="0" borderId="52" xfId="3" applyNumberFormat="1" applyFont="1" applyFill="1" applyBorder="1" applyAlignment="1" applyProtection="1">
      <alignment horizontal="center" vertical="center"/>
    </xf>
    <xf numFmtId="1" fontId="27" fillId="0" borderId="52" xfId="3" applyNumberFormat="1" applyFont="1" applyFill="1" applyBorder="1" applyAlignment="1" applyProtection="1">
      <alignment horizontal="center" vertical="center"/>
    </xf>
    <xf numFmtId="1" fontId="9" fillId="0" borderId="71" xfId="3" applyNumberFormat="1" applyFont="1" applyFill="1" applyBorder="1" applyAlignment="1">
      <alignment horizontal="center" vertical="center" wrapText="1"/>
    </xf>
    <xf numFmtId="1" fontId="9" fillId="0" borderId="57" xfId="3" applyNumberFormat="1" applyFont="1" applyFill="1" applyBorder="1" applyAlignment="1">
      <alignment horizontal="center" vertical="center" wrapText="1"/>
    </xf>
    <xf numFmtId="1" fontId="9" fillId="0" borderId="33" xfId="3" applyNumberFormat="1" applyFont="1" applyFill="1" applyBorder="1" applyAlignment="1" applyProtection="1">
      <alignment horizontal="center" vertical="center"/>
    </xf>
    <xf numFmtId="49" fontId="9" fillId="0" borderId="17" xfId="3" applyNumberFormat="1" applyFont="1" applyFill="1" applyBorder="1" applyAlignment="1">
      <alignment vertical="center" wrapText="1"/>
    </xf>
    <xf numFmtId="0" fontId="9" fillId="0" borderId="14" xfId="3" applyNumberFormat="1" applyFont="1" applyFill="1" applyBorder="1" applyAlignment="1" applyProtection="1">
      <alignment horizontal="center" vertical="center"/>
    </xf>
    <xf numFmtId="0" fontId="9" fillId="0" borderId="16" xfId="3" applyNumberFormat="1" applyFont="1" applyFill="1" applyBorder="1" applyAlignment="1" applyProtection="1">
      <alignment horizontal="center" vertical="center"/>
    </xf>
    <xf numFmtId="49" fontId="9" fillId="0" borderId="56" xfId="3" applyNumberFormat="1" applyFont="1" applyFill="1" applyBorder="1" applyAlignment="1">
      <alignment vertical="center" wrapText="1"/>
    </xf>
    <xf numFmtId="0" fontId="9" fillId="0" borderId="66" xfId="3" applyNumberFormat="1" applyFont="1" applyFill="1" applyBorder="1" applyAlignment="1" applyProtection="1">
      <alignment horizontal="center" vertical="center"/>
    </xf>
    <xf numFmtId="0" fontId="9" fillId="0" borderId="111" xfId="3" applyNumberFormat="1" applyFont="1" applyFill="1" applyBorder="1" applyAlignment="1" applyProtection="1">
      <alignment horizontal="center" vertical="center"/>
    </xf>
    <xf numFmtId="0" fontId="9" fillId="0" borderId="97" xfId="3" applyNumberFormat="1" applyFont="1" applyFill="1" applyBorder="1" applyAlignment="1" applyProtection="1">
      <alignment horizontal="center" vertical="center"/>
    </xf>
    <xf numFmtId="1" fontId="9" fillId="0" borderId="67" xfId="3" applyNumberFormat="1" applyFont="1" applyFill="1" applyBorder="1" applyAlignment="1" applyProtection="1">
      <alignment horizontal="center" vertical="center"/>
    </xf>
    <xf numFmtId="1" fontId="9" fillId="0" borderId="13" xfId="3" applyNumberFormat="1" applyFont="1" applyFill="1" applyBorder="1" applyAlignment="1" applyProtection="1">
      <alignment horizontal="center" vertical="center"/>
    </xf>
    <xf numFmtId="1" fontId="9" fillId="0" borderId="97" xfId="3" applyNumberFormat="1" applyFont="1" applyFill="1" applyBorder="1" applyAlignment="1" applyProtection="1">
      <alignment horizontal="center" vertical="center"/>
    </xf>
    <xf numFmtId="0" fontId="9" fillId="0" borderId="67" xfId="3" applyNumberFormat="1" applyFont="1" applyFill="1" applyBorder="1" applyAlignment="1" applyProtection="1">
      <alignment horizontal="center" vertical="center"/>
    </xf>
    <xf numFmtId="0" fontId="9" fillId="0" borderId="13" xfId="3" applyNumberFormat="1" applyFont="1" applyFill="1" applyBorder="1" applyAlignment="1" applyProtection="1">
      <alignment horizontal="center" vertical="center"/>
    </xf>
    <xf numFmtId="49" fontId="27" fillId="0" borderId="98" xfId="3" applyNumberFormat="1" applyFont="1" applyFill="1" applyBorder="1" applyAlignment="1" applyProtection="1">
      <alignment horizontal="center" vertical="center"/>
    </xf>
    <xf numFmtId="49" fontId="9" fillId="0" borderId="78" xfId="0" applyNumberFormat="1" applyFont="1" applyFill="1" applyBorder="1" applyAlignment="1">
      <alignment vertical="center" wrapText="1"/>
    </xf>
    <xf numFmtId="0" fontId="9" fillId="0" borderId="98" xfId="3" applyNumberFormat="1" applyFont="1" applyFill="1" applyBorder="1" applyAlignment="1" applyProtection="1">
      <alignment horizontal="center" vertical="center"/>
    </xf>
    <xf numFmtId="1" fontId="9" fillId="0" borderId="98" xfId="3" applyNumberFormat="1" applyFont="1" applyFill="1" applyBorder="1" applyAlignment="1" applyProtection="1">
      <alignment horizontal="center" vertical="center"/>
    </xf>
    <xf numFmtId="1" fontId="9" fillId="0" borderId="6" xfId="3" applyNumberFormat="1" applyFont="1" applyFill="1" applyBorder="1" applyAlignment="1" applyProtection="1">
      <alignment horizontal="center" vertical="center"/>
    </xf>
    <xf numFmtId="1" fontId="9" fillId="0" borderId="100" xfId="3" applyNumberFormat="1" applyFont="1" applyFill="1" applyBorder="1" applyAlignment="1" applyProtection="1">
      <alignment horizontal="center" vertical="center"/>
    </xf>
    <xf numFmtId="1" fontId="9" fillId="0" borderId="101" xfId="3" applyNumberFormat="1" applyFont="1" applyFill="1" applyBorder="1" applyAlignment="1" applyProtection="1">
      <alignment horizontal="center" vertical="center"/>
    </xf>
    <xf numFmtId="1" fontId="9" fillId="0" borderId="36" xfId="3" applyNumberFormat="1" applyFont="1" applyFill="1" applyBorder="1" applyAlignment="1" applyProtection="1">
      <alignment horizontal="center" vertical="center"/>
    </xf>
    <xf numFmtId="49" fontId="9" fillId="0" borderId="78" xfId="3" applyNumberFormat="1" applyFont="1" applyFill="1" applyBorder="1" applyAlignment="1">
      <alignment vertical="center" wrapText="1"/>
    </xf>
    <xf numFmtId="49" fontId="9" fillId="0" borderId="84" xfId="3" applyNumberFormat="1" applyFont="1" applyFill="1" applyBorder="1" applyAlignment="1">
      <alignment vertical="center" wrapText="1"/>
    </xf>
    <xf numFmtId="0" fontId="9" fillId="0" borderId="77" xfId="3" applyNumberFormat="1" applyFont="1" applyFill="1" applyBorder="1" applyAlignment="1" applyProtection="1">
      <alignment horizontal="center" vertical="center"/>
    </xf>
    <xf numFmtId="1" fontId="9" fillId="0" borderId="42" xfId="3" applyNumberFormat="1" applyFont="1" applyFill="1" applyBorder="1" applyAlignment="1" applyProtection="1">
      <alignment horizontal="center" vertical="center"/>
    </xf>
    <xf numFmtId="1" fontId="9" fillId="0" borderId="77" xfId="3" applyNumberFormat="1" applyFont="1" applyFill="1" applyBorder="1" applyAlignment="1" applyProtection="1">
      <alignment horizontal="center" vertical="center"/>
    </xf>
    <xf numFmtId="49" fontId="27" fillId="0" borderId="52" xfId="3" applyNumberFormat="1" applyFont="1" applyFill="1" applyBorder="1" applyAlignment="1" applyProtection="1">
      <alignment horizontal="center" vertical="center"/>
    </xf>
    <xf numFmtId="1" fontId="9" fillId="0" borderId="35" xfId="3" applyNumberFormat="1" applyFont="1" applyFill="1" applyBorder="1" applyAlignment="1">
      <alignment horizontal="center" vertical="center" wrapText="1"/>
    </xf>
    <xf numFmtId="1" fontId="9" fillId="0" borderId="79" xfId="3" applyNumberFormat="1" applyFont="1" applyFill="1" applyBorder="1" applyAlignment="1">
      <alignment horizontal="center" vertical="center" wrapText="1"/>
    </xf>
    <xf numFmtId="171" fontId="9" fillId="0" borderId="18" xfId="3" applyNumberFormat="1" applyFont="1" applyFill="1" applyBorder="1" applyAlignment="1" applyProtection="1">
      <alignment horizontal="center" vertical="center"/>
    </xf>
    <xf numFmtId="171" fontId="9" fillId="0" borderId="22" xfId="3" applyNumberFormat="1" applyFont="1" applyFill="1" applyBorder="1" applyAlignment="1" applyProtection="1">
      <alignment horizontal="center" vertical="center"/>
    </xf>
    <xf numFmtId="1" fontId="9" fillId="0" borderId="79" xfId="3" applyNumberFormat="1" applyFont="1" applyFill="1" applyBorder="1" applyAlignment="1" applyProtection="1">
      <alignment horizontal="center" vertical="center"/>
    </xf>
    <xf numFmtId="166" fontId="27" fillId="0" borderId="8" xfId="3" applyNumberFormat="1" applyFont="1" applyFill="1" applyBorder="1" applyAlignment="1">
      <alignment horizontal="center" vertical="center" wrapText="1"/>
    </xf>
    <xf numFmtId="1" fontId="27" fillId="0" borderId="8" xfId="3" applyNumberFormat="1" applyFont="1" applyFill="1" applyBorder="1" applyAlignment="1">
      <alignment horizontal="center" vertical="center" wrapText="1"/>
    </xf>
    <xf numFmtId="1" fontId="27" fillId="0" borderId="67" xfId="3" applyNumberFormat="1" applyFont="1" applyFill="1" applyBorder="1" applyAlignment="1">
      <alignment horizontal="center" vertical="center" wrapText="1"/>
    </xf>
    <xf numFmtId="170" fontId="27" fillId="0" borderId="16" xfId="3" applyNumberFormat="1" applyFont="1" applyFill="1" applyBorder="1" applyAlignment="1" applyProtection="1">
      <alignment vertical="center" wrapText="1"/>
    </xf>
    <xf numFmtId="170" fontId="27" fillId="0" borderId="65" xfId="3" applyNumberFormat="1" applyFont="1" applyFill="1" applyBorder="1" applyAlignment="1" applyProtection="1">
      <alignment horizontal="center" vertical="center"/>
    </xf>
    <xf numFmtId="170" fontId="27" fillId="0" borderId="62" xfId="3" applyNumberFormat="1" applyFont="1" applyFill="1" applyBorder="1" applyAlignment="1" applyProtection="1">
      <alignment horizontal="center" vertical="center"/>
    </xf>
    <xf numFmtId="170" fontId="9" fillId="0" borderId="15" xfId="3" applyNumberFormat="1" applyFont="1" applyFill="1" applyBorder="1" applyAlignment="1" applyProtection="1">
      <alignment horizontal="center" vertical="center"/>
    </xf>
    <xf numFmtId="170" fontId="9" fillId="0" borderId="24" xfId="3" applyNumberFormat="1" applyFont="1" applyFill="1" applyBorder="1" applyAlignment="1" applyProtection="1">
      <alignment horizontal="center" vertical="center"/>
    </xf>
    <xf numFmtId="170" fontId="27" fillId="0" borderId="49" xfId="3" applyNumberFormat="1" applyFont="1" applyFill="1" applyBorder="1" applyAlignment="1" applyProtection="1">
      <alignment vertical="center" wrapText="1"/>
    </xf>
    <xf numFmtId="170" fontId="27" fillId="0" borderId="49" xfId="3" applyNumberFormat="1" applyFont="1" applyFill="1" applyBorder="1" applyAlignment="1" applyProtection="1">
      <alignment horizontal="center" vertical="center"/>
    </xf>
    <xf numFmtId="170" fontId="27" fillId="0" borderId="7" xfId="3" applyNumberFormat="1" applyFont="1" applyFill="1" applyBorder="1" applyAlignment="1" applyProtection="1">
      <alignment horizontal="center" vertical="center"/>
    </xf>
    <xf numFmtId="170" fontId="27" fillId="0" borderId="58" xfId="3" applyNumberFormat="1" applyFont="1" applyFill="1" applyBorder="1" applyAlignment="1" applyProtection="1">
      <alignment horizontal="center" vertical="center"/>
    </xf>
    <xf numFmtId="170" fontId="27" fillId="0" borderId="13" xfId="3" applyNumberFormat="1" applyFont="1" applyFill="1" applyBorder="1" applyAlignment="1" applyProtection="1">
      <alignment vertical="center" wrapText="1"/>
    </xf>
    <xf numFmtId="170" fontId="27" fillId="0" borderId="67" xfId="3" applyNumberFormat="1" applyFont="1" applyFill="1" applyBorder="1" applyAlignment="1" applyProtection="1">
      <alignment horizontal="center" vertical="center"/>
    </xf>
    <xf numFmtId="170" fontId="27" fillId="0" borderId="111" xfId="3" applyNumberFormat="1" applyFont="1" applyFill="1" applyBorder="1" applyAlignment="1" applyProtection="1">
      <alignment horizontal="center" vertical="center"/>
    </xf>
    <xf numFmtId="49" fontId="9" fillId="0" borderId="14" xfId="3" applyNumberFormat="1" applyFont="1" applyFill="1" applyBorder="1" applyAlignment="1">
      <alignment vertical="center" wrapText="1"/>
    </xf>
    <xf numFmtId="0" fontId="9" fillId="0" borderId="24" xfId="3" applyNumberFormat="1" applyFont="1" applyFill="1" applyBorder="1" applyAlignment="1" applyProtection="1">
      <alignment horizontal="center" vertical="center"/>
    </xf>
    <xf numFmtId="0" fontId="9" fillId="0" borderId="34" xfId="3" applyNumberFormat="1" applyFont="1" applyFill="1" applyBorder="1" applyAlignment="1" applyProtection="1">
      <alignment horizontal="center" vertical="center"/>
    </xf>
    <xf numFmtId="49" fontId="9" fillId="0" borderId="21" xfId="3" applyNumberFormat="1" applyFont="1" applyFill="1" applyBorder="1" applyAlignment="1">
      <alignment vertical="center" wrapText="1"/>
    </xf>
    <xf numFmtId="49" fontId="9" fillId="0" borderId="98" xfId="0" applyNumberFormat="1" applyFont="1" applyFill="1" applyBorder="1" applyAlignment="1">
      <alignment vertical="center" wrapText="1"/>
    </xf>
    <xf numFmtId="0" fontId="9" fillId="0" borderId="98" xfId="3" applyFont="1" applyFill="1" applyBorder="1" applyAlignment="1">
      <alignment horizontal="center" vertical="center" wrapText="1"/>
    </xf>
    <xf numFmtId="1" fontId="9" fillId="0" borderId="100" xfId="3" applyNumberFormat="1" applyFont="1" applyFill="1" applyBorder="1" applyAlignment="1">
      <alignment horizontal="center" vertical="center" wrapText="1"/>
    </xf>
    <xf numFmtId="0" fontId="9" fillId="0" borderId="41" xfId="3" applyNumberFormat="1" applyFont="1" applyFill="1" applyBorder="1" applyAlignment="1" applyProtection="1">
      <alignment horizontal="center" vertical="center"/>
    </xf>
    <xf numFmtId="49" fontId="9" fillId="0" borderId="53" xfId="3" applyNumberFormat="1" applyFont="1" applyFill="1" applyBorder="1" applyAlignment="1">
      <alignment horizontal="center" vertical="center"/>
    </xf>
    <xf numFmtId="0" fontId="9" fillId="0" borderId="54" xfId="3" applyNumberFormat="1" applyFont="1" applyFill="1" applyBorder="1" applyAlignment="1">
      <alignment horizontal="center" vertical="center"/>
    </xf>
    <xf numFmtId="1" fontId="9" fillId="0" borderId="53" xfId="3" applyNumberFormat="1" applyFont="1" applyFill="1" applyBorder="1" applyAlignment="1">
      <alignment horizontal="center" vertical="center"/>
    </xf>
    <xf numFmtId="49" fontId="9" fillId="0" borderId="76" xfId="3" applyNumberFormat="1" applyFont="1" applyFill="1" applyBorder="1" applyAlignment="1">
      <alignment horizontal="center" vertical="center"/>
    </xf>
    <xf numFmtId="0" fontId="9" fillId="0" borderId="76" xfId="3" applyNumberFormat="1" applyFont="1" applyFill="1" applyBorder="1" applyAlignment="1">
      <alignment horizontal="center" vertical="center"/>
    </xf>
    <xf numFmtId="49" fontId="9" fillId="0" borderId="98" xfId="3" applyNumberFormat="1" applyFont="1" applyFill="1" applyBorder="1" applyAlignment="1">
      <alignment vertical="center" wrapText="1"/>
    </xf>
    <xf numFmtId="0" fontId="9" fillId="0" borderId="98" xfId="3" applyNumberFormat="1" applyFont="1" applyFill="1" applyBorder="1" applyAlignment="1">
      <alignment horizontal="center" vertical="center"/>
    </xf>
    <xf numFmtId="0" fontId="9" fillId="0" borderId="99" xfId="3" applyNumberFormat="1" applyFont="1" applyFill="1" applyBorder="1" applyAlignment="1">
      <alignment horizontal="center" vertical="center"/>
    </xf>
    <xf numFmtId="49" fontId="9" fillId="0" borderId="100" xfId="3" applyNumberFormat="1" applyFont="1" applyFill="1" applyBorder="1" applyAlignment="1">
      <alignment horizontal="center" vertical="center"/>
    </xf>
    <xf numFmtId="166" fontId="9" fillId="0" borderId="35" xfId="3" applyNumberFormat="1" applyFont="1" applyFill="1" applyBorder="1" applyAlignment="1">
      <alignment horizontal="center" vertical="center" wrapText="1"/>
    </xf>
    <xf numFmtId="0" fontId="9" fillId="0" borderId="34" xfId="3" applyNumberFormat="1" applyFont="1" applyFill="1" applyBorder="1" applyAlignment="1">
      <alignment horizontal="center" vertical="center" wrapText="1"/>
    </xf>
    <xf numFmtId="0" fontId="9" fillId="0" borderId="78" xfId="3" applyNumberFormat="1" applyFont="1" applyFill="1" applyBorder="1" applyAlignment="1">
      <alignment horizontal="center" vertical="center" wrapText="1"/>
    </xf>
    <xf numFmtId="171" fontId="9" fillId="0" borderId="15" xfId="3" applyNumberFormat="1" applyFont="1" applyFill="1" applyBorder="1" applyAlignment="1" applyProtection="1">
      <alignment horizontal="center" vertical="center"/>
    </xf>
    <xf numFmtId="1" fontId="9" fillId="0" borderId="18" xfId="3" applyNumberFormat="1" applyFont="1" applyFill="1" applyBorder="1" applyAlignment="1">
      <alignment horizontal="center" vertical="center"/>
    </xf>
    <xf numFmtId="1" fontId="27" fillId="0" borderId="60" xfId="3" applyNumberFormat="1" applyFont="1" applyFill="1" applyBorder="1" applyAlignment="1">
      <alignment horizontal="center" vertical="center" wrapText="1"/>
    </xf>
    <xf numFmtId="166" fontId="27" fillId="0" borderId="99" xfId="3" applyNumberFormat="1" applyFont="1" applyFill="1" applyBorder="1" applyAlignment="1">
      <alignment horizontal="center" vertical="center" wrapText="1"/>
    </xf>
    <xf numFmtId="1" fontId="27" fillId="0" borderId="99" xfId="3" applyNumberFormat="1" applyFont="1" applyFill="1" applyBorder="1" applyAlignment="1">
      <alignment horizontal="center" vertical="center" wrapText="1"/>
    </xf>
    <xf numFmtId="1" fontId="27" fillId="0" borderId="15" xfId="3" applyNumberFormat="1" applyFont="1" applyFill="1" applyBorder="1" applyAlignment="1">
      <alignment horizontal="center" vertical="center" wrapText="1"/>
    </xf>
    <xf numFmtId="1" fontId="27" fillId="0" borderId="14" xfId="3" applyNumberFormat="1" applyFont="1" applyFill="1" applyBorder="1" applyAlignment="1">
      <alignment horizontal="center" vertical="center" wrapText="1"/>
    </xf>
    <xf numFmtId="166" fontId="27" fillId="0" borderId="79" xfId="3" applyNumberFormat="1" applyFont="1" applyFill="1" applyBorder="1" applyAlignment="1">
      <alignment horizontal="center" vertical="center" wrapText="1"/>
    </xf>
    <xf numFmtId="1" fontId="27" fillId="0" borderId="79" xfId="3" applyNumberFormat="1" applyFont="1" applyFill="1" applyBorder="1" applyAlignment="1">
      <alignment horizontal="center" vertical="center" wrapText="1"/>
    </xf>
    <xf numFmtId="1" fontId="27" fillId="0" borderId="85" xfId="3" applyNumberFormat="1" applyFont="1" applyFill="1" applyBorder="1" applyAlignment="1">
      <alignment horizontal="center" vertical="center" wrapText="1"/>
    </xf>
    <xf numFmtId="166" fontId="27" fillId="0" borderId="12" xfId="3" applyNumberFormat="1" applyFont="1" applyFill="1" applyBorder="1" applyAlignment="1" applyProtection="1">
      <alignment horizontal="center" vertical="center"/>
    </xf>
    <xf numFmtId="1" fontId="27" fillId="0" borderId="12" xfId="3" applyNumberFormat="1" applyFont="1" applyFill="1" applyBorder="1" applyAlignment="1" applyProtection="1">
      <alignment horizontal="center" vertical="center"/>
    </xf>
    <xf numFmtId="166" fontId="27" fillId="0" borderId="55" xfId="3" applyNumberFormat="1" applyFont="1" applyFill="1" applyBorder="1" applyAlignment="1" applyProtection="1">
      <alignment horizontal="center" vertical="center"/>
    </xf>
    <xf numFmtId="1" fontId="27" fillId="0" borderId="55" xfId="3" applyNumberFormat="1" applyFont="1" applyFill="1" applyBorder="1" applyAlignment="1" applyProtection="1">
      <alignment horizontal="center" vertical="center"/>
    </xf>
    <xf numFmtId="166" fontId="27" fillId="0" borderId="51" xfId="3" applyNumberFormat="1" applyFont="1" applyFill="1" applyBorder="1" applyAlignment="1">
      <alignment horizontal="center" vertical="center" wrapText="1"/>
    </xf>
    <xf numFmtId="0" fontId="27" fillId="0" borderId="60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2" xfId="0" applyFont="1" applyFill="1" applyBorder="1" applyAlignment="1">
      <alignment horizontal="center" vertical="center" wrapText="1"/>
    </xf>
    <xf numFmtId="0" fontId="27" fillId="0" borderId="66" xfId="0" applyFont="1" applyFill="1" applyBorder="1" applyAlignment="1">
      <alignment horizontal="center" vertical="center" wrapText="1"/>
    </xf>
    <xf numFmtId="169" fontId="27" fillId="0" borderId="71" xfId="3" applyNumberFormat="1" applyFont="1" applyFill="1" applyBorder="1" applyAlignment="1" applyProtection="1">
      <alignment horizontal="right" vertical="center"/>
    </xf>
    <xf numFmtId="169" fontId="27" fillId="0" borderId="0" xfId="3" applyNumberFormat="1" applyFont="1" applyFill="1" applyBorder="1" applyAlignment="1" applyProtection="1">
      <alignment horizontal="right" vertical="center"/>
    </xf>
    <xf numFmtId="169" fontId="27" fillId="0" borderId="19" xfId="3" applyNumberFormat="1" applyFont="1" applyFill="1" applyBorder="1" applyAlignment="1" applyProtection="1">
      <alignment vertical="center"/>
    </xf>
    <xf numFmtId="169" fontId="27" fillId="0" borderId="19" xfId="3" applyNumberFormat="1" applyFont="1" applyFill="1" applyBorder="1" applyAlignment="1" applyProtection="1">
      <alignment horizontal="center" vertical="center" wrapText="1"/>
    </xf>
    <xf numFmtId="0" fontId="27" fillId="0" borderId="19" xfId="3" applyNumberFormat="1" applyFont="1" applyFill="1" applyBorder="1" applyAlignment="1" applyProtection="1">
      <alignment horizontal="center" vertical="center" wrapText="1"/>
    </xf>
    <xf numFmtId="169" fontId="27" fillId="0" borderId="20" xfId="3" applyNumberFormat="1" applyFont="1" applyFill="1" applyBorder="1" applyAlignment="1" applyProtection="1">
      <alignment vertical="center"/>
    </xf>
    <xf numFmtId="49" fontId="9" fillId="0" borderId="53" xfId="3" applyNumberFormat="1" applyFont="1" applyFill="1" applyBorder="1" applyAlignment="1" applyProtection="1">
      <alignment horizontal="center" vertical="center"/>
    </xf>
    <xf numFmtId="0" fontId="9" fillId="0" borderId="1" xfId="3" applyNumberFormat="1" applyFont="1" applyFill="1" applyBorder="1" applyAlignment="1" applyProtection="1">
      <alignment horizontal="center" vertical="center" wrapText="1"/>
    </xf>
    <xf numFmtId="169" fontId="9" fillId="0" borderId="54" xfId="3" applyNumberFormat="1" applyFont="1" applyFill="1" applyBorder="1" applyAlignment="1" applyProtection="1">
      <alignment vertical="center"/>
    </xf>
    <xf numFmtId="49" fontId="30" fillId="0" borderId="53" xfId="0" applyNumberFormat="1" applyFont="1" applyFill="1" applyBorder="1" applyAlignment="1" applyProtection="1">
      <alignment horizontal="center" vertical="center"/>
    </xf>
    <xf numFmtId="49" fontId="30" fillId="0" borderId="26" xfId="0" applyNumberFormat="1" applyFont="1" applyFill="1" applyBorder="1" applyAlignment="1" applyProtection="1">
      <alignment horizontal="center" vertical="center"/>
    </xf>
    <xf numFmtId="49" fontId="30" fillId="0" borderId="27" xfId="3" applyNumberFormat="1" applyFont="1" applyFill="1" applyBorder="1" applyAlignment="1">
      <alignment horizontal="left" vertical="center" wrapText="1"/>
    </xf>
    <xf numFmtId="49" fontId="27" fillId="0" borderId="27" xfId="0" applyNumberFormat="1" applyFont="1" applyFill="1" applyBorder="1" applyAlignment="1">
      <alignment horizontal="center" vertical="center" wrapText="1"/>
    </xf>
    <xf numFmtId="164" fontId="27" fillId="0" borderId="27" xfId="0" applyNumberFormat="1" applyFont="1" applyFill="1" applyBorder="1" applyAlignment="1" applyProtection="1">
      <alignment horizontal="center" vertical="center" wrapText="1"/>
    </xf>
    <xf numFmtId="166" fontId="9" fillId="0" borderId="27" xfId="0" applyNumberFormat="1" applyFont="1" applyFill="1" applyBorder="1" applyAlignment="1" applyProtection="1">
      <alignment horizontal="center" vertical="center"/>
    </xf>
    <xf numFmtId="49" fontId="30" fillId="0" borderId="0" xfId="3" applyNumberFormat="1" applyFont="1" applyFill="1" applyBorder="1" applyAlignment="1">
      <alignment horizontal="left" vertical="center" wrapText="1"/>
    </xf>
    <xf numFmtId="1" fontId="9" fillId="0" borderId="0" xfId="3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center" vertical="center" wrapText="1"/>
    </xf>
    <xf numFmtId="164" fontId="27" fillId="0" borderId="0" xfId="0" applyNumberFormat="1" applyFont="1" applyFill="1" applyBorder="1" applyAlignment="1" applyProtection="1">
      <alignment horizontal="center" vertical="center" wrapText="1"/>
    </xf>
    <xf numFmtId="166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3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49" fontId="27" fillId="0" borderId="17" xfId="3" applyNumberFormat="1" applyFont="1" applyFill="1" applyBorder="1" applyAlignment="1">
      <alignment vertical="center" wrapText="1"/>
    </xf>
    <xf numFmtId="49" fontId="27" fillId="0" borderId="84" xfId="3" applyNumberFormat="1" applyFont="1" applyFill="1" applyBorder="1" applyAlignment="1">
      <alignment horizontal="left" vertical="center" wrapText="1"/>
    </xf>
    <xf numFmtId="49" fontId="9" fillId="0" borderId="86" xfId="3" applyNumberFormat="1" applyFont="1" applyFill="1" applyBorder="1" applyAlignment="1">
      <alignment horizontal="left" vertical="center" wrapText="1"/>
    </xf>
    <xf numFmtId="49" fontId="27" fillId="0" borderId="78" xfId="3" applyNumberFormat="1" applyFont="1" applyFill="1" applyBorder="1" applyAlignment="1">
      <alignment vertical="center" wrapText="1"/>
    </xf>
    <xf numFmtId="49" fontId="9" fillId="0" borderId="84" xfId="0" applyNumberFormat="1" applyFont="1" applyFill="1" applyBorder="1" applyAlignment="1">
      <alignment vertical="center" wrapText="1"/>
    </xf>
    <xf numFmtId="49" fontId="27" fillId="0" borderId="84" xfId="3" applyNumberFormat="1" applyFont="1" applyFill="1" applyBorder="1" applyAlignment="1">
      <alignment vertical="center" wrapText="1"/>
    </xf>
    <xf numFmtId="49" fontId="27" fillId="0" borderId="10" xfId="3" applyNumberFormat="1" applyFont="1" applyFill="1" applyBorder="1" applyAlignment="1">
      <alignment vertical="center" wrapText="1"/>
    </xf>
    <xf numFmtId="49" fontId="27" fillId="0" borderId="102" xfId="3" applyNumberFormat="1" applyFont="1" applyFill="1" applyBorder="1" applyAlignment="1">
      <alignment vertical="center" wrapText="1"/>
    </xf>
    <xf numFmtId="49" fontId="27" fillId="0" borderId="66" xfId="0" applyNumberFormat="1" applyFont="1" applyFill="1" applyBorder="1" applyAlignment="1" applyProtection="1">
      <alignment horizontal="center" vertical="center"/>
    </xf>
    <xf numFmtId="1" fontId="30" fillId="0" borderId="1" xfId="3" applyNumberFormat="1" applyFont="1" applyFill="1" applyBorder="1" applyAlignment="1">
      <alignment horizontal="center" vertical="center" wrapText="1"/>
    </xf>
    <xf numFmtId="49" fontId="9" fillId="0" borderId="32" xfId="3" applyNumberFormat="1" applyFont="1" applyFill="1" applyBorder="1" applyAlignment="1">
      <alignment horizontal="left" vertical="center" wrapText="1"/>
    </xf>
    <xf numFmtId="166" fontId="27" fillId="0" borderId="69" xfId="3" applyNumberFormat="1" applyFont="1" applyFill="1" applyBorder="1" applyAlignment="1" applyProtection="1">
      <alignment vertical="center"/>
    </xf>
    <xf numFmtId="166" fontId="27" fillId="0" borderId="13" xfId="3" applyNumberFormat="1" applyFont="1" applyFill="1" applyBorder="1" applyAlignment="1" applyProtection="1">
      <alignment vertical="center"/>
    </xf>
    <xf numFmtId="0" fontId="27" fillId="0" borderId="56" xfId="3" applyNumberFormat="1" applyFont="1" applyFill="1" applyBorder="1" applyAlignment="1" applyProtection="1">
      <alignment vertical="center"/>
    </xf>
    <xf numFmtId="49" fontId="27" fillId="0" borderId="89" xfId="3" applyNumberFormat="1" applyFont="1" applyFill="1" applyBorder="1" applyAlignment="1">
      <alignment vertical="center" wrapText="1"/>
    </xf>
    <xf numFmtId="1" fontId="27" fillId="0" borderId="98" xfId="3" applyNumberFormat="1" applyFont="1" applyFill="1" applyBorder="1" applyAlignment="1" applyProtection="1">
      <alignment horizontal="center" vertical="center"/>
    </xf>
    <xf numFmtId="0" fontId="9" fillId="0" borderId="69" xfId="3" applyNumberFormat="1" applyFont="1" applyFill="1" applyBorder="1" applyAlignment="1" applyProtection="1">
      <alignment horizontal="center" vertical="center"/>
    </xf>
    <xf numFmtId="0" fontId="9" fillId="0" borderId="56" xfId="3" applyNumberFormat="1" applyFont="1" applyFill="1" applyBorder="1" applyAlignment="1" applyProtection="1">
      <alignment horizontal="center" vertical="center"/>
    </xf>
    <xf numFmtId="49" fontId="2" fillId="9" borderId="1" xfId="3" applyNumberFormat="1" applyFont="1" applyFill="1" applyBorder="1" applyAlignment="1">
      <alignment vertical="center" wrapText="1"/>
    </xf>
    <xf numFmtId="170" fontId="27" fillId="0" borderId="70" xfId="3" applyNumberFormat="1" applyFont="1" applyFill="1" applyBorder="1" applyAlignment="1" applyProtection="1">
      <alignment vertical="center" wrapText="1"/>
    </xf>
    <xf numFmtId="49" fontId="27" fillId="0" borderId="70" xfId="3" applyNumberFormat="1" applyFont="1" applyFill="1" applyBorder="1" applyAlignment="1" applyProtection="1">
      <alignment horizontal="center" vertical="center"/>
    </xf>
    <xf numFmtId="0" fontId="9" fillId="0" borderId="70" xfId="3" applyFont="1" applyFill="1" applyBorder="1" applyAlignment="1">
      <alignment horizontal="center" vertical="center" wrapText="1"/>
    </xf>
    <xf numFmtId="170" fontId="9" fillId="0" borderId="70" xfId="3" applyNumberFormat="1" applyFont="1" applyFill="1" applyBorder="1" applyAlignment="1" applyProtection="1">
      <alignment horizontal="center" vertical="center"/>
    </xf>
    <xf numFmtId="170" fontId="9" fillId="0" borderId="85" xfId="3" applyNumberFormat="1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 applyProtection="1">
      <alignment horizontal="center" vertical="center"/>
    </xf>
    <xf numFmtId="0" fontId="30" fillId="0" borderId="17" xfId="3" applyFont="1" applyFill="1" applyBorder="1" applyAlignment="1">
      <alignment horizontal="center" vertical="center" wrapText="1"/>
    </xf>
    <xf numFmtId="1" fontId="9" fillId="0" borderId="17" xfId="3" applyNumberFormat="1" applyFont="1" applyFill="1" applyBorder="1" applyAlignment="1" applyProtection="1">
      <alignment horizontal="center" vertical="center"/>
    </xf>
    <xf numFmtId="0" fontId="30" fillId="0" borderId="84" xfId="3" applyFont="1" applyFill="1" applyBorder="1" applyAlignment="1">
      <alignment horizontal="center" vertical="center" wrapText="1"/>
    </xf>
    <xf numFmtId="0" fontId="9" fillId="0" borderId="84" xfId="3" applyFont="1" applyFill="1" applyBorder="1" applyAlignment="1">
      <alignment horizontal="center" vertical="center" wrapText="1"/>
    </xf>
    <xf numFmtId="0" fontId="30" fillId="0" borderId="84" xfId="0" applyFont="1" applyFill="1" applyBorder="1" applyAlignment="1">
      <alignment horizontal="center" vertical="center" wrapText="1"/>
    </xf>
    <xf numFmtId="0" fontId="30" fillId="0" borderId="102" xfId="3" applyFont="1" applyFill="1" applyBorder="1" applyAlignment="1">
      <alignment horizontal="center" vertical="center" wrapText="1"/>
    </xf>
    <xf numFmtId="0" fontId="30" fillId="0" borderId="86" xfId="3" applyFont="1" applyFill="1" applyBorder="1" applyAlignment="1">
      <alignment horizontal="center" vertical="center" wrapText="1"/>
    </xf>
    <xf numFmtId="171" fontId="27" fillId="0" borderId="70" xfId="3" applyNumberFormat="1" applyFont="1" applyFill="1" applyBorder="1" applyAlignment="1" applyProtection="1">
      <alignment horizontal="center" vertical="center"/>
    </xf>
    <xf numFmtId="166" fontId="27" fillId="0" borderId="87" xfId="3" applyNumberFormat="1" applyFont="1" applyFill="1" applyBorder="1" applyAlignment="1" applyProtection="1">
      <alignment horizontal="center" vertical="center"/>
    </xf>
    <xf numFmtId="0" fontId="27" fillId="0" borderId="60" xfId="0" applyFont="1" applyFill="1" applyBorder="1" applyAlignment="1">
      <alignment horizontal="left" vertical="top" wrapText="1"/>
    </xf>
    <xf numFmtId="1" fontId="9" fillId="0" borderId="9" xfId="3" applyNumberFormat="1" applyFont="1" applyFill="1" applyBorder="1" applyAlignment="1" applyProtection="1">
      <alignment horizontal="center" vertical="center"/>
    </xf>
    <xf numFmtId="1" fontId="9" fillId="0" borderId="65" xfId="3" applyNumberFormat="1" applyFont="1" applyFill="1" applyBorder="1" applyAlignment="1" applyProtection="1">
      <alignment horizontal="center" vertical="center"/>
    </xf>
    <xf numFmtId="1" fontId="9" fillId="0" borderId="78" xfId="3" applyNumberFormat="1" applyFont="1" applyFill="1" applyBorder="1" applyAlignment="1" applyProtection="1">
      <alignment horizontal="center" vertical="center"/>
    </xf>
    <xf numFmtId="1" fontId="9" fillId="0" borderId="56" xfId="3" applyNumberFormat="1" applyFont="1" applyFill="1" applyBorder="1" applyAlignment="1" applyProtection="1">
      <alignment horizontal="center" vertical="center"/>
    </xf>
    <xf numFmtId="1" fontId="9" fillId="0" borderId="84" xfId="3" applyNumberFormat="1" applyFont="1" applyFill="1" applyBorder="1" applyAlignment="1" applyProtection="1">
      <alignment horizontal="center" vertical="center"/>
    </xf>
    <xf numFmtId="1" fontId="9" fillId="0" borderId="86" xfId="3" applyNumberFormat="1" applyFont="1" applyFill="1" applyBorder="1" applyAlignment="1" applyProtection="1">
      <alignment horizontal="center" vertical="center"/>
    </xf>
    <xf numFmtId="166" fontId="33" fillId="0" borderId="26" xfId="3" applyNumberFormat="1" applyFont="1" applyFill="1" applyBorder="1" applyAlignment="1">
      <alignment horizontal="center" vertical="center" wrapText="1"/>
    </xf>
    <xf numFmtId="166" fontId="33" fillId="0" borderId="28" xfId="3" applyNumberFormat="1" applyFont="1" applyFill="1" applyBorder="1" applyAlignment="1">
      <alignment horizontal="center" vertical="center" wrapText="1"/>
    </xf>
    <xf numFmtId="49" fontId="30" fillId="0" borderId="0" xfId="0" applyNumberFormat="1" applyFont="1" applyFill="1" applyBorder="1" applyAlignment="1" applyProtection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9" fontId="31" fillId="0" borderId="4" xfId="3" applyNumberFormat="1" applyFont="1" applyFill="1" applyBorder="1" applyAlignment="1" applyProtection="1">
      <alignment horizontal="center" vertical="center" wrapText="1"/>
    </xf>
    <xf numFmtId="169" fontId="31" fillId="0" borderId="4" xfId="3" applyNumberFormat="1" applyFont="1" applyFill="1" applyBorder="1" applyAlignment="1" applyProtection="1">
      <alignment vertical="center"/>
    </xf>
    <xf numFmtId="169" fontId="31" fillId="0" borderId="23" xfId="3" applyNumberFormat="1" applyFont="1" applyFill="1" applyBorder="1" applyAlignment="1" applyProtection="1">
      <alignment vertical="center"/>
    </xf>
    <xf numFmtId="49" fontId="27" fillId="0" borderId="19" xfId="3" applyNumberFormat="1" applyFont="1" applyFill="1" applyBorder="1" applyAlignment="1">
      <alignment horizontal="left" vertical="center" wrapText="1"/>
    </xf>
    <xf numFmtId="0" fontId="27" fillId="0" borderId="19" xfId="0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27" fillId="0" borderId="19" xfId="0" applyNumberFormat="1" applyFont="1" applyFill="1" applyBorder="1" applyAlignment="1">
      <alignment horizontal="center" vertical="center" wrapText="1"/>
    </xf>
    <xf numFmtId="164" fontId="27" fillId="0" borderId="19" xfId="0" applyNumberFormat="1" applyFont="1" applyFill="1" applyBorder="1" applyAlignment="1" applyProtection="1">
      <alignment horizontal="center" vertical="center" wrapText="1"/>
    </xf>
    <xf numFmtId="164" fontId="9" fillId="0" borderId="27" xfId="0" applyNumberFormat="1" applyFont="1" applyFill="1" applyBorder="1" applyAlignment="1">
      <alignment horizontal="center" vertical="center" wrapText="1"/>
    </xf>
    <xf numFmtId="169" fontId="21" fillId="3" borderId="48" xfId="3" applyNumberFormat="1" applyFont="1" applyFill="1" applyBorder="1" applyAlignment="1" applyProtection="1">
      <alignment horizontal="center" vertical="center" wrapText="1"/>
    </xf>
    <xf numFmtId="0" fontId="28" fillId="3" borderId="49" xfId="0" applyFont="1" applyFill="1" applyBorder="1" applyAlignment="1">
      <alignment horizontal="center" vertical="center" wrapText="1"/>
    </xf>
    <xf numFmtId="0" fontId="28" fillId="3" borderId="50" xfId="0" applyFont="1" applyFill="1" applyBorder="1" applyAlignment="1">
      <alignment horizontal="center" vertical="center" wrapText="1"/>
    </xf>
    <xf numFmtId="0" fontId="9" fillId="3" borderId="51" xfId="3" applyNumberFormat="1" applyFont="1" applyFill="1" applyBorder="1" applyAlignment="1" applyProtection="1">
      <alignment horizontal="center" vertical="center" textRotation="90"/>
    </xf>
    <xf numFmtId="0" fontId="9" fillId="3" borderId="52" xfId="3" applyNumberFormat="1" applyFont="1" applyFill="1" applyBorder="1" applyAlignment="1" applyProtection="1">
      <alignment horizontal="center" vertical="center" textRotation="90"/>
    </xf>
    <xf numFmtId="0" fontId="9" fillId="3" borderId="66" xfId="3" applyNumberFormat="1" applyFont="1" applyFill="1" applyBorder="1" applyAlignment="1" applyProtection="1">
      <alignment horizontal="center" vertical="center" textRotation="90"/>
    </xf>
    <xf numFmtId="169" fontId="9" fillId="3" borderId="51" xfId="3" applyNumberFormat="1" applyFont="1" applyFill="1" applyBorder="1" applyAlignment="1" applyProtection="1">
      <alignment horizontal="center" vertical="center"/>
    </xf>
    <xf numFmtId="169" fontId="9" fillId="3" borderId="52" xfId="3" applyNumberFormat="1" applyFont="1" applyFill="1" applyBorder="1" applyAlignment="1" applyProtection="1">
      <alignment horizontal="center" vertical="center"/>
    </xf>
    <xf numFmtId="169" fontId="9" fillId="3" borderId="66" xfId="3" applyNumberFormat="1" applyFont="1" applyFill="1" applyBorder="1" applyAlignment="1" applyProtection="1">
      <alignment horizontal="center" vertical="center"/>
    </xf>
    <xf numFmtId="169" fontId="9" fillId="3" borderId="18" xfId="3" applyNumberFormat="1" applyFont="1" applyFill="1" applyBorder="1" applyAlignment="1" applyProtection="1">
      <alignment horizontal="center" vertical="center" wrapText="1"/>
    </xf>
    <xf numFmtId="169" fontId="9" fillId="3" borderId="19" xfId="3" applyNumberFormat="1" applyFont="1" applyFill="1" applyBorder="1" applyAlignment="1" applyProtection="1">
      <alignment horizontal="center" vertical="center" wrapText="1"/>
    </xf>
    <xf numFmtId="169" fontId="9" fillId="3" borderId="20" xfId="3" applyNumberFormat="1" applyFont="1" applyFill="1" applyBorder="1" applyAlignment="1" applyProtection="1">
      <alignment horizontal="center" vertical="center" wrapText="1"/>
    </xf>
    <xf numFmtId="169" fontId="9" fillId="3" borderId="51" xfId="3" applyNumberFormat="1" applyFont="1" applyFill="1" applyBorder="1" applyAlignment="1" applyProtection="1">
      <alignment horizontal="center" vertical="center" textRotation="90" wrapText="1"/>
    </xf>
    <xf numFmtId="169" fontId="9" fillId="3" borderId="52" xfId="3" applyNumberFormat="1" applyFont="1" applyFill="1" applyBorder="1" applyAlignment="1" applyProtection="1">
      <alignment horizontal="center" vertical="center" textRotation="90" wrapText="1"/>
    </xf>
    <xf numFmtId="169" fontId="9" fillId="3" borderId="66" xfId="3" applyNumberFormat="1" applyFont="1" applyFill="1" applyBorder="1" applyAlignment="1" applyProtection="1">
      <alignment horizontal="center" vertical="center" textRotation="90" wrapText="1"/>
    </xf>
    <xf numFmtId="169" fontId="9" fillId="3" borderId="15" xfId="3" applyNumberFormat="1" applyFont="1" applyFill="1" applyBorder="1" applyAlignment="1" applyProtection="1">
      <alignment horizontal="center" vertical="center" wrapText="1"/>
    </xf>
    <xf numFmtId="169" fontId="9" fillId="3" borderId="16" xfId="3" applyNumberFormat="1" applyFont="1" applyFill="1" applyBorder="1" applyAlignment="1" applyProtection="1">
      <alignment horizontal="center" vertical="center" wrapText="1"/>
    </xf>
    <xf numFmtId="169" fontId="9" fillId="3" borderId="17" xfId="3" applyNumberFormat="1" applyFont="1" applyFill="1" applyBorder="1" applyAlignment="1" applyProtection="1">
      <alignment horizontal="center" vertical="center" wrapText="1"/>
    </xf>
    <xf numFmtId="0" fontId="9" fillId="3" borderId="48" xfId="3" applyNumberFormat="1" applyFont="1" applyFill="1" applyBorder="1" applyAlignment="1" applyProtection="1">
      <alignment horizontal="center" vertical="center" wrapText="1"/>
    </xf>
    <xf numFmtId="0" fontId="9" fillId="3" borderId="49" xfId="3" applyNumberFormat="1" applyFont="1" applyFill="1" applyBorder="1" applyAlignment="1" applyProtection="1">
      <alignment horizontal="center" vertical="center" wrapText="1"/>
    </xf>
    <xf numFmtId="0" fontId="9" fillId="3" borderId="50" xfId="3" applyNumberFormat="1" applyFont="1" applyFill="1" applyBorder="1" applyAlignment="1" applyProtection="1">
      <alignment horizontal="center" vertical="center" wrapText="1"/>
    </xf>
    <xf numFmtId="0" fontId="9" fillId="3" borderId="55" xfId="3" applyNumberFormat="1" applyFont="1" applyFill="1" applyBorder="1" applyAlignment="1" applyProtection="1">
      <alignment horizontal="center" vertical="center" wrapText="1"/>
    </xf>
    <xf numFmtId="0" fontId="9" fillId="3" borderId="13" xfId="3" applyNumberFormat="1" applyFont="1" applyFill="1" applyBorder="1" applyAlignment="1" applyProtection="1">
      <alignment horizontal="center" vertical="center" wrapText="1"/>
    </xf>
    <xf numFmtId="0" fontId="9" fillId="3" borderId="56" xfId="3" applyNumberFormat="1" applyFont="1" applyFill="1" applyBorder="1" applyAlignment="1" applyProtection="1">
      <alignment horizontal="center" vertical="center" wrapText="1"/>
    </xf>
    <xf numFmtId="169" fontId="9" fillId="3" borderId="53" xfId="3" applyNumberFormat="1" applyFont="1" applyFill="1" applyBorder="1" applyAlignment="1" applyProtection="1">
      <alignment horizontal="center" vertical="center" textRotation="90" wrapText="1"/>
    </xf>
    <xf numFmtId="169" fontId="9" fillId="3" borderId="26" xfId="3" applyNumberFormat="1" applyFont="1" applyFill="1" applyBorder="1" applyAlignment="1" applyProtection="1">
      <alignment horizontal="center" vertical="center" textRotation="90" wrapText="1"/>
    </xf>
    <xf numFmtId="169" fontId="9" fillId="3" borderId="1" xfId="3" applyNumberFormat="1" applyFont="1" applyFill="1" applyBorder="1" applyAlignment="1" applyProtection="1">
      <alignment horizontal="center" vertical="center" textRotation="90" wrapText="1"/>
    </xf>
    <xf numFmtId="169" fontId="9" fillId="3" borderId="27" xfId="3" applyNumberFormat="1" applyFont="1" applyFill="1" applyBorder="1" applyAlignment="1" applyProtection="1">
      <alignment horizontal="center" vertical="center" textRotation="90" wrapText="1"/>
    </xf>
    <xf numFmtId="169" fontId="9" fillId="3" borderId="1" xfId="3" applyNumberFormat="1" applyFont="1" applyFill="1" applyBorder="1" applyAlignment="1" applyProtection="1">
      <alignment horizontal="center" vertical="center" wrapText="1"/>
    </xf>
    <xf numFmtId="169" fontId="9" fillId="3" borderId="54" xfId="3" applyNumberFormat="1" applyFont="1" applyFill="1" applyBorder="1" applyAlignment="1" applyProtection="1">
      <alignment horizontal="center" vertical="center" wrapText="1"/>
    </xf>
    <xf numFmtId="164" fontId="27" fillId="3" borderId="72" xfId="0" applyNumberFormat="1" applyFont="1" applyFill="1" applyBorder="1" applyAlignment="1" applyProtection="1">
      <alignment horizontal="center" vertical="center"/>
    </xf>
    <xf numFmtId="164" fontId="27" fillId="3" borderId="73" xfId="0" applyNumberFormat="1" applyFont="1" applyFill="1" applyBorder="1" applyAlignment="1" applyProtection="1">
      <alignment horizontal="center" vertical="center"/>
    </xf>
    <xf numFmtId="164" fontId="27" fillId="3" borderId="74" xfId="0" applyNumberFormat="1" applyFont="1" applyFill="1" applyBorder="1" applyAlignment="1" applyProtection="1">
      <alignment horizontal="center" vertical="center"/>
    </xf>
    <xf numFmtId="164" fontId="27" fillId="3" borderId="75" xfId="0" applyNumberFormat="1" applyFont="1" applyFill="1" applyBorder="1" applyAlignment="1" applyProtection="1">
      <alignment horizontal="center" vertical="center"/>
    </xf>
    <xf numFmtId="169" fontId="9" fillId="3" borderId="22" xfId="3" applyNumberFormat="1" applyFont="1" applyFill="1" applyBorder="1" applyAlignment="1" applyProtection="1">
      <alignment horizontal="center" vertical="center" textRotation="90" wrapText="1"/>
    </xf>
    <xf numFmtId="169" fontId="9" fillId="3" borderId="57" xfId="3" applyNumberFormat="1" applyFont="1" applyFill="1" applyBorder="1" applyAlignment="1" applyProtection="1">
      <alignment horizontal="center" vertical="center" textRotation="90" wrapText="1"/>
    </xf>
    <xf numFmtId="169" fontId="9" fillId="3" borderId="67" xfId="3" applyNumberFormat="1" applyFont="1" applyFill="1" applyBorder="1" applyAlignment="1" applyProtection="1">
      <alignment horizontal="center" vertical="center" textRotation="90" wrapText="1"/>
    </xf>
    <xf numFmtId="169" fontId="9" fillId="3" borderId="41" xfId="3" applyNumberFormat="1" applyFont="1" applyFill="1" applyBorder="1" applyAlignment="1" applyProtection="1">
      <alignment horizontal="center" vertical="center"/>
    </xf>
    <xf numFmtId="169" fontId="9" fillId="3" borderId="42" xfId="3" applyNumberFormat="1" applyFont="1" applyFill="1" applyBorder="1" applyAlignment="1" applyProtection="1">
      <alignment horizontal="center" vertical="center"/>
    </xf>
    <xf numFmtId="169" fontId="9" fillId="3" borderId="10" xfId="3" applyNumberFormat="1" applyFont="1" applyFill="1" applyBorder="1" applyAlignment="1" applyProtection="1">
      <alignment horizontal="center" vertical="center"/>
    </xf>
    <xf numFmtId="169" fontId="9" fillId="3" borderId="23" xfId="3" applyNumberFormat="1" applyFont="1" applyFill="1" applyBorder="1" applyAlignment="1" applyProtection="1">
      <alignment horizontal="center" vertical="center" textRotation="90" wrapText="1"/>
    </xf>
    <xf numFmtId="169" fontId="9" fillId="3" borderId="58" xfId="3" applyNumberFormat="1" applyFont="1" applyFill="1" applyBorder="1" applyAlignment="1" applyProtection="1">
      <alignment horizontal="center" vertical="center" textRotation="90" wrapText="1"/>
    </xf>
    <xf numFmtId="169" fontId="9" fillId="3" borderId="33" xfId="3" applyNumberFormat="1" applyFont="1" applyFill="1" applyBorder="1" applyAlignment="1" applyProtection="1">
      <alignment horizontal="center" vertical="center" textRotation="90" wrapText="1"/>
    </xf>
    <xf numFmtId="169" fontId="9" fillId="3" borderId="69" xfId="3" applyNumberFormat="1" applyFont="1" applyFill="1" applyBorder="1" applyAlignment="1" applyProtection="1">
      <alignment horizontal="center" vertical="center" textRotation="90" wrapText="1"/>
    </xf>
    <xf numFmtId="169" fontId="9" fillId="3" borderId="54" xfId="3" applyNumberFormat="1" applyFont="1" applyFill="1" applyBorder="1" applyAlignment="1" applyProtection="1">
      <alignment horizontal="center" vertical="center" textRotation="90" wrapText="1"/>
    </xf>
    <xf numFmtId="169" fontId="9" fillId="3" borderId="28" xfId="3" applyNumberFormat="1" applyFont="1" applyFill="1" applyBorder="1" applyAlignment="1" applyProtection="1">
      <alignment horizontal="center" vertical="center" textRotation="90" wrapText="1"/>
    </xf>
    <xf numFmtId="169" fontId="9" fillId="3" borderId="4" xfId="3" applyNumberFormat="1" applyFont="1" applyFill="1" applyBorder="1" applyAlignment="1" applyProtection="1">
      <alignment horizontal="center" vertical="center" textRotation="90" wrapText="1"/>
    </xf>
    <xf numFmtId="169" fontId="9" fillId="3" borderId="5" xfId="3" applyNumberFormat="1" applyFont="1" applyFill="1" applyBorder="1" applyAlignment="1" applyProtection="1">
      <alignment horizontal="center" vertical="center" textRotation="90" wrapText="1"/>
    </xf>
    <xf numFmtId="169" fontId="9" fillId="3" borderId="68" xfId="3" applyNumberFormat="1" applyFont="1" applyFill="1" applyBorder="1" applyAlignment="1" applyProtection="1">
      <alignment horizontal="center" vertical="center" textRotation="90" wrapText="1"/>
    </xf>
    <xf numFmtId="0" fontId="9" fillId="3" borderId="48" xfId="3" applyNumberFormat="1" applyFont="1" applyFill="1" applyBorder="1" applyAlignment="1" applyProtection="1">
      <alignment horizontal="center" vertical="center"/>
    </xf>
    <xf numFmtId="0" fontId="9" fillId="3" borderId="49" xfId="3" applyNumberFormat="1" applyFont="1" applyFill="1" applyBorder="1" applyAlignment="1" applyProtection="1">
      <alignment horizontal="center" vertical="center"/>
    </xf>
    <xf numFmtId="0" fontId="9" fillId="3" borderId="50" xfId="3" applyNumberFormat="1" applyFont="1" applyFill="1" applyBorder="1" applyAlignment="1" applyProtection="1">
      <alignment horizontal="center" vertical="center"/>
    </xf>
    <xf numFmtId="0" fontId="9" fillId="3" borderId="62" xfId="3" applyNumberFormat="1" applyFont="1" applyFill="1" applyBorder="1" applyAlignment="1" applyProtection="1">
      <alignment horizontal="center" vertical="center"/>
    </xf>
    <xf numFmtId="0" fontId="9" fillId="3" borderId="63" xfId="3" applyNumberFormat="1" applyFont="1" applyFill="1" applyBorder="1" applyAlignment="1" applyProtection="1">
      <alignment horizontal="center" vertical="center"/>
    </xf>
    <xf numFmtId="0" fontId="9" fillId="3" borderId="64" xfId="3" applyNumberFormat="1" applyFont="1" applyFill="1" applyBorder="1" applyAlignment="1" applyProtection="1">
      <alignment horizontal="center" vertical="center"/>
    </xf>
    <xf numFmtId="0" fontId="9" fillId="3" borderId="5" xfId="3" applyNumberFormat="1" applyFont="1" applyFill="1" applyBorder="1" applyAlignment="1" applyProtection="1">
      <alignment horizontal="center" vertical="center"/>
    </xf>
    <xf numFmtId="0" fontId="9" fillId="3" borderId="65" xfId="3" applyNumberFormat="1" applyFont="1" applyFill="1" applyBorder="1" applyAlignment="1" applyProtection="1">
      <alignment horizontal="center" vertical="center"/>
    </xf>
    <xf numFmtId="49" fontId="27" fillId="3" borderId="71" xfId="0" applyNumberFormat="1" applyFont="1" applyFill="1" applyBorder="1" applyAlignment="1" applyProtection="1">
      <alignment horizontal="center" vertical="center"/>
    </xf>
    <xf numFmtId="49" fontId="27" fillId="3" borderId="0" xfId="0" applyNumberFormat="1" applyFont="1" applyFill="1" applyBorder="1" applyAlignment="1" applyProtection="1">
      <alignment horizontal="center" vertical="center"/>
    </xf>
    <xf numFmtId="49" fontId="27" fillId="3" borderId="102" xfId="0" applyNumberFormat="1" applyFont="1" applyFill="1" applyBorder="1" applyAlignment="1" applyProtection="1">
      <alignment horizontal="center" vertical="center"/>
    </xf>
    <xf numFmtId="170" fontId="27" fillId="3" borderId="22" xfId="3" applyNumberFormat="1" applyFont="1" applyFill="1" applyBorder="1" applyAlignment="1" applyProtection="1">
      <alignment horizontal="center" vertical="center"/>
    </xf>
    <xf numFmtId="170" fontId="27" fillId="3" borderId="4" xfId="3" applyNumberFormat="1" applyFont="1" applyFill="1" applyBorder="1" applyAlignment="1" applyProtection="1">
      <alignment horizontal="center" vertical="center"/>
    </xf>
    <xf numFmtId="170" fontId="27" fillId="3" borderId="23" xfId="3" applyNumberFormat="1" applyFont="1" applyFill="1" applyBorder="1" applyAlignment="1" applyProtection="1">
      <alignment horizontal="center" vertical="center"/>
    </xf>
    <xf numFmtId="49" fontId="41" fillId="3" borderId="41" xfId="3" applyNumberFormat="1" applyFont="1" applyFill="1" applyBorder="1" applyAlignment="1">
      <alignment horizontal="center" vertical="center" wrapText="1"/>
    </xf>
    <xf numFmtId="49" fontId="41" fillId="3" borderId="42" xfId="3" applyNumberFormat="1" applyFont="1" applyFill="1" applyBorder="1" applyAlignment="1">
      <alignment horizontal="center" vertical="center" wrapText="1"/>
    </xf>
    <xf numFmtId="49" fontId="41" fillId="3" borderId="10" xfId="3" applyNumberFormat="1" applyFont="1" applyFill="1" applyBorder="1" applyAlignment="1">
      <alignment horizontal="center" vertical="center" wrapText="1"/>
    </xf>
    <xf numFmtId="0" fontId="27" fillId="0" borderId="88" xfId="3" applyFont="1" applyFill="1" applyBorder="1" applyAlignment="1">
      <alignment horizontal="center" vertical="center" wrapText="1"/>
    </xf>
    <xf numFmtId="0" fontId="27" fillId="0" borderId="89" xfId="3" applyFont="1" applyFill="1" applyBorder="1" applyAlignment="1">
      <alignment horizontal="center" vertical="center" wrapText="1"/>
    </xf>
    <xf numFmtId="0" fontId="27" fillId="0" borderId="87" xfId="3" applyFont="1" applyFill="1" applyBorder="1" applyAlignment="1">
      <alignment horizontal="center" vertical="center" wrapText="1"/>
    </xf>
    <xf numFmtId="0" fontId="27" fillId="0" borderId="22" xfId="3" applyFont="1" applyFill="1" applyBorder="1" applyAlignment="1">
      <alignment horizontal="center" vertical="center" wrapText="1"/>
    </xf>
    <xf numFmtId="0" fontId="27" fillId="0" borderId="4" xfId="3" applyFont="1" applyFill="1" applyBorder="1" applyAlignment="1">
      <alignment horizontal="center" vertical="center" wrapText="1"/>
    </xf>
    <xf numFmtId="0" fontId="27" fillId="0" borderId="5" xfId="3" applyFont="1" applyFill="1" applyBorder="1" applyAlignment="1">
      <alignment horizontal="center" vertical="center" wrapText="1"/>
    </xf>
    <xf numFmtId="0" fontId="27" fillId="0" borderId="58" xfId="3" applyFont="1" applyFill="1" applyBorder="1" applyAlignment="1">
      <alignment horizontal="center" vertical="center" wrapText="1"/>
    </xf>
    <xf numFmtId="0" fontId="27" fillId="3" borderId="55" xfId="3" applyFont="1" applyFill="1" applyBorder="1" applyAlignment="1">
      <alignment horizontal="center" vertical="center" wrapText="1"/>
    </xf>
    <xf numFmtId="0" fontId="27" fillId="3" borderId="13" xfId="3" applyFont="1" applyFill="1" applyBorder="1" applyAlignment="1">
      <alignment horizontal="center" vertical="center" wrapText="1"/>
    </xf>
    <xf numFmtId="0" fontId="27" fillId="3" borderId="56" xfId="3" applyFont="1" applyFill="1" applyBorder="1" applyAlignment="1">
      <alignment horizontal="center" vertical="center" wrapText="1"/>
    </xf>
    <xf numFmtId="49" fontId="27" fillId="3" borderId="48" xfId="0" applyNumberFormat="1" applyFont="1" applyFill="1" applyBorder="1" applyAlignment="1" applyProtection="1">
      <alignment horizontal="center" vertical="center"/>
    </xf>
    <xf numFmtId="49" fontId="27" fillId="3" borderId="49" xfId="0" applyNumberFormat="1" applyFont="1" applyFill="1" applyBorder="1" applyAlignment="1" applyProtection="1">
      <alignment horizontal="center" vertical="center"/>
    </xf>
    <xf numFmtId="49" fontId="27" fillId="3" borderId="50" xfId="0" applyNumberFormat="1" applyFont="1" applyFill="1" applyBorder="1" applyAlignment="1" applyProtection="1">
      <alignment horizontal="center" vertical="center"/>
    </xf>
    <xf numFmtId="49" fontId="9" fillId="3" borderId="11" xfId="3" applyNumberFormat="1" applyFont="1" applyFill="1" applyBorder="1" applyAlignment="1" applyProtection="1">
      <alignment horizontal="center" vertical="center"/>
    </xf>
    <xf numFmtId="49" fontId="9" fillId="3" borderId="33" xfId="3" applyNumberFormat="1" applyFont="1" applyFill="1" applyBorder="1" applyAlignment="1" applyProtection="1">
      <alignment horizontal="center" vertical="center"/>
    </xf>
    <xf numFmtId="49" fontId="9" fillId="3" borderId="34" xfId="3" applyNumberFormat="1" applyFont="1" applyFill="1" applyBorder="1" applyAlignment="1" applyProtection="1">
      <alignment horizontal="center" vertical="center"/>
    </xf>
    <xf numFmtId="164" fontId="27" fillId="3" borderId="55" xfId="0" applyNumberFormat="1" applyFont="1" applyFill="1" applyBorder="1" applyAlignment="1" applyProtection="1">
      <alignment horizontal="center" vertical="center" wrapText="1"/>
    </xf>
    <xf numFmtId="164" fontId="27" fillId="3" borderId="13" xfId="0" applyNumberFormat="1" applyFont="1" applyFill="1" applyBorder="1" applyAlignment="1" applyProtection="1">
      <alignment horizontal="center" vertical="center" wrapText="1"/>
    </xf>
    <xf numFmtId="164" fontId="27" fillId="3" borderId="56" xfId="0" applyNumberFormat="1" applyFont="1" applyFill="1" applyBorder="1" applyAlignment="1" applyProtection="1">
      <alignment horizontal="center" vertical="center" wrapText="1"/>
    </xf>
    <xf numFmtId="0" fontId="27" fillId="3" borderId="95" xfId="0" applyFont="1" applyFill="1" applyBorder="1" applyAlignment="1">
      <alignment horizontal="center" vertical="center" wrapText="1"/>
    </xf>
    <xf numFmtId="0" fontId="27" fillId="3" borderId="96" xfId="0" applyFont="1" applyFill="1" applyBorder="1" applyAlignment="1">
      <alignment horizontal="center" vertical="center" wrapText="1"/>
    </xf>
    <xf numFmtId="0" fontId="27" fillId="3" borderId="48" xfId="3" applyNumberFormat="1" applyFont="1" applyFill="1" applyBorder="1" applyAlignment="1" applyProtection="1">
      <alignment horizontal="center" vertical="center"/>
    </xf>
    <xf numFmtId="0" fontId="27" fillId="3" borderId="49" xfId="3" applyNumberFormat="1" applyFont="1" applyFill="1" applyBorder="1" applyAlignment="1" applyProtection="1">
      <alignment horizontal="center" vertical="center"/>
    </xf>
    <xf numFmtId="0" fontId="27" fillId="3" borderId="50" xfId="3" applyNumberFormat="1" applyFont="1" applyFill="1" applyBorder="1" applyAlignment="1" applyProtection="1">
      <alignment horizontal="center" vertical="center"/>
    </xf>
    <xf numFmtId="49" fontId="9" fillId="3" borderId="52" xfId="3" applyNumberFormat="1" applyFont="1" applyFill="1" applyBorder="1" applyAlignment="1" applyProtection="1">
      <alignment horizontal="center" vertical="center"/>
    </xf>
    <xf numFmtId="49" fontId="9" fillId="3" borderId="4" xfId="3" applyNumberFormat="1" applyFont="1" applyFill="1" applyBorder="1" applyAlignment="1" applyProtection="1">
      <alignment horizontal="center" vertical="center"/>
    </xf>
    <xf numFmtId="49" fontId="9" fillId="3" borderId="6" xfId="3" applyNumberFormat="1" applyFont="1" applyFill="1" applyBorder="1" applyAlignment="1" applyProtection="1">
      <alignment horizontal="center" vertical="center"/>
    </xf>
    <xf numFmtId="49" fontId="9" fillId="0" borderId="85" xfId="3" applyNumberFormat="1" applyFont="1" applyFill="1" applyBorder="1" applyAlignment="1">
      <alignment horizontal="center" vertical="center" wrapText="1"/>
    </xf>
    <xf numFmtId="49" fontId="9" fillId="0" borderId="52" xfId="3" applyNumberFormat="1" applyFont="1" applyFill="1" applyBorder="1" applyAlignment="1">
      <alignment horizontal="center" vertical="center" wrapText="1"/>
    </xf>
    <xf numFmtId="49" fontId="9" fillId="0" borderId="98" xfId="3" applyNumberFormat="1" applyFont="1" applyFill="1" applyBorder="1" applyAlignment="1">
      <alignment horizontal="center" vertical="center" wrapText="1"/>
    </xf>
    <xf numFmtId="0" fontId="27" fillId="3" borderId="1" xfId="3" applyFont="1" applyFill="1" applyBorder="1" applyAlignment="1">
      <alignment horizontal="center" vertical="center" wrapText="1"/>
    </xf>
    <xf numFmtId="170" fontId="27" fillId="3" borderId="57" xfId="3" applyNumberFormat="1" applyFont="1" applyFill="1" applyBorder="1" applyAlignment="1" applyProtection="1">
      <alignment horizontal="center" vertical="center"/>
    </xf>
    <xf numFmtId="170" fontId="27" fillId="3" borderId="68" xfId="3" applyNumberFormat="1" applyFont="1" applyFill="1" applyBorder="1" applyAlignment="1" applyProtection="1">
      <alignment horizontal="center" vertical="center"/>
    </xf>
    <xf numFmtId="170" fontId="27" fillId="3" borderId="5" xfId="3" applyNumberFormat="1" applyFont="1" applyFill="1" applyBorder="1" applyAlignment="1" applyProtection="1">
      <alignment horizontal="center" vertical="center"/>
    </xf>
    <xf numFmtId="170" fontId="27" fillId="3" borderId="97" xfId="3" applyNumberFormat="1" applyFont="1" applyFill="1" applyBorder="1" applyAlignment="1" applyProtection="1">
      <alignment horizontal="center" vertical="center"/>
    </xf>
    <xf numFmtId="49" fontId="9" fillId="0" borderId="14" xfId="3" applyNumberFormat="1" applyFont="1" applyFill="1" applyBorder="1" applyAlignment="1">
      <alignment horizontal="center" vertical="center" wrapText="1"/>
    </xf>
    <xf numFmtId="49" fontId="9" fillId="0" borderId="77" xfId="3" applyNumberFormat="1" applyFont="1" applyFill="1" applyBorder="1" applyAlignment="1">
      <alignment horizontal="center" vertical="center" wrapText="1"/>
    </xf>
    <xf numFmtId="0" fontId="27" fillId="3" borderId="70" xfId="3" applyFont="1" applyFill="1" applyBorder="1" applyAlignment="1" applyProtection="1">
      <alignment horizontal="right" vertical="center"/>
    </xf>
    <xf numFmtId="49" fontId="9" fillId="0" borderId="86" xfId="3" applyNumberFormat="1" applyFont="1" applyFill="1" applyBorder="1" applyAlignment="1">
      <alignment horizontal="center" vertical="center" wrapText="1"/>
    </xf>
    <xf numFmtId="49" fontId="9" fillId="0" borderId="102" xfId="3" applyNumberFormat="1" applyFont="1" applyFill="1" applyBorder="1" applyAlignment="1">
      <alignment horizontal="center" vertical="center" wrapText="1"/>
    </xf>
    <xf numFmtId="49" fontId="9" fillId="0" borderId="78" xfId="3" applyNumberFormat="1" applyFont="1" applyFill="1" applyBorder="1" applyAlignment="1">
      <alignment horizontal="center" vertical="center" wrapText="1"/>
    </xf>
    <xf numFmtId="170" fontId="27" fillId="3" borderId="12" xfId="3" applyNumberFormat="1" applyFont="1" applyFill="1" applyBorder="1" applyAlignment="1" applyProtection="1">
      <alignment horizontal="center" vertical="center"/>
    </xf>
    <xf numFmtId="170" fontId="27" fillId="3" borderId="2" xfId="3" applyNumberFormat="1" applyFont="1" applyFill="1" applyBorder="1" applyAlignment="1" applyProtection="1">
      <alignment horizontal="center" vertical="center"/>
    </xf>
    <xf numFmtId="170" fontId="27" fillId="3" borderId="60" xfId="3" applyNumberFormat="1" applyFont="1" applyFill="1" applyBorder="1" applyAlignment="1" applyProtection="1">
      <alignment horizontal="center" vertical="center"/>
    </xf>
    <xf numFmtId="170" fontId="27" fillId="3" borderId="66" xfId="3" applyNumberFormat="1" applyFont="1" applyFill="1" applyBorder="1" applyAlignment="1" applyProtection="1">
      <alignment horizontal="center" vertical="center"/>
    </xf>
    <xf numFmtId="0" fontId="27" fillId="3" borderId="70" xfId="3" applyFont="1" applyFill="1" applyBorder="1" applyAlignment="1">
      <alignment horizontal="right" vertical="center"/>
    </xf>
    <xf numFmtId="0" fontId="27" fillId="3" borderId="51" xfId="3" applyFont="1" applyFill="1" applyBorder="1" applyAlignment="1" applyProtection="1">
      <alignment horizontal="right" vertical="center"/>
    </xf>
    <xf numFmtId="169" fontId="27" fillId="3" borderId="8" xfId="3" applyNumberFormat="1" applyFont="1" applyFill="1" applyBorder="1" applyAlignment="1" applyProtection="1">
      <alignment horizontal="right" vertical="center"/>
    </xf>
    <xf numFmtId="169" fontId="27" fillId="3" borderId="3" xfId="3" applyNumberFormat="1" applyFont="1" applyFill="1" applyBorder="1" applyAlignment="1" applyProtection="1">
      <alignment horizontal="right" vertical="center"/>
    </xf>
    <xf numFmtId="169" fontId="27" fillId="3" borderId="9" xfId="3" applyNumberFormat="1" applyFont="1" applyFill="1" applyBorder="1" applyAlignment="1" applyProtection="1">
      <alignment horizontal="right" vertical="center"/>
    </xf>
    <xf numFmtId="166" fontId="33" fillId="3" borderId="55" xfId="3" applyNumberFormat="1" applyFont="1" applyFill="1" applyBorder="1" applyAlignment="1" applyProtection="1">
      <alignment horizontal="center" vertical="center"/>
    </xf>
    <xf numFmtId="166" fontId="33" fillId="3" borderId="13" xfId="3" applyNumberFormat="1" applyFont="1" applyFill="1" applyBorder="1" applyAlignment="1" applyProtection="1">
      <alignment horizontal="center" vertical="center"/>
    </xf>
    <xf numFmtId="0" fontId="33" fillId="3" borderId="56" xfId="3" applyNumberFormat="1" applyFont="1" applyFill="1" applyBorder="1" applyAlignment="1" applyProtection="1">
      <alignment horizontal="center" vertical="center"/>
    </xf>
    <xf numFmtId="0" fontId="27" fillId="3" borderId="36" xfId="0" applyFont="1" applyFill="1" applyBorder="1" applyAlignment="1" applyProtection="1">
      <alignment horizontal="right" vertical="center"/>
    </xf>
    <xf numFmtId="0" fontId="36" fillId="3" borderId="36" xfId="0" applyFont="1" applyFill="1" applyBorder="1" applyAlignment="1">
      <alignment horizontal="right" vertical="center"/>
    </xf>
    <xf numFmtId="0" fontId="27" fillId="3" borderId="0" xfId="0" applyFont="1" applyFill="1" applyBorder="1" applyAlignment="1" applyProtection="1">
      <alignment horizontal="right" vertical="center"/>
    </xf>
    <xf numFmtId="0" fontId="36" fillId="3" borderId="0" xfId="0" applyFont="1" applyFill="1" applyBorder="1" applyAlignment="1">
      <alignment horizontal="right" vertical="center"/>
    </xf>
    <xf numFmtId="169" fontId="37" fillId="3" borderId="0" xfId="3" applyNumberFormat="1" applyFont="1" applyFill="1" applyBorder="1" applyAlignment="1" applyProtection="1">
      <alignment horizontal="left"/>
    </xf>
    <xf numFmtId="166" fontId="27" fillId="3" borderId="69" xfId="3" applyNumberFormat="1" applyFont="1" applyFill="1" applyBorder="1" applyAlignment="1" applyProtection="1">
      <alignment horizontal="center" vertical="center"/>
    </xf>
    <xf numFmtId="166" fontId="27" fillId="3" borderId="13" xfId="3" applyNumberFormat="1" applyFont="1" applyFill="1" applyBorder="1" applyAlignment="1" applyProtection="1">
      <alignment horizontal="center" vertical="center"/>
    </xf>
    <xf numFmtId="0" fontId="27" fillId="3" borderId="56" xfId="3" applyNumberFormat="1" applyFont="1" applyFill="1" applyBorder="1" applyAlignment="1" applyProtection="1">
      <alignment horizontal="center" vertical="center"/>
    </xf>
    <xf numFmtId="0" fontId="36" fillId="3" borderId="0" xfId="0" applyFont="1" applyFill="1" applyAlignment="1">
      <alignment horizontal="right" vertical="center"/>
    </xf>
    <xf numFmtId="49" fontId="9" fillId="0" borderId="21" xfId="3" applyNumberFormat="1" applyFont="1" applyFill="1" applyBorder="1" applyAlignment="1">
      <alignment horizontal="center" vertical="center" wrapText="1"/>
    </xf>
    <xf numFmtId="0" fontId="27" fillId="3" borderId="2" xfId="3" applyFont="1" applyFill="1" applyBorder="1" applyAlignment="1">
      <alignment horizontal="center" vertical="center" wrapText="1"/>
    </xf>
    <xf numFmtId="0" fontId="27" fillId="3" borderId="60" xfId="3" applyFont="1" applyFill="1" applyBorder="1" applyAlignment="1">
      <alignment horizontal="center" vertical="center" wrapText="1"/>
    </xf>
    <xf numFmtId="170" fontId="27" fillId="3" borderId="26" xfId="3" applyNumberFormat="1" applyFont="1" applyFill="1" applyBorder="1" applyAlignment="1" applyProtection="1">
      <alignment horizontal="center" vertical="center"/>
    </xf>
    <xf numFmtId="170" fontId="27" fillId="3" borderId="27" xfId="3" applyNumberFormat="1" applyFont="1" applyFill="1" applyBorder="1" applyAlignment="1" applyProtection="1">
      <alignment horizontal="center" vertical="center"/>
    </xf>
    <xf numFmtId="170" fontId="27" fillId="3" borderId="28" xfId="3" applyNumberFormat="1" applyFont="1" applyFill="1" applyBorder="1" applyAlignment="1" applyProtection="1">
      <alignment horizontal="center" vertical="center"/>
    </xf>
    <xf numFmtId="49" fontId="9" fillId="3" borderId="51" xfId="3" applyNumberFormat="1" applyFont="1" applyFill="1" applyBorder="1" applyAlignment="1" applyProtection="1">
      <alignment horizontal="center" vertical="center"/>
    </xf>
    <xf numFmtId="49" fontId="9" fillId="3" borderId="66" xfId="3" applyNumberFormat="1" applyFont="1" applyFill="1" applyBorder="1" applyAlignment="1" applyProtection="1">
      <alignment horizontal="center" vertical="center"/>
    </xf>
    <xf numFmtId="170" fontId="27" fillId="3" borderId="53" xfId="3" applyNumberFormat="1" applyFont="1" applyFill="1" applyBorder="1" applyAlignment="1" applyProtection="1">
      <alignment horizontal="center" vertical="center"/>
    </xf>
    <xf numFmtId="0" fontId="27" fillId="0" borderId="12" xfId="3" applyFont="1" applyFill="1" applyBorder="1" applyAlignment="1">
      <alignment horizontal="center" vertical="center" wrapText="1"/>
    </xf>
    <xf numFmtId="0" fontId="27" fillId="0" borderId="60" xfId="3" applyFont="1" applyFill="1" applyBorder="1" applyAlignment="1">
      <alignment horizontal="center" vertical="center" wrapText="1"/>
    </xf>
    <xf numFmtId="0" fontId="27" fillId="3" borderId="12" xfId="3" applyFont="1" applyFill="1" applyBorder="1" applyAlignment="1">
      <alignment horizontal="center" vertical="center" wrapText="1"/>
    </xf>
    <xf numFmtId="49" fontId="27" fillId="3" borderId="15" xfId="0" applyNumberFormat="1" applyFont="1" applyFill="1" applyBorder="1" applyAlignment="1" applyProtection="1">
      <alignment horizontal="center" vertical="center"/>
    </xf>
    <xf numFmtId="49" fontId="27" fillId="3" borderId="16" xfId="0" applyNumberFormat="1" applyFont="1" applyFill="1" applyBorder="1" applyAlignment="1" applyProtection="1">
      <alignment horizontal="center" vertical="center"/>
    </xf>
    <xf numFmtId="49" fontId="27" fillId="3" borderId="17" xfId="0" applyNumberFormat="1" applyFont="1" applyFill="1" applyBorder="1" applyAlignment="1" applyProtection="1">
      <alignment horizontal="center" vertical="center"/>
    </xf>
    <xf numFmtId="0" fontId="24" fillId="0" borderId="46" xfId="0" applyFont="1" applyFill="1" applyBorder="1" applyAlignment="1">
      <alignment horizontal="center" vertical="center" wrapText="1"/>
    </xf>
    <xf numFmtId="0" fontId="29" fillId="0" borderId="47" xfId="0" applyFont="1" applyFill="1" applyBorder="1" applyAlignment="1">
      <alignment horizontal="center" vertical="center" wrapText="1"/>
    </xf>
    <xf numFmtId="0" fontId="29" fillId="0" borderId="45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4" fillId="0" borderId="41" xfId="1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vertical="center" wrapText="1"/>
    </xf>
    <xf numFmtId="0" fontId="24" fillId="0" borderId="46" xfId="0" applyNumberFormat="1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9" fillId="0" borderId="40" xfId="0" applyFont="1" applyFill="1" applyBorder="1" applyAlignment="1">
      <alignment horizontal="center" vertical="center" wrapText="1"/>
    </xf>
    <xf numFmtId="0" fontId="29" fillId="0" borderId="43" xfId="0" applyFont="1" applyFill="1" applyBorder="1" applyAlignment="1">
      <alignment horizontal="center" vertical="center" wrapText="1"/>
    </xf>
    <xf numFmtId="0" fontId="24" fillId="0" borderId="44" xfId="0" applyFont="1" applyBorder="1" applyAlignment="1">
      <alignment horizontal="center" wrapText="1"/>
    </xf>
    <xf numFmtId="0" fontId="23" fillId="0" borderId="45" xfId="0" applyFont="1" applyBorder="1" applyAlignment="1">
      <alignment horizontal="center" wrapText="1"/>
    </xf>
    <xf numFmtId="0" fontId="23" fillId="0" borderId="40" xfId="0" applyFont="1" applyFill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center" vertical="center" wrapText="1"/>
    </xf>
    <xf numFmtId="49" fontId="24" fillId="0" borderId="1" xfId="1" applyNumberFormat="1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center" vertical="center" wrapText="1"/>
    </xf>
    <xf numFmtId="0" fontId="17" fillId="0" borderId="41" xfId="1" applyFont="1" applyFill="1" applyBorder="1" applyAlignment="1">
      <alignment horizontal="center" vertical="center" wrapText="1"/>
    </xf>
    <xf numFmtId="49" fontId="17" fillId="0" borderId="1" xfId="1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4" fillId="0" borderId="1" xfId="1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1" fontId="24" fillId="0" borderId="46" xfId="0" applyNumberFormat="1" applyFont="1" applyBorder="1" applyAlignment="1">
      <alignment horizontal="center" vertical="center" wrapText="1"/>
    </xf>
    <xf numFmtId="1" fontId="23" fillId="0" borderId="47" xfId="0" applyNumberFormat="1" applyFont="1" applyBorder="1" applyAlignment="1">
      <alignment horizontal="center" vertical="center" wrapText="1"/>
    </xf>
    <xf numFmtId="1" fontId="23" fillId="0" borderId="45" xfId="0" applyNumberFormat="1" applyFont="1" applyBorder="1" applyAlignment="1">
      <alignment horizontal="center" vertical="center" wrapText="1"/>
    </xf>
    <xf numFmtId="0" fontId="24" fillId="0" borderId="41" xfId="1" applyFont="1" applyBorder="1" applyAlignment="1">
      <alignment horizontal="center" vertical="center" wrapText="1"/>
    </xf>
    <xf numFmtId="0" fontId="24" fillId="0" borderId="42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9" fillId="0" borderId="47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17" fillId="0" borderId="0" xfId="1" applyFont="1" applyAlignment="1">
      <alignment horizontal="center"/>
    </xf>
    <xf numFmtId="0" fontId="26" fillId="0" borderId="11" xfId="1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7" fillId="0" borderId="11" xfId="1" applyFont="1" applyBorder="1" applyAlignment="1">
      <alignment horizontal="center" vertical="center" wrapText="1"/>
    </xf>
    <xf numFmtId="0" fontId="27" fillId="0" borderId="32" xfId="1" applyFont="1" applyBorder="1" applyAlignment="1">
      <alignment horizontal="center" vertical="center" wrapText="1"/>
    </xf>
    <xf numFmtId="0" fontId="27" fillId="0" borderId="31" xfId="1" applyFont="1" applyBorder="1" applyAlignment="1">
      <alignment horizontal="center" vertical="center" wrapText="1"/>
    </xf>
    <xf numFmtId="0" fontId="27" fillId="0" borderId="33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7" fillId="0" borderId="34" xfId="1" applyFont="1" applyBorder="1" applyAlignment="1">
      <alignment horizontal="center" vertical="center" wrapText="1"/>
    </xf>
    <xf numFmtId="0" fontId="27" fillId="0" borderId="36" xfId="1" applyFont="1" applyBorder="1" applyAlignment="1">
      <alignment horizontal="center" vertical="center" wrapText="1"/>
    </xf>
    <xf numFmtId="0" fontId="27" fillId="0" borderId="35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3" fillId="0" borderId="32" xfId="0" applyFont="1" applyBorder="1" applyAlignment="1">
      <alignment wrapText="1"/>
    </xf>
    <xf numFmtId="0" fontId="23" fillId="0" borderId="31" xfId="0" applyFont="1" applyBorder="1" applyAlignment="1">
      <alignment wrapText="1"/>
    </xf>
    <xf numFmtId="0" fontId="23" fillId="0" borderId="33" xfId="0" applyFont="1" applyBorder="1" applyAlignment="1">
      <alignment wrapText="1"/>
    </xf>
    <xf numFmtId="0" fontId="23" fillId="0" borderId="7" xfId="0" applyFont="1" applyBorder="1" applyAlignment="1">
      <alignment wrapText="1"/>
    </xf>
    <xf numFmtId="0" fontId="23" fillId="0" borderId="34" xfId="0" applyFont="1" applyBorder="1" applyAlignment="1">
      <alignment wrapText="1"/>
    </xf>
    <xf numFmtId="0" fontId="23" fillId="0" borderId="36" xfId="0" applyFont="1" applyBorder="1" applyAlignment="1">
      <alignment wrapText="1"/>
    </xf>
    <xf numFmtId="0" fontId="23" fillId="0" borderId="35" xfId="0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24" fillId="0" borderId="37" xfId="0" applyFont="1" applyBorder="1" applyAlignment="1">
      <alignment horizontal="center" wrapText="1"/>
    </xf>
    <xf numFmtId="0" fontId="23" fillId="0" borderId="38" xfId="0" applyFont="1" applyBorder="1" applyAlignment="1">
      <alignment horizontal="center" wrapText="1"/>
    </xf>
    <xf numFmtId="0" fontId="29" fillId="0" borderId="3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20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9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textRotation="90"/>
    </xf>
    <xf numFmtId="0" fontId="9" fillId="0" borderId="21" xfId="0" applyFont="1" applyBorder="1" applyAlignment="1">
      <alignment horizontal="center" vertical="center" textRotation="90"/>
    </xf>
    <xf numFmtId="0" fontId="8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13" fillId="0" borderId="0" xfId="0" applyFont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9" fontId="9" fillId="0" borderId="51" xfId="3" applyNumberFormat="1" applyFont="1" applyFill="1" applyBorder="1" applyAlignment="1" applyProtection="1">
      <alignment horizontal="center" vertical="center"/>
    </xf>
    <xf numFmtId="169" fontId="9" fillId="0" borderId="52" xfId="3" applyNumberFormat="1" applyFont="1" applyFill="1" applyBorder="1" applyAlignment="1" applyProtection="1">
      <alignment horizontal="center" vertical="center"/>
    </xf>
    <xf numFmtId="169" fontId="9" fillId="0" borderId="66" xfId="3" applyNumberFormat="1" applyFont="1" applyFill="1" applyBorder="1" applyAlignment="1" applyProtection="1">
      <alignment horizontal="center" vertical="center"/>
    </xf>
    <xf numFmtId="169" fontId="9" fillId="0" borderId="18" xfId="3" applyNumberFormat="1" applyFont="1" applyFill="1" applyBorder="1" applyAlignment="1" applyProtection="1">
      <alignment horizontal="center" vertical="center" wrapText="1"/>
    </xf>
    <xf numFmtId="169" fontId="9" fillId="0" borderId="19" xfId="3" applyNumberFormat="1" applyFont="1" applyFill="1" applyBorder="1" applyAlignment="1" applyProtection="1">
      <alignment horizontal="center" vertical="center" wrapText="1"/>
    </xf>
    <xf numFmtId="169" fontId="9" fillId="0" borderId="20" xfId="3" applyNumberFormat="1" applyFont="1" applyFill="1" applyBorder="1" applyAlignment="1" applyProtection="1">
      <alignment horizontal="center" vertical="center" wrapText="1"/>
    </xf>
    <xf numFmtId="169" fontId="9" fillId="0" borderId="51" xfId="3" applyNumberFormat="1" applyFont="1" applyFill="1" applyBorder="1" applyAlignment="1" applyProtection="1">
      <alignment horizontal="center" vertical="center" textRotation="90" wrapText="1"/>
    </xf>
    <xf numFmtId="169" fontId="9" fillId="0" borderId="52" xfId="3" applyNumberFormat="1" applyFont="1" applyFill="1" applyBorder="1" applyAlignment="1" applyProtection="1">
      <alignment horizontal="center" vertical="center" textRotation="90" wrapText="1"/>
    </xf>
    <xf numFmtId="169" fontId="9" fillId="0" borderId="66" xfId="3" applyNumberFormat="1" applyFont="1" applyFill="1" applyBorder="1" applyAlignment="1" applyProtection="1">
      <alignment horizontal="center" vertical="center" textRotation="90" wrapText="1"/>
    </xf>
    <xf numFmtId="169" fontId="9" fillId="0" borderId="15" xfId="3" applyNumberFormat="1" applyFont="1" applyFill="1" applyBorder="1" applyAlignment="1" applyProtection="1">
      <alignment horizontal="center" vertical="center" wrapText="1"/>
    </xf>
    <xf numFmtId="169" fontId="9" fillId="0" borderId="16" xfId="3" applyNumberFormat="1" applyFont="1" applyFill="1" applyBorder="1" applyAlignment="1" applyProtection="1">
      <alignment horizontal="center" vertical="center" wrapText="1"/>
    </xf>
    <xf numFmtId="169" fontId="9" fillId="0" borderId="17" xfId="3" applyNumberFormat="1" applyFont="1" applyFill="1" applyBorder="1" applyAlignment="1" applyProtection="1">
      <alignment horizontal="center" vertical="center" wrapText="1"/>
    </xf>
    <xf numFmtId="0" fontId="9" fillId="0" borderId="48" xfId="3" applyNumberFormat="1" applyFont="1" applyFill="1" applyBorder="1" applyAlignment="1" applyProtection="1">
      <alignment horizontal="center" vertical="center" wrapText="1"/>
    </xf>
    <xf numFmtId="0" fontId="9" fillId="0" borderId="49" xfId="3" applyNumberFormat="1" applyFont="1" applyFill="1" applyBorder="1" applyAlignment="1" applyProtection="1">
      <alignment horizontal="center" vertical="center" wrapText="1"/>
    </xf>
    <xf numFmtId="0" fontId="9" fillId="0" borderId="50" xfId="3" applyNumberFormat="1" applyFont="1" applyFill="1" applyBorder="1" applyAlignment="1" applyProtection="1">
      <alignment horizontal="center" vertical="center" wrapText="1"/>
    </xf>
    <xf numFmtId="0" fontId="9" fillId="0" borderId="55" xfId="3" applyNumberFormat="1" applyFont="1" applyFill="1" applyBorder="1" applyAlignment="1" applyProtection="1">
      <alignment horizontal="center" vertical="center" wrapText="1"/>
    </xf>
    <xf numFmtId="0" fontId="9" fillId="0" borderId="13" xfId="3" applyNumberFormat="1" applyFont="1" applyFill="1" applyBorder="1" applyAlignment="1" applyProtection="1">
      <alignment horizontal="center" vertical="center" wrapText="1"/>
    </xf>
    <xf numFmtId="0" fontId="9" fillId="0" borderId="56" xfId="3" applyNumberFormat="1" applyFont="1" applyFill="1" applyBorder="1" applyAlignment="1" applyProtection="1">
      <alignment horizontal="center" vertical="center" wrapText="1"/>
    </xf>
    <xf numFmtId="169" fontId="9" fillId="0" borderId="53" xfId="3" applyNumberFormat="1" applyFont="1" applyFill="1" applyBorder="1" applyAlignment="1" applyProtection="1">
      <alignment horizontal="center" vertical="center" textRotation="90" wrapText="1"/>
    </xf>
    <xf numFmtId="169" fontId="9" fillId="0" borderId="26" xfId="3" applyNumberFormat="1" applyFont="1" applyFill="1" applyBorder="1" applyAlignment="1" applyProtection="1">
      <alignment horizontal="center" vertical="center" textRotation="90" wrapText="1"/>
    </xf>
    <xf numFmtId="169" fontId="9" fillId="0" borderId="1" xfId="3" applyNumberFormat="1" applyFont="1" applyFill="1" applyBorder="1" applyAlignment="1" applyProtection="1">
      <alignment horizontal="center" vertical="center" textRotation="90" wrapText="1"/>
    </xf>
    <xf numFmtId="169" fontId="9" fillId="0" borderId="27" xfId="3" applyNumberFormat="1" applyFont="1" applyFill="1" applyBorder="1" applyAlignment="1" applyProtection="1">
      <alignment horizontal="center" vertical="center" textRotation="90" wrapText="1"/>
    </xf>
    <xf numFmtId="169" fontId="9" fillId="0" borderId="1" xfId="3" applyNumberFormat="1" applyFont="1" applyFill="1" applyBorder="1" applyAlignment="1" applyProtection="1">
      <alignment horizontal="center" vertical="center" wrapText="1"/>
    </xf>
    <xf numFmtId="169" fontId="9" fillId="0" borderId="54" xfId="3" applyNumberFormat="1" applyFont="1" applyFill="1" applyBorder="1" applyAlignment="1" applyProtection="1">
      <alignment horizontal="center" vertical="center" wrapText="1"/>
    </xf>
    <xf numFmtId="169" fontId="9" fillId="0" borderId="22" xfId="3" applyNumberFormat="1" applyFont="1" applyFill="1" applyBorder="1" applyAlignment="1" applyProtection="1">
      <alignment horizontal="center" vertical="center" textRotation="90" wrapText="1"/>
    </xf>
    <xf numFmtId="169" fontId="9" fillId="0" borderId="57" xfId="3" applyNumberFormat="1" applyFont="1" applyFill="1" applyBorder="1" applyAlignment="1" applyProtection="1">
      <alignment horizontal="center" vertical="center" textRotation="90" wrapText="1"/>
    </xf>
    <xf numFmtId="169" fontId="9" fillId="0" borderId="67" xfId="3" applyNumberFormat="1" applyFont="1" applyFill="1" applyBorder="1" applyAlignment="1" applyProtection="1">
      <alignment horizontal="center" vertical="center" textRotation="90" wrapText="1"/>
    </xf>
    <xf numFmtId="169" fontId="9" fillId="0" borderId="41" xfId="3" applyNumberFormat="1" applyFont="1" applyFill="1" applyBorder="1" applyAlignment="1" applyProtection="1">
      <alignment horizontal="center" vertical="center"/>
    </xf>
    <xf numFmtId="169" fontId="9" fillId="0" borderId="42" xfId="3" applyNumberFormat="1" applyFont="1" applyFill="1" applyBorder="1" applyAlignment="1" applyProtection="1">
      <alignment horizontal="center" vertical="center"/>
    </xf>
    <xf numFmtId="169" fontId="9" fillId="0" borderId="10" xfId="3" applyNumberFormat="1" applyFont="1" applyFill="1" applyBorder="1" applyAlignment="1" applyProtection="1">
      <alignment horizontal="center" vertical="center"/>
    </xf>
    <xf numFmtId="169" fontId="9" fillId="0" borderId="23" xfId="3" applyNumberFormat="1" applyFont="1" applyFill="1" applyBorder="1" applyAlignment="1" applyProtection="1">
      <alignment horizontal="center" vertical="center" textRotation="90" wrapText="1"/>
    </xf>
    <xf numFmtId="169" fontId="9" fillId="0" borderId="58" xfId="3" applyNumberFormat="1" applyFont="1" applyFill="1" applyBorder="1" applyAlignment="1" applyProtection="1">
      <alignment horizontal="center" vertical="center" textRotation="90" wrapText="1"/>
    </xf>
    <xf numFmtId="169" fontId="9" fillId="0" borderId="33" xfId="3" applyNumberFormat="1" applyFont="1" applyFill="1" applyBorder="1" applyAlignment="1" applyProtection="1">
      <alignment horizontal="center" vertical="center" textRotation="90" wrapText="1"/>
    </xf>
    <xf numFmtId="169" fontId="9" fillId="0" borderId="69" xfId="3" applyNumberFormat="1" applyFont="1" applyFill="1" applyBorder="1" applyAlignment="1" applyProtection="1">
      <alignment horizontal="center" vertical="center" textRotation="90" wrapText="1"/>
    </xf>
    <xf numFmtId="169" fontId="9" fillId="0" borderId="54" xfId="3" applyNumberFormat="1" applyFont="1" applyFill="1" applyBorder="1" applyAlignment="1" applyProtection="1">
      <alignment horizontal="center" vertical="center" textRotation="90" wrapText="1"/>
    </xf>
    <xf numFmtId="169" fontId="9" fillId="0" borderId="28" xfId="3" applyNumberFormat="1" applyFont="1" applyFill="1" applyBorder="1" applyAlignment="1" applyProtection="1">
      <alignment horizontal="center" vertical="center" textRotation="90" wrapText="1"/>
    </xf>
    <xf numFmtId="169" fontId="9" fillId="0" borderId="4" xfId="3" applyNumberFormat="1" applyFont="1" applyFill="1" applyBorder="1" applyAlignment="1" applyProtection="1">
      <alignment horizontal="center" vertical="center" textRotation="90" wrapText="1"/>
    </xf>
    <xf numFmtId="169" fontId="9" fillId="0" borderId="5" xfId="3" applyNumberFormat="1" applyFont="1" applyFill="1" applyBorder="1" applyAlignment="1" applyProtection="1">
      <alignment horizontal="center" vertical="center" textRotation="90" wrapText="1"/>
    </xf>
    <xf numFmtId="169" fontId="9" fillId="0" borderId="68" xfId="3" applyNumberFormat="1" applyFont="1" applyFill="1" applyBorder="1" applyAlignment="1" applyProtection="1">
      <alignment horizontal="center" vertical="center" textRotation="90" wrapText="1"/>
    </xf>
    <xf numFmtId="0" fontId="9" fillId="0" borderId="48" xfId="3" applyNumberFormat="1" applyFont="1" applyFill="1" applyBorder="1" applyAlignment="1" applyProtection="1">
      <alignment horizontal="center" vertical="center"/>
    </xf>
    <xf numFmtId="0" fontId="9" fillId="0" borderId="49" xfId="3" applyNumberFormat="1" applyFont="1" applyFill="1" applyBorder="1" applyAlignment="1" applyProtection="1">
      <alignment horizontal="center" vertical="center"/>
    </xf>
    <xf numFmtId="0" fontId="9" fillId="0" borderId="50" xfId="3" applyNumberFormat="1" applyFont="1" applyFill="1" applyBorder="1" applyAlignment="1" applyProtection="1">
      <alignment horizontal="center" vertical="center"/>
    </xf>
    <xf numFmtId="0" fontId="9" fillId="0" borderId="62" xfId="3" applyNumberFormat="1" applyFont="1" applyFill="1" applyBorder="1" applyAlignment="1" applyProtection="1">
      <alignment horizontal="center" vertical="center"/>
    </xf>
    <xf numFmtId="0" fontId="9" fillId="0" borderId="63" xfId="3" applyNumberFormat="1" applyFont="1" applyFill="1" applyBorder="1" applyAlignment="1" applyProtection="1">
      <alignment horizontal="center" vertical="center"/>
    </xf>
    <xf numFmtId="0" fontId="9" fillId="0" borderId="64" xfId="3" applyNumberFormat="1" applyFont="1" applyFill="1" applyBorder="1" applyAlignment="1" applyProtection="1">
      <alignment horizontal="center" vertical="center"/>
    </xf>
    <xf numFmtId="0" fontId="9" fillId="0" borderId="5" xfId="3" applyNumberFormat="1" applyFont="1" applyFill="1" applyBorder="1" applyAlignment="1" applyProtection="1">
      <alignment horizontal="center" vertical="center"/>
    </xf>
    <xf numFmtId="0" fontId="9" fillId="0" borderId="65" xfId="3" applyNumberFormat="1" applyFont="1" applyFill="1" applyBorder="1" applyAlignment="1" applyProtection="1">
      <alignment horizontal="center" vertical="center"/>
    </xf>
    <xf numFmtId="49" fontId="9" fillId="3" borderId="41" xfId="3" applyNumberFormat="1" applyFont="1" applyFill="1" applyBorder="1" applyAlignment="1">
      <alignment horizontal="center" vertical="center" wrapText="1"/>
    </xf>
    <xf numFmtId="49" fontId="9" fillId="3" borderId="42" xfId="3" applyNumberFormat="1" applyFont="1" applyFill="1" applyBorder="1" applyAlignment="1">
      <alignment horizontal="center" vertical="center" wrapText="1"/>
    </xf>
    <xf numFmtId="49" fontId="9" fillId="3" borderId="10" xfId="3" applyNumberFormat="1" applyFont="1" applyFill="1" applyBorder="1" applyAlignment="1">
      <alignment horizontal="center" vertical="center" wrapText="1"/>
    </xf>
    <xf numFmtId="49" fontId="30" fillId="3" borderId="42" xfId="0" applyNumberFormat="1" applyFont="1" applyFill="1" applyBorder="1" applyAlignment="1" applyProtection="1">
      <alignment horizontal="center" vertical="center" wrapText="1"/>
    </xf>
    <xf numFmtId="49" fontId="30" fillId="3" borderId="42" xfId="0" applyNumberFormat="1" applyFont="1" applyFill="1" applyBorder="1" applyAlignment="1" applyProtection="1">
      <alignment horizontal="center" vertical="center"/>
    </xf>
    <xf numFmtId="49" fontId="9" fillId="0" borderId="11" xfId="3" applyNumberFormat="1" applyFont="1" applyFill="1" applyBorder="1" applyAlignment="1" applyProtection="1">
      <alignment horizontal="center" vertical="center"/>
    </xf>
    <xf numFmtId="49" fontId="9" fillId="0" borderId="33" xfId="3" applyNumberFormat="1" applyFont="1" applyFill="1" applyBorder="1" applyAlignment="1" applyProtection="1">
      <alignment horizontal="center" vertical="center"/>
    </xf>
    <xf numFmtId="49" fontId="9" fillId="0" borderId="34" xfId="3" applyNumberFormat="1" applyFont="1" applyFill="1" applyBorder="1" applyAlignment="1" applyProtection="1">
      <alignment horizontal="center" vertical="center"/>
    </xf>
    <xf numFmtId="49" fontId="9" fillId="0" borderId="71" xfId="3" applyNumberFormat="1" applyFont="1" applyFill="1" applyBorder="1" applyAlignment="1" applyProtection="1">
      <alignment horizontal="center" vertical="center"/>
    </xf>
    <xf numFmtId="49" fontId="9" fillId="0" borderId="4" xfId="3" applyNumberFormat="1" applyFont="1" applyFill="1" applyBorder="1" applyAlignment="1" applyProtection="1">
      <alignment horizontal="center" vertical="center"/>
    </xf>
    <xf numFmtId="49" fontId="9" fillId="0" borderId="6" xfId="3" applyNumberFormat="1" applyFont="1" applyFill="1" applyBorder="1" applyAlignment="1" applyProtection="1">
      <alignment horizontal="center" vertical="center"/>
    </xf>
    <xf numFmtId="49" fontId="9" fillId="0" borderId="41" xfId="3" applyNumberFormat="1" applyFont="1" applyFill="1" applyBorder="1" applyAlignment="1">
      <alignment horizontal="center" vertical="center" wrapText="1"/>
    </xf>
    <xf numFmtId="49" fontId="9" fillId="0" borderId="42" xfId="3" applyNumberFormat="1" applyFont="1" applyFill="1" applyBorder="1" applyAlignment="1">
      <alignment horizontal="center" vertical="center" wrapText="1"/>
    </xf>
    <xf numFmtId="49" fontId="9" fillId="0" borderId="10" xfId="3" applyNumberFormat="1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170" fontId="27" fillId="0" borderId="57" xfId="3" applyNumberFormat="1" applyFont="1" applyFill="1" applyBorder="1" applyAlignment="1" applyProtection="1">
      <alignment horizontal="center" vertical="center"/>
    </xf>
    <xf numFmtId="170" fontId="27" fillId="0" borderId="68" xfId="3" applyNumberFormat="1" applyFont="1" applyFill="1" applyBorder="1" applyAlignment="1" applyProtection="1">
      <alignment horizontal="center" vertical="center"/>
    </xf>
    <xf numFmtId="170" fontId="27" fillId="0" borderId="5" xfId="3" applyNumberFormat="1" applyFont="1" applyFill="1" applyBorder="1" applyAlignment="1" applyProtection="1">
      <alignment horizontal="center" vertical="center"/>
    </xf>
    <xf numFmtId="170" fontId="27" fillId="0" borderId="97" xfId="3" applyNumberFormat="1" applyFont="1" applyFill="1" applyBorder="1" applyAlignment="1" applyProtection="1">
      <alignment horizontal="center" vertical="center"/>
    </xf>
    <xf numFmtId="49" fontId="9" fillId="0" borderId="51" xfId="3" applyNumberFormat="1" applyFont="1" applyFill="1" applyBorder="1" applyAlignment="1">
      <alignment horizontal="center" vertical="center" wrapText="1"/>
    </xf>
    <xf numFmtId="49" fontId="41" fillId="0" borderId="52" xfId="3" applyNumberFormat="1" applyFont="1" applyFill="1" applyBorder="1" applyAlignment="1">
      <alignment horizontal="center" vertical="center" wrapText="1"/>
    </xf>
    <xf numFmtId="49" fontId="41" fillId="0" borderId="98" xfId="3" applyNumberFormat="1" applyFont="1" applyFill="1" applyBorder="1" applyAlignment="1">
      <alignment horizontal="center" vertical="center" wrapText="1"/>
    </xf>
    <xf numFmtId="166" fontId="27" fillId="0" borderId="69" xfId="3" applyNumberFormat="1" applyFont="1" applyFill="1" applyBorder="1" applyAlignment="1" applyProtection="1">
      <alignment horizontal="center" vertical="center"/>
    </xf>
    <xf numFmtId="0" fontId="27" fillId="0" borderId="56" xfId="3" applyNumberFormat="1" applyFont="1" applyFill="1" applyBorder="1" applyAlignment="1" applyProtection="1">
      <alignment horizontal="center" vertical="center"/>
    </xf>
    <xf numFmtId="0" fontId="27" fillId="0" borderId="36" xfId="0" applyFont="1" applyFill="1" applyBorder="1" applyAlignment="1" applyProtection="1">
      <alignment horizontal="right" vertical="center"/>
    </xf>
    <xf numFmtId="0" fontId="36" fillId="0" borderId="36" xfId="0" applyFont="1" applyFill="1" applyBorder="1" applyAlignment="1">
      <alignment horizontal="right" vertical="center"/>
    </xf>
    <xf numFmtId="0" fontId="27" fillId="0" borderId="0" xfId="0" applyFont="1" applyFill="1" applyBorder="1" applyAlignment="1" applyProtection="1">
      <alignment horizontal="right" vertical="center"/>
    </xf>
    <xf numFmtId="0" fontId="36" fillId="0" borderId="0" xfId="0" applyFont="1" applyFill="1" applyAlignment="1">
      <alignment horizontal="right" vertical="center"/>
    </xf>
    <xf numFmtId="0" fontId="36" fillId="0" borderId="0" xfId="0" applyFont="1" applyFill="1" applyBorder="1" applyAlignment="1">
      <alignment horizontal="right" vertical="center"/>
    </xf>
    <xf numFmtId="166" fontId="33" fillId="0" borderId="55" xfId="3" applyNumberFormat="1" applyFont="1" applyFill="1" applyBorder="1" applyAlignment="1" applyProtection="1">
      <alignment horizontal="center" vertical="center"/>
    </xf>
    <xf numFmtId="166" fontId="33" fillId="0" borderId="13" xfId="3" applyNumberFormat="1" applyFont="1" applyFill="1" applyBorder="1" applyAlignment="1" applyProtection="1">
      <alignment horizontal="center" vertical="center"/>
    </xf>
    <xf numFmtId="0" fontId="33" fillId="0" borderId="56" xfId="3" applyNumberFormat="1" applyFont="1" applyFill="1" applyBorder="1" applyAlignment="1" applyProtection="1">
      <alignment horizontal="center" vertical="center"/>
    </xf>
    <xf numFmtId="169" fontId="37" fillId="0" borderId="0" xfId="3" applyNumberFormat="1" applyFont="1" applyFill="1" applyBorder="1" applyAlignment="1" applyProtection="1">
      <alignment horizontal="left"/>
    </xf>
    <xf numFmtId="166" fontId="27" fillId="0" borderId="13" xfId="3" applyNumberFormat="1" applyFont="1" applyFill="1" applyBorder="1" applyAlignment="1" applyProtection="1">
      <alignment horizontal="center" vertical="center"/>
    </xf>
    <xf numFmtId="169" fontId="21" fillId="0" borderId="48" xfId="3" applyNumberFormat="1" applyFont="1" applyFill="1" applyBorder="1" applyAlignment="1" applyProtection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0" fontId="9" fillId="0" borderId="51" xfId="3" applyNumberFormat="1" applyFont="1" applyFill="1" applyBorder="1" applyAlignment="1" applyProtection="1">
      <alignment horizontal="center" vertical="center" textRotation="90"/>
    </xf>
    <xf numFmtId="0" fontId="9" fillId="0" borderId="52" xfId="3" applyNumberFormat="1" applyFont="1" applyFill="1" applyBorder="1" applyAlignment="1" applyProtection="1">
      <alignment horizontal="center" vertical="center" textRotation="90"/>
    </xf>
    <xf numFmtId="0" fontId="9" fillId="0" borderId="66" xfId="3" applyNumberFormat="1" applyFont="1" applyFill="1" applyBorder="1" applyAlignment="1" applyProtection="1">
      <alignment horizontal="center" vertical="center" textRotation="90"/>
    </xf>
    <xf numFmtId="164" fontId="27" fillId="0" borderId="72" xfId="0" applyNumberFormat="1" applyFont="1" applyFill="1" applyBorder="1" applyAlignment="1" applyProtection="1">
      <alignment horizontal="center" vertical="center"/>
    </xf>
    <xf numFmtId="164" fontId="27" fillId="0" borderId="73" xfId="0" applyNumberFormat="1" applyFont="1" applyFill="1" applyBorder="1" applyAlignment="1" applyProtection="1">
      <alignment horizontal="center" vertical="center"/>
    </xf>
    <xf numFmtId="164" fontId="27" fillId="0" borderId="74" xfId="0" applyNumberFormat="1" applyFont="1" applyFill="1" applyBorder="1" applyAlignment="1" applyProtection="1">
      <alignment horizontal="center" vertical="center"/>
    </xf>
    <xf numFmtId="164" fontId="27" fillId="0" borderId="75" xfId="0" applyNumberFormat="1" applyFont="1" applyFill="1" applyBorder="1" applyAlignment="1" applyProtection="1">
      <alignment horizontal="center" vertical="center"/>
    </xf>
    <xf numFmtId="49" fontId="27" fillId="0" borderId="12" xfId="0" applyNumberFormat="1" applyFont="1" applyFill="1" applyBorder="1" applyAlignment="1" applyProtection="1">
      <alignment horizontal="center" vertical="center"/>
    </xf>
    <xf numFmtId="49" fontId="27" fillId="0" borderId="2" xfId="0" applyNumberFormat="1" applyFont="1" applyFill="1" applyBorder="1" applyAlignment="1" applyProtection="1">
      <alignment horizontal="center" vertical="center"/>
    </xf>
    <xf numFmtId="170" fontId="27" fillId="0" borderId="53" xfId="3" applyNumberFormat="1" applyFont="1" applyFill="1" applyBorder="1" applyAlignment="1" applyProtection="1">
      <alignment horizontal="center" vertical="center"/>
    </xf>
    <xf numFmtId="170" fontId="27" fillId="0" borderId="4" xfId="3" applyNumberFormat="1" applyFont="1" applyFill="1" applyBorder="1" applyAlignment="1" applyProtection="1">
      <alignment horizontal="center" vertical="center"/>
    </xf>
    <xf numFmtId="170" fontId="27" fillId="0" borderId="23" xfId="3" applyNumberFormat="1" applyFont="1" applyFill="1" applyBorder="1" applyAlignment="1" applyProtection="1">
      <alignment horizontal="center" vertical="center"/>
    </xf>
    <xf numFmtId="49" fontId="9" fillId="0" borderId="12" xfId="3" applyNumberFormat="1" applyFont="1" applyFill="1" applyBorder="1" applyAlignment="1">
      <alignment horizontal="center" vertical="center" wrapText="1"/>
    </xf>
    <xf numFmtId="49" fontId="9" fillId="0" borderId="2" xfId="3" applyNumberFormat="1" applyFont="1" applyFill="1" applyBorder="1" applyAlignment="1">
      <alignment horizontal="center" vertical="center" wrapText="1"/>
    </xf>
    <xf numFmtId="0" fontId="27" fillId="0" borderId="2" xfId="3" applyFont="1" applyFill="1" applyBorder="1" applyAlignment="1">
      <alignment horizontal="center" vertical="center" wrapText="1"/>
    </xf>
    <xf numFmtId="0" fontId="27" fillId="0" borderId="55" xfId="3" applyFont="1" applyFill="1" applyBorder="1" applyAlignment="1">
      <alignment horizontal="center" vertical="center" wrapText="1"/>
    </xf>
    <xf numFmtId="0" fontId="27" fillId="0" borderId="13" xfId="3" applyFont="1" applyFill="1" applyBorder="1" applyAlignment="1">
      <alignment horizontal="center" vertical="center" wrapText="1"/>
    </xf>
    <xf numFmtId="49" fontId="27" fillId="0" borderId="48" xfId="0" applyNumberFormat="1" applyFont="1" applyFill="1" applyBorder="1" applyAlignment="1" applyProtection="1">
      <alignment horizontal="center" vertical="center"/>
    </xf>
    <xf numFmtId="49" fontId="27" fillId="0" borderId="49" xfId="0" applyNumberFormat="1" applyFont="1" applyFill="1" applyBorder="1" applyAlignment="1" applyProtection="1">
      <alignment horizontal="center" vertical="center"/>
    </xf>
    <xf numFmtId="49" fontId="27" fillId="0" borderId="50" xfId="0" applyNumberFormat="1" applyFont="1" applyFill="1" applyBorder="1" applyAlignment="1" applyProtection="1">
      <alignment horizontal="center" vertical="center"/>
    </xf>
    <xf numFmtId="49" fontId="9" fillId="0" borderId="71" xfId="3" applyNumberFormat="1" applyFont="1" applyFill="1" applyBorder="1" applyAlignment="1">
      <alignment horizontal="center" vertical="center" wrapText="1"/>
    </xf>
    <xf numFmtId="49" fontId="9" fillId="0" borderId="0" xfId="3" applyNumberFormat="1" applyFont="1" applyFill="1" applyBorder="1" applyAlignment="1">
      <alignment horizontal="center" vertical="center" wrapText="1"/>
    </xf>
    <xf numFmtId="49" fontId="9" fillId="0" borderId="15" xfId="3" applyNumberFormat="1" applyFont="1" applyFill="1" applyBorder="1" applyAlignment="1">
      <alignment horizontal="center" vertical="center" wrapText="1"/>
    </xf>
    <xf numFmtId="49" fontId="9" fillId="0" borderId="16" xfId="3" applyNumberFormat="1" applyFont="1" applyFill="1" applyBorder="1" applyAlignment="1">
      <alignment horizontal="center" vertical="center" wrapText="1"/>
    </xf>
    <xf numFmtId="164" fontId="27" fillId="0" borderId="55" xfId="0" applyNumberFormat="1" applyFont="1" applyFill="1" applyBorder="1" applyAlignment="1" applyProtection="1">
      <alignment horizontal="center" vertical="center" wrapText="1"/>
    </xf>
    <xf numFmtId="164" fontId="27" fillId="0" borderId="13" xfId="0" applyNumberFormat="1" applyFont="1" applyFill="1" applyBorder="1" applyAlignment="1" applyProtection="1">
      <alignment horizontal="center" vertical="center" wrapText="1"/>
    </xf>
    <xf numFmtId="164" fontId="27" fillId="0" borderId="56" xfId="0" applyNumberFormat="1" applyFont="1" applyFill="1" applyBorder="1" applyAlignment="1" applyProtection="1">
      <alignment horizontal="center" vertical="center" wrapText="1"/>
    </xf>
    <xf numFmtId="0" fontId="27" fillId="0" borderId="95" xfId="0" applyFont="1" applyFill="1" applyBorder="1" applyAlignment="1">
      <alignment horizontal="center" vertical="center" wrapText="1"/>
    </xf>
    <xf numFmtId="0" fontId="27" fillId="0" borderId="96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170" fontId="27" fillId="0" borderId="58" xfId="3" applyNumberFormat="1" applyFont="1" applyFill="1" applyBorder="1" applyAlignment="1" applyProtection="1">
      <alignment horizontal="center" vertical="center"/>
    </xf>
    <xf numFmtId="170" fontId="27" fillId="0" borderId="8" xfId="3" applyNumberFormat="1" applyFont="1" applyFill="1" applyBorder="1" applyAlignment="1" applyProtection="1">
      <alignment horizontal="left" vertical="center" wrapText="1"/>
    </xf>
    <xf numFmtId="170" fontId="27" fillId="0" borderId="59" xfId="3" applyNumberFormat="1" applyFont="1" applyFill="1" applyBorder="1" applyAlignment="1" applyProtection="1">
      <alignment horizontal="left" vertical="center" wrapText="1"/>
    </xf>
    <xf numFmtId="170" fontId="27" fillId="0" borderId="9" xfId="3" applyNumberFormat="1" applyFont="1" applyFill="1" applyBorder="1" applyAlignment="1" applyProtection="1">
      <alignment horizontal="left" vertical="center" wrapText="1"/>
    </xf>
    <xf numFmtId="170" fontId="27" fillId="0" borderId="62" xfId="3" applyNumberFormat="1" applyFont="1" applyFill="1" applyBorder="1" applyAlignment="1" applyProtection="1">
      <alignment horizontal="left" vertical="center" wrapText="1"/>
    </xf>
    <xf numFmtId="170" fontId="27" fillId="0" borderId="65" xfId="3" applyNumberFormat="1" applyFont="1" applyFill="1" applyBorder="1" applyAlignment="1" applyProtection="1">
      <alignment horizontal="left" vertical="center" wrapText="1"/>
    </xf>
    <xf numFmtId="170" fontId="27" fillId="0" borderId="101" xfId="3" applyNumberFormat="1" applyFont="1" applyFill="1" applyBorder="1" applyAlignment="1" applyProtection="1">
      <alignment horizontal="left" vertical="center" wrapText="1"/>
    </xf>
    <xf numFmtId="170" fontId="27" fillId="0" borderId="100" xfId="3" applyNumberFormat="1" applyFont="1" applyFill="1" applyBorder="1" applyAlignment="1" applyProtection="1">
      <alignment horizontal="left" vertical="center" wrapText="1"/>
    </xf>
    <xf numFmtId="170" fontId="27" fillId="0" borderId="57" xfId="3" applyNumberFormat="1" applyFont="1" applyFill="1" applyBorder="1" applyAlignment="1" applyProtection="1">
      <alignment horizontal="left" vertical="center" wrapText="1"/>
    </xf>
    <xf numFmtId="170" fontId="27" fillId="0" borderId="58" xfId="3" applyNumberFormat="1" applyFont="1" applyFill="1" applyBorder="1" applyAlignment="1" applyProtection="1">
      <alignment horizontal="left" vertical="center" wrapText="1"/>
    </xf>
    <xf numFmtId="49" fontId="9" fillId="0" borderId="79" xfId="3" applyNumberFormat="1" applyFont="1" applyFill="1" applyBorder="1" applyAlignment="1">
      <alignment horizontal="center" vertical="center" wrapText="1"/>
    </xf>
    <xf numFmtId="49" fontId="9" fillId="0" borderId="32" xfId="3" applyNumberFormat="1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/>
    </xf>
    <xf numFmtId="0" fontId="27" fillId="0" borderId="3" xfId="3" applyFont="1" applyFill="1" applyBorder="1" applyAlignment="1">
      <alignment horizontal="center" vertical="center" wrapText="1"/>
    </xf>
    <xf numFmtId="0" fontId="27" fillId="0" borderId="59" xfId="3" applyFont="1" applyFill="1" applyBorder="1" applyAlignment="1">
      <alignment horizontal="center" vertical="center" wrapText="1"/>
    </xf>
    <xf numFmtId="170" fontId="27" fillId="0" borderId="66" xfId="3" applyNumberFormat="1" applyFont="1" applyFill="1" applyBorder="1" applyAlignment="1" applyProtection="1">
      <alignment horizontal="center" vertical="center"/>
    </xf>
    <xf numFmtId="170" fontId="27" fillId="0" borderId="55" xfId="3" applyNumberFormat="1" applyFont="1" applyFill="1" applyBorder="1" applyAlignment="1" applyProtection="1">
      <alignment horizontal="center" vertical="center"/>
    </xf>
    <xf numFmtId="0" fontId="27" fillId="0" borderId="70" xfId="3" applyFont="1" applyFill="1" applyBorder="1" applyAlignment="1">
      <alignment horizontal="right" vertical="center"/>
    </xf>
    <xf numFmtId="49" fontId="9" fillId="0" borderId="88" xfId="3" applyNumberFormat="1" applyFont="1" applyFill="1" applyBorder="1" applyAlignment="1">
      <alignment horizontal="center" vertical="center" wrapText="1"/>
    </xf>
    <xf numFmtId="49" fontId="9" fillId="0" borderId="89" xfId="3" applyNumberFormat="1" applyFont="1" applyFill="1" applyBorder="1" applyAlignment="1">
      <alignment horizontal="center" vertical="center" wrapText="1"/>
    </xf>
    <xf numFmtId="170" fontId="27" fillId="0" borderId="13" xfId="3" applyNumberFormat="1" applyFont="1" applyFill="1" applyBorder="1" applyAlignment="1" applyProtection="1">
      <alignment horizontal="center" vertical="center"/>
    </xf>
    <xf numFmtId="166" fontId="27" fillId="0" borderId="56" xfId="3" applyNumberFormat="1" applyFont="1" applyFill="1" applyBorder="1" applyAlignment="1" applyProtection="1">
      <alignment horizontal="center" vertical="center"/>
    </xf>
    <xf numFmtId="49" fontId="30" fillId="0" borderId="79" xfId="0" applyNumberFormat="1" applyFont="1" applyFill="1" applyBorder="1" applyAlignment="1" applyProtection="1">
      <alignment horizontal="left" vertical="center" wrapText="1"/>
    </xf>
    <xf numFmtId="49" fontId="30" fillId="0" borderId="32" xfId="0" applyNumberFormat="1" applyFont="1" applyFill="1" applyBorder="1" applyAlignment="1" applyProtection="1">
      <alignment horizontal="left" vertical="center" wrapText="1"/>
    </xf>
    <xf numFmtId="49" fontId="30" fillId="0" borderId="31" xfId="0" applyNumberFormat="1" applyFont="1" applyFill="1" applyBorder="1" applyAlignment="1" applyProtection="1">
      <alignment horizontal="left" vertical="center" wrapText="1"/>
    </xf>
    <xf numFmtId="0" fontId="27" fillId="0" borderId="70" xfId="3" applyFont="1" applyFill="1" applyBorder="1" applyAlignment="1" applyProtection="1">
      <alignment horizontal="right" vertical="center"/>
    </xf>
    <xf numFmtId="0" fontId="27" fillId="0" borderId="51" xfId="3" applyFont="1" applyFill="1" applyBorder="1" applyAlignment="1" applyProtection="1">
      <alignment horizontal="right" vertical="center"/>
    </xf>
    <xf numFmtId="169" fontId="27" fillId="0" borderId="8" xfId="3" applyNumberFormat="1" applyFont="1" applyFill="1" applyBorder="1" applyAlignment="1" applyProtection="1">
      <alignment horizontal="right" vertical="center"/>
    </xf>
    <xf numFmtId="169" fontId="27" fillId="0" borderId="3" xfId="3" applyNumberFormat="1" applyFont="1" applyFill="1" applyBorder="1" applyAlignment="1" applyProtection="1">
      <alignment horizontal="right" vertical="center"/>
    </xf>
    <xf numFmtId="169" fontId="27" fillId="0" borderId="9" xfId="3" applyNumberFormat="1" applyFont="1" applyFill="1" applyBorder="1" applyAlignment="1" applyProtection="1">
      <alignment horizontal="right" vertical="center"/>
    </xf>
    <xf numFmtId="170" fontId="27" fillId="0" borderId="48" xfId="3" applyNumberFormat="1" applyFont="1" applyFill="1" applyBorder="1" applyAlignment="1" applyProtection="1">
      <alignment horizontal="center" vertical="center"/>
    </xf>
    <xf numFmtId="170" fontId="27" fillId="0" borderId="49" xfId="3" applyNumberFormat="1" applyFont="1" applyFill="1" applyBorder="1" applyAlignment="1" applyProtection="1">
      <alignment horizontal="center" vertical="center"/>
    </xf>
    <xf numFmtId="170" fontId="27" fillId="0" borderId="12" xfId="3" applyNumberFormat="1" applyFont="1" applyFill="1" applyBorder="1" applyAlignment="1" applyProtection="1">
      <alignment horizontal="center" vertical="center"/>
    </xf>
    <xf numFmtId="170" fontId="27" fillId="0" borderId="2" xfId="3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wrapText="1"/>
    </xf>
    <xf numFmtId="164" fontId="2" fillId="0" borderId="4" xfId="0" applyNumberFormat="1" applyFont="1" applyFill="1" applyBorder="1" applyAlignment="1" applyProtection="1">
      <alignment horizontal="left" vertical="center" wrapText="1"/>
    </xf>
    <xf numFmtId="164" fontId="2" fillId="0" borderId="5" xfId="0" applyNumberFormat="1" applyFont="1" applyFill="1" applyBorder="1" applyAlignment="1" applyProtection="1">
      <alignment horizontal="left" vertical="center" wrapText="1"/>
    </xf>
    <xf numFmtId="164" fontId="2" fillId="0" borderId="6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164" fontId="3" fillId="0" borderId="4" xfId="0" applyNumberFormat="1" applyFont="1" applyFill="1" applyBorder="1" applyAlignment="1" applyProtection="1">
      <alignment horizontal="center" vertical="center" textRotation="90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 applyProtection="1">
      <alignment horizontal="center" vertical="center" textRotation="90" wrapText="1"/>
    </xf>
    <xf numFmtId="164" fontId="3" fillId="0" borderId="6" xfId="0" applyNumberFormat="1" applyFont="1" applyFill="1" applyBorder="1" applyAlignment="1" applyProtection="1">
      <alignment horizontal="center" vertical="center" textRotation="90" wrapText="1"/>
    </xf>
    <xf numFmtId="164" fontId="3" fillId="0" borderId="1" xfId="0" applyNumberFormat="1" applyFont="1" applyFill="1" applyBorder="1" applyAlignment="1" applyProtection="1">
      <alignment vertical="center" textRotation="90" wrapText="1"/>
    </xf>
  </cellXfs>
  <cellStyles count="5">
    <cellStyle name="Обычный" xfId="0" builtinId="0"/>
    <cellStyle name="Обычный 2" xfId="1"/>
    <cellStyle name="Обычный 3" xfId="4"/>
    <cellStyle name="Обычный_Plan Уч(бакал.) д_о 2013_14а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3"/>
  <sheetViews>
    <sheetView view="pageBreakPreview" topLeftCell="A72" zoomScale="85" zoomScaleNormal="85" workbookViewId="0">
      <selection activeCell="AD23" sqref="AD23"/>
    </sheetView>
  </sheetViews>
  <sheetFormatPr defaultRowHeight="15.75" x14ac:dyDescent="0.25"/>
  <cols>
    <col min="1" max="1" width="11.28515625" style="383" customWidth="1"/>
    <col min="2" max="2" width="45.85546875" style="384" customWidth="1"/>
    <col min="3" max="3" width="6.7109375" style="385" customWidth="1"/>
    <col min="4" max="4" width="12" style="386" customWidth="1"/>
    <col min="5" max="5" width="7.28515625" style="386" customWidth="1"/>
    <col min="6" max="6" width="6.42578125" style="385" customWidth="1"/>
    <col min="7" max="7" width="7.42578125" style="385" customWidth="1"/>
    <col min="8" max="8" width="9.85546875" style="385" customWidth="1"/>
    <col min="9" max="9" width="8.7109375" style="384" customWidth="1"/>
    <col min="10" max="10" width="8" style="384" customWidth="1"/>
    <col min="11" max="11" width="5.85546875" style="384" customWidth="1"/>
    <col min="12" max="12" width="7.85546875" style="384" customWidth="1"/>
    <col min="13" max="13" width="8.85546875" style="384" customWidth="1"/>
    <col min="14" max="24" width="5.85546875" style="384" customWidth="1"/>
    <col min="25" max="29" width="0" style="145" hidden="1" customWidth="1"/>
    <col min="30" max="16384" width="9.140625" style="145"/>
  </cols>
  <sheetData>
    <row r="1" spans="1:30" s="86" customFormat="1" ht="18.75" thickBot="1" x14ac:dyDescent="0.3">
      <c r="A1" s="1613" t="s">
        <v>123</v>
      </c>
      <c r="B1" s="1614"/>
      <c r="C1" s="1614"/>
      <c r="D1" s="1614"/>
      <c r="E1" s="1614"/>
      <c r="F1" s="1614"/>
      <c r="G1" s="1614"/>
      <c r="H1" s="1614"/>
      <c r="I1" s="1614"/>
      <c r="J1" s="1614"/>
      <c r="K1" s="1614"/>
      <c r="L1" s="1614"/>
      <c r="M1" s="1614"/>
      <c r="N1" s="1614"/>
      <c r="O1" s="1614"/>
      <c r="P1" s="1614"/>
      <c r="Q1" s="1614"/>
      <c r="R1" s="1614"/>
      <c r="S1" s="1614"/>
      <c r="T1" s="1614"/>
      <c r="U1" s="1614"/>
      <c r="V1" s="1614"/>
      <c r="W1" s="1614"/>
      <c r="X1" s="1615"/>
    </row>
    <row r="2" spans="1:30" s="86" customFormat="1" x14ac:dyDescent="0.25">
      <c r="A2" s="1616" t="s">
        <v>124</v>
      </c>
      <c r="B2" s="1619" t="s">
        <v>125</v>
      </c>
      <c r="C2" s="1622" t="s">
        <v>126</v>
      </c>
      <c r="D2" s="1623"/>
      <c r="E2" s="1623"/>
      <c r="F2" s="1624"/>
      <c r="G2" s="1625" t="s">
        <v>127</v>
      </c>
      <c r="H2" s="1628" t="s">
        <v>128</v>
      </c>
      <c r="I2" s="1629"/>
      <c r="J2" s="1629"/>
      <c r="K2" s="1629"/>
      <c r="L2" s="1629"/>
      <c r="M2" s="1630"/>
      <c r="N2" s="1631" t="s">
        <v>129</v>
      </c>
      <c r="O2" s="1632"/>
      <c r="P2" s="1632"/>
      <c r="Q2" s="1632"/>
      <c r="R2" s="1632"/>
      <c r="S2" s="1632"/>
      <c r="T2" s="1632"/>
      <c r="U2" s="1632"/>
      <c r="V2" s="1632"/>
      <c r="W2" s="1632"/>
      <c r="X2" s="1633"/>
    </row>
    <row r="3" spans="1:30" s="86" customFormat="1" ht="16.5" thickBot="1" x14ac:dyDescent="0.3">
      <c r="A3" s="1617"/>
      <c r="B3" s="1620"/>
      <c r="C3" s="1637" t="s">
        <v>130</v>
      </c>
      <c r="D3" s="1639" t="s">
        <v>131</v>
      </c>
      <c r="E3" s="1641" t="s">
        <v>132</v>
      </c>
      <c r="F3" s="1642"/>
      <c r="G3" s="1626"/>
      <c r="H3" s="1647" t="s">
        <v>6</v>
      </c>
      <c r="I3" s="1650" t="s">
        <v>133</v>
      </c>
      <c r="J3" s="1651"/>
      <c r="K3" s="1651"/>
      <c r="L3" s="1652"/>
      <c r="M3" s="1653" t="s">
        <v>134</v>
      </c>
      <c r="N3" s="1634"/>
      <c r="O3" s="1635"/>
      <c r="P3" s="1635"/>
      <c r="Q3" s="1635"/>
      <c r="R3" s="1635"/>
      <c r="S3" s="1635"/>
      <c r="T3" s="1635"/>
      <c r="U3" s="1635"/>
      <c r="V3" s="1635"/>
      <c r="W3" s="1635"/>
      <c r="X3" s="1636"/>
    </row>
    <row r="4" spans="1:30" s="86" customFormat="1" ht="16.5" thickBot="1" x14ac:dyDescent="0.3">
      <c r="A4" s="1617"/>
      <c r="B4" s="1620"/>
      <c r="C4" s="1637"/>
      <c r="D4" s="1639"/>
      <c r="E4" s="1639" t="s">
        <v>135</v>
      </c>
      <c r="F4" s="1657" t="s">
        <v>136</v>
      </c>
      <c r="G4" s="1626"/>
      <c r="H4" s="1648"/>
      <c r="I4" s="1659" t="s">
        <v>21</v>
      </c>
      <c r="J4" s="1659" t="s">
        <v>23</v>
      </c>
      <c r="K4" s="1659" t="s">
        <v>137</v>
      </c>
      <c r="L4" s="1659" t="s">
        <v>138</v>
      </c>
      <c r="M4" s="1654"/>
      <c r="N4" s="1662" t="s">
        <v>139</v>
      </c>
      <c r="O4" s="1663"/>
      <c r="P4" s="1664"/>
      <c r="Q4" s="1662" t="s">
        <v>140</v>
      </c>
      <c r="R4" s="1663"/>
      <c r="S4" s="1663"/>
      <c r="T4" s="1662"/>
      <c r="U4" s="1663"/>
      <c r="V4" s="1664"/>
      <c r="W4" s="1662"/>
      <c r="X4" s="1664"/>
    </row>
    <row r="5" spans="1:30" s="86" customFormat="1" ht="16.5" thickBot="1" x14ac:dyDescent="0.3">
      <c r="A5" s="1617"/>
      <c r="B5" s="1620"/>
      <c r="C5" s="1637"/>
      <c r="D5" s="1639"/>
      <c r="E5" s="1639"/>
      <c r="F5" s="1657"/>
      <c r="G5" s="1626"/>
      <c r="H5" s="1648"/>
      <c r="I5" s="1660"/>
      <c r="J5" s="1660"/>
      <c r="K5" s="1660"/>
      <c r="L5" s="1660"/>
      <c r="M5" s="1654"/>
      <c r="N5" s="87">
        <v>1</v>
      </c>
      <c r="O5" s="88" t="s">
        <v>52</v>
      </c>
      <c r="P5" s="89" t="s">
        <v>53</v>
      </c>
      <c r="Q5" s="87">
        <v>3</v>
      </c>
      <c r="R5" s="496">
        <v>4</v>
      </c>
      <c r="S5" s="90"/>
      <c r="T5" s="91"/>
      <c r="U5" s="88"/>
      <c r="V5" s="92"/>
      <c r="W5" s="87"/>
      <c r="X5" s="92"/>
    </row>
    <row r="6" spans="1:30" s="86" customFormat="1" ht="16.5" thickBot="1" x14ac:dyDescent="0.3">
      <c r="A6" s="1617"/>
      <c r="B6" s="1620"/>
      <c r="C6" s="1637"/>
      <c r="D6" s="1639"/>
      <c r="E6" s="1639"/>
      <c r="F6" s="1657"/>
      <c r="G6" s="1626"/>
      <c r="H6" s="1648"/>
      <c r="I6" s="1660"/>
      <c r="J6" s="1660"/>
      <c r="K6" s="1660"/>
      <c r="L6" s="1660"/>
      <c r="M6" s="1655"/>
      <c r="N6" s="1665" t="s">
        <v>141</v>
      </c>
      <c r="O6" s="1666"/>
      <c r="P6" s="1667"/>
      <c r="Q6" s="1667"/>
      <c r="R6" s="1668"/>
      <c r="S6" s="1667"/>
      <c r="T6" s="1667"/>
      <c r="U6" s="1667"/>
      <c r="V6" s="1667"/>
      <c r="W6" s="1667"/>
      <c r="X6" s="1669"/>
    </row>
    <row r="7" spans="1:30" s="86" customFormat="1" ht="25.5" customHeight="1" thickBot="1" x14ac:dyDescent="0.3">
      <c r="A7" s="1618"/>
      <c r="B7" s="1621"/>
      <c r="C7" s="1638"/>
      <c r="D7" s="1640"/>
      <c r="E7" s="1640"/>
      <c r="F7" s="1658"/>
      <c r="G7" s="1627"/>
      <c r="H7" s="1649"/>
      <c r="I7" s="1661"/>
      <c r="J7" s="1661"/>
      <c r="K7" s="1661"/>
      <c r="L7" s="1661"/>
      <c r="M7" s="1656"/>
      <c r="N7" s="87">
        <v>15</v>
      </c>
      <c r="O7" s="88">
        <v>9</v>
      </c>
      <c r="P7" s="92">
        <v>9</v>
      </c>
      <c r="Q7" s="97">
        <v>15</v>
      </c>
      <c r="R7" s="545">
        <v>13</v>
      </c>
      <c r="S7" s="545"/>
      <c r="T7" s="91"/>
      <c r="U7" s="88"/>
      <c r="V7" s="92"/>
      <c r="W7" s="87"/>
      <c r="X7" s="92"/>
    </row>
    <row r="8" spans="1:30" s="86" customFormat="1" ht="16.5" thickBot="1" x14ac:dyDescent="0.3">
      <c r="A8" s="93">
        <v>1</v>
      </c>
      <c r="B8" s="94">
        <v>2</v>
      </c>
      <c r="C8" s="95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3">
        <v>9</v>
      </c>
      <c r="J8" s="93">
        <v>10</v>
      </c>
      <c r="K8" s="93">
        <v>11</v>
      </c>
      <c r="L8" s="93">
        <v>12</v>
      </c>
      <c r="M8" s="96">
        <v>13</v>
      </c>
      <c r="N8" s="87">
        <v>14</v>
      </c>
      <c r="O8" s="97">
        <v>15</v>
      </c>
      <c r="P8" s="87">
        <v>16</v>
      </c>
      <c r="Q8" s="97">
        <v>17</v>
      </c>
      <c r="R8" s="545">
        <v>18</v>
      </c>
      <c r="S8" s="545"/>
      <c r="T8" s="91"/>
      <c r="U8" s="97"/>
      <c r="V8" s="87"/>
      <c r="W8" s="97"/>
      <c r="X8" s="94"/>
      <c r="Y8" s="95">
        <v>25</v>
      </c>
      <c r="Z8" s="93">
        <v>26</v>
      </c>
      <c r="AA8" s="96">
        <v>27</v>
      </c>
      <c r="AB8" s="93">
        <v>28</v>
      </c>
      <c r="AC8" s="96">
        <v>29</v>
      </c>
    </row>
    <row r="9" spans="1:30" s="86" customFormat="1" ht="16.5" thickBot="1" x14ac:dyDescent="0.3">
      <c r="A9" s="1643" t="s">
        <v>142</v>
      </c>
      <c r="B9" s="1644"/>
      <c r="C9" s="1645"/>
      <c r="D9" s="1645"/>
      <c r="E9" s="1645"/>
      <c r="F9" s="1645"/>
      <c r="G9" s="1645"/>
      <c r="H9" s="1645"/>
      <c r="I9" s="1645"/>
      <c r="J9" s="1645"/>
      <c r="K9" s="1645"/>
      <c r="L9" s="1645"/>
      <c r="M9" s="1645"/>
      <c r="N9" s="1644"/>
      <c r="O9" s="1644"/>
      <c r="P9" s="1644"/>
      <c r="Q9" s="1644"/>
      <c r="R9" s="1644"/>
      <c r="S9" s="1644"/>
      <c r="T9" s="1644"/>
      <c r="U9" s="1644"/>
      <c r="V9" s="1644"/>
      <c r="W9" s="1644"/>
      <c r="X9" s="1646"/>
    </row>
    <row r="10" spans="1:30" s="86" customFormat="1" x14ac:dyDescent="0.25">
      <c r="A10" s="1673" t="s">
        <v>143</v>
      </c>
      <c r="B10" s="1674"/>
      <c r="C10" s="1674"/>
      <c r="D10" s="1674"/>
      <c r="E10" s="1674"/>
      <c r="F10" s="1674"/>
      <c r="G10" s="1674"/>
      <c r="H10" s="1674"/>
      <c r="I10" s="1674"/>
      <c r="J10" s="1674"/>
      <c r="K10" s="1674"/>
      <c r="L10" s="1674"/>
      <c r="M10" s="1674"/>
      <c r="N10" s="1674"/>
      <c r="O10" s="1674"/>
      <c r="P10" s="1674"/>
      <c r="Q10" s="1674"/>
      <c r="R10" s="1674"/>
      <c r="S10" s="1674"/>
      <c r="T10" s="1674"/>
      <c r="U10" s="1674"/>
      <c r="V10" s="1674"/>
      <c r="W10" s="1674"/>
      <c r="X10" s="1675"/>
    </row>
    <row r="11" spans="1:30" s="428" customFormat="1" x14ac:dyDescent="0.25">
      <c r="A11" s="426" t="s">
        <v>144</v>
      </c>
      <c r="B11" s="427" t="e">
        <f>'Семестровка уск'!#REF!</f>
        <v>#REF!</v>
      </c>
      <c r="C11" s="427"/>
      <c r="D11" s="427"/>
      <c r="E11" s="427"/>
      <c r="F11" s="427"/>
      <c r="G11" s="427">
        <f>G12+G13</f>
        <v>6</v>
      </c>
      <c r="H11" s="394">
        <f>G11*30</f>
        <v>180</v>
      </c>
      <c r="I11" s="427"/>
      <c r="J11" s="427"/>
      <c r="K11" s="427"/>
      <c r="L11" s="427"/>
      <c r="M11" s="427"/>
      <c r="N11" s="427"/>
      <c r="O11" s="427"/>
      <c r="P11" s="427"/>
      <c r="Q11" s="427"/>
      <c r="R11" s="427"/>
      <c r="S11" s="427"/>
      <c r="T11" s="427"/>
      <c r="U11" s="427"/>
      <c r="V11" s="427"/>
      <c r="W11" s="427"/>
      <c r="X11" s="427"/>
      <c r="AD11" s="86">
        <f>SUM(N11:S11)</f>
        <v>0</v>
      </c>
    </row>
    <row r="12" spans="1:30" s="428" customFormat="1" x14ac:dyDescent="0.25">
      <c r="A12" s="427" t="s">
        <v>254</v>
      </c>
      <c r="B12" s="429" t="s">
        <v>308</v>
      </c>
      <c r="C12" s="427"/>
      <c r="D12" s="427"/>
      <c r="E12" s="427"/>
      <c r="F12" s="427"/>
      <c r="G12" s="427">
        <f>'Семестровка уск'!D13</f>
        <v>3</v>
      </c>
      <c r="H12" s="394">
        <f>G12*30</f>
        <v>90</v>
      </c>
      <c r="I12" s="427"/>
      <c r="J12" s="427"/>
      <c r="K12" s="427"/>
      <c r="L12" s="427"/>
      <c r="M12" s="427"/>
      <c r="N12" s="427"/>
      <c r="O12" s="427"/>
      <c r="P12" s="427"/>
      <c r="Q12" s="427"/>
      <c r="R12" s="427"/>
      <c r="S12" s="427"/>
      <c r="T12" s="427"/>
      <c r="U12" s="427"/>
      <c r="V12" s="427"/>
      <c r="W12" s="427"/>
      <c r="X12" s="427"/>
      <c r="AD12" s="86">
        <f t="shared" ref="AD12:AD43" si="0">SUM(N12:S12)</f>
        <v>0</v>
      </c>
    </row>
    <row r="13" spans="1:30" s="428" customFormat="1" x14ac:dyDescent="0.25">
      <c r="A13" s="430" t="s">
        <v>255</v>
      </c>
      <c r="B13" s="431" t="s">
        <v>75</v>
      </c>
      <c r="C13" s="432"/>
      <c r="D13" s="433"/>
      <c r="E13" s="434"/>
      <c r="F13" s="435"/>
      <c r="G13" s="436">
        <f>G14+G15</f>
        <v>3</v>
      </c>
      <c r="H13" s="394">
        <f t="shared" ref="H13:H18" si="1">G13*30</f>
        <v>90</v>
      </c>
      <c r="I13" s="437"/>
      <c r="J13" s="438"/>
      <c r="K13" s="438"/>
      <c r="L13" s="438"/>
      <c r="M13" s="439"/>
      <c r="N13" s="440"/>
      <c r="O13" s="441"/>
      <c r="P13" s="442"/>
      <c r="Q13" s="443"/>
      <c r="R13" s="473"/>
      <c r="S13" s="473"/>
      <c r="T13" s="440"/>
      <c r="U13" s="441"/>
      <c r="V13" s="442"/>
      <c r="W13" s="443"/>
      <c r="X13" s="442"/>
      <c r="AD13" s="86">
        <f t="shared" si="0"/>
        <v>0</v>
      </c>
    </row>
    <row r="14" spans="1:30" s="428" customFormat="1" x14ac:dyDescent="0.25">
      <c r="A14" s="430"/>
      <c r="B14" s="444" t="s">
        <v>269</v>
      </c>
      <c r="C14" s="432"/>
      <c r="D14" s="433"/>
      <c r="E14" s="434"/>
      <c r="F14" s="435"/>
      <c r="G14" s="436">
        <f>'Семестровка уск'!D14</f>
        <v>1.5</v>
      </c>
      <c r="H14" s="394">
        <f t="shared" si="1"/>
        <v>45</v>
      </c>
      <c r="I14" s="437"/>
      <c r="J14" s="438"/>
      <c r="K14" s="438"/>
      <c r="L14" s="438"/>
      <c r="M14" s="439"/>
      <c r="N14" s="440"/>
      <c r="O14" s="441"/>
      <c r="P14" s="442"/>
      <c r="Q14" s="443"/>
      <c r="R14" s="473"/>
      <c r="S14" s="473"/>
      <c r="T14" s="440"/>
      <c r="U14" s="441"/>
      <c r="V14" s="442"/>
      <c r="W14" s="443"/>
      <c r="X14" s="442"/>
      <c r="AD14" s="86">
        <f t="shared" si="0"/>
        <v>0</v>
      </c>
    </row>
    <row r="15" spans="1:30" s="428" customFormat="1" x14ac:dyDescent="0.25">
      <c r="A15" s="430"/>
      <c r="B15" s="445" t="s">
        <v>241</v>
      </c>
      <c r="C15" s="432"/>
      <c r="D15" s="433" t="s">
        <v>161</v>
      </c>
      <c r="E15" s="434"/>
      <c r="F15" s="435"/>
      <c r="G15" s="436">
        <f>'Семестровка уск'!E14</f>
        <v>1.5</v>
      </c>
      <c r="H15" s="602">
        <f t="shared" si="1"/>
        <v>45</v>
      </c>
      <c r="I15" s="534">
        <f>J15+K15+L15</f>
        <v>30</v>
      </c>
      <c r="J15" s="438">
        <f>'Семестровка уск'!H14</f>
        <v>15</v>
      </c>
      <c r="K15" s="438"/>
      <c r="L15" s="438">
        <f>'Семестровка уск'!J14</f>
        <v>15</v>
      </c>
      <c r="M15" s="397">
        <f t="shared" ref="M15" si="2">H15-I15</f>
        <v>15</v>
      </c>
      <c r="N15" s="440">
        <f>'Семестровка уск'!L14</f>
        <v>2</v>
      </c>
      <c r="O15" s="441"/>
      <c r="P15" s="442"/>
      <c r="Q15" s="443"/>
      <c r="R15" s="473"/>
      <c r="S15" s="473"/>
      <c r="T15" s="440"/>
      <c r="U15" s="441"/>
      <c r="V15" s="442"/>
      <c r="W15" s="443"/>
      <c r="X15" s="442"/>
      <c r="AD15" s="86">
        <f t="shared" si="0"/>
        <v>2</v>
      </c>
    </row>
    <row r="16" spans="1:30" s="428" customFormat="1" x14ac:dyDescent="0.25">
      <c r="A16" s="430" t="s">
        <v>145</v>
      </c>
      <c r="B16" s="445" t="s">
        <v>15</v>
      </c>
      <c r="C16" s="432"/>
      <c r="D16" s="433"/>
      <c r="E16" s="434"/>
      <c r="F16" s="435"/>
      <c r="G16" s="600">
        <f>G17+G18</f>
        <v>4</v>
      </c>
      <c r="H16" s="396">
        <f t="shared" si="1"/>
        <v>120</v>
      </c>
      <c r="I16" s="473"/>
      <c r="J16" s="438"/>
      <c r="K16" s="438"/>
      <c r="L16" s="438"/>
      <c r="M16" s="446"/>
      <c r="N16" s="440"/>
      <c r="O16" s="441"/>
      <c r="P16" s="442"/>
      <c r="Q16" s="443"/>
      <c r="R16" s="473"/>
      <c r="S16" s="473"/>
      <c r="T16" s="440"/>
      <c r="U16" s="441"/>
      <c r="V16" s="442"/>
      <c r="W16" s="443"/>
      <c r="X16" s="442"/>
      <c r="AD16" s="86">
        <f t="shared" si="0"/>
        <v>0</v>
      </c>
    </row>
    <row r="17" spans="1:32" s="428" customFormat="1" x14ac:dyDescent="0.25">
      <c r="A17" s="430"/>
      <c r="B17" s="444" t="s">
        <v>269</v>
      </c>
      <c r="C17" s="432"/>
      <c r="D17" s="433"/>
      <c r="E17" s="434"/>
      <c r="F17" s="435"/>
      <c r="G17" s="600">
        <f>'Семестровка уск'!D108</f>
        <v>2</v>
      </c>
      <c r="H17" s="396">
        <f t="shared" si="1"/>
        <v>60</v>
      </c>
      <c r="I17" s="473"/>
      <c r="J17" s="438"/>
      <c r="K17" s="438"/>
      <c r="L17" s="438"/>
      <c r="M17" s="446"/>
      <c r="N17" s="440"/>
      <c r="O17" s="441"/>
      <c r="P17" s="442"/>
      <c r="Q17" s="443"/>
      <c r="R17" s="473"/>
      <c r="S17" s="473"/>
      <c r="T17" s="440"/>
      <c r="U17" s="441"/>
      <c r="V17" s="442"/>
      <c r="W17" s="443"/>
      <c r="X17" s="442"/>
      <c r="AD17" s="86">
        <f t="shared" si="0"/>
        <v>0</v>
      </c>
    </row>
    <row r="18" spans="1:32" s="428" customFormat="1" x14ac:dyDescent="0.25">
      <c r="A18" s="430"/>
      <c r="B18" s="445" t="s">
        <v>241</v>
      </c>
      <c r="C18" s="432"/>
      <c r="D18" s="619" t="s">
        <v>315</v>
      </c>
      <c r="E18" s="434"/>
      <c r="F18" s="435"/>
      <c r="G18" s="600">
        <f>'Семестровка уск'!E108</f>
        <v>2</v>
      </c>
      <c r="H18" s="396">
        <f t="shared" si="1"/>
        <v>60</v>
      </c>
      <c r="I18" s="534">
        <f>J18+K18+L18</f>
        <v>39</v>
      </c>
      <c r="J18" s="438"/>
      <c r="K18" s="438"/>
      <c r="L18" s="438">
        <f>'Семестровка уск'!J108</f>
        <v>39</v>
      </c>
      <c r="M18" s="397">
        <f t="shared" ref="M18" si="3">H18-I18</f>
        <v>21</v>
      </c>
      <c r="N18" s="440"/>
      <c r="O18" s="441"/>
      <c r="P18" s="442"/>
      <c r="Q18" s="443"/>
      <c r="R18" s="620">
        <f>'Семестровка уск'!L108</f>
        <v>3</v>
      </c>
      <c r="S18" s="473"/>
      <c r="T18" s="440"/>
      <c r="U18" s="441"/>
      <c r="V18" s="442"/>
      <c r="W18" s="443"/>
      <c r="X18" s="442"/>
      <c r="AD18" s="86">
        <f t="shared" si="0"/>
        <v>3</v>
      </c>
    </row>
    <row r="19" spans="1:32" s="428" customFormat="1" x14ac:dyDescent="0.25">
      <c r="A19" s="426" t="s">
        <v>152</v>
      </c>
      <c r="B19" s="447" t="s">
        <v>17</v>
      </c>
      <c r="C19" s="390"/>
      <c r="D19" s="448"/>
      <c r="E19" s="448"/>
      <c r="F19" s="449"/>
      <c r="G19" s="600" t="e">
        <f>G20+G21+G22</f>
        <v>#REF!</v>
      </c>
      <c r="H19" s="451" t="e">
        <f t="shared" ref="H19:M19" si="4">H21+H22+H23</f>
        <v>#REF!</v>
      </c>
      <c r="I19" s="601" t="e">
        <f>I21+I22+I23</f>
        <v>#REF!</v>
      </c>
      <c r="J19" s="451"/>
      <c r="K19" s="451"/>
      <c r="L19" s="451" t="e">
        <f t="shared" si="4"/>
        <v>#REF!</v>
      </c>
      <c r="M19" s="446" t="e">
        <f t="shared" si="4"/>
        <v>#REF!</v>
      </c>
      <c r="N19" s="452"/>
      <c r="O19" s="453"/>
      <c r="P19" s="454"/>
      <c r="Q19" s="455"/>
      <c r="R19" s="396"/>
      <c r="S19" s="396"/>
      <c r="T19" s="452"/>
      <c r="U19" s="453"/>
      <c r="V19" s="454"/>
      <c r="W19" s="455"/>
      <c r="X19" s="454"/>
      <c r="AD19" s="86">
        <f t="shared" si="0"/>
        <v>0</v>
      </c>
    </row>
    <row r="20" spans="1:32" s="428" customFormat="1" x14ac:dyDescent="0.25">
      <c r="A20" s="456"/>
      <c r="B20" s="444" t="s">
        <v>269</v>
      </c>
      <c r="C20" s="390"/>
      <c r="D20" s="448"/>
      <c r="E20" s="448"/>
      <c r="F20" s="624"/>
      <c r="G20" s="457" t="e">
        <f>'Семестровка уск'!#REF!</f>
        <v>#REF!</v>
      </c>
      <c r="H20" s="523" t="e">
        <f>G20*30</f>
        <v>#REF!</v>
      </c>
      <c r="I20" s="450"/>
      <c r="J20" s="451"/>
      <c r="K20" s="451"/>
      <c r="L20" s="451"/>
      <c r="M20" s="446"/>
      <c r="N20" s="452"/>
      <c r="O20" s="453"/>
      <c r="P20" s="454"/>
      <c r="Q20" s="455"/>
      <c r="R20" s="396"/>
      <c r="S20" s="396"/>
      <c r="T20" s="452"/>
      <c r="U20" s="453"/>
      <c r="V20" s="454"/>
      <c r="W20" s="455"/>
      <c r="X20" s="454"/>
      <c r="AD20" s="86">
        <f t="shared" si="0"/>
        <v>0</v>
      </c>
    </row>
    <row r="21" spans="1:32" s="405" customFormat="1" x14ac:dyDescent="0.25">
      <c r="A21" s="388" t="s">
        <v>256</v>
      </c>
      <c r="B21" s="389" t="s">
        <v>241</v>
      </c>
      <c r="C21" s="390"/>
      <c r="D21" s="621">
        <v>1</v>
      </c>
      <c r="E21" s="622"/>
      <c r="F21" s="623"/>
      <c r="G21" s="393" t="e">
        <f>'Семестровка уск'!#REF!</f>
        <v>#REF!</v>
      </c>
      <c r="H21" s="394" t="e">
        <f>G21*30</f>
        <v>#REF!</v>
      </c>
      <c r="I21" s="395" t="e">
        <f>J21+K21+L21</f>
        <v>#REF!</v>
      </c>
      <c r="J21" s="396"/>
      <c r="K21" s="396"/>
      <c r="L21" s="396" t="e">
        <f>'Семестровка уск'!#REF!</f>
        <v>#REF!</v>
      </c>
      <c r="M21" s="397" t="e">
        <f t="shared" ref="M21:M43" si="5">H21-I21</f>
        <v>#REF!</v>
      </c>
      <c r="N21" s="398" t="e">
        <f>'Семестровка уск'!#REF!</f>
        <v>#REF!</v>
      </c>
      <c r="O21" s="399"/>
      <c r="P21" s="400"/>
      <c r="Q21" s="401"/>
      <c r="R21" s="605"/>
      <c r="S21" s="605"/>
      <c r="T21" s="603"/>
      <c r="U21" s="403"/>
      <c r="V21" s="404"/>
      <c r="W21" s="402"/>
      <c r="X21" s="404"/>
      <c r="AD21" s="86">
        <v>2</v>
      </c>
    </row>
    <row r="22" spans="1:32" s="405" customFormat="1" x14ac:dyDescent="0.25">
      <c r="A22" s="388" t="s">
        <v>257</v>
      </c>
      <c r="B22" s="389" t="s">
        <v>241</v>
      </c>
      <c r="C22" s="390"/>
      <c r="D22" s="406">
        <v>2</v>
      </c>
      <c r="E22" s="391"/>
      <c r="F22" s="392"/>
      <c r="G22" s="393" t="e">
        <f>'Семестровка уск'!#REF!</f>
        <v>#REF!</v>
      </c>
      <c r="H22" s="394" t="e">
        <f>G22*30</f>
        <v>#REF!</v>
      </c>
      <c r="I22" s="395" t="e">
        <f>J22+K22+L22</f>
        <v>#REF!</v>
      </c>
      <c r="J22" s="396"/>
      <c r="K22" s="396"/>
      <c r="L22" s="396" t="e">
        <f>'Семестровка уск'!#REF!</f>
        <v>#REF!</v>
      </c>
      <c r="M22" s="397" t="e">
        <f t="shared" si="5"/>
        <v>#REF!</v>
      </c>
      <c r="N22" s="407"/>
      <c r="O22" s="7" t="s">
        <v>316</v>
      </c>
      <c r="P22" s="7" t="s">
        <v>316</v>
      </c>
      <c r="Q22" s="401"/>
      <c r="R22" s="605"/>
      <c r="S22" s="605"/>
      <c r="T22" s="603"/>
      <c r="U22" s="403"/>
      <c r="V22" s="404"/>
      <c r="W22" s="402"/>
      <c r="X22" s="404"/>
      <c r="AD22" s="86">
        <v>2</v>
      </c>
    </row>
    <row r="23" spans="1:32" s="424" customFormat="1" x14ac:dyDescent="0.25">
      <c r="A23" s="388" t="s">
        <v>258</v>
      </c>
      <c r="B23" s="408" t="s">
        <v>17</v>
      </c>
      <c r="C23" s="409"/>
      <c r="D23" s="410" t="s">
        <v>150</v>
      </c>
      <c r="E23" s="411"/>
      <c r="F23" s="412"/>
      <c r="G23" s="413"/>
      <c r="H23" s="414"/>
      <c r="I23" s="415"/>
      <c r="J23" s="416"/>
      <c r="K23" s="416"/>
      <c r="L23" s="416"/>
      <c r="M23" s="417">
        <f t="shared" si="5"/>
        <v>0</v>
      </c>
      <c r="N23" s="387"/>
      <c r="O23" s="418"/>
      <c r="P23" s="419"/>
      <c r="Q23" s="420" t="s">
        <v>151</v>
      </c>
      <c r="R23" s="606"/>
      <c r="S23" s="606"/>
      <c r="T23" s="604"/>
      <c r="U23" s="422"/>
      <c r="V23" s="423"/>
      <c r="W23" s="421"/>
      <c r="X23" s="423"/>
      <c r="AD23" s="86">
        <f t="shared" si="0"/>
        <v>0</v>
      </c>
      <c r="AF23" s="667" t="e">
        <f>SUMIF(AD11:AD22,"&gt;0",G11:G22)</f>
        <v>#REF!</v>
      </c>
    </row>
    <row r="24" spans="1:32" s="113" customFormat="1" ht="24" customHeight="1" x14ac:dyDescent="0.25">
      <c r="A24" s="114" t="s">
        <v>155</v>
      </c>
      <c r="B24" s="468" t="s">
        <v>27</v>
      </c>
      <c r="C24" s="149"/>
      <c r="D24" s="150"/>
      <c r="E24" s="151"/>
      <c r="F24" s="152"/>
      <c r="G24" s="153">
        <f>G25+G26</f>
        <v>3</v>
      </c>
      <c r="H24" s="394">
        <f>G24*30</f>
        <v>90</v>
      </c>
      <c r="I24" s="149"/>
      <c r="J24" s="720"/>
      <c r="K24" s="720"/>
      <c r="L24" s="720"/>
      <c r="M24" s="156"/>
      <c r="N24" s="138"/>
      <c r="O24" s="139"/>
      <c r="P24" s="140"/>
      <c r="Q24" s="141"/>
      <c r="R24" s="465"/>
      <c r="S24" s="465"/>
      <c r="T24" s="138"/>
      <c r="U24" s="139"/>
      <c r="V24" s="140"/>
      <c r="W24" s="141"/>
      <c r="X24" s="157"/>
      <c r="AD24" s="86">
        <f t="shared" si="0"/>
        <v>0</v>
      </c>
    </row>
    <row r="25" spans="1:32" s="113" customFormat="1" ht="24" customHeight="1" x14ac:dyDescent="0.25">
      <c r="A25" s="517"/>
      <c r="B25" s="532" t="s">
        <v>269</v>
      </c>
      <c r="C25" s="720"/>
      <c r="D25" s="150"/>
      <c r="E25" s="150"/>
      <c r="F25" s="463"/>
      <c r="G25" s="464">
        <f>'Семестровка уск'!D19</f>
        <v>1.5</v>
      </c>
      <c r="H25" s="394">
        <f t="shared" ref="H25:H26" si="6">G25*30</f>
        <v>45</v>
      </c>
      <c r="I25" s="720"/>
      <c r="J25" s="720"/>
      <c r="K25" s="720"/>
      <c r="L25" s="720"/>
      <c r="M25" s="720"/>
      <c r="N25" s="465"/>
      <c r="O25" s="465"/>
      <c r="P25" s="465"/>
      <c r="Q25" s="465"/>
      <c r="R25" s="465"/>
      <c r="S25" s="465"/>
      <c r="T25" s="465"/>
      <c r="U25" s="465"/>
      <c r="V25" s="465"/>
      <c r="W25" s="465"/>
      <c r="X25" s="466"/>
      <c r="AD25" s="86">
        <f t="shared" si="0"/>
        <v>0</v>
      </c>
    </row>
    <row r="26" spans="1:32" s="113" customFormat="1" ht="24" customHeight="1" x14ac:dyDescent="0.25">
      <c r="A26" s="517"/>
      <c r="B26" s="533" t="s">
        <v>241</v>
      </c>
      <c r="C26" s="720"/>
      <c r="D26" s="150" t="s">
        <v>161</v>
      </c>
      <c r="E26" s="150"/>
      <c r="F26" s="463"/>
      <c r="G26" s="464">
        <f>'Семестровка уск'!E19</f>
        <v>1.5</v>
      </c>
      <c r="H26" s="394">
        <f t="shared" si="6"/>
        <v>45</v>
      </c>
      <c r="I26" s="395">
        <f>J26+K26+L26</f>
        <v>22</v>
      </c>
      <c r="J26" s="529">
        <f>'Семестровка уск'!H19</f>
        <v>15</v>
      </c>
      <c r="K26" s="529">
        <f>'Семестровка уск'!I19</f>
        <v>0</v>
      </c>
      <c r="L26" s="529">
        <f>'Семестровка уск'!J19</f>
        <v>7</v>
      </c>
      <c r="M26" s="530">
        <f t="shared" si="5"/>
        <v>23</v>
      </c>
      <c r="N26" s="531">
        <f>'Семестровка уск'!L19</f>
        <v>1.5</v>
      </c>
      <c r="O26" s="465"/>
      <c r="P26" s="465"/>
      <c r="Q26" s="465"/>
      <c r="R26" s="465"/>
      <c r="S26" s="465"/>
      <c r="T26" s="465"/>
      <c r="U26" s="465"/>
      <c r="V26" s="465"/>
      <c r="W26" s="465"/>
      <c r="X26" s="466"/>
      <c r="AD26" s="86">
        <f t="shared" si="0"/>
        <v>1.5</v>
      </c>
    </row>
    <row r="27" spans="1:32" s="113" customFormat="1" ht="21" customHeight="1" x14ac:dyDescent="0.25">
      <c r="A27" s="462" t="s">
        <v>156</v>
      </c>
      <c r="B27" s="468" t="s">
        <v>50</v>
      </c>
      <c r="C27" s="720"/>
      <c r="D27" s="150" t="s">
        <v>161</v>
      </c>
      <c r="E27" s="150"/>
      <c r="F27" s="463"/>
      <c r="G27" s="526">
        <f>'Семестровка уск'!E11</f>
        <v>2</v>
      </c>
      <c r="H27" s="527">
        <f>G27*30</f>
        <v>60</v>
      </c>
      <c r="I27" s="528">
        <f>J27+L27</f>
        <v>30</v>
      </c>
      <c r="J27" s="529">
        <f>'Семестровка уск'!H11</f>
        <v>15</v>
      </c>
      <c r="K27" s="529"/>
      <c r="L27" s="529">
        <f>'Семестровка уск'!J11</f>
        <v>15</v>
      </c>
      <c r="M27" s="530">
        <f t="shared" si="5"/>
        <v>30</v>
      </c>
      <c r="N27" s="531">
        <f>'Семестровка уск'!L11</f>
        <v>2</v>
      </c>
      <c r="O27" s="465"/>
      <c r="P27" s="465"/>
      <c r="Q27" s="465"/>
      <c r="R27" s="465"/>
      <c r="S27" s="465"/>
      <c r="T27" s="465"/>
      <c r="U27" s="465"/>
      <c r="V27" s="465"/>
      <c r="W27" s="465"/>
      <c r="X27" s="466"/>
      <c r="AD27" s="86">
        <f t="shared" si="0"/>
        <v>2</v>
      </c>
    </row>
    <row r="28" spans="1:32" s="113" customFormat="1" ht="21" customHeight="1" x14ac:dyDescent="0.25">
      <c r="A28" s="518" t="s">
        <v>259</v>
      </c>
      <c r="B28" s="519" t="s">
        <v>270</v>
      </c>
      <c r="C28" s="520"/>
      <c r="D28" s="433"/>
      <c r="E28" s="433"/>
      <c r="F28" s="521"/>
      <c r="G28" s="522">
        <f>'Семестровка уск'!D16</f>
        <v>2.5</v>
      </c>
      <c r="H28" s="523">
        <f>G28*30</f>
        <v>75</v>
      </c>
      <c r="I28" s="520"/>
      <c r="J28" s="520"/>
      <c r="K28" s="520"/>
      <c r="L28" s="520"/>
      <c r="M28" s="520"/>
      <c r="N28" s="524"/>
      <c r="O28" s="524"/>
      <c r="P28" s="524"/>
      <c r="Q28" s="524"/>
      <c r="R28" s="524"/>
      <c r="S28" s="524"/>
      <c r="T28" s="524"/>
      <c r="U28" s="524"/>
      <c r="V28" s="524"/>
      <c r="W28" s="524"/>
      <c r="X28" s="525"/>
      <c r="AD28" s="86">
        <f t="shared" si="0"/>
        <v>0</v>
      </c>
    </row>
    <row r="29" spans="1:32" s="428" customFormat="1" ht="18.75" customHeight="1" x14ac:dyDescent="0.25">
      <c r="A29" s="467" t="s">
        <v>260</v>
      </c>
      <c r="B29" s="468" t="s">
        <v>64</v>
      </c>
      <c r="C29" s="469"/>
      <c r="D29" s="470"/>
      <c r="E29" s="470"/>
      <c r="F29" s="471"/>
      <c r="G29" s="472" t="e">
        <f>G30+G31</f>
        <v>#REF!</v>
      </c>
      <c r="H29" s="472" t="e">
        <f>H30+H31</f>
        <v>#REF!</v>
      </c>
      <c r="I29" s="469"/>
      <c r="J29" s="469"/>
      <c r="K29" s="469"/>
      <c r="L29" s="469"/>
      <c r="M29" s="469"/>
      <c r="N29" s="473"/>
      <c r="O29" s="473"/>
      <c r="P29" s="473"/>
      <c r="Q29" s="473"/>
      <c r="R29" s="473"/>
      <c r="S29" s="473"/>
      <c r="T29" s="473"/>
      <c r="U29" s="473"/>
      <c r="V29" s="473"/>
      <c r="W29" s="473"/>
      <c r="X29" s="474"/>
      <c r="AD29" s="86">
        <f t="shared" si="0"/>
        <v>0</v>
      </c>
    </row>
    <row r="30" spans="1:32" s="428" customFormat="1" ht="22.5" customHeight="1" x14ac:dyDescent="0.25">
      <c r="A30" s="467" t="s">
        <v>261</v>
      </c>
      <c r="B30" s="475" t="s">
        <v>271</v>
      </c>
      <c r="C30" s="469"/>
      <c r="D30" s="470"/>
      <c r="E30" s="470"/>
      <c r="F30" s="471"/>
      <c r="G30" s="472">
        <f>'Семестровка уск'!D15</f>
        <v>4</v>
      </c>
      <c r="H30" s="476">
        <f>G30*30</f>
        <v>120</v>
      </c>
      <c r="I30" s="469"/>
      <c r="J30" s="469"/>
      <c r="K30" s="469"/>
      <c r="L30" s="469"/>
      <c r="M30" s="469"/>
      <c r="N30" s="473"/>
      <c r="O30" s="473"/>
      <c r="P30" s="473"/>
      <c r="Q30" s="473"/>
      <c r="R30" s="473"/>
      <c r="S30" s="473"/>
      <c r="T30" s="473"/>
      <c r="U30" s="473"/>
      <c r="V30" s="473"/>
      <c r="W30" s="473"/>
      <c r="X30" s="474"/>
      <c r="AD30" s="86">
        <f t="shared" si="0"/>
        <v>0</v>
      </c>
    </row>
    <row r="31" spans="1:32" s="428" customFormat="1" ht="34.5" customHeight="1" x14ac:dyDescent="0.25">
      <c r="A31" s="426" t="s">
        <v>262</v>
      </c>
      <c r="B31" s="477" t="s">
        <v>30</v>
      </c>
      <c r="C31" s="478"/>
      <c r="D31" s="470"/>
      <c r="E31" s="479"/>
      <c r="F31" s="480"/>
      <c r="G31" s="481" t="e">
        <f>G32+G33</f>
        <v>#REF!</v>
      </c>
      <c r="H31" s="481" t="e">
        <f>H32+H33</f>
        <v>#REF!</v>
      </c>
      <c r="I31" s="478"/>
      <c r="J31" s="469"/>
      <c r="K31" s="469"/>
      <c r="L31" s="469"/>
      <c r="M31" s="482"/>
      <c r="N31" s="483"/>
      <c r="O31" s="484"/>
      <c r="P31" s="485"/>
      <c r="Q31" s="395"/>
      <c r="R31" s="473"/>
      <c r="S31" s="473"/>
      <c r="T31" s="483"/>
      <c r="U31" s="484"/>
      <c r="V31" s="485"/>
      <c r="W31" s="395"/>
      <c r="X31" s="486"/>
      <c r="AD31" s="86">
        <f t="shared" si="0"/>
        <v>0</v>
      </c>
    </row>
    <row r="32" spans="1:32" s="428" customFormat="1" ht="18" customHeight="1" x14ac:dyDescent="0.25">
      <c r="A32" s="426"/>
      <c r="B32" s="444" t="s">
        <v>269</v>
      </c>
      <c r="C32" s="478"/>
      <c r="D32" s="470"/>
      <c r="E32" s="479"/>
      <c r="F32" s="480"/>
      <c r="G32" s="481" t="e">
        <f>'Семестровка уск'!#REF!</f>
        <v>#REF!</v>
      </c>
      <c r="H32" s="476" t="e">
        <f t="shared" ref="H32:H42" si="7">G32*30</f>
        <v>#REF!</v>
      </c>
      <c r="I32" s="487"/>
      <c r="J32" s="488"/>
      <c r="K32" s="488"/>
      <c r="L32" s="488"/>
      <c r="M32" s="489"/>
      <c r="N32" s="483"/>
      <c r="O32" s="484"/>
      <c r="P32" s="485"/>
      <c r="Q32" s="395"/>
      <c r="R32" s="473"/>
      <c r="S32" s="473"/>
      <c r="T32" s="483"/>
      <c r="U32" s="484"/>
      <c r="V32" s="485"/>
      <c r="W32" s="395"/>
      <c r="X32" s="486"/>
      <c r="AD32" s="86">
        <f t="shared" si="0"/>
        <v>0</v>
      </c>
    </row>
    <row r="33" spans="1:32" s="428" customFormat="1" ht="22.5" customHeight="1" x14ac:dyDescent="0.25">
      <c r="A33" s="426"/>
      <c r="B33" s="445" t="s">
        <v>241</v>
      </c>
      <c r="C33" s="478">
        <v>1</v>
      </c>
      <c r="D33" s="470"/>
      <c r="E33" s="479"/>
      <c r="F33" s="480"/>
      <c r="G33" s="481" t="e">
        <f>'Семестровка уск'!#REF!</f>
        <v>#REF!</v>
      </c>
      <c r="H33" s="476" t="e">
        <f t="shared" si="7"/>
        <v>#REF!</v>
      </c>
      <c r="I33" s="395" t="e">
        <f>J33+K33+L33</f>
        <v>#REF!</v>
      </c>
      <c r="J33" s="488" t="e">
        <f>'Семестровка уск'!#REF!</f>
        <v>#REF!</v>
      </c>
      <c r="K33" s="488" t="e">
        <f>'Семестровка уск'!#REF!</f>
        <v>#REF!</v>
      </c>
      <c r="L33" s="488" t="e">
        <f>'Семестровка уск'!#REF!</f>
        <v>#REF!</v>
      </c>
      <c r="M33" s="482" t="e">
        <f t="shared" si="5"/>
        <v>#REF!</v>
      </c>
      <c r="N33" s="483">
        <v>5</v>
      </c>
      <c r="O33" s="484"/>
      <c r="P33" s="485"/>
      <c r="Q33" s="395"/>
      <c r="R33" s="473"/>
      <c r="S33" s="473"/>
      <c r="T33" s="483"/>
      <c r="U33" s="484"/>
      <c r="V33" s="485"/>
      <c r="W33" s="395"/>
      <c r="X33" s="486"/>
      <c r="AD33" s="86">
        <f t="shared" si="0"/>
        <v>5</v>
      </c>
    </row>
    <row r="34" spans="1:32" s="428" customFormat="1" ht="36" customHeight="1" x14ac:dyDescent="0.25">
      <c r="A34" s="426" t="s">
        <v>263</v>
      </c>
      <c r="B34" s="445" t="s">
        <v>273</v>
      </c>
      <c r="C34" s="478"/>
      <c r="D34" s="470"/>
      <c r="E34" s="479"/>
      <c r="F34" s="480"/>
      <c r="G34" s="481">
        <f>'Семестровка уск'!D18</f>
        <v>3</v>
      </c>
      <c r="H34" s="476">
        <f t="shared" si="7"/>
        <v>90</v>
      </c>
      <c r="I34" s="534"/>
      <c r="J34" s="488"/>
      <c r="K34" s="488"/>
      <c r="L34" s="488"/>
      <c r="M34" s="489"/>
      <c r="N34" s="483"/>
      <c r="O34" s="484"/>
      <c r="P34" s="485"/>
      <c r="Q34" s="395"/>
      <c r="R34" s="473"/>
      <c r="S34" s="473"/>
      <c r="T34" s="483"/>
      <c r="U34" s="484"/>
      <c r="V34" s="485"/>
      <c r="W34" s="395"/>
      <c r="X34" s="486"/>
      <c r="AD34" s="86">
        <f t="shared" si="0"/>
        <v>0</v>
      </c>
    </row>
    <row r="35" spans="1:32" s="428" customFormat="1" ht="22.5" customHeight="1" x14ac:dyDescent="0.25">
      <c r="A35" s="426" t="s">
        <v>264</v>
      </c>
      <c r="B35" s="445" t="s">
        <v>20</v>
      </c>
      <c r="C35" s="478"/>
      <c r="D35" s="470"/>
      <c r="E35" s="479"/>
      <c r="F35" s="480"/>
      <c r="G35" s="481">
        <f>G36+G37</f>
        <v>5</v>
      </c>
      <c r="H35" s="476">
        <f t="shared" si="7"/>
        <v>150</v>
      </c>
      <c r="I35" s="534"/>
      <c r="J35" s="488"/>
      <c r="K35" s="488"/>
      <c r="L35" s="488"/>
      <c r="M35" s="489"/>
      <c r="N35" s="483"/>
      <c r="O35" s="484"/>
      <c r="P35" s="485"/>
      <c r="Q35" s="395"/>
      <c r="R35" s="473"/>
      <c r="S35" s="473"/>
      <c r="T35" s="483"/>
      <c r="U35" s="484"/>
      <c r="V35" s="485"/>
      <c r="W35" s="395"/>
      <c r="X35" s="486"/>
      <c r="AD35" s="86">
        <f t="shared" si="0"/>
        <v>0</v>
      </c>
    </row>
    <row r="36" spans="1:32" s="428" customFormat="1" ht="21.75" customHeight="1" x14ac:dyDescent="0.25">
      <c r="A36" s="426"/>
      <c r="B36" s="444" t="s">
        <v>269</v>
      </c>
      <c r="C36" s="478"/>
      <c r="D36" s="470"/>
      <c r="E36" s="479"/>
      <c r="F36" s="480"/>
      <c r="G36" s="481">
        <f>'Семестровка уск'!D17</f>
        <v>3</v>
      </c>
      <c r="H36" s="476">
        <f t="shared" si="7"/>
        <v>90</v>
      </c>
      <c r="I36" s="534"/>
      <c r="J36" s="488"/>
      <c r="K36" s="488"/>
      <c r="L36" s="488"/>
      <c r="M36" s="489"/>
      <c r="N36" s="483"/>
      <c r="O36" s="484"/>
      <c r="P36" s="485"/>
      <c r="Q36" s="395"/>
      <c r="R36" s="473"/>
      <c r="S36" s="473"/>
      <c r="T36" s="483"/>
      <c r="U36" s="484"/>
      <c r="V36" s="485"/>
      <c r="W36" s="395"/>
      <c r="X36" s="486"/>
      <c r="AD36" s="86">
        <f t="shared" si="0"/>
        <v>0</v>
      </c>
    </row>
    <row r="37" spans="1:32" s="428" customFormat="1" ht="21.75" customHeight="1" x14ac:dyDescent="0.25">
      <c r="A37" s="426"/>
      <c r="B37" s="445" t="s">
        <v>241</v>
      </c>
      <c r="C37" s="478"/>
      <c r="D37" s="470" t="s">
        <v>161</v>
      </c>
      <c r="E37" s="479"/>
      <c r="F37" s="480"/>
      <c r="G37" s="481">
        <f>'Семестровка уск'!E17</f>
        <v>2</v>
      </c>
      <c r="H37" s="476">
        <f t="shared" si="7"/>
        <v>60</v>
      </c>
      <c r="I37" s="395">
        <f>J37+K37+L37</f>
        <v>30</v>
      </c>
      <c r="J37" s="488">
        <f>'Семестровка уск'!H17</f>
        <v>15</v>
      </c>
      <c r="K37" s="488"/>
      <c r="L37" s="488">
        <f>'Семестровка уск'!J17</f>
        <v>15</v>
      </c>
      <c r="M37" s="482">
        <f t="shared" si="5"/>
        <v>30</v>
      </c>
      <c r="N37" s="483">
        <v>2</v>
      </c>
      <c r="O37" s="484"/>
      <c r="P37" s="485"/>
      <c r="Q37" s="395"/>
      <c r="R37" s="473"/>
      <c r="S37" s="473"/>
      <c r="T37" s="483"/>
      <c r="U37" s="484"/>
      <c r="V37" s="485"/>
      <c r="W37" s="395"/>
      <c r="X37" s="486"/>
      <c r="AD37" s="86">
        <f t="shared" si="0"/>
        <v>2</v>
      </c>
    </row>
    <row r="38" spans="1:32" s="428" customFormat="1" ht="21.75" customHeight="1" x14ac:dyDescent="0.25">
      <c r="A38" s="426" t="s">
        <v>265</v>
      </c>
      <c r="B38" s="445" t="s">
        <v>51</v>
      </c>
      <c r="C38" s="478"/>
      <c r="D38" s="470"/>
      <c r="E38" s="479"/>
      <c r="F38" s="480"/>
      <c r="G38" s="481">
        <f>G39+G40</f>
        <v>6</v>
      </c>
      <c r="H38" s="476">
        <f t="shared" si="7"/>
        <v>180</v>
      </c>
      <c r="I38" s="534"/>
      <c r="J38" s="488"/>
      <c r="K38" s="488"/>
      <c r="L38" s="488"/>
      <c r="M38" s="489"/>
      <c r="N38" s="483"/>
      <c r="O38" s="484"/>
      <c r="P38" s="485"/>
      <c r="Q38" s="395"/>
      <c r="R38" s="473"/>
      <c r="S38" s="473"/>
      <c r="T38" s="483"/>
      <c r="U38" s="484"/>
      <c r="V38" s="485"/>
      <c r="W38" s="395"/>
      <c r="X38" s="486"/>
      <c r="AD38" s="86">
        <f t="shared" si="0"/>
        <v>0</v>
      </c>
    </row>
    <row r="39" spans="1:32" s="428" customFormat="1" ht="21.75" customHeight="1" x14ac:dyDescent="0.25">
      <c r="A39" s="426"/>
      <c r="B39" s="444" t="s">
        <v>269</v>
      </c>
      <c r="C39" s="478"/>
      <c r="D39" s="470"/>
      <c r="E39" s="479"/>
      <c r="F39" s="480"/>
      <c r="G39" s="481">
        <f>'Семестровка уск'!D20</f>
        <v>3</v>
      </c>
      <c r="H39" s="476">
        <f t="shared" si="7"/>
        <v>90</v>
      </c>
      <c r="I39" s="534"/>
      <c r="J39" s="488"/>
      <c r="K39" s="488"/>
      <c r="L39" s="488"/>
      <c r="M39" s="489"/>
      <c r="N39" s="483"/>
      <c r="O39" s="484"/>
      <c r="P39" s="485"/>
      <c r="Q39" s="395"/>
      <c r="R39" s="473"/>
      <c r="S39" s="473"/>
      <c r="T39" s="483"/>
      <c r="U39" s="484"/>
      <c r="V39" s="485"/>
      <c r="W39" s="395"/>
      <c r="X39" s="486"/>
      <c r="AD39" s="86">
        <f t="shared" si="0"/>
        <v>0</v>
      </c>
    </row>
    <row r="40" spans="1:32" s="428" customFormat="1" ht="21.75" customHeight="1" x14ac:dyDescent="0.25">
      <c r="A40" s="426"/>
      <c r="B40" s="445" t="s">
        <v>241</v>
      </c>
      <c r="C40" s="478"/>
      <c r="D40" s="470" t="s">
        <v>154</v>
      </c>
      <c r="E40" s="479"/>
      <c r="F40" s="480"/>
      <c r="G40" s="481">
        <f>'Семестровка уск'!E20</f>
        <v>3</v>
      </c>
      <c r="H40" s="476">
        <f t="shared" si="7"/>
        <v>90</v>
      </c>
      <c r="I40" s="395">
        <f>J40+K40+L40</f>
        <v>60</v>
      </c>
      <c r="J40" s="488">
        <f>'Семестровка уск'!H20</f>
        <v>30</v>
      </c>
      <c r="K40" s="488"/>
      <c r="L40" s="488">
        <f>'Семестровка уск'!J20</f>
        <v>30</v>
      </c>
      <c r="M40" s="482">
        <f t="shared" si="5"/>
        <v>30</v>
      </c>
      <c r="N40" s="483">
        <f>'Семестровка уск'!L20</f>
        <v>4</v>
      </c>
      <c r="O40" s="484"/>
      <c r="P40" s="485"/>
      <c r="Q40" s="395"/>
      <c r="R40" s="473"/>
      <c r="S40" s="473"/>
      <c r="T40" s="483"/>
      <c r="U40" s="484"/>
      <c r="V40" s="485"/>
      <c r="W40" s="395"/>
      <c r="X40" s="486"/>
      <c r="AD40" s="86">
        <f t="shared" si="0"/>
        <v>4</v>
      </c>
    </row>
    <row r="41" spans="1:32" s="428" customFormat="1" ht="32.25" customHeight="1" x14ac:dyDescent="0.25">
      <c r="A41" s="114" t="s">
        <v>266</v>
      </c>
      <c r="B41" s="477" t="s">
        <v>33</v>
      </c>
      <c r="C41" s="478"/>
      <c r="D41" s="470"/>
      <c r="E41" s="479"/>
      <c r="F41" s="480"/>
      <c r="G41" s="481">
        <f>G42+G43</f>
        <v>4</v>
      </c>
      <c r="H41" s="476">
        <f t="shared" si="7"/>
        <v>120</v>
      </c>
      <c r="I41" s="534"/>
      <c r="J41" s="488"/>
      <c r="K41" s="488"/>
      <c r="L41" s="488"/>
      <c r="M41" s="489"/>
      <c r="N41" s="483"/>
      <c r="O41" s="484"/>
      <c r="P41" s="485"/>
      <c r="Q41" s="395"/>
      <c r="R41" s="473"/>
      <c r="S41" s="473"/>
      <c r="T41" s="483"/>
      <c r="U41" s="484"/>
      <c r="V41" s="485"/>
      <c r="W41" s="395"/>
      <c r="X41" s="486"/>
      <c r="AD41" s="86">
        <f t="shared" si="0"/>
        <v>0</v>
      </c>
    </row>
    <row r="42" spans="1:32" s="428" customFormat="1" ht="21.75" customHeight="1" x14ac:dyDescent="0.25">
      <c r="A42" s="426"/>
      <c r="B42" s="444" t="s">
        <v>269</v>
      </c>
      <c r="C42" s="478"/>
      <c r="D42" s="470"/>
      <c r="E42" s="479"/>
      <c r="F42" s="480"/>
      <c r="G42" s="481">
        <f>'Семестровка уск'!D109</f>
        <v>0</v>
      </c>
      <c r="H42" s="476">
        <f t="shared" si="7"/>
        <v>0</v>
      </c>
      <c r="I42" s="534"/>
      <c r="J42" s="488"/>
      <c r="K42" s="488"/>
      <c r="L42" s="488"/>
      <c r="M42" s="489"/>
      <c r="N42" s="483"/>
      <c r="O42" s="484"/>
      <c r="P42" s="485"/>
      <c r="Q42" s="395"/>
      <c r="R42" s="473"/>
      <c r="S42" s="473"/>
      <c r="T42" s="483"/>
      <c r="U42" s="484"/>
      <c r="V42" s="485"/>
      <c r="W42" s="395"/>
      <c r="X42" s="486"/>
      <c r="AD42" s="86">
        <f t="shared" si="0"/>
        <v>0</v>
      </c>
    </row>
    <row r="43" spans="1:32" s="113" customFormat="1" x14ac:dyDescent="0.25">
      <c r="B43" s="655" t="s">
        <v>241</v>
      </c>
      <c r="C43" s="162"/>
      <c r="D43" s="163" t="s">
        <v>157</v>
      </c>
      <c r="E43" s="656"/>
      <c r="F43" s="657"/>
      <c r="G43" s="658">
        <f>'Семестровка уск'!E109</f>
        <v>4</v>
      </c>
      <c r="H43" s="625">
        <f>G43*30</f>
        <v>120</v>
      </c>
      <c r="I43" s="626">
        <f>J43+L43</f>
        <v>52</v>
      </c>
      <c r="J43" s="627">
        <f>'Семестровка уск'!H109</f>
        <v>26</v>
      </c>
      <c r="K43" s="627"/>
      <c r="L43" s="627">
        <f>'Семестровка уск'!J109</f>
        <v>26</v>
      </c>
      <c r="M43" s="628">
        <f t="shared" si="5"/>
        <v>68</v>
      </c>
      <c r="N43" s="659"/>
      <c r="O43" s="660"/>
      <c r="P43" s="661"/>
      <c r="Q43" s="662"/>
      <c r="R43" s="663">
        <f>'Семестровка уск'!L109</f>
        <v>4</v>
      </c>
      <c r="S43" s="664"/>
      <c r="T43" s="659"/>
      <c r="U43" s="660"/>
      <c r="V43" s="665"/>
      <c r="W43" s="662"/>
      <c r="X43" s="665"/>
      <c r="AD43" s="86">
        <f t="shared" si="0"/>
        <v>4</v>
      </c>
    </row>
    <row r="44" spans="1:32" x14ac:dyDescent="0.25">
      <c r="A44" s="187" t="s">
        <v>310</v>
      </c>
      <c r="B44" s="598" t="s">
        <v>309</v>
      </c>
      <c r="C44" s="149"/>
      <c r="D44" s="720"/>
      <c r="E44" s="159"/>
      <c r="F44" s="160"/>
      <c r="G44" s="153" t="e">
        <f>'Семестровка уск'!#REF!</f>
        <v>#REF!</v>
      </c>
      <c r="H44" s="154" t="e">
        <f>G44*30</f>
        <v>#REF!</v>
      </c>
      <c r="I44" s="149"/>
      <c r="J44" s="720"/>
      <c r="K44" s="720"/>
      <c r="L44" s="720"/>
      <c r="M44" s="156"/>
      <c r="N44" s="141"/>
      <c r="O44" s="139"/>
      <c r="P44" s="205"/>
      <c r="Q44" s="141"/>
      <c r="R44" s="465"/>
      <c r="S44" s="465"/>
      <c r="T44" s="138"/>
      <c r="U44" s="139"/>
      <c r="V44" s="140"/>
      <c r="W44" s="141"/>
      <c r="X44" s="140"/>
      <c r="AD44" s="86">
        <f>SUM(N44:S44)</f>
        <v>0</v>
      </c>
    </row>
    <row r="45" spans="1:32" s="113" customFormat="1" x14ac:dyDescent="0.25">
      <c r="A45" s="1676" t="s">
        <v>272</v>
      </c>
      <c r="B45" s="1677"/>
      <c r="C45" s="1677"/>
      <c r="D45" s="1677"/>
      <c r="E45" s="1677"/>
      <c r="F45" s="1678"/>
      <c r="G45" s="526" t="e">
        <f>SUMIF(B11:B44,"*_*",G11:G44)</f>
        <v>#REF!</v>
      </c>
      <c r="H45" s="625" t="e">
        <f>G45*30</f>
        <v>#REF!</v>
      </c>
      <c r="I45" s="529"/>
      <c r="J45" s="529"/>
      <c r="K45" s="529"/>
      <c r="L45" s="529"/>
      <c r="M45" s="529"/>
      <c r="N45" s="465"/>
      <c r="O45" s="465"/>
      <c r="P45" s="466"/>
      <c r="Q45" s="465"/>
      <c r="R45" s="531"/>
      <c r="S45" s="465"/>
      <c r="T45" s="465"/>
      <c r="U45" s="465"/>
      <c r="V45" s="465"/>
      <c r="W45" s="465"/>
      <c r="X45" s="465"/>
      <c r="AD45" s="697" t="e">
        <f>G12+G14+G17+G20+G25+G28+G30+G32+G34+G36+G39+G42</f>
        <v>#REF!</v>
      </c>
      <c r="AF45" s="113" t="e">
        <f>G45*30</f>
        <v>#REF!</v>
      </c>
    </row>
    <row r="46" spans="1:32" s="113" customFormat="1" ht="16.5" thickBot="1" x14ac:dyDescent="0.3">
      <c r="A46" s="1676" t="s">
        <v>267</v>
      </c>
      <c r="B46" s="1677"/>
      <c r="C46" s="1677"/>
      <c r="D46" s="1677"/>
      <c r="E46" s="1677"/>
      <c r="F46" s="1678"/>
      <c r="G46" s="526" t="e">
        <f>SUMIF($AD11:$AD43,"&gt;0",G11:G43)</f>
        <v>#REF!</v>
      </c>
      <c r="H46" s="526" t="e">
        <f>SUMIF($AD11:$AD43,"&gt;0",H11:H43)</f>
        <v>#REF!</v>
      </c>
      <c r="I46" s="526" t="e">
        <f t="shared" ref="I46:M46" si="8">SUMIF($AD11:$AD43,"&gt;0",I11:I43)</f>
        <v>#REF!</v>
      </c>
      <c r="J46" s="526" t="e">
        <f t="shared" si="8"/>
        <v>#REF!</v>
      </c>
      <c r="K46" s="526" t="e">
        <f t="shared" si="8"/>
        <v>#REF!</v>
      </c>
      <c r="L46" s="526" t="e">
        <f t="shared" si="8"/>
        <v>#REF!</v>
      </c>
      <c r="M46" s="526" t="e">
        <f t="shared" si="8"/>
        <v>#REF!</v>
      </c>
      <c r="N46" s="668" t="e">
        <f>SUM(N11:N45)</f>
        <v>#REF!</v>
      </c>
      <c r="O46" s="668">
        <f t="shared" ref="O46:X46" si="9">SUM(O11:O45)</f>
        <v>0</v>
      </c>
      <c r="P46" s="668">
        <f t="shared" si="9"/>
        <v>0</v>
      </c>
      <c r="Q46" s="668">
        <f t="shared" si="9"/>
        <v>0</v>
      </c>
      <c r="R46" s="668">
        <f t="shared" si="9"/>
        <v>7</v>
      </c>
      <c r="S46" s="668">
        <f t="shared" si="9"/>
        <v>0</v>
      </c>
      <c r="T46" s="668">
        <f t="shared" si="9"/>
        <v>0</v>
      </c>
      <c r="U46" s="668">
        <f t="shared" si="9"/>
        <v>0</v>
      </c>
      <c r="V46" s="668">
        <f t="shared" si="9"/>
        <v>0</v>
      </c>
      <c r="W46" s="668">
        <f t="shared" si="9"/>
        <v>0</v>
      </c>
      <c r="X46" s="668">
        <f t="shared" si="9"/>
        <v>0</v>
      </c>
      <c r="AF46" s="113" t="e">
        <f t="shared" ref="AF46:AF47" si="10">G46*30</f>
        <v>#REF!</v>
      </c>
    </row>
    <row r="47" spans="1:32" s="86" customFormat="1" ht="16.5" customHeight="1" thickBot="1" x14ac:dyDescent="0.3">
      <c r="A47" s="1679" t="s">
        <v>268</v>
      </c>
      <c r="B47" s="1680"/>
      <c r="C47" s="1680"/>
      <c r="D47" s="1680"/>
      <c r="E47" s="1680"/>
      <c r="F47" s="1681"/>
      <c r="G47" s="666" t="e">
        <f>G45+G46</f>
        <v>#REF!</v>
      </c>
      <c r="H47" s="625" t="e">
        <f>G47*30</f>
        <v>#REF!</v>
      </c>
      <c r="I47" s="607"/>
      <c r="J47" s="607"/>
      <c r="K47" s="607"/>
      <c r="L47" s="607"/>
      <c r="M47" s="607"/>
      <c r="N47" s="607"/>
      <c r="O47" s="607"/>
      <c r="P47" s="607"/>
      <c r="Q47" s="607"/>
      <c r="R47" s="607"/>
      <c r="S47" s="607"/>
      <c r="T47" s="607"/>
      <c r="U47" s="607"/>
      <c r="V47" s="607"/>
      <c r="W47" s="607"/>
      <c r="X47" s="607"/>
      <c r="Y47" s="170">
        <f t="shared" ref="Y47:AC47" si="11">SUM(Y13:Y43)</f>
        <v>0</v>
      </c>
      <c r="Z47" s="169">
        <f t="shared" si="11"/>
        <v>0</v>
      </c>
      <c r="AA47" s="169">
        <f t="shared" si="11"/>
        <v>0</v>
      </c>
      <c r="AB47" s="169">
        <f t="shared" si="11"/>
        <v>0</v>
      </c>
      <c r="AC47" s="169">
        <f t="shared" si="11"/>
        <v>0</v>
      </c>
      <c r="AF47" s="113" t="e">
        <f t="shared" si="10"/>
        <v>#REF!</v>
      </c>
    </row>
    <row r="48" spans="1:32" ht="16.5" customHeight="1" x14ac:dyDescent="0.25">
      <c r="A48" s="1682" t="s">
        <v>159</v>
      </c>
      <c r="B48" s="1683"/>
      <c r="C48" s="1683"/>
      <c r="D48" s="1683"/>
      <c r="E48" s="1683"/>
      <c r="F48" s="1683"/>
      <c r="G48" s="1683"/>
      <c r="H48" s="1683"/>
      <c r="I48" s="1683"/>
      <c r="J48" s="1683"/>
      <c r="K48" s="1683"/>
      <c r="L48" s="1683"/>
      <c r="M48" s="1683"/>
      <c r="N48" s="1684"/>
      <c r="O48" s="1684"/>
      <c r="P48" s="1684"/>
      <c r="Q48" s="1684"/>
      <c r="R48" s="1684"/>
      <c r="S48" s="1684"/>
      <c r="T48" s="1684"/>
      <c r="U48" s="1684"/>
      <c r="V48" s="1684"/>
      <c r="W48" s="1684"/>
      <c r="X48" s="1685"/>
    </row>
    <row r="49" spans="1:30" ht="16.5" customHeight="1" x14ac:dyDescent="0.25">
      <c r="A49" s="669" t="s">
        <v>160</v>
      </c>
      <c r="B49" s="535" t="s">
        <v>65</v>
      </c>
      <c r="C49" s="717"/>
      <c r="D49" s="717" t="s">
        <v>154</v>
      </c>
      <c r="E49" s="717"/>
      <c r="F49" s="717"/>
      <c r="G49" s="717">
        <f>'Семестровка уск'!E21</f>
        <v>3</v>
      </c>
      <c r="H49" s="460">
        <f t="shared" ref="H49:H57" si="12">G49*30</f>
        <v>90</v>
      </c>
      <c r="I49" s="425">
        <f>J49+L49</f>
        <v>45</v>
      </c>
      <c r="J49" s="717">
        <f>'Семестровка уск'!H21</f>
        <v>30</v>
      </c>
      <c r="K49" s="717">
        <f>'Семестровка уск'!I21</f>
        <v>0</v>
      </c>
      <c r="L49" s="717">
        <f>'Семестровка уск'!J21</f>
        <v>15</v>
      </c>
      <c r="M49" s="461">
        <f>H49-I49</f>
        <v>45</v>
      </c>
      <c r="N49" s="718">
        <v>3</v>
      </c>
      <c r="O49" s="718"/>
      <c r="P49" s="718"/>
      <c r="Q49" s="718"/>
      <c r="R49" s="718"/>
      <c r="S49" s="718"/>
      <c r="T49" s="718"/>
      <c r="U49" s="718"/>
      <c r="V49" s="718"/>
      <c r="W49" s="718"/>
      <c r="X49" s="500"/>
      <c r="AD49" s="86">
        <f t="shared" ref="AD49:AD89" si="13">SUM(N49:S49)</f>
        <v>3</v>
      </c>
    </row>
    <row r="50" spans="1:30" ht="38.25" customHeight="1" x14ac:dyDescent="0.25">
      <c r="A50" s="669" t="s">
        <v>162</v>
      </c>
      <c r="B50" s="445" t="s">
        <v>286</v>
      </c>
      <c r="C50" s="717"/>
      <c r="D50" s="717"/>
      <c r="E50" s="717"/>
      <c r="F50" s="717"/>
      <c r="G50" s="717">
        <f>'Семестровка уск'!D50</f>
        <v>5</v>
      </c>
      <c r="H50" s="460">
        <f t="shared" si="12"/>
        <v>150</v>
      </c>
      <c r="I50" s="717"/>
      <c r="J50" s="717"/>
      <c r="K50" s="717"/>
      <c r="L50" s="717"/>
      <c r="M50" s="717"/>
      <c r="N50" s="718"/>
      <c r="O50" s="718"/>
      <c r="P50" s="718"/>
      <c r="Q50" s="718"/>
      <c r="R50" s="718"/>
      <c r="S50" s="718"/>
      <c r="T50" s="718"/>
      <c r="U50" s="718"/>
      <c r="V50" s="718"/>
      <c r="W50" s="718"/>
      <c r="X50" s="500"/>
      <c r="AD50" s="86">
        <f t="shared" si="13"/>
        <v>0</v>
      </c>
    </row>
    <row r="51" spans="1:30" ht="16.5" customHeight="1" x14ac:dyDescent="0.25">
      <c r="A51" s="669" t="s">
        <v>165</v>
      </c>
      <c r="B51" s="515" t="str">
        <f>'Семестровка уск'!C24</f>
        <v>Фінанси</v>
      </c>
      <c r="C51" s="514"/>
      <c r="D51" s="514"/>
      <c r="E51" s="514"/>
      <c r="F51" s="514"/>
      <c r="G51" s="514">
        <f>G52+G53</f>
        <v>6</v>
      </c>
      <c r="H51" s="460">
        <f t="shared" si="12"/>
        <v>180</v>
      </c>
      <c r="I51" s="514"/>
      <c r="J51" s="514"/>
      <c r="K51" s="514"/>
      <c r="L51" s="514"/>
      <c r="M51" s="514"/>
      <c r="N51" s="514"/>
      <c r="O51" s="514"/>
      <c r="P51" s="514"/>
      <c r="Q51" s="514"/>
      <c r="R51" s="514"/>
      <c r="S51" s="514"/>
      <c r="T51" s="514"/>
      <c r="U51" s="514"/>
      <c r="V51" s="514"/>
      <c r="W51" s="514"/>
      <c r="X51" s="514"/>
      <c r="AD51" s="86">
        <f t="shared" si="13"/>
        <v>0</v>
      </c>
    </row>
    <row r="52" spans="1:30" ht="16.5" customHeight="1" x14ac:dyDescent="0.25">
      <c r="A52" s="670"/>
      <c r="B52" s="444" t="s">
        <v>269</v>
      </c>
      <c r="C52" s="514"/>
      <c r="D52" s="514"/>
      <c r="E52" s="514"/>
      <c r="F52" s="514"/>
      <c r="G52" s="514">
        <f>'Семестровка уск'!D24</f>
        <v>3</v>
      </c>
      <c r="H52" s="460">
        <f t="shared" si="12"/>
        <v>90</v>
      </c>
      <c r="I52" s="514"/>
      <c r="J52" s="514"/>
      <c r="K52" s="514"/>
      <c r="L52" s="514"/>
      <c r="M52" s="514"/>
      <c r="N52" s="514"/>
      <c r="O52" s="514"/>
      <c r="P52" s="514"/>
      <c r="Q52" s="514"/>
      <c r="R52" s="514"/>
      <c r="S52" s="514"/>
      <c r="T52" s="514"/>
      <c r="U52" s="514"/>
      <c r="V52" s="514"/>
      <c r="W52" s="514"/>
      <c r="X52" s="514"/>
      <c r="AD52" s="86">
        <f t="shared" si="13"/>
        <v>0</v>
      </c>
    </row>
    <row r="53" spans="1:30" ht="16.5" customHeight="1" x14ac:dyDescent="0.25">
      <c r="A53" s="670" t="s">
        <v>275</v>
      </c>
      <c r="B53" s="445" t="s">
        <v>241</v>
      </c>
      <c r="C53" s="514">
        <v>1</v>
      </c>
      <c r="D53" s="514"/>
      <c r="E53" s="514"/>
      <c r="F53" s="514"/>
      <c r="G53" s="514">
        <f>'Семестровка уск'!E24</f>
        <v>3</v>
      </c>
      <c r="H53" s="460">
        <f t="shared" si="12"/>
        <v>90</v>
      </c>
      <c r="I53" s="425">
        <f>J53+L53</f>
        <v>45</v>
      </c>
      <c r="J53" s="514">
        <f>'Семестровка уск'!H24</f>
        <v>30</v>
      </c>
      <c r="K53" s="514"/>
      <c r="L53" s="514">
        <f>'Семестровка уск'!J24</f>
        <v>15</v>
      </c>
      <c r="M53" s="461">
        <f>H53-I53</f>
        <v>45</v>
      </c>
      <c r="N53" s="516">
        <f>'Семестровка уск'!L24</f>
        <v>3</v>
      </c>
      <c r="O53" s="514"/>
      <c r="P53" s="514"/>
      <c r="Q53" s="514"/>
      <c r="R53" s="514"/>
      <c r="S53" s="514"/>
      <c r="T53" s="514"/>
      <c r="U53" s="514"/>
      <c r="V53" s="514"/>
      <c r="W53" s="514"/>
      <c r="X53" s="514"/>
      <c r="AD53" s="86">
        <f t="shared" si="13"/>
        <v>3</v>
      </c>
    </row>
    <row r="54" spans="1:30" ht="16.5" customHeight="1" x14ac:dyDescent="0.25">
      <c r="A54" s="671" t="s">
        <v>276</v>
      </c>
      <c r="B54" s="575" t="s">
        <v>69</v>
      </c>
      <c r="C54" s="553"/>
      <c r="D54" s="554"/>
      <c r="E54" s="554"/>
      <c r="F54" s="555" t="s">
        <v>250</v>
      </c>
      <c r="G54" s="576">
        <v>1</v>
      </c>
      <c r="H54" s="190">
        <f t="shared" si="12"/>
        <v>30</v>
      </c>
      <c r="I54" s="190">
        <f>J54+K54+L54</f>
        <v>0</v>
      </c>
      <c r="J54" s="190"/>
      <c r="K54" s="190"/>
      <c r="L54" s="190"/>
      <c r="M54" s="190">
        <f>H54-I54</f>
        <v>30</v>
      </c>
      <c r="N54" s="190"/>
      <c r="O54" s="190"/>
      <c r="P54" s="190"/>
      <c r="Q54" s="190"/>
      <c r="R54" s="190"/>
      <c r="S54" s="190"/>
      <c r="T54" s="549"/>
      <c r="U54" s="548"/>
      <c r="V54" s="551"/>
      <c r="W54" s="549"/>
      <c r="X54" s="551"/>
      <c r="AD54" s="86">
        <f t="shared" si="13"/>
        <v>0</v>
      </c>
    </row>
    <row r="55" spans="1:30" ht="16.5" customHeight="1" x14ac:dyDescent="0.25">
      <c r="A55" s="671" t="s">
        <v>166</v>
      </c>
      <c r="B55" s="515" t="s">
        <v>246</v>
      </c>
      <c r="C55" s="514" t="s">
        <v>52</v>
      </c>
      <c r="D55" s="514"/>
      <c r="E55" s="514"/>
      <c r="F55" s="514"/>
      <c r="G55" s="577" t="e">
        <f>'Семестровка уск'!#REF!</f>
        <v>#REF!</v>
      </c>
      <c r="H55" s="720" t="e">
        <f t="shared" si="12"/>
        <v>#REF!</v>
      </c>
      <c r="I55" s="720" t="e">
        <f>J55+L55</f>
        <v>#REF!</v>
      </c>
      <c r="J55" s="514" t="e">
        <f>'Семестровка уск'!#REF!</f>
        <v>#REF!</v>
      </c>
      <c r="K55" s="514"/>
      <c r="L55" s="514" t="e">
        <f>'Семестровка уск'!#REF!</f>
        <v>#REF!</v>
      </c>
      <c r="M55" s="720" t="e">
        <f>H55-I55</f>
        <v>#REF!</v>
      </c>
      <c r="N55" s="516"/>
      <c r="O55" s="529" t="e">
        <f>'Семестровка уск'!#REF!</f>
        <v>#REF!</v>
      </c>
      <c r="P55" s="529"/>
      <c r="Q55" s="514"/>
      <c r="R55" s="514"/>
      <c r="S55" s="514"/>
      <c r="T55" s="549"/>
      <c r="U55" s="548"/>
      <c r="V55" s="551"/>
      <c r="W55" s="549"/>
      <c r="X55" s="551"/>
      <c r="AD55" s="86" t="e">
        <f t="shared" si="13"/>
        <v>#REF!</v>
      </c>
    </row>
    <row r="56" spans="1:30" ht="16.5" customHeight="1" x14ac:dyDescent="0.25">
      <c r="A56" s="671" t="s">
        <v>167</v>
      </c>
      <c r="B56" s="567" t="s">
        <v>70</v>
      </c>
      <c r="C56" s="514"/>
      <c r="D56" s="514"/>
      <c r="E56" s="514"/>
      <c r="F56" s="514"/>
      <c r="G56" s="565" t="e">
        <f>G57+G58</f>
        <v>#REF!</v>
      </c>
      <c r="H56" s="460" t="e">
        <f t="shared" si="12"/>
        <v>#REF!</v>
      </c>
      <c r="I56" s="425"/>
      <c r="J56" s="550"/>
      <c r="K56" s="550"/>
      <c r="L56" s="550"/>
      <c r="M56" s="461"/>
      <c r="N56" s="513"/>
      <c r="O56" s="552"/>
      <c r="P56" s="529"/>
      <c r="Q56" s="514"/>
      <c r="R56" s="514"/>
      <c r="S56" s="514"/>
      <c r="T56" s="549"/>
      <c r="U56" s="548"/>
      <c r="V56" s="551"/>
      <c r="W56" s="549"/>
      <c r="X56" s="551"/>
      <c r="AD56" s="86">
        <f t="shared" si="13"/>
        <v>0</v>
      </c>
    </row>
    <row r="57" spans="1:30" ht="16.5" customHeight="1" x14ac:dyDescent="0.25">
      <c r="A57" s="671"/>
      <c r="B57" s="564" t="s">
        <v>269</v>
      </c>
      <c r="C57" s="514"/>
      <c r="D57" s="514"/>
      <c r="E57" s="514"/>
      <c r="F57" s="514"/>
      <c r="G57" s="514" t="e">
        <f>'Семестровка уск'!#REF!</f>
        <v>#REF!</v>
      </c>
      <c r="H57" s="460" t="e">
        <f t="shared" si="12"/>
        <v>#REF!</v>
      </c>
      <c r="I57" s="425"/>
      <c r="J57" s="550"/>
      <c r="K57" s="550"/>
      <c r="L57" s="550"/>
      <c r="M57" s="461"/>
      <c r="N57" s="513"/>
      <c r="O57" s="552"/>
      <c r="P57" s="529"/>
      <c r="Q57" s="514"/>
      <c r="R57" s="514"/>
      <c r="S57" s="514"/>
      <c r="T57" s="549"/>
      <c r="U57" s="548"/>
      <c r="V57" s="551"/>
      <c r="W57" s="549"/>
      <c r="X57" s="551"/>
      <c r="AD57" s="86">
        <f t="shared" si="13"/>
        <v>0</v>
      </c>
    </row>
    <row r="58" spans="1:30" ht="16.5" customHeight="1" x14ac:dyDescent="0.25">
      <c r="A58" s="501"/>
      <c r="B58" s="445" t="s">
        <v>241</v>
      </c>
      <c r="C58" s="502" t="s">
        <v>53</v>
      </c>
      <c r="D58" s="503"/>
      <c r="E58" s="504"/>
      <c r="F58" s="505"/>
      <c r="G58" s="506" t="e">
        <f>'Семестровка уск'!#REF!</f>
        <v>#REF!</v>
      </c>
      <c r="H58" s="460" t="e">
        <f>G58*30</f>
        <v>#REF!</v>
      </c>
      <c r="I58" s="425" t="e">
        <f>J58+L58</f>
        <v>#REF!</v>
      </c>
      <c r="J58" s="507" t="e">
        <f>'Семестровка уск'!#REF!</f>
        <v>#REF!</v>
      </c>
      <c r="K58" s="507"/>
      <c r="L58" s="507" t="e">
        <f>'Семестровка уск'!#REF!</f>
        <v>#REF!</v>
      </c>
      <c r="M58" s="461" t="e">
        <f>H58-I58</f>
        <v>#REF!</v>
      </c>
      <c r="N58" s="508"/>
      <c r="O58" s="509"/>
      <c r="P58" s="566" t="e">
        <f>'Семестровка уск'!#REF!</f>
        <v>#REF!</v>
      </c>
      <c r="Q58" s="511"/>
      <c r="R58" s="516"/>
      <c r="S58" s="516"/>
      <c r="T58" s="513"/>
      <c r="U58" s="512"/>
      <c r="V58" s="510"/>
      <c r="W58" s="513"/>
      <c r="X58" s="510"/>
      <c r="AD58" s="86" t="e">
        <f t="shared" si="13"/>
        <v>#REF!</v>
      </c>
    </row>
    <row r="59" spans="1:30" x14ac:dyDescent="0.25">
      <c r="A59" s="187" t="s">
        <v>169</v>
      </c>
      <c r="B59" s="477" t="s">
        <v>71</v>
      </c>
      <c r="C59" s="149"/>
      <c r="D59" s="720"/>
      <c r="E59" s="159"/>
      <c r="F59" s="160"/>
      <c r="G59" s="153">
        <f>G61+G60</f>
        <v>6</v>
      </c>
      <c r="H59" s="194">
        <f t="shared" ref="H59:H81" si="14">G59*30</f>
        <v>180</v>
      </c>
      <c r="I59" s="149">
        <f>I61+I62</f>
        <v>15</v>
      </c>
      <c r="J59" s="720">
        <f>J61+J62</f>
        <v>15</v>
      </c>
      <c r="K59" s="720"/>
      <c r="L59" s="720">
        <f>L61+L62</f>
        <v>0</v>
      </c>
      <c r="M59" s="156">
        <f>M61+M62</f>
        <v>135</v>
      </c>
      <c r="N59" s="141"/>
      <c r="O59" s="139"/>
      <c r="P59" s="157"/>
      <c r="Q59" s="141"/>
      <c r="R59" s="465"/>
      <c r="S59" s="465"/>
      <c r="T59" s="138"/>
      <c r="U59" s="139"/>
      <c r="V59" s="140"/>
      <c r="W59" s="141"/>
      <c r="X59" s="140"/>
      <c r="AD59" s="86">
        <f t="shared" si="13"/>
        <v>0</v>
      </c>
    </row>
    <row r="60" spans="1:30" x14ac:dyDescent="0.25">
      <c r="A60" s="187"/>
      <c r="B60" s="564" t="s">
        <v>287</v>
      </c>
      <c r="C60" s="149"/>
      <c r="D60" s="720"/>
      <c r="E60" s="159"/>
      <c r="F60" s="160"/>
      <c r="G60" s="153">
        <f>'Семестровка уск'!D92</f>
        <v>2</v>
      </c>
      <c r="H60" s="194">
        <f t="shared" si="14"/>
        <v>60</v>
      </c>
      <c r="I60" s="149"/>
      <c r="J60" s="720"/>
      <c r="K60" s="720"/>
      <c r="L60" s="720"/>
      <c r="M60" s="156"/>
      <c r="N60" s="141"/>
      <c r="O60" s="139"/>
      <c r="P60" s="157"/>
      <c r="Q60" s="141"/>
      <c r="R60" s="465"/>
      <c r="S60" s="465"/>
      <c r="T60" s="138"/>
      <c r="U60" s="139"/>
      <c r="V60" s="140"/>
      <c r="W60" s="141"/>
      <c r="X60" s="140"/>
      <c r="AD60" s="86">
        <f t="shared" si="13"/>
        <v>0</v>
      </c>
    </row>
    <row r="61" spans="1:30" x14ac:dyDescent="0.25">
      <c r="A61" s="188" t="s">
        <v>277</v>
      </c>
      <c r="B61" s="445" t="s">
        <v>241</v>
      </c>
      <c r="C61" s="135">
        <v>3</v>
      </c>
      <c r="D61" s="190"/>
      <c r="E61" s="191"/>
      <c r="F61" s="192"/>
      <c r="G61" s="193">
        <f>'Семестровка уск'!E92</f>
        <v>4</v>
      </c>
      <c r="H61" s="194">
        <f t="shared" si="14"/>
        <v>120</v>
      </c>
      <c r="I61" s="415">
        <f>J61+L61</f>
        <v>15</v>
      </c>
      <c r="J61" s="190">
        <f>'Семестровка уск'!H92</f>
        <v>15</v>
      </c>
      <c r="K61" s="190"/>
      <c r="L61" s="190">
        <f>'Семестровка уск'!J92</f>
        <v>0</v>
      </c>
      <c r="M61" s="195">
        <f t="shared" ref="M61:M81" si="15">H61-I61</f>
        <v>105</v>
      </c>
      <c r="N61" s="141"/>
      <c r="O61" s="139"/>
      <c r="P61" s="157"/>
      <c r="Q61" s="141">
        <f>'Семестровка уск'!L92</f>
        <v>3</v>
      </c>
      <c r="R61" s="465"/>
      <c r="S61" s="465"/>
      <c r="T61" s="138"/>
      <c r="U61" s="139"/>
      <c r="V61" s="140"/>
      <c r="W61" s="141"/>
      <c r="X61" s="140"/>
      <c r="AD61" s="86">
        <f t="shared" si="13"/>
        <v>3</v>
      </c>
    </row>
    <row r="62" spans="1:30" x14ac:dyDescent="0.25">
      <c r="A62" s="188" t="s">
        <v>278</v>
      </c>
      <c r="B62" s="445" t="s">
        <v>72</v>
      </c>
      <c r="C62" s="135"/>
      <c r="D62" s="190"/>
      <c r="E62" s="191"/>
      <c r="F62" s="196" t="s">
        <v>157</v>
      </c>
      <c r="G62" s="193">
        <v>1</v>
      </c>
      <c r="H62" s="194">
        <f t="shared" si="14"/>
        <v>30</v>
      </c>
      <c r="I62" s="135">
        <f>J62+L62</f>
        <v>0</v>
      </c>
      <c r="J62" s="190"/>
      <c r="K62" s="190"/>
      <c r="L62" s="190"/>
      <c r="M62" s="195">
        <f t="shared" si="15"/>
        <v>30</v>
      </c>
      <c r="N62" s="141"/>
      <c r="O62" s="139"/>
      <c r="P62" s="157"/>
      <c r="Q62" s="141"/>
      <c r="R62" s="465"/>
      <c r="S62" s="465"/>
      <c r="T62" s="138"/>
      <c r="U62" s="139"/>
      <c r="V62" s="140"/>
      <c r="W62" s="141"/>
      <c r="X62" s="140"/>
      <c r="AD62" s="86">
        <f t="shared" si="13"/>
        <v>0</v>
      </c>
    </row>
    <row r="63" spans="1:30" x14ac:dyDescent="0.25">
      <c r="A63" s="536" t="s">
        <v>170</v>
      </c>
      <c r="B63" s="445" t="s">
        <v>45</v>
      </c>
      <c r="C63" s="135"/>
      <c r="D63" s="190"/>
      <c r="E63" s="191"/>
      <c r="F63" s="196"/>
      <c r="G63" s="193" t="e">
        <f>G64+G65</f>
        <v>#REF!</v>
      </c>
      <c r="H63" s="194" t="e">
        <f t="shared" si="14"/>
        <v>#REF!</v>
      </c>
      <c r="I63" s="135"/>
      <c r="J63" s="190"/>
      <c r="K63" s="190"/>
      <c r="L63" s="190"/>
      <c r="M63" s="195"/>
      <c r="N63" s="141"/>
      <c r="O63" s="139"/>
      <c r="P63" s="157"/>
      <c r="Q63" s="141"/>
      <c r="R63" s="465"/>
      <c r="S63" s="465"/>
      <c r="T63" s="138"/>
      <c r="U63" s="139"/>
      <c r="V63" s="140"/>
      <c r="W63" s="141"/>
      <c r="X63" s="140"/>
      <c r="AD63" s="86">
        <f t="shared" si="13"/>
        <v>0</v>
      </c>
    </row>
    <row r="64" spans="1:30" x14ac:dyDescent="0.25">
      <c r="A64" s="536"/>
      <c r="B64" s="564" t="s">
        <v>269</v>
      </c>
      <c r="C64" s="135"/>
      <c r="D64" s="190"/>
      <c r="E64" s="191"/>
      <c r="F64" s="196"/>
      <c r="G64" s="193" t="e">
        <f>'Семестровка уск'!#REF!</f>
        <v>#REF!</v>
      </c>
      <c r="H64" s="194" t="e">
        <f t="shared" si="14"/>
        <v>#REF!</v>
      </c>
      <c r="I64" s="135"/>
      <c r="J64" s="190"/>
      <c r="K64" s="190"/>
      <c r="L64" s="190"/>
      <c r="M64" s="195"/>
      <c r="N64" s="141"/>
      <c r="O64" s="139"/>
      <c r="P64" s="157"/>
      <c r="Q64" s="141"/>
      <c r="R64" s="465"/>
      <c r="S64" s="465"/>
      <c r="T64" s="138"/>
      <c r="U64" s="139"/>
      <c r="V64" s="140"/>
      <c r="W64" s="141"/>
      <c r="X64" s="140"/>
      <c r="AD64" s="86">
        <f t="shared" si="13"/>
        <v>0</v>
      </c>
    </row>
    <row r="65" spans="1:30" x14ac:dyDescent="0.25">
      <c r="A65" s="536"/>
      <c r="B65" s="445" t="s">
        <v>241</v>
      </c>
      <c r="C65" s="135"/>
      <c r="D65" s="190" t="s">
        <v>247</v>
      </c>
      <c r="E65" s="191"/>
      <c r="F65" s="196"/>
      <c r="G65" s="193" t="e">
        <f>'Семестровка уск'!#REF!</f>
        <v>#REF!</v>
      </c>
      <c r="H65" s="194" t="e">
        <f t="shared" si="14"/>
        <v>#REF!</v>
      </c>
      <c r="I65" s="135" t="e">
        <f>J65+L65</f>
        <v>#REF!</v>
      </c>
      <c r="J65" s="190" t="e">
        <f>'Семестровка уск'!#REF!</f>
        <v>#REF!</v>
      </c>
      <c r="K65" s="190"/>
      <c r="L65" s="190" t="e">
        <f>'Семестровка уск'!#REF!</f>
        <v>#REF!</v>
      </c>
      <c r="M65" s="195" t="e">
        <f t="shared" si="15"/>
        <v>#REF!</v>
      </c>
      <c r="N65" s="141"/>
      <c r="O65" s="139"/>
      <c r="P65" s="568" t="e">
        <f>'Семестровка уск'!#REF!</f>
        <v>#REF!</v>
      </c>
      <c r="Q65" s="141"/>
      <c r="R65" s="465"/>
      <c r="S65" s="465"/>
      <c r="T65" s="138"/>
      <c r="U65" s="139"/>
      <c r="V65" s="140"/>
      <c r="W65" s="141"/>
      <c r="X65" s="140"/>
      <c r="AD65" s="86" t="e">
        <f t="shared" si="13"/>
        <v>#REF!</v>
      </c>
    </row>
    <row r="66" spans="1:30" x14ac:dyDescent="0.25">
      <c r="A66" s="536" t="s">
        <v>279</v>
      </c>
      <c r="B66" s="445" t="s">
        <v>37</v>
      </c>
      <c r="C66" s="135"/>
      <c r="D66" s="190"/>
      <c r="E66" s="191"/>
      <c r="F66" s="196"/>
      <c r="G66" s="153" t="e">
        <f>G67+G68</f>
        <v>#REF!</v>
      </c>
      <c r="H66" s="194" t="e">
        <f t="shared" si="14"/>
        <v>#REF!</v>
      </c>
      <c r="I66" s="135"/>
      <c r="J66" s="190"/>
      <c r="K66" s="190"/>
      <c r="L66" s="190"/>
      <c r="M66" s="195"/>
      <c r="N66" s="141"/>
      <c r="O66" s="139"/>
      <c r="P66" s="157"/>
      <c r="Q66" s="141"/>
      <c r="R66" s="465"/>
      <c r="S66" s="465"/>
      <c r="T66" s="138"/>
      <c r="U66" s="139"/>
      <c r="V66" s="140"/>
      <c r="W66" s="141"/>
      <c r="X66" s="140"/>
      <c r="AD66" s="86">
        <f t="shared" si="13"/>
        <v>0</v>
      </c>
    </row>
    <row r="67" spans="1:30" x14ac:dyDescent="0.25">
      <c r="A67" s="536"/>
      <c r="B67" s="444" t="s">
        <v>269</v>
      </c>
      <c r="C67" s="135"/>
      <c r="D67" s="190"/>
      <c r="E67" s="191"/>
      <c r="F67" s="196"/>
      <c r="G67" s="215" t="e">
        <f>'Семестровка уск'!#REF!</f>
        <v>#REF!</v>
      </c>
      <c r="H67" s="194" t="e">
        <f t="shared" si="14"/>
        <v>#REF!</v>
      </c>
      <c r="I67" s="135"/>
      <c r="J67" s="190"/>
      <c r="K67" s="190"/>
      <c r="L67" s="190"/>
      <c r="M67" s="195"/>
      <c r="N67" s="141"/>
      <c r="O67" s="139"/>
      <c r="P67" s="157"/>
      <c r="Q67" s="141"/>
      <c r="R67" s="465"/>
      <c r="S67" s="465"/>
      <c r="T67" s="138"/>
      <c r="U67" s="139"/>
      <c r="V67" s="140"/>
      <c r="W67" s="141"/>
      <c r="X67" s="140"/>
      <c r="AD67" s="86">
        <f t="shared" si="13"/>
        <v>0</v>
      </c>
    </row>
    <row r="68" spans="1:30" x14ac:dyDescent="0.25">
      <c r="A68" s="536"/>
      <c r="B68" s="445" t="s">
        <v>241</v>
      </c>
      <c r="C68" s="135"/>
      <c r="D68" s="190" t="s">
        <v>154</v>
      </c>
      <c r="E68" s="191"/>
      <c r="F68" s="196"/>
      <c r="G68" s="215" t="e">
        <f>'Семестровка уск'!#REF!</f>
        <v>#REF!</v>
      </c>
      <c r="H68" s="194" t="e">
        <f t="shared" si="14"/>
        <v>#REF!</v>
      </c>
      <c r="I68" s="135" t="e">
        <f>J68+L68</f>
        <v>#REF!</v>
      </c>
      <c r="J68" s="195" t="e">
        <f>'Семестровка уск'!#REF!</f>
        <v>#REF!</v>
      </c>
      <c r="K68" s="195"/>
      <c r="L68" s="195" t="e">
        <f>'Семестровка уск'!#REF!</f>
        <v>#REF!</v>
      </c>
      <c r="M68" s="195" t="e">
        <f t="shared" si="15"/>
        <v>#REF!</v>
      </c>
      <c r="N68" s="141">
        <v>3</v>
      </c>
      <c r="O68" s="139"/>
      <c r="P68" s="157"/>
      <c r="Q68" s="141"/>
      <c r="R68" s="465"/>
      <c r="S68" s="465"/>
      <c r="T68" s="138"/>
      <c r="U68" s="139"/>
      <c r="V68" s="140"/>
      <c r="W68" s="141"/>
      <c r="X68" s="140"/>
      <c r="AD68" s="86">
        <f t="shared" si="13"/>
        <v>3</v>
      </c>
    </row>
    <row r="69" spans="1:30" x14ac:dyDescent="0.25">
      <c r="A69" s="197" t="s">
        <v>274</v>
      </c>
      <c r="B69" s="537" t="s">
        <v>66</v>
      </c>
      <c r="C69" s="395"/>
      <c r="D69" s="473"/>
      <c r="E69" s="538"/>
      <c r="F69" s="539"/>
      <c r="G69" s="540" t="e">
        <f>G70+G71</f>
        <v>#REF!</v>
      </c>
      <c r="H69" s="541"/>
      <c r="I69" s="395"/>
      <c r="J69" s="538"/>
      <c r="K69" s="538"/>
      <c r="L69" s="538"/>
      <c r="M69" s="485"/>
      <c r="N69" s="395"/>
      <c r="O69" s="484"/>
      <c r="P69" s="486"/>
      <c r="Q69" s="141"/>
      <c r="R69" s="465"/>
      <c r="S69" s="465"/>
      <c r="T69" s="138"/>
      <c r="U69" s="139"/>
      <c r="V69" s="140"/>
      <c r="W69" s="141"/>
      <c r="X69" s="140"/>
      <c r="AD69" s="86">
        <f t="shared" si="13"/>
        <v>0</v>
      </c>
    </row>
    <row r="70" spans="1:30" x14ac:dyDescent="0.25">
      <c r="A70" s="559"/>
      <c r="B70" s="594" t="s">
        <v>269</v>
      </c>
      <c r="C70" s="395"/>
      <c r="D70" s="473"/>
      <c r="E70" s="538"/>
      <c r="F70" s="539"/>
      <c r="G70" s="540" t="e">
        <f>'Семестровка уск'!#REF!</f>
        <v>#REF!</v>
      </c>
      <c r="H70" s="476" t="e">
        <f t="shared" si="14"/>
        <v>#REF!</v>
      </c>
      <c r="I70" s="395"/>
      <c r="J70" s="538"/>
      <c r="K70" s="538"/>
      <c r="L70" s="538"/>
      <c r="M70" s="485"/>
      <c r="N70" s="395"/>
      <c r="O70" s="484"/>
      <c r="P70" s="486"/>
      <c r="Q70" s="141"/>
      <c r="R70" s="465"/>
      <c r="S70" s="465"/>
      <c r="T70" s="138"/>
      <c r="U70" s="139"/>
      <c r="V70" s="140"/>
      <c r="W70" s="141"/>
      <c r="X70" s="140"/>
      <c r="AD70" s="86">
        <f t="shared" si="13"/>
        <v>0</v>
      </c>
    </row>
    <row r="71" spans="1:30" s="113" customFormat="1" x14ac:dyDescent="0.25">
      <c r="A71" s="672"/>
      <c r="B71" s="595" t="s">
        <v>241</v>
      </c>
      <c r="C71" s="542" t="s">
        <v>53</v>
      </c>
      <c r="D71" s="469"/>
      <c r="E71" s="543"/>
      <c r="F71" s="482"/>
      <c r="G71" s="544">
        <f>'Семестровка уск'!E53</f>
        <v>0</v>
      </c>
      <c r="H71" s="476">
        <f t="shared" si="14"/>
        <v>0</v>
      </c>
      <c r="I71" s="478">
        <f>J71+K71+L71</f>
        <v>0</v>
      </c>
      <c r="J71" s="469">
        <f>'Семестровка уск'!H53</f>
        <v>0</v>
      </c>
      <c r="K71" s="469"/>
      <c r="L71" s="469">
        <f>'Семестровка уск'!J53</f>
        <v>0</v>
      </c>
      <c r="M71" s="482">
        <f t="shared" si="15"/>
        <v>0</v>
      </c>
      <c r="N71" s="395"/>
      <c r="O71" s="546"/>
      <c r="P71" s="547">
        <f>'Семестровка уск'!L53</f>
        <v>0</v>
      </c>
      <c r="Q71" s="135"/>
      <c r="R71" s="190"/>
      <c r="S71" s="190"/>
      <c r="T71" s="563"/>
      <c r="U71" s="201"/>
      <c r="V71" s="195"/>
      <c r="W71" s="135"/>
      <c r="X71" s="195"/>
      <c r="AD71" s="86">
        <f t="shared" si="13"/>
        <v>0</v>
      </c>
    </row>
    <row r="72" spans="1:30" s="113" customFormat="1" ht="31.5" x14ac:dyDescent="0.25">
      <c r="A72" s="187" t="s">
        <v>280</v>
      </c>
      <c r="B72" s="597" t="s">
        <v>73</v>
      </c>
      <c r="C72" s="542"/>
      <c r="D72" s="469"/>
      <c r="E72" s="543"/>
      <c r="F72" s="482"/>
      <c r="G72" s="544">
        <f>G73+G74</f>
        <v>4</v>
      </c>
      <c r="H72" s="476">
        <f t="shared" si="14"/>
        <v>120</v>
      </c>
      <c r="I72" s="478"/>
      <c r="J72" s="469"/>
      <c r="K72" s="469"/>
      <c r="L72" s="469"/>
      <c r="M72" s="482"/>
      <c r="N72" s="395"/>
      <c r="O72" s="546"/>
      <c r="P72" s="547"/>
      <c r="Q72" s="135"/>
      <c r="R72" s="190"/>
      <c r="S72" s="190"/>
      <c r="T72" s="563"/>
      <c r="U72" s="201"/>
      <c r="V72" s="195"/>
      <c r="W72" s="135"/>
      <c r="X72" s="195"/>
      <c r="AD72" s="86">
        <f t="shared" si="13"/>
        <v>0</v>
      </c>
    </row>
    <row r="73" spans="1:30" s="113" customFormat="1" x14ac:dyDescent="0.25">
      <c r="A73" s="672"/>
      <c r="B73" s="594" t="s">
        <v>269</v>
      </c>
      <c r="C73" s="542"/>
      <c r="D73" s="469"/>
      <c r="E73" s="543"/>
      <c r="F73" s="482"/>
      <c r="G73" s="544">
        <f>'Семестровка уск'!D93</f>
        <v>0</v>
      </c>
      <c r="H73" s="476">
        <f t="shared" si="14"/>
        <v>0</v>
      </c>
      <c r="I73" s="478"/>
      <c r="J73" s="469"/>
      <c r="K73" s="469"/>
      <c r="L73" s="469"/>
      <c r="M73" s="482"/>
      <c r="N73" s="395"/>
      <c r="O73" s="546"/>
      <c r="P73" s="547"/>
      <c r="Q73" s="135"/>
      <c r="R73" s="190"/>
      <c r="S73" s="190"/>
      <c r="T73" s="563"/>
      <c r="U73" s="201"/>
      <c r="V73" s="195"/>
      <c r="W73" s="135"/>
      <c r="X73" s="195"/>
      <c r="AD73" s="86">
        <f t="shared" si="13"/>
        <v>0</v>
      </c>
    </row>
    <row r="74" spans="1:30" x14ac:dyDescent="0.25">
      <c r="A74" s="673"/>
      <c r="B74" s="595" t="s">
        <v>241</v>
      </c>
      <c r="C74" s="199"/>
      <c r="D74" s="720" t="s">
        <v>157</v>
      </c>
      <c r="E74" s="159"/>
      <c r="F74" s="156"/>
      <c r="G74" s="153">
        <f>'Семестровка уск'!E93</f>
        <v>4</v>
      </c>
      <c r="H74" s="154">
        <f t="shared" si="14"/>
        <v>120</v>
      </c>
      <c r="I74" s="149">
        <f>J74+K74+L74</f>
        <v>45</v>
      </c>
      <c r="J74" s="720">
        <f>'Семестровка уск'!H93</f>
        <v>30</v>
      </c>
      <c r="K74" s="720"/>
      <c r="L74" s="720">
        <f>'Семестровка уск'!J93</f>
        <v>15</v>
      </c>
      <c r="M74" s="156">
        <f t="shared" si="15"/>
        <v>75</v>
      </c>
      <c r="N74" s="135"/>
      <c r="O74" s="201"/>
      <c r="P74" s="195"/>
      <c r="Q74" s="135">
        <f>'Семестровка уск'!L93</f>
        <v>3</v>
      </c>
      <c r="R74" s="190"/>
      <c r="S74" s="190"/>
      <c r="T74" s="563"/>
      <c r="U74" s="201"/>
      <c r="V74" s="195"/>
      <c r="W74" s="135"/>
      <c r="X74" s="195"/>
      <c r="AD74" s="86">
        <f t="shared" si="13"/>
        <v>3</v>
      </c>
    </row>
    <row r="75" spans="1:30" x14ac:dyDescent="0.25">
      <c r="A75" s="187" t="s">
        <v>281</v>
      </c>
      <c r="B75" s="570" t="s">
        <v>248</v>
      </c>
      <c r="C75" s="199"/>
      <c r="D75" s="720"/>
      <c r="E75" s="159"/>
      <c r="F75" s="156"/>
      <c r="G75" s="153">
        <f>G76+G77</f>
        <v>5</v>
      </c>
      <c r="H75" s="154">
        <f t="shared" si="14"/>
        <v>150</v>
      </c>
      <c r="I75" s="149"/>
      <c r="J75" s="720"/>
      <c r="K75" s="720"/>
      <c r="L75" s="720"/>
      <c r="M75" s="156"/>
      <c r="N75" s="135"/>
      <c r="O75" s="201"/>
      <c r="P75" s="195"/>
      <c r="Q75" s="135"/>
      <c r="R75" s="190"/>
      <c r="S75" s="190"/>
      <c r="T75" s="563"/>
      <c r="U75" s="201"/>
      <c r="V75" s="195"/>
      <c r="W75" s="135"/>
      <c r="X75" s="195"/>
      <c r="AD75" s="86">
        <f t="shared" si="13"/>
        <v>0</v>
      </c>
    </row>
    <row r="76" spans="1:30" x14ac:dyDescent="0.25">
      <c r="A76" s="187"/>
      <c r="B76" s="444" t="s">
        <v>269</v>
      </c>
      <c r="C76" s="199"/>
      <c r="D76" s="720"/>
      <c r="E76" s="159"/>
      <c r="F76" s="156"/>
      <c r="G76" s="153">
        <f>'Семестровка уск'!D46</f>
        <v>2.5</v>
      </c>
      <c r="H76" s="154">
        <f t="shared" si="14"/>
        <v>75</v>
      </c>
      <c r="I76" s="149"/>
      <c r="J76" s="720"/>
      <c r="K76" s="720"/>
      <c r="L76" s="720"/>
      <c r="M76" s="156"/>
      <c r="N76" s="135"/>
      <c r="O76" s="201"/>
      <c r="P76" s="195"/>
      <c r="Q76" s="135"/>
      <c r="R76" s="190"/>
      <c r="S76" s="190"/>
      <c r="T76" s="563"/>
      <c r="U76" s="201"/>
      <c r="V76" s="195"/>
      <c r="W76" s="135"/>
      <c r="X76" s="195"/>
      <c r="AD76" s="86">
        <f t="shared" si="13"/>
        <v>0</v>
      </c>
    </row>
    <row r="77" spans="1:30" x14ac:dyDescent="0.25">
      <c r="A77" s="674"/>
      <c r="B77" s="445" t="s">
        <v>241</v>
      </c>
      <c r="C77" s="199"/>
      <c r="D77" s="720" t="s">
        <v>249</v>
      </c>
      <c r="E77" s="159"/>
      <c r="F77" s="156"/>
      <c r="G77" s="153">
        <f>'Семестровка уск'!E46</f>
        <v>2.5</v>
      </c>
      <c r="H77" s="154">
        <f t="shared" si="14"/>
        <v>75</v>
      </c>
      <c r="I77" s="149">
        <f>J77+K77+L77</f>
        <v>45</v>
      </c>
      <c r="J77" s="720">
        <f>'Семестровка уск'!H46</f>
        <v>27</v>
      </c>
      <c r="K77" s="720"/>
      <c r="L77" s="720">
        <f>'Семестровка уск'!J46</f>
        <v>18</v>
      </c>
      <c r="M77" s="156">
        <f t="shared" si="15"/>
        <v>30</v>
      </c>
      <c r="N77" s="135"/>
      <c r="O77" s="569">
        <f>'Семестровка уск'!L46</f>
        <v>5</v>
      </c>
      <c r="P77" s="195"/>
      <c r="Q77" s="135"/>
      <c r="R77" s="190"/>
      <c r="S77" s="190"/>
      <c r="T77" s="563"/>
      <c r="U77" s="201"/>
      <c r="V77" s="195"/>
      <c r="W77" s="135"/>
      <c r="X77" s="195"/>
      <c r="AD77" s="86">
        <f t="shared" si="13"/>
        <v>5</v>
      </c>
    </row>
    <row r="78" spans="1:30" x14ac:dyDescent="0.25">
      <c r="A78" s="187" t="s">
        <v>282</v>
      </c>
      <c r="B78" s="595" t="s">
        <v>288</v>
      </c>
      <c r="C78" s="199"/>
      <c r="D78" s="720"/>
      <c r="E78" s="159"/>
      <c r="F78" s="156"/>
      <c r="G78" s="153">
        <f>'Семестровка уск'!D53</f>
        <v>0</v>
      </c>
      <c r="H78" s="154">
        <f t="shared" si="14"/>
        <v>0</v>
      </c>
      <c r="I78" s="149"/>
      <c r="J78" s="720"/>
      <c r="K78" s="720"/>
      <c r="L78" s="720"/>
      <c r="M78" s="156"/>
      <c r="N78" s="135"/>
      <c r="O78" s="569"/>
      <c r="P78" s="195"/>
      <c r="Q78" s="135"/>
      <c r="R78" s="190"/>
      <c r="S78" s="190"/>
      <c r="T78" s="563"/>
      <c r="U78" s="201"/>
      <c r="V78" s="195"/>
      <c r="W78" s="135"/>
      <c r="X78" s="195"/>
      <c r="AD78" s="86">
        <f t="shared" si="13"/>
        <v>0</v>
      </c>
    </row>
    <row r="79" spans="1:30" x14ac:dyDescent="0.25">
      <c r="A79" s="187" t="s">
        <v>283</v>
      </c>
      <c r="B79" s="598" t="s">
        <v>74</v>
      </c>
      <c r="C79" s="199"/>
      <c r="D79" s="720"/>
      <c r="E79" s="159"/>
      <c r="F79" s="156"/>
      <c r="G79" s="153"/>
      <c r="H79" s="154"/>
      <c r="I79" s="149"/>
      <c r="J79" s="720"/>
      <c r="K79" s="720"/>
      <c r="L79" s="720"/>
      <c r="M79" s="156"/>
      <c r="N79" s="135"/>
      <c r="O79" s="569"/>
      <c r="P79" s="195"/>
      <c r="Q79" s="135"/>
      <c r="R79" s="190"/>
      <c r="S79" s="190"/>
      <c r="T79" s="563"/>
      <c r="U79" s="201"/>
      <c r="V79" s="195"/>
      <c r="W79" s="135"/>
      <c r="X79" s="195"/>
      <c r="AD79" s="86">
        <f t="shared" si="13"/>
        <v>0</v>
      </c>
    </row>
    <row r="80" spans="1:30" x14ac:dyDescent="0.25">
      <c r="A80" s="673"/>
      <c r="B80" s="532" t="s">
        <v>269</v>
      </c>
      <c r="C80" s="698"/>
      <c r="D80" s="720"/>
      <c r="E80" s="159"/>
      <c r="F80" s="156"/>
      <c r="G80" s="153">
        <f>'Семестровка уск'!D96</f>
        <v>3</v>
      </c>
      <c r="H80" s="154"/>
      <c r="I80" s="149"/>
      <c r="J80" s="720"/>
      <c r="K80" s="720"/>
      <c r="L80" s="720"/>
      <c r="M80" s="156"/>
      <c r="N80" s="135"/>
      <c r="O80" s="569"/>
      <c r="P80" s="195"/>
      <c r="Q80" s="135"/>
      <c r="R80" s="190"/>
      <c r="S80" s="190"/>
      <c r="T80" s="563"/>
      <c r="U80" s="201"/>
      <c r="V80" s="195"/>
      <c r="W80" s="135"/>
      <c r="X80" s="195"/>
      <c r="AD80" s="86">
        <f t="shared" si="13"/>
        <v>0</v>
      </c>
    </row>
    <row r="81" spans="1:32" x14ac:dyDescent="0.25">
      <c r="A81" s="673"/>
      <c r="B81" s="475" t="s">
        <v>241</v>
      </c>
      <c r="C81" s="699">
        <v>3</v>
      </c>
      <c r="D81" s="720"/>
      <c r="E81" s="159"/>
      <c r="F81" s="160"/>
      <c r="G81" s="153">
        <f>'Семестровка уск'!E96</f>
        <v>3</v>
      </c>
      <c r="H81" s="154">
        <f t="shared" si="14"/>
        <v>90</v>
      </c>
      <c r="I81" s="149">
        <f>J81+K81+L81</f>
        <v>45</v>
      </c>
      <c r="J81" s="720">
        <f>'Семестровка уск'!H96</f>
        <v>30</v>
      </c>
      <c r="K81" s="720"/>
      <c r="L81" s="720">
        <f>'Семестровка уск'!J96</f>
        <v>15</v>
      </c>
      <c r="M81" s="156">
        <f t="shared" si="15"/>
        <v>45</v>
      </c>
      <c r="N81" s="141"/>
      <c r="O81" s="139"/>
      <c r="P81" s="205"/>
      <c r="Q81" s="141">
        <v>4</v>
      </c>
      <c r="R81" s="465"/>
      <c r="S81" s="465"/>
      <c r="T81" s="138"/>
      <c r="U81" s="139"/>
      <c r="V81" s="140"/>
      <c r="W81" s="141"/>
      <c r="X81" s="140"/>
      <c r="AD81" s="86">
        <f t="shared" si="13"/>
        <v>4</v>
      </c>
    </row>
    <row r="83" spans="1:32" x14ac:dyDescent="0.25">
      <c r="A83" s="187" t="s">
        <v>284</v>
      </c>
      <c r="B83" s="598" t="s">
        <v>67</v>
      </c>
      <c r="C83" s="149"/>
      <c r="D83" s="720"/>
      <c r="E83" s="159"/>
      <c r="F83" s="160"/>
      <c r="G83" s="153">
        <f>G84+G87</f>
        <v>3</v>
      </c>
      <c r="H83" s="153">
        <f>H84+H87</f>
        <v>90</v>
      </c>
      <c r="I83" s="716"/>
      <c r="J83" s="208"/>
      <c r="K83" s="208">
        <f>K86+K87</f>
        <v>0</v>
      </c>
      <c r="L83" s="208"/>
      <c r="M83" s="209"/>
      <c r="N83" s="141"/>
      <c r="O83" s="139"/>
      <c r="P83" s="205"/>
      <c r="Q83" s="141"/>
      <c r="R83" s="465"/>
      <c r="S83" s="465"/>
      <c r="T83" s="138"/>
      <c r="U83" s="139"/>
      <c r="V83" s="140"/>
      <c r="W83" s="141"/>
      <c r="X83" s="140"/>
      <c r="AD83" s="86">
        <f t="shared" si="13"/>
        <v>0</v>
      </c>
    </row>
    <row r="84" spans="1:32" x14ac:dyDescent="0.25">
      <c r="A84" s="210"/>
      <c r="B84" s="593" t="s">
        <v>67</v>
      </c>
      <c r="C84" s="149"/>
      <c r="D84" s="720"/>
      <c r="E84" s="159"/>
      <c r="F84" s="160"/>
      <c r="G84" s="200">
        <f>G85+G86</f>
        <v>2</v>
      </c>
      <c r="H84" s="194">
        <f t="shared" ref="H84:H89" si="16">G84*30</f>
        <v>60</v>
      </c>
      <c r="I84" s="716"/>
      <c r="J84" s="208"/>
      <c r="K84" s="208"/>
      <c r="L84" s="208"/>
      <c r="M84" s="209"/>
      <c r="N84" s="141"/>
      <c r="O84" s="139"/>
      <c r="P84" s="205"/>
      <c r="Q84" s="141"/>
      <c r="R84" s="465"/>
      <c r="S84" s="465"/>
      <c r="T84" s="138"/>
      <c r="U84" s="139"/>
      <c r="V84" s="140"/>
      <c r="W84" s="138"/>
      <c r="X84" s="140"/>
      <c r="AD84" s="86">
        <f t="shared" si="13"/>
        <v>0</v>
      </c>
    </row>
    <row r="85" spans="1:32" x14ac:dyDescent="0.25">
      <c r="A85" s="187"/>
      <c r="B85" s="444" t="s">
        <v>269</v>
      </c>
      <c r="C85" s="149"/>
      <c r="D85" s="720"/>
      <c r="E85" s="159"/>
      <c r="F85" s="160"/>
      <c r="G85" s="200">
        <f>'Семестровка уск'!D95</f>
        <v>0</v>
      </c>
      <c r="H85" s="194">
        <f t="shared" si="16"/>
        <v>0</v>
      </c>
      <c r="I85" s="716"/>
      <c r="J85" s="208"/>
      <c r="K85" s="208"/>
      <c r="L85" s="208"/>
      <c r="M85" s="209"/>
      <c r="N85" s="141"/>
      <c r="O85" s="139"/>
      <c r="P85" s="205"/>
      <c r="Q85" s="141"/>
      <c r="R85" s="465"/>
      <c r="S85" s="465"/>
      <c r="T85" s="138"/>
      <c r="U85" s="139"/>
      <c r="V85" s="140"/>
      <c r="W85" s="138"/>
      <c r="X85" s="140"/>
      <c r="AD85" s="86">
        <f t="shared" si="13"/>
        <v>0</v>
      </c>
    </row>
    <row r="86" spans="1:32" x14ac:dyDescent="0.25">
      <c r="A86" s="187" t="s">
        <v>311</v>
      </c>
      <c r="B86" s="445" t="s">
        <v>241</v>
      </c>
      <c r="C86" s="212">
        <v>3</v>
      </c>
      <c r="D86" s="213"/>
      <c r="E86" s="213"/>
      <c r="F86" s="214"/>
      <c r="G86" s="215">
        <f>'Семестровка уск'!E95</f>
        <v>2</v>
      </c>
      <c r="H86" s="194">
        <f t="shared" si="16"/>
        <v>60</v>
      </c>
      <c r="I86" s="135">
        <f>J86+K86+L86</f>
        <v>0</v>
      </c>
      <c r="J86" s="190">
        <f>'Семестровка уск'!H95</f>
        <v>0</v>
      </c>
      <c r="K86" s="190"/>
      <c r="L86" s="190">
        <f>'Семестровка уск'!J95</f>
        <v>0</v>
      </c>
      <c r="M86" s="195">
        <f>H86-I86</f>
        <v>60</v>
      </c>
      <c r="N86" s="216"/>
      <c r="O86" s="217"/>
      <c r="P86" s="218"/>
      <c r="Q86" s="216">
        <f>'Семестровка уск'!L95</f>
        <v>0</v>
      </c>
      <c r="R86" s="609"/>
      <c r="S86" s="609"/>
      <c r="T86" s="219"/>
      <c r="U86" s="217"/>
      <c r="V86" s="218"/>
      <c r="W86" s="219"/>
      <c r="X86" s="218"/>
      <c r="AD86" s="86">
        <f t="shared" si="13"/>
        <v>0</v>
      </c>
    </row>
    <row r="87" spans="1:32" ht="19.5" customHeight="1" x14ac:dyDescent="0.25">
      <c r="A87" s="187" t="s">
        <v>312</v>
      </c>
      <c r="B87" s="575" t="s">
        <v>68</v>
      </c>
      <c r="C87" s="553"/>
      <c r="D87" s="554"/>
      <c r="E87" s="554"/>
      <c r="F87" s="555" t="s">
        <v>315</v>
      </c>
      <c r="G87" s="215">
        <v>1</v>
      </c>
      <c r="H87" s="556">
        <f t="shared" si="16"/>
        <v>30</v>
      </c>
      <c r="I87" s="557">
        <f>J87+K87+L87</f>
        <v>0</v>
      </c>
      <c r="J87" s="554"/>
      <c r="K87" s="554"/>
      <c r="L87" s="554"/>
      <c r="M87" s="555">
        <f>H87-I87</f>
        <v>30</v>
      </c>
      <c r="N87" s="557"/>
      <c r="O87" s="558"/>
      <c r="P87" s="555"/>
      <c r="Q87" s="557"/>
      <c r="R87" s="190"/>
      <c r="S87" s="190"/>
      <c r="T87" s="608"/>
      <c r="U87" s="558"/>
      <c r="V87" s="555"/>
      <c r="W87" s="557"/>
      <c r="X87" s="555"/>
      <c r="AD87" s="86">
        <f t="shared" si="13"/>
        <v>0</v>
      </c>
    </row>
    <row r="88" spans="1:32" ht="34.5" customHeight="1" x14ac:dyDescent="0.25">
      <c r="A88" s="187" t="s">
        <v>285</v>
      </c>
      <c r="B88" s="499" t="s">
        <v>76</v>
      </c>
      <c r="C88" s="560"/>
      <c r="D88" s="190" t="s">
        <v>53</v>
      </c>
      <c r="E88" s="190"/>
      <c r="F88" s="190"/>
      <c r="G88" s="497" t="e">
        <f>'Семестровка уск'!#REF!</f>
        <v>#REF!</v>
      </c>
      <c r="H88" s="556" t="e">
        <f t="shared" si="16"/>
        <v>#REF!</v>
      </c>
      <c r="I88" s="557" t="e">
        <f>J88+K88+L88</f>
        <v>#REF!</v>
      </c>
      <c r="J88" s="190"/>
      <c r="K88" s="190"/>
      <c r="L88" s="190" t="e">
        <f>'Семестровка уск'!#REF!</f>
        <v>#REF!</v>
      </c>
      <c r="M88" s="190" t="e">
        <f>H88-I88</f>
        <v>#REF!</v>
      </c>
      <c r="N88" s="563"/>
      <c r="O88" s="190"/>
      <c r="P88" s="561" t="e">
        <f>'Семестровка уск'!#REF!</f>
        <v>#REF!</v>
      </c>
      <c r="Q88" s="190"/>
      <c r="R88" s="190"/>
      <c r="S88" s="190"/>
      <c r="T88" s="563"/>
      <c r="U88" s="190"/>
      <c r="V88" s="190"/>
      <c r="W88" s="190"/>
      <c r="X88" s="190"/>
      <c r="AD88" s="86" t="e">
        <f t="shared" si="13"/>
        <v>#REF!</v>
      </c>
    </row>
    <row r="89" spans="1:32" ht="19.5" customHeight="1" x14ac:dyDescent="0.25">
      <c r="A89" s="1676" t="s">
        <v>272</v>
      </c>
      <c r="B89" s="1677"/>
      <c r="C89" s="1677"/>
      <c r="D89" s="1677"/>
      <c r="E89" s="1677"/>
      <c r="F89" s="1678"/>
      <c r="G89" s="497" t="e">
        <f>SUMIF(B49:B88,"*_*",G49:G88)</f>
        <v>#REF!</v>
      </c>
      <c r="H89" s="556" t="e">
        <f t="shared" si="16"/>
        <v>#REF!</v>
      </c>
      <c r="I89" s="190"/>
      <c r="J89" s="190"/>
      <c r="K89" s="190"/>
      <c r="L89" s="190"/>
      <c r="M89" s="190"/>
      <c r="N89" s="190"/>
      <c r="O89" s="190"/>
      <c r="P89" s="561"/>
      <c r="Q89" s="190"/>
      <c r="R89" s="190"/>
      <c r="S89" s="190"/>
      <c r="T89" s="190"/>
      <c r="U89" s="190"/>
      <c r="V89" s="190"/>
      <c r="W89" s="190"/>
      <c r="X89" s="190"/>
      <c r="AD89" s="86">
        <f t="shared" si="13"/>
        <v>0</v>
      </c>
      <c r="AF89" s="113" t="e">
        <f>G89*30</f>
        <v>#REF!</v>
      </c>
    </row>
    <row r="90" spans="1:32" ht="19.5" customHeight="1" thickBot="1" x14ac:dyDescent="0.3">
      <c r="A90" s="1676" t="s">
        <v>267</v>
      </c>
      <c r="B90" s="1677"/>
      <c r="C90" s="1677"/>
      <c r="D90" s="1677"/>
      <c r="E90" s="1677"/>
      <c r="F90" s="1678"/>
      <c r="G90" s="497" t="e">
        <f>SUMIF($AD49:$AD88,"&gt;0",G49:G88)+G87+G62+G54</f>
        <v>#REF!</v>
      </c>
      <c r="H90" s="497" t="e">
        <f t="shared" ref="H90:M90" si="17">SUMIF($AD49:$AD88,"&gt;0",H49:H88)+H87+H62+H54</f>
        <v>#REF!</v>
      </c>
      <c r="I90" s="497" t="e">
        <f t="shared" si="17"/>
        <v>#REF!</v>
      </c>
      <c r="J90" s="497" t="e">
        <f t="shared" si="17"/>
        <v>#REF!</v>
      </c>
      <c r="K90" s="497">
        <f t="shared" si="17"/>
        <v>0</v>
      </c>
      <c r="L90" s="497" t="e">
        <f t="shared" si="17"/>
        <v>#REF!</v>
      </c>
      <c r="M90" s="497" t="e">
        <f t="shared" si="17"/>
        <v>#REF!</v>
      </c>
      <c r="N90" s="190">
        <f>SUM(N49:N89)</f>
        <v>9</v>
      </c>
      <c r="O90" s="190" t="e">
        <f t="shared" ref="O90:S90" si="18">SUM(O49:O89)</f>
        <v>#REF!</v>
      </c>
      <c r="P90" s="190" t="e">
        <f t="shared" si="18"/>
        <v>#REF!</v>
      </c>
      <c r="Q90" s="190">
        <f t="shared" si="18"/>
        <v>10</v>
      </c>
      <c r="R90" s="190">
        <f t="shared" si="18"/>
        <v>0</v>
      </c>
      <c r="S90" s="190">
        <f t="shared" si="18"/>
        <v>0</v>
      </c>
      <c r="T90" s="190"/>
      <c r="U90" s="190"/>
      <c r="V90" s="190"/>
      <c r="W90" s="190"/>
      <c r="X90" s="190"/>
      <c r="AD90" s="86"/>
      <c r="AF90" s="113" t="e">
        <f t="shared" ref="AF90:AF91" si="19">G90*30</f>
        <v>#REF!</v>
      </c>
    </row>
    <row r="91" spans="1:32" ht="16.5" thickBot="1" x14ac:dyDescent="0.3">
      <c r="A91" s="1686" t="s">
        <v>174</v>
      </c>
      <c r="B91" s="1687"/>
      <c r="C91" s="1687"/>
      <c r="D91" s="1687"/>
      <c r="E91" s="1687"/>
      <c r="F91" s="1688"/>
      <c r="G91" s="562" t="e">
        <f>G89+G90</f>
        <v>#REF!</v>
      </c>
      <c r="H91" s="562" t="e">
        <f>H89+H90</f>
        <v>#REF!</v>
      </c>
      <c r="I91" s="675"/>
      <c r="J91" s="316"/>
      <c r="K91" s="315"/>
      <c r="L91" s="315"/>
      <c r="M91" s="315"/>
      <c r="N91" s="315"/>
      <c r="O91" s="315"/>
      <c r="P91" s="315"/>
      <c r="Q91" s="315"/>
      <c r="R91" s="315"/>
      <c r="S91" s="315"/>
      <c r="T91" s="315"/>
      <c r="U91" s="315"/>
      <c r="V91" s="315"/>
      <c r="W91" s="315"/>
      <c r="X91" s="315"/>
      <c r="Y91" s="231">
        <f t="shared" ref="Y91:AC91" si="20">SUM(Y58:Y87)</f>
        <v>0</v>
      </c>
      <c r="Z91" s="230">
        <f t="shared" si="20"/>
        <v>0</v>
      </c>
      <c r="AA91" s="230">
        <f t="shared" si="20"/>
        <v>0</v>
      </c>
      <c r="AB91" s="230">
        <f t="shared" si="20"/>
        <v>0</v>
      </c>
      <c r="AC91" s="230">
        <f t="shared" si="20"/>
        <v>0</v>
      </c>
      <c r="AF91" s="113" t="e">
        <f t="shared" si="19"/>
        <v>#REF!</v>
      </c>
    </row>
    <row r="92" spans="1:32" x14ac:dyDescent="0.25">
      <c r="A92" s="1689" t="s">
        <v>175</v>
      </c>
      <c r="B92" s="1690"/>
      <c r="C92" s="1690"/>
      <c r="D92" s="1690"/>
      <c r="E92" s="1690"/>
      <c r="F92" s="1690"/>
      <c r="G92" s="1690"/>
      <c r="H92" s="1671"/>
      <c r="I92" s="1671"/>
      <c r="J92" s="1690"/>
      <c r="K92" s="1690"/>
      <c r="L92" s="1690"/>
      <c r="M92" s="1690"/>
      <c r="N92" s="1690"/>
      <c r="O92" s="1690"/>
      <c r="P92" s="1690"/>
      <c r="Q92" s="1690"/>
      <c r="R92" s="1690"/>
      <c r="S92" s="1690"/>
      <c r="T92" s="1690"/>
      <c r="U92" s="1690"/>
      <c r="V92" s="1690"/>
      <c r="W92" s="1690"/>
      <c r="X92" s="1691"/>
    </row>
    <row r="93" spans="1:32" ht="31.5" x14ac:dyDescent="0.25">
      <c r="A93" s="462" t="s">
        <v>294</v>
      </c>
      <c r="B93" s="652" t="s">
        <v>289</v>
      </c>
      <c r="C93" s="462"/>
      <c r="D93" s="462"/>
      <c r="E93" s="462"/>
      <c r="F93" s="462"/>
      <c r="G93" s="693">
        <f>'Семестровка уск'!D32</f>
        <v>3</v>
      </c>
      <c r="H93" s="694">
        <f>G93*30</f>
        <v>90</v>
      </c>
      <c r="I93" s="653"/>
      <c r="J93" s="653"/>
      <c r="K93" s="653"/>
      <c r="L93" s="653"/>
      <c r="M93" s="653"/>
      <c r="N93" s="653"/>
      <c r="O93" s="653"/>
      <c r="P93" s="653"/>
      <c r="Q93" s="653"/>
      <c r="R93" s="653"/>
      <c r="S93" s="653"/>
      <c r="T93" s="653"/>
      <c r="U93" s="653"/>
      <c r="V93" s="653"/>
      <c r="W93" s="462"/>
      <c r="X93" s="462"/>
    </row>
    <row r="94" spans="1:32" ht="31.5" x14ac:dyDescent="0.25">
      <c r="A94" s="462" t="s">
        <v>295</v>
      </c>
      <c r="B94" s="652" t="s">
        <v>290</v>
      </c>
      <c r="C94" s="462"/>
      <c r="D94" s="462"/>
      <c r="E94" s="462"/>
      <c r="F94" s="462"/>
      <c r="G94" s="653">
        <f>'Семестровка уск'!D44</f>
        <v>3</v>
      </c>
      <c r="H94" s="651">
        <f>G94*30</f>
        <v>90</v>
      </c>
      <c r="I94" s="653"/>
      <c r="J94" s="653"/>
      <c r="K94" s="653"/>
      <c r="L94" s="653"/>
      <c r="M94" s="653"/>
      <c r="N94" s="653"/>
      <c r="O94" s="653"/>
      <c r="P94" s="653"/>
      <c r="Q94" s="653"/>
      <c r="R94" s="653"/>
      <c r="S94" s="653"/>
      <c r="T94" s="653"/>
      <c r="U94" s="653"/>
      <c r="V94" s="653"/>
      <c r="W94" s="462"/>
      <c r="X94" s="462"/>
    </row>
    <row r="95" spans="1:32" ht="31.5" x14ac:dyDescent="0.25">
      <c r="A95" s="462" t="s">
        <v>296</v>
      </c>
      <c r="B95" s="652" t="s">
        <v>291</v>
      </c>
      <c r="C95" s="462"/>
      <c r="D95" s="462"/>
      <c r="E95" s="462"/>
      <c r="F95" s="462"/>
      <c r="G95" s="653">
        <f>'Семестровка уск'!D85</f>
        <v>3</v>
      </c>
      <c r="H95" s="651">
        <f>G95*30</f>
        <v>90</v>
      </c>
      <c r="I95" s="653"/>
      <c r="J95" s="653"/>
      <c r="K95" s="653"/>
      <c r="L95" s="653"/>
      <c r="M95" s="653"/>
      <c r="N95" s="653"/>
      <c r="O95" s="653"/>
      <c r="P95" s="653"/>
      <c r="Q95" s="653"/>
      <c r="R95" s="653"/>
      <c r="S95" s="653"/>
      <c r="T95" s="653"/>
      <c r="U95" s="653"/>
      <c r="V95" s="653"/>
      <c r="W95" s="462"/>
      <c r="X95" s="462"/>
    </row>
    <row r="96" spans="1:32" s="86" customFormat="1" x14ac:dyDescent="0.25">
      <c r="A96" s="462" t="s">
        <v>297</v>
      </c>
      <c r="B96" s="245" t="s">
        <v>38</v>
      </c>
      <c r="C96" s="246"/>
      <c r="D96" s="247" t="s">
        <v>173</v>
      </c>
      <c r="E96" s="247"/>
      <c r="F96" s="248"/>
      <c r="G96" s="676">
        <f>'Семестровка уск'!E115</f>
        <v>6</v>
      </c>
      <c r="H96" s="677">
        <f>G96*30</f>
        <v>180</v>
      </c>
      <c r="I96" s="162">
        <f>J96+K96+L96</f>
        <v>0</v>
      </c>
      <c r="J96" s="163"/>
      <c r="K96" s="163"/>
      <c r="L96" s="163"/>
      <c r="M96" s="164">
        <f>H96-I96</f>
        <v>180</v>
      </c>
      <c r="N96" s="678"/>
      <c r="O96" s="679"/>
      <c r="P96" s="680"/>
      <c r="Q96" s="681"/>
      <c r="R96" s="679"/>
      <c r="S96" s="679"/>
      <c r="T96" s="681"/>
      <c r="U96" s="679"/>
      <c r="V96" s="680"/>
      <c r="W96" s="681"/>
      <c r="X96" s="680"/>
    </row>
    <row r="97" spans="1:32" s="86" customFormat="1" x14ac:dyDescent="0.25">
      <c r="A97" s="1676" t="s">
        <v>303</v>
      </c>
      <c r="B97" s="1677"/>
      <c r="C97" s="1677"/>
      <c r="D97" s="1677"/>
      <c r="E97" s="1677"/>
      <c r="F97" s="1678"/>
      <c r="G97" s="653">
        <f>G93+G94+G95</f>
        <v>9</v>
      </c>
      <c r="H97" s="653">
        <f>H93+H94+H95</f>
        <v>270</v>
      </c>
      <c r="I97" s="720"/>
      <c r="J97" s="720"/>
      <c r="K97" s="720"/>
      <c r="L97" s="720"/>
      <c r="M97" s="720"/>
      <c r="N97" s="682"/>
      <c r="O97" s="682"/>
      <c r="P97" s="122"/>
      <c r="Q97" s="682"/>
      <c r="R97" s="682"/>
      <c r="S97" s="682"/>
      <c r="T97" s="682"/>
      <c r="U97" s="682"/>
      <c r="V97" s="122"/>
      <c r="W97" s="682"/>
      <c r="X97" s="122"/>
      <c r="AF97" s="113">
        <f>G97*30</f>
        <v>270</v>
      </c>
    </row>
    <row r="98" spans="1:32" s="86" customFormat="1" x14ac:dyDescent="0.25">
      <c r="A98" s="1676" t="s">
        <v>267</v>
      </c>
      <c r="B98" s="1677"/>
      <c r="C98" s="1677"/>
      <c r="D98" s="1677"/>
      <c r="E98" s="1677"/>
      <c r="F98" s="1678"/>
      <c r="G98" s="653">
        <f>G96</f>
        <v>6</v>
      </c>
      <c r="H98" s="653">
        <f>H96</f>
        <v>180</v>
      </c>
      <c r="I98" s="653">
        <f t="shared" ref="I98:X98" si="21">I96</f>
        <v>0</v>
      </c>
      <c r="J98" s="653">
        <f t="shared" si="21"/>
        <v>0</v>
      </c>
      <c r="K98" s="653">
        <f t="shared" si="21"/>
        <v>0</v>
      </c>
      <c r="L98" s="653">
        <f t="shared" si="21"/>
        <v>0</v>
      </c>
      <c r="M98" s="653">
        <f t="shared" si="21"/>
        <v>180</v>
      </c>
      <c r="N98" s="653">
        <f t="shared" si="21"/>
        <v>0</v>
      </c>
      <c r="O98" s="653">
        <f t="shared" si="21"/>
        <v>0</v>
      </c>
      <c r="P98" s="653">
        <f t="shared" si="21"/>
        <v>0</v>
      </c>
      <c r="Q98" s="653">
        <f t="shared" si="21"/>
        <v>0</v>
      </c>
      <c r="R98" s="653">
        <f t="shared" si="21"/>
        <v>0</v>
      </c>
      <c r="S98" s="653">
        <f t="shared" si="21"/>
        <v>0</v>
      </c>
      <c r="T98" s="653">
        <f t="shared" si="21"/>
        <v>0</v>
      </c>
      <c r="U98" s="653">
        <f t="shared" si="21"/>
        <v>0</v>
      </c>
      <c r="V98" s="653">
        <f t="shared" si="21"/>
        <v>0</v>
      </c>
      <c r="W98" s="653">
        <f t="shared" si="21"/>
        <v>0</v>
      </c>
      <c r="X98" s="653">
        <f t="shared" si="21"/>
        <v>0</v>
      </c>
      <c r="AF98" s="113">
        <f t="shared" ref="AF98:AF99" si="22">G98*30</f>
        <v>180</v>
      </c>
    </row>
    <row r="99" spans="1:32" s="86" customFormat="1" ht="16.5" thickBot="1" x14ac:dyDescent="0.3">
      <c r="A99" s="1670" t="s">
        <v>179</v>
      </c>
      <c r="B99" s="1671"/>
      <c r="C99" s="1671"/>
      <c r="D99" s="1671"/>
      <c r="E99" s="1671"/>
      <c r="F99" s="1672"/>
      <c r="G99" s="654">
        <f>G97+G98</f>
        <v>15</v>
      </c>
      <c r="H99" s="654">
        <f>H97+H98</f>
        <v>450</v>
      </c>
      <c r="I99" s="259"/>
      <c r="J99" s="259"/>
      <c r="K99" s="259"/>
      <c r="L99" s="259"/>
      <c r="M99" s="259"/>
      <c r="N99" s="259"/>
      <c r="O99" s="259"/>
      <c r="P99" s="259"/>
      <c r="Q99" s="259"/>
      <c r="R99" s="259"/>
      <c r="S99" s="259"/>
      <c r="T99" s="259"/>
      <c r="U99" s="259"/>
      <c r="V99" s="259"/>
      <c r="W99" s="259"/>
      <c r="X99" s="259"/>
      <c r="AF99" s="113">
        <f t="shared" si="22"/>
        <v>450</v>
      </c>
    </row>
    <row r="100" spans="1:32" ht="16.5" thickBot="1" x14ac:dyDescent="0.3">
      <c r="A100" s="1689" t="s">
        <v>180</v>
      </c>
      <c r="B100" s="1690"/>
      <c r="C100" s="1690"/>
      <c r="D100" s="1690"/>
      <c r="E100" s="1690"/>
      <c r="F100" s="1690"/>
      <c r="G100" s="1690"/>
      <c r="H100" s="1690"/>
      <c r="I100" s="1690"/>
      <c r="J100" s="1690"/>
      <c r="K100" s="1690"/>
      <c r="L100" s="1690"/>
      <c r="M100" s="1690"/>
      <c r="N100" s="1690"/>
      <c r="O100" s="1690"/>
      <c r="P100" s="1690"/>
      <c r="Q100" s="1690"/>
      <c r="R100" s="1690"/>
      <c r="S100" s="1690"/>
      <c r="T100" s="1690"/>
      <c r="U100" s="1690"/>
      <c r="V100" s="1690"/>
      <c r="W100" s="1690"/>
      <c r="X100" s="1691"/>
    </row>
    <row r="101" spans="1:32" s="86" customFormat="1" ht="16.5" thickBot="1" x14ac:dyDescent="0.3">
      <c r="A101" s="260" t="s">
        <v>298</v>
      </c>
      <c r="B101" s="261" t="s">
        <v>36</v>
      </c>
      <c r="C101" s="262"/>
      <c r="D101" s="263"/>
      <c r="E101" s="263"/>
      <c r="F101" s="264"/>
      <c r="G101" s="265" t="e">
        <f>'Семестровка уск'!#REF!</f>
        <v>#REF!</v>
      </c>
      <c r="H101" s="266" t="e">
        <f>G101*30</f>
        <v>#REF!</v>
      </c>
      <c r="I101" s="267">
        <f>J101+K101+L101</f>
        <v>0</v>
      </c>
      <c r="J101" s="268"/>
      <c r="K101" s="268"/>
      <c r="L101" s="268"/>
      <c r="M101" s="180" t="e">
        <f>H101-I101</f>
        <v>#REF!</v>
      </c>
      <c r="N101" s="269"/>
      <c r="O101" s="270"/>
      <c r="P101" s="271"/>
      <c r="Q101" s="272"/>
      <c r="R101" s="729"/>
      <c r="S101" s="729"/>
      <c r="T101" s="269"/>
      <c r="U101" s="270"/>
      <c r="V101" s="271"/>
      <c r="W101" s="272"/>
      <c r="X101" s="273"/>
    </row>
    <row r="102" spans="1:32" s="86" customFormat="1" ht="32.25" thickBot="1" x14ac:dyDescent="0.3">
      <c r="A102" s="260" t="s">
        <v>299</v>
      </c>
      <c r="B102" s="275" t="s">
        <v>183</v>
      </c>
      <c r="C102" s="276">
        <v>4</v>
      </c>
      <c r="D102" s="277"/>
      <c r="E102" s="277"/>
      <c r="F102" s="278"/>
      <c r="G102" s="279">
        <f>'Семестровка уск'!E116</f>
        <v>6</v>
      </c>
      <c r="H102" s="280">
        <f>G102*30</f>
        <v>180</v>
      </c>
      <c r="I102" s="281">
        <f>J102+K102+L102</f>
        <v>0</v>
      </c>
      <c r="J102" s="282"/>
      <c r="K102" s="282"/>
      <c r="L102" s="282"/>
      <c r="M102" s="283">
        <f>H102-I102</f>
        <v>180</v>
      </c>
      <c r="N102" s="284"/>
      <c r="O102" s="285"/>
      <c r="P102" s="286"/>
      <c r="Q102" s="287"/>
      <c r="R102" s="729"/>
      <c r="S102" s="729"/>
      <c r="T102" s="284"/>
      <c r="U102" s="285"/>
      <c r="V102" s="286"/>
      <c r="W102" s="287"/>
      <c r="X102" s="288"/>
    </row>
    <row r="103" spans="1:32" s="86" customFormat="1" ht="16.5" thickBot="1" x14ac:dyDescent="0.3">
      <c r="A103" s="1695" t="s">
        <v>184</v>
      </c>
      <c r="B103" s="1696"/>
      <c r="C103" s="1696"/>
      <c r="D103" s="1696"/>
      <c r="E103" s="1696"/>
      <c r="F103" s="1697"/>
      <c r="G103" s="688" t="e">
        <f>SUM(G101:G102)</f>
        <v>#REF!</v>
      </c>
      <c r="H103" s="689" t="e">
        <f>SUM(H101:H102)</f>
        <v>#REF!</v>
      </c>
      <c r="I103" s="689">
        <f t="shared" ref="I103:X103" si="23">I101</f>
        <v>0</v>
      </c>
      <c r="J103" s="689">
        <f t="shared" si="23"/>
        <v>0</v>
      </c>
      <c r="K103" s="689">
        <f t="shared" si="23"/>
        <v>0</v>
      </c>
      <c r="L103" s="689">
        <f t="shared" si="23"/>
        <v>0</v>
      </c>
      <c r="M103" s="689" t="e">
        <f>SUM(M101:M102)</f>
        <v>#REF!</v>
      </c>
      <c r="N103" s="689">
        <f t="shared" si="23"/>
        <v>0</v>
      </c>
      <c r="O103" s="689">
        <f t="shared" si="23"/>
        <v>0</v>
      </c>
      <c r="P103" s="689">
        <f t="shared" si="23"/>
        <v>0</v>
      </c>
      <c r="Q103" s="689">
        <f t="shared" si="23"/>
        <v>0</v>
      </c>
      <c r="R103" s="689"/>
      <c r="S103" s="689">
        <f t="shared" si="23"/>
        <v>0</v>
      </c>
      <c r="T103" s="689">
        <f t="shared" si="23"/>
        <v>0</v>
      </c>
      <c r="U103" s="689">
        <f t="shared" si="23"/>
        <v>0</v>
      </c>
      <c r="V103" s="689">
        <f t="shared" si="23"/>
        <v>0</v>
      </c>
      <c r="W103" s="689">
        <f t="shared" si="23"/>
        <v>0</v>
      </c>
      <c r="X103" s="259">
        <f t="shared" si="23"/>
        <v>0</v>
      </c>
    </row>
    <row r="104" spans="1:32" s="86" customFormat="1" ht="16.5" thickBot="1" x14ac:dyDescent="0.3">
      <c r="A104" s="1698" t="s">
        <v>304</v>
      </c>
      <c r="B104" s="1699"/>
      <c r="C104" s="1699"/>
      <c r="D104" s="1699"/>
      <c r="E104" s="1699"/>
      <c r="F104" s="1699"/>
      <c r="G104" s="653" t="e">
        <f>G89+G97+G45</f>
        <v>#REF!</v>
      </c>
      <c r="H104" s="653" t="e">
        <f>H89+H97+H45</f>
        <v>#REF!</v>
      </c>
      <c r="I104" s="692"/>
      <c r="J104" s="692"/>
      <c r="K104" s="692"/>
      <c r="L104" s="692"/>
      <c r="M104" s="692"/>
      <c r="N104" s="692"/>
      <c r="O104" s="692"/>
      <c r="P104" s="692"/>
      <c r="Q104" s="692"/>
      <c r="R104" s="692"/>
      <c r="S104" s="692"/>
      <c r="T104" s="692"/>
      <c r="U104" s="692"/>
      <c r="V104" s="692"/>
      <c r="W104" s="692"/>
      <c r="X104" s="692"/>
      <c r="AF104" s="113" t="e">
        <f>G104*30</f>
        <v>#REF!</v>
      </c>
    </row>
    <row r="105" spans="1:32" s="86" customFormat="1" ht="16.5" customHeight="1" thickBot="1" x14ac:dyDescent="0.3">
      <c r="A105" s="1698" t="s">
        <v>305</v>
      </c>
      <c r="B105" s="1699"/>
      <c r="C105" s="1699"/>
      <c r="D105" s="1699"/>
      <c r="E105" s="1699"/>
      <c r="F105" s="1699"/>
      <c r="G105" s="653" t="e">
        <f>G90+G98+G46+G103</f>
        <v>#REF!</v>
      </c>
      <c r="H105" s="653" t="e">
        <f>H90+H98+H46+H103</f>
        <v>#REF!</v>
      </c>
      <c r="I105" s="653" t="e">
        <f t="shared" ref="I105:S105" si="24">I90+I98+I46+I103</f>
        <v>#REF!</v>
      </c>
      <c r="J105" s="653" t="e">
        <f t="shared" si="24"/>
        <v>#REF!</v>
      </c>
      <c r="K105" s="653" t="e">
        <f t="shared" si="24"/>
        <v>#REF!</v>
      </c>
      <c r="L105" s="653" t="e">
        <f t="shared" si="24"/>
        <v>#REF!</v>
      </c>
      <c r="M105" s="653" t="e">
        <f t="shared" si="24"/>
        <v>#REF!</v>
      </c>
      <c r="N105" s="653" t="e">
        <f t="shared" si="24"/>
        <v>#REF!</v>
      </c>
      <c r="O105" s="653" t="e">
        <f t="shared" si="24"/>
        <v>#REF!</v>
      </c>
      <c r="P105" s="653" t="e">
        <f t="shared" si="24"/>
        <v>#REF!</v>
      </c>
      <c r="Q105" s="653">
        <f t="shared" si="24"/>
        <v>10</v>
      </c>
      <c r="R105" s="653">
        <f t="shared" si="24"/>
        <v>7</v>
      </c>
      <c r="S105" s="653">
        <f t="shared" si="24"/>
        <v>0</v>
      </c>
      <c r="T105" s="692"/>
      <c r="U105" s="692"/>
      <c r="V105" s="692"/>
      <c r="W105" s="692"/>
      <c r="X105" s="692"/>
      <c r="AF105" s="113" t="e">
        <f t="shared" ref="AF105:AF106" si="25">G105*30</f>
        <v>#REF!</v>
      </c>
    </row>
    <row r="106" spans="1:32" ht="16.5" thickBot="1" x14ac:dyDescent="0.3">
      <c r="A106" s="1698" t="s">
        <v>185</v>
      </c>
      <c r="B106" s="1699"/>
      <c r="C106" s="1699"/>
      <c r="D106" s="1699"/>
      <c r="E106" s="1699"/>
      <c r="F106" s="1699"/>
      <c r="G106" s="690" t="e">
        <f>G104+G105</f>
        <v>#REF!</v>
      </c>
      <c r="H106" s="690" t="e">
        <f>H104+H105</f>
        <v>#REF!</v>
      </c>
      <c r="I106" s="691"/>
      <c r="J106" s="691"/>
      <c r="K106" s="691"/>
      <c r="L106" s="691"/>
      <c r="M106" s="691"/>
      <c r="N106" s="691"/>
      <c r="O106" s="691"/>
      <c r="P106" s="691"/>
      <c r="Q106" s="691"/>
      <c r="R106" s="691"/>
      <c r="S106" s="691"/>
      <c r="T106" s="691"/>
      <c r="U106" s="691"/>
      <c r="V106" s="691"/>
      <c r="W106" s="691"/>
      <c r="X106" s="691"/>
      <c r="Y106" s="86" t="e">
        <f>30*G106</f>
        <v>#REF!</v>
      </c>
      <c r="AF106" s="113" t="e">
        <f t="shared" si="25"/>
        <v>#REF!</v>
      </c>
    </row>
    <row r="107" spans="1:32" x14ac:dyDescent="0.25">
      <c r="A107" s="1700" t="s">
        <v>186</v>
      </c>
      <c r="B107" s="1701"/>
      <c r="C107" s="1701"/>
      <c r="D107" s="1701"/>
      <c r="E107" s="1701"/>
      <c r="F107" s="1701"/>
      <c r="G107" s="1701"/>
      <c r="H107" s="1701"/>
      <c r="I107" s="1701"/>
      <c r="J107" s="1701"/>
      <c r="K107" s="1701"/>
      <c r="L107" s="1701"/>
      <c r="M107" s="1701"/>
      <c r="N107" s="1701"/>
      <c r="O107" s="1701"/>
      <c r="P107" s="1701"/>
      <c r="Q107" s="1701"/>
      <c r="R107" s="1701"/>
      <c r="S107" s="1701"/>
      <c r="T107" s="1701"/>
      <c r="U107" s="1701"/>
      <c r="V107" s="1701"/>
      <c r="W107" s="1701"/>
      <c r="X107" s="1702"/>
    </row>
    <row r="108" spans="1:32" x14ac:dyDescent="0.25">
      <c r="A108" s="1673" t="s">
        <v>187</v>
      </c>
      <c r="B108" s="1674"/>
      <c r="C108" s="1674"/>
      <c r="D108" s="1674"/>
      <c r="E108" s="1674"/>
      <c r="F108" s="1674"/>
      <c r="G108" s="1674"/>
      <c r="H108" s="1674"/>
      <c r="I108" s="1674"/>
      <c r="J108" s="1674"/>
      <c r="K108" s="1674"/>
      <c r="L108" s="1674"/>
      <c r="M108" s="1674"/>
      <c r="N108" s="1674"/>
      <c r="O108" s="1674"/>
      <c r="P108" s="1674"/>
      <c r="Q108" s="1674"/>
      <c r="R108" s="1674"/>
      <c r="S108" s="1674"/>
      <c r="T108" s="1674"/>
      <c r="U108" s="1674"/>
      <c r="V108" s="1674"/>
      <c r="W108" s="1674"/>
      <c r="X108" s="1675"/>
    </row>
    <row r="109" spans="1:32" x14ac:dyDescent="0.25">
      <c r="A109" s="589" t="s">
        <v>188</v>
      </c>
      <c r="B109" s="588" t="s">
        <v>62</v>
      </c>
      <c r="C109" s="208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</row>
    <row r="110" spans="1:32" ht="31.5" x14ac:dyDescent="0.25">
      <c r="A110" s="1703" t="s">
        <v>251</v>
      </c>
      <c r="B110" s="578" t="s">
        <v>292</v>
      </c>
      <c r="C110" s="579"/>
      <c r="D110" s="580"/>
      <c r="E110" s="580"/>
      <c r="F110" s="581"/>
      <c r="G110" s="582" t="e">
        <f>'Семестровка уск'!#REF!</f>
        <v>#REF!</v>
      </c>
      <c r="H110" s="583" t="e">
        <f>G110*30</f>
        <v>#REF!</v>
      </c>
      <c r="I110" s="584"/>
      <c r="J110" s="585"/>
      <c r="K110" s="585"/>
      <c r="L110" s="585"/>
      <c r="M110" s="586"/>
      <c r="N110" s="579"/>
      <c r="O110" s="587"/>
      <c r="P110" s="581"/>
      <c r="Q110" s="579"/>
      <c r="R110" s="496"/>
      <c r="S110" s="496"/>
      <c r="T110" s="610"/>
      <c r="U110" s="587"/>
      <c r="V110" s="581"/>
      <c r="W110" s="579"/>
      <c r="X110" s="581"/>
      <c r="AD110" s="86">
        <f t="shared" ref="AD110:AD130" si="26">SUM(N110:S110)</f>
        <v>0</v>
      </c>
    </row>
    <row r="111" spans="1:32" ht="16.5" thickBot="1" x14ac:dyDescent="0.3">
      <c r="A111" s="1703"/>
      <c r="B111" s="571" t="s">
        <v>244</v>
      </c>
      <c r="C111" s="93"/>
      <c r="D111" s="721"/>
      <c r="E111" s="721"/>
      <c r="F111" s="490"/>
      <c r="G111" s="491"/>
      <c r="H111" s="492"/>
      <c r="I111" s="493"/>
      <c r="J111" s="494"/>
      <c r="K111" s="494"/>
      <c r="L111" s="494"/>
      <c r="M111" s="495"/>
      <c r="N111" s="93"/>
      <c r="O111" s="95"/>
      <c r="P111" s="490"/>
      <c r="Q111" s="93"/>
      <c r="R111" s="496"/>
      <c r="S111" s="496"/>
      <c r="T111" s="611"/>
      <c r="U111" s="95"/>
      <c r="V111" s="490"/>
      <c r="W111" s="93"/>
      <c r="X111" s="490"/>
      <c r="AD111" s="86">
        <f t="shared" si="26"/>
        <v>0</v>
      </c>
    </row>
    <row r="112" spans="1:32" x14ac:dyDescent="0.25">
      <c r="A112" s="1704" t="s">
        <v>252</v>
      </c>
      <c r="B112" s="499" t="s">
        <v>293</v>
      </c>
      <c r="C112" s="496"/>
      <c r="D112" s="496"/>
      <c r="E112" s="496"/>
      <c r="F112" s="496"/>
      <c r="G112" s="497" t="e">
        <f>'Семестровка уск'!#REF!</f>
        <v>#REF!</v>
      </c>
      <c r="H112" s="299" t="e">
        <f>G112*30</f>
        <v>#REF!</v>
      </c>
      <c r="I112" s="498"/>
      <c r="J112" s="498"/>
      <c r="K112" s="498"/>
      <c r="L112" s="498"/>
      <c r="M112" s="498"/>
      <c r="N112" s="496"/>
      <c r="O112" s="496"/>
      <c r="P112" s="496"/>
      <c r="Q112" s="496"/>
      <c r="R112" s="496"/>
      <c r="S112" s="496"/>
      <c r="T112" s="496"/>
      <c r="U112" s="496"/>
      <c r="V112" s="496"/>
      <c r="W112" s="496"/>
      <c r="X112" s="496"/>
      <c r="AD112" s="86">
        <f t="shared" si="26"/>
        <v>0</v>
      </c>
    </row>
    <row r="113" spans="1:30" x14ac:dyDescent="0.25">
      <c r="A113" s="1705"/>
      <c r="B113" s="499" t="s">
        <v>245</v>
      </c>
      <c r="C113" s="496"/>
      <c r="D113" s="496"/>
      <c r="E113" s="496"/>
      <c r="F113" s="496"/>
      <c r="G113" s="497"/>
      <c r="H113" s="498"/>
      <c r="I113" s="498"/>
      <c r="J113" s="498"/>
      <c r="K113" s="498"/>
      <c r="L113" s="498"/>
      <c r="M113" s="498"/>
      <c r="N113" s="496"/>
      <c r="O113" s="496"/>
      <c r="P113" s="496"/>
      <c r="Q113" s="496"/>
      <c r="R113" s="496"/>
      <c r="S113" s="496"/>
      <c r="T113" s="496"/>
      <c r="U113" s="496"/>
      <c r="V113" s="496"/>
      <c r="W113" s="496"/>
      <c r="X113" s="496"/>
      <c r="AD113" s="86">
        <f t="shared" si="26"/>
        <v>0</v>
      </c>
    </row>
    <row r="114" spans="1:30" x14ac:dyDescent="0.25">
      <c r="A114" s="1692" t="s">
        <v>300</v>
      </c>
      <c r="B114" s="499" t="s">
        <v>15</v>
      </c>
      <c r="C114" s="496"/>
      <c r="D114" s="496"/>
      <c r="E114" s="496"/>
      <c r="F114" s="496"/>
      <c r="G114" s="497" t="e">
        <f>G115+G116</f>
        <v>#REF!</v>
      </c>
      <c r="H114" s="498" t="e">
        <f>G114*30</f>
        <v>#REF!</v>
      </c>
      <c r="I114" s="498">
        <f>J114+K114+L114</f>
        <v>0</v>
      </c>
      <c r="J114" s="498"/>
      <c r="K114" s="498"/>
      <c r="L114" s="498"/>
      <c r="M114" s="498"/>
      <c r="N114" s="496"/>
      <c r="O114" s="496"/>
      <c r="P114" s="496"/>
      <c r="Q114" s="496"/>
      <c r="R114" s="496"/>
      <c r="S114" s="496"/>
      <c r="T114" s="496"/>
      <c r="U114" s="496"/>
      <c r="V114" s="496"/>
      <c r="W114" s="496"/>
      <c r="X114" s="496"/>
      <c r="AD114" s="86">
        <f t="shared" si="26"/>
        <v>0</v>
      </c>
    </row>
    <row r="115" spans="1:30" x14ac:dyDescent="0.25">
      <c r="A115" s="1693"/>
      <c r="B115" s="444" t="s">
        <v>269</v>
      </c>
      <c r="C115" s="496"/>
      <c r="D115" s="496"/>
      <c r="E115" s="496"/>
      <c r="F115" s="496"/>
      <c r="G115" s="497" t="e">
        <f>'Семестровка уск'!#REF!</f>
        <v>#REF!</v>
      </c>
      <c r="H115" s="498" t="e">
        <f t="shared" ref="H115:H134" si="27">G115*30</f>
        <v>#REF!</v>
      </c>
      <c r="I115" s="498"/>
      <c r="J115" s="498"/>
      <c r="K115" s="498"/>
      <c r="L115" s="498"/>
      <c r="M115" s="498"/>
      <c r="N115" s="496"/>
      <c r="O115" s="496"/>
      <c r="P115" s="496"/>
      <c r="Q115" s="496"/>
      <c r="R115" s="496"/>
      <c r="S115" s="496"/>
      <c r="T115" s="496"/>
      <c r="U115" s="496"/>
      <c r="V115" s="496"/>
      <c r="W115" s="496"/>
      <c r="X115" s="496"/>
      <c r="AD115" s="86">
        <f t="shared" si="26"/>
        <v>0</v>
      </c>
    </row>
    <row r="116" spans="1:30" x14ac:dyDescent="0.25">
      <c r="A116" s="1693"/>
      <c r="B116" s="445" t="s">
        <v>241</v>
      </c>
      <c r="C116" s="496"/>
      <c r="D116" s="496">
        <v>1</v>
      </c>
      <c r="E116" s="496"/>
      <c r="F116" s="496"/>
      <c r="G116" s="497" t="e">
        <f>'Семестровка уск'!#REF!</f>
        <v>#REF!</v>
      </c>
      <c r="H116" s="498" t="e">
        <f t="shared" si="27"/>
        <v>#REF!</v>
      </c>
      <c r="I116" s="498" t="e">
        <f>J116+K116+L116</f>
        <v>#REF!</v>
      </c>
      <c r="J116" s="498" t="e">
        <f>'Семестровка уск'!#REF!</f>
        <v>#REF!</v>
      </c>
      <c r="K116" s="498"/>
      <c r="L116" s="498" t="e">
        <f>'Семестровка уск'!#REF!</f>
        <v>#REF!</v>
      </c>
      <c r="M116" s="498" t="e">
        <f>H116-I116</f>
        <v>#REF!</v>
      </c>
      <c r="N116" s="496">
        <v>2</v>
      </c>
      <c r="O116" s="496"/>
      <c r="P116" s="496"/>
      <c r="Q116" s="496"/>
      <c r="R116" s="496"/>
      <c r="S116" s="496"/>
      <c r="T116" s="496"/>
      <c r="U116" s="496"/>
      <c r="V116" s="496"/>
      <c r="W116" s="496"/>
      <c r="X116" s="496"/>
      <c r="AD116" s="86">
        <f t="shared" si="26"/>
        <v>2</v>
      </c>
    </row>
    <row r="117" spans="1:30" x14ac:dyDescent="0.25">
      <c r="A117" s="1693"/>
      <c r="B117" s="499" t="s">
        <v>242</v>
      </c>
      <c r="C117" s="496"/>
      <c r="D117" s="496"/>
      <c r="E117" s="496"/>
      <c r="F117" s="496"/>
      <c r="G117" s="497" t="e">
        <f>G118+G119</f>
        <v>#REF!</v>
      </c>
      <c r="H117" s="498" t="e">
        <f t="shared" si="27"/>
        <v>#REF!</v>
      </c>
      <c r="I117" s="498"/>
      <c r="J117" s="498"/>
      <c r="K117" s="498"/>
      <c r="L117" s="498"/>
      <c r="M117" s="498"/>
      <c r="N117" s="496"/>
      <c r="O117" s="496"/>
      <c r="P117" s="496"/>
      <c r="Q117" s="496"/>
      <c r="R117" s="496"/>
      <c r="S117" s="496"/>
      <c r="T117" s="496"/>
      <c r="U117" s="496"/>
      <c r="V117" s="496"/>
      <c r="W117" s="496"/>
      <c r="X117" s="496"/>
      <c r="AD117" s="86">
        <f t="shared" si="26"/>
        <v>0</v>
      </c>
    </row>
    <row r="118" spans="1:30" x14ac:dyDescent="0.25">
      <c r="A118" s="1693"/>
      <c r="B118" s="444" t="s">
        <v>240</v>
      </c>
      <c r="C118" s="496"/>
      <c r="D118" s="496"/>
      <c r="E118" s="496"/>
      <c r="F118" s="496"/>
      <c r="G118" s="497" t="e">
        <f>G115</f>
        <v>#REF!</v>
      </c>
      <c r="H118" s="498" t="e">
        <f t="shared" si="27"/>
        <v>#REF!</v>
      </c>
      <c r="I118" s="498"/>
      <c r="J118" s="498"/>
      <c r="K118" s="498"/>
      <c r="L118" s="498"/>
      <c r="M118" s="498"/>
      <c r="N118" s="496"/>
      <c r="O118" s="496"/>
      <c r="P118" s="496"/>
      <c r="Q118" s="496"/>
      <c r="R118" s="496"/>
      <c r="S118" s="496"/>
      <c r="T118" s="496"/>
      <c r="U118" s="496"/>
      <c r="V118" s="496"/>
      <c r="W118" s="496"/>
      <c r="X118" s="496"/>
      <c r="AD118" s="86">
        <f t="shared" si="26"/>
        <v>0</v>
      </c>
    </row>
    <row r="119" spans="1:30" x14ac:dyDescent="0.25">
      <c r="A119" s="1694"/>
      <c r="B119" s="445" t="s">
        <v>241</v>
      </c>
      <c r="C119" s="496"/>
      <c r="D119" s="496">
        <v>1</v>
      </c>
      <c r="E119" s="496"/>
      <c r="F119" s="496"/>
      <c r="G119" s="497" t="e">
        <f>G116</f>
        <v>#REF!</v>
      </c>
      <c r="H119" s="498" t="e">
        <f t="shared" si="27"/>
        <v>#REF!</v>
      </c>
      <c r="I119" s="498">
        <f>J119+K119+L119</f>
        <v>30</v>
      </c>
      <c r="J119" s="498">
        <v>15</v>
      </c>
      <c r="K119" s="498"/>
      <c r="L119" s="498">
        <v>15</v>
      </c>
      <c r="M119" s="498" t="e">
        <f>H119-I119</f>
        <v>#REF!</v>
      </c>
      <c r="N119" s="496">
        <v>2</v>
      </c>
      <c r="O119" s="496"/>
      <c r="P119" s="496"/>
      <c r="Q119" s="496"/>
      <c r="R119" s="496"/>
      <c r="S119" s="496"/>
      <c r="T119" s="496"/>
      <c r="U119" s="496"/>
      <c r="V119" s="496"/>
      <c r="W119" s="496"/>
      <c r="X119" s="496"/>
      <c r="AD119" s="86"/>
    </row>
    <row r="120" spans="1:30" x14ac:dyDescent="0.25">
      <c r="A120" s="1692" t="s">
        <v>301</v>
      </c>
      <c r="B120" s="499" t="s">
        <v>15</v>
      </c>
      <c r="C120" s="496"/>
      <c r="D120" s="496"/>
      <c r="E120" s="496"/>
      <c r="F120" s="496"/>
      <c r="G120" s="497">
        <f>G121+G122</f>
        <v>4</v>
      </c>
      <c r="H120" s="498">
        <f t="shared" si="27"/>
        <v>120</v>
      </c>
      <c r="I120" s="498"/>
      <c r="J120" s="498"/>
      <c r="K120" s="498"/>
      <c r="L120" s="498"/>
      <c r="M120" s="498"/>
      <c r="N120" s="496"/>
      <c r="O120" s="496"/>
      <c r="P120" s="496"/>
      <c r="Q120" s="496"/>
      <c r="R120" s="496"/>
      <c r="S120" s="496"/>
      <c r="T120" s="496"/>
      <c r="U120" s="496"/>
      <c r="V120" s="496"/>
      <c r="W120" s="496"/>
      <c r="X120" s="496"/>
      <c r="AD120" s="86">
        <f t="shared" si="26"/>
        <v>0</v>
      </c>
    </row>
    <row r="121" spans="1:30" x14ac:dyDescent="0.25">
      <c r="A121" s="1693"/>
      <c r="B121" s="444" t="s">
        <v>269</v>
      </c>
      <c r="C121" s="496"/>
      <c r="D121" s="496"/>
      <c r="E121" s="496"/>
      <c r="F121" s="496"/>
      <c r="G121" s="497">
        <f>'Семестровка уск'!D49</f>
        <v>2</v>
      </c>
      <c r="H121" s="498">
        <f t="shared" si="27"/>
        <v>60</v>
      </c>
      <c r="I121" s="498"/>
      <c r="J121" s="498"/>
      <c r="K121" s="498"/>
      <c r="L121" s="498"/>
      <c r="M121" s="498"/>
      <c r="N121" s="496"/>
      <c r="O121" s="496"/>
      <c r="P121" s="496"/>
      <c r="Q121" s="496"/>
      <c r="R121" s="496"/>
      <c r="S121" s="496"/>
      <c r="T121" s="496"/>
      <c r="U121" s="496"/>
      <c r="V121" s="496"/>
      <c r="W121" s="496"/>
      <c r="X121" s="496"/>
      <c r="AD121" s="86">
        <f t="shared" si="26"/>
        <v>0</v>
      </c>
    </row>
    <row r="122" spans="1:30" x14ac:dyDescent="0.25">
      <c r="A122" s="1693"/>
      <c r="B122" s="445" t="s">
        <v>241</v>
      </c>
      <c r="C122" s="496"/>
      <c r="D122" s="496" t="s">
        <v>52</v>
      </c>
      <c r="E122" s="496"/>
      <c r="F122" s="496"/>
      <c r="G122" s="497">
        <f>'Семестровка уск'!E49</f>
        <v>2</v>
      </c>
      <c r="H122" s="498">
        <f t="shared" si="27"/>
        <v>60</v>
      </c>
      <c r="I122" s="590">
        <f>J122+K122+L122</f>
        <v>18</v>
      </c>
      <c r="J122" s="498"/>
      <c r="K122" s="498"/>
      <c r="L122" s="498">
        <f>'Семестровка уск'!J49</f>
        <v>18</v>
      </c>
      <c r="M122" s="498">
        <f>H122-I122</f>
        <v>42</v>
      </c>
      <c r="N122" s="496"/>
      <c r="O122" s="545">
        <v>2</v>
      </c>
      <c r="P122" s="496"/>
      <c r="Q122" s="496"/>
      <c r="R122" s="496"/>
      <c r="S122" s="496"/>
      <c r="T122" s="496"/>
      <c r="U122" s="496"/>
      <c r="V122" s="496"/>
      <c r="W122" s="496"/>
      <c r="X122" s="496"/>
      <c r="AD122" s="86">
        <f t="shared" si="26"/>
        <v>2</v>
      </c>
    </row>
    <row r="123" spans="1:30" x14ac:dyDescent="0.25">
      <c r="A123" s="1693"/>
      <c r="B123" s="499" t="s">
        <v>243</v>
      </c>
      <c r="C123" s="496"/>
      <c r="D123" s="496"/>
      <c r="E123" s="496"/>
      <c r="F123" s="496"/>
      <c r="G123" s="497">
        <f>G124+G125</f>
        <v>4</v>
      </c>
      <c r="H123" s="498">
        <f t="shared" si="27"/>
        <v>120</v>
      </c>
      <c r="I123" s="498"/>
      <c r="J123" s="498"/>
      <c r="K123" s="498"/>
      <c r="L123" s="498"/>
      <c r="M123" s="498"/>
      <c r="N123" s="496"/>
      <c r="O123" s="496"/>
      <c r="P123" s="496"/>
      <c r="Q123" s="496"/>
      <c r="R123" s="496"/>
      <c r="S123" s="496"/>
      <c r="T123" s="496"/>
      <c r="U123" s="496"/>
      <c r="V123" s="496"/>
      <c r="W123" s="496"/>
      <c r="X123" s="496"/>
      <c r="AD123" s="86">
        <f t="shared" si="26"/>
        <v>0</v>
      </c>
    </row>
    <row r="124" spans="1:30" x14ac:dyDescent="0.25">
      <c r="A124" s="1693"/>
      <c r="B124" s="444" t="s">
        <v>240</v>
      </c>
      <c r="C124" s="496"/>
      <c r="D124" s="496"/>
      <c r="E124" s="496"/>
      <c r="F124" s="496"/>
      <c r="G124" s="497">
        <f>G121</f>
        <v>2</v>
      </c>
      <c r="H124" s="498">
        <f t="shared" si="27"/>
        <v>60</v>
      </c>
      <c r="I124" s="498"/>
      <c r="J124" s="498"/>
      <c r="K124" s="498"/>
      <c r="L124" s="498"/>
      <c r="M124" s="498"/>
      <c r="N124" s="496"/>
      <c r="O124" s="496"/>
      <c r="P124" s="496"/>
      <c r="Q124" s="496"/>
      <c r="R124" s="496"/>
      <c r="S124" s="496"/>
      <c r="T124" s="496"/>
      <c r="U124" s="496"/>
      <c r="V124" s="496"/>
      <c r="W124" s="496"/>
      <c r="X124" s="496"/>
      <c r="AD124" s="86">
        <f t="shared" si="26"/>
        <v>0</v>
      </c>
    </row>
    <row r="125" spans="1:30" x14ac:dyDescent="0.25">
      <c r="A125" s="1694"/>
      <c r="B125" s="445" t="s">
        <v>241</v>
      </c>
      <c r="C125" s="496"/>
      <c r="D125" s="496">
        <v>2</v>
      </c>
      <c r="E125" s="496"/>
      <c r="F125" s="496"/>
      <c r="G125" s="497">
        <f>G122</f>
        <v>2</v>
      </c>
      <c r="H125" s="498">
        <f t="shared" si="27"/>
        <v>60</v>
      </c>
      <c r="I125" s="498">
        <f>J125+K125+L125</f>
        <v>18</v>
      </c>
      <c r="J125" s="498">
        <v>9</v>
      </c>
      <c r="K125" s="498"/>
      <c r="L125" s="498">
        <v>9</v>
      </c>
      <c r="M125" s="498">
        <f>H125-I125</f>
        <v>42</v>
      </c>
      <c r="N125" s="496"/>
      <c r="O125" s="545">
        <v>2</v>
      </c>
      <c r="P125" s="496"/>
      <c r="Q125" s="496"/>
      <c r="R125" s="496"/>
      <c r="S125" s="496"/>
      <c r="T125" s="496"/>
      <c r="U125" s="496"/>
      <c r="V125" s="496"/>
      <c r="W125" s="496"/>
      <c r="X125" s="496"/>
      <c r="AD125" s="86"/>
    </row>
    <row r="126" spans="1:30" x14ac:dyDescent="0.25">
      <c r="A126" s="1692" t="s">
        <v>302</v>
      </c>
      <c r="B126" s="499" t="s">
        <v>15</v>
      </c>
      <c r="C126" s="496"/>
      <c r="D126" s="496"/>
      <c r="E126" s="496"/>
      <c r="F126" s="496"/>
      <c r="G126" s="497">
        <f>G127+G128</f>
        <v>4</v>
      </c>
      <c r="H126" s="498">
        <f t="shared" si="27"/>
        <v>120</v>
      </c>
      <c r="I126" s="498"/>
      <c r="J126" s="498"/>
      <c r="K126" s="498"/>
      <c r="L126" s="498"/>
      <c r="M126" s="498"/>
      <c r="N126" s="496"/>
      <c r="O126" s="545"/>
      <c r="P126" s="496"/>
      <c r="Q126" s="496"/>
      <c r="R126" s="496"/>
      <c r="S126" s="496"/>
      <c r="T126" s="496"/>
      <c r="U126" s="496"/>
      <c r="V126" s="496"/>
      <c r="W126" s="496"/>
      <c r="X126" s="496"/>
      <c r="AD126" s="86">
        <f t="shared" si="26"/>
        <v>0</v>
      </c>
    </row>
    <row r="127" spans="1:30" x14ac:dyDescent="0.25">
      <c r="A127" s="1693"/>
      <c r="B127" s="444" t="s">
        <v>269</v>
      </c>
      <c r="C127" s="496"/>
      <c r="D127" s="496"/>
      <c r="E127" s="496"/>
      <c r="F127" s="496"/>
      <c r="G127" s="497">
        <f>'Семестровка уск'!D88</f>
        <v>2</v>
      </c>
      <c r="H127" s="498">
        <f t="shared" si="27"/>
        <v>60</v>
      </c>
      <c r="I127" s="498"/>
      <c r="J127" s="498"/>
      <c r="K127" s="498"/>
      <c r="L127" s="498"/>
      <c r="M127" s="498"/>
      <c r="N127" s="496"/>
      <c r="O127" s="545"/>
      <c r="P127" s="496"/>
      <c r="Q127" s="496"/>
      <c r="R127" s="496"/>
      <c r="S127" s="496"/>
      <c r="T127" s="496"/>
      <c r="U127" s="496"/>
      <c r="V127" s="496"/>
      <c r="W127" s="496"/>
      <c r="X127" s="496"/>
      <c r="AD127" s="86">
        <f t="shared" si="26"/>
        <v>0</v>
      </c>
    </row>
    <row r="128" spans="1:30" x14ac:dyDescent="0.25">
      <c r="A128" s="1693"/>
      <c r="B128" s="445" t="s">
        <v>241</v>
      </c>
      <c r="C128" s="496"/>
      <c r="D128" s="496">
        <v>3</v>
      </c>
      <c r="E128" s="496"/>
      <c r="F128" s="496"/>
      <c r="G128" s="497">
        <f>'Семестровка уск'!E88</f>
        <v>2</v>
      </c>
      <c r="H128" s="498">
        <f t="shared" si="27"/>
        <v>60</v>
      </c>
      <c r="I128" s="498">
        <f>J128+K128+L128</f>
        <v>15</v>
      </c>
      <c r="J128" s="498"/>
      <c r="K128" s="498"/>
      <c r="L128" s="498">
        <f>'Семестровка уск'!J88</f>
        <v>15</v>
      </c>
      <c r="M128" s="498">
        <f>H128-I128</f>
        <v>45</v>
      </c>
      <c r="N128" s="496"/>
      <c r="O128" s="545"/>
      <c r="P128" s="496"/>
      <c r="Q128" s="496">
        <f>'Семестровка уск'!L88</f>
        <v>2</v>
      </c>
      <c r="R128" s="496"/>
      <c r="S128" s="496"/>
      <c r="T128" s="496"/>
      <c r="U128" s="496"/>
      <c r="V128" s="496"/>
      <c r="W128" s="496"/>
      <c r="X128" s="496"/>
      <c r="AD128" s="86">
        <f t="shared" si="26"/>
        <v>2</v>
      </c>
    </row>
    <row r="129" spans="1:30" x14ac:dyDescent="0.25">
      <c r="A129" s="1693"/>
      <c r="B129" s="499" t="s">
        <v>253</v>
      </c>
      <c r="C129" s="496"/>
      <c r="D129" s="496"/>
      <c r="E129" s="496"/>
      <c r="F129" s="496"/>
      <c r="G129" s="497">
        <f>G126</f>
        <v>4</v>
      </c>
      <c r="H129" s="498">
        <f t="shared" si="27"/>
        <v>120</v>
      </c>
      <c r="I129" s="498"/>
      <c r="J129" s="498"/>
      <c r="K129" s="498"/>
      <c r="L129" s="498"/>
      <c r="M129" s="498"/>
      <c r="N129" s="496"/>
      <c r="O129" s="545"/>
      <c r="P129" s="496"/>
      <c r="Q129" s="496"/>
      <c r="R129" s="496"/>
      <c r="S129" s="496"/>
      <c r="T129" s="496"/>
      <c r="U129" s="496"/>
      <c r="V129" s="496"/>
      <c r="W129" s="496"/>
      <c r="X129" s="496"/>
      <c r="AD129" s="86">
        <f t="shared" si="26"/>
        <v>0</v>
      </c>
    </row>
    <row r="130" spans="1:30" x14ac:dyDescent="0.25">
      <c r="A130" s="1693"/>
      <c r="B130" s="444" t="s">
        <v>240</v>
      </c>
      <c r="C130" s="496"/>
      <c r="D130" s="496"/>
      <c r="E130" s="496"/>
      <c r="F130" s="496"/>
      <c r="G130" s="497">
        <f t="shared" ref="G130:G131" si="28">G127</f>
        <v>2</v>
      </c>
      <c r="H130" s="498">
        <f t="shared" si="27"/>
        <v>60</v>
      </c>
      <c r="I130" s="498"/>
      <c r="J130" s="498"/>
      <c r="K130" s="498"/>
      <c r="L130" s="498"/>
      <c r="M130" s="498"/>
      <c r="N130" s="496"/>
      <c r="O130" s="545"/>
      <c r="P130" s="496"/>
      <c r="Q130" s="496"/>
      <c r="R130" s="496"/>
      <c r="S130" s="496"/>
      <c r="T130" s="496"/>
      <c r="U130" s="496"/>
      <c r="V130" s="496"/>
      <c r="W130" s="496"/>
      <c r="X130" s="496"/>
      <c r="AD130" s="86">
        <f t="shared" si="26"/>
        <v>0</v>
      </c>
    </row>
    <row r="131" spans="1:30" x14ac:dyDescent="0.25">
      <c r="A131" s="1694"/>
      <c r="B131" s="445" t="s">
        <v>241</v>
      </c>
      <c r="C131" s="496"/>
      <c r="D131" s="496">
        <v>3</v>
      </c>
      <c r="E131" s="496"/>
      <c r="F131" s="496"/>
      <c r="G131" s="497">
        <f t="shared" si="28"/>
        <v>2</v>
      </c>
      <c r="H131" s="498">
        <f t="shared" si="27"/>
        <v>60</v>
      </c>
      <c r="I131" s="498">
        <f>J131+K131+L131</f>
        <v>30</v>
      </c>
      <c r="J131" s="498">
        <v>15</v>
      </c>
      <c r="K131" s="498"/>
      <c r="L131" s="498">
        <v>15</v>
      </c>
      <c r="M131" s="498">
        <f>H131-I131</f>
        <v>30</v>
      </c>
      <c r="N131" s="496"/>
      <c r="O131" s="545"/>
      <c r="P131" s="496"/>
      <c r="Q131" s="496">
        <v>2</v>
      </c>
      <c r="R131" s="496"/>
      <c r="S131" s="496"/>
      <c r="T131" s="496"/>
      <c r="U131" s="496"/>
      <c r="V131" s="496"/>
      <c r="W131" s="496"/>
      <c r="X131" s="496"/>
      <c r="AD131" s="86"/>
    </row>
    <row r="132" spans="1:30" x14ac:dyDescent="0.25">
      <c r="A132" s="1676" t="s">
        <v>303</v>
      </c>
      <c r="B132" s="1677"/>
      <c r="C132" s="1677"/>
      <c r="D132" s="1677"/>
      <c r="E132" s="1677"/>
      <c r="F132" s="1678"/>
      <c r="G132" s="497" t="e">
        <f>SUMIF(B109:B131,"*_*",G109:G131)</f>
        <v>#REF!</v>
      </c>
      <c r="H132" s="498" t="e">
        <f t="shared" si="27"/>
        <v>#REF!</v>
      </c>
      <c r="I132" s="498"/>
      <c r="J132" s="498"/>
      <c r="K132" s="498"/>
      <c r="L132" s="498"/>
      <c r="M132" s="498"/>
      <c r="N132" s="496"/>
      <c r="O132" s="545"/>
      <c r="P132" s="496"/>
      <c r="Q132" s="496"/>
      <c r="R132" s="496"/>
      <c r="S132" s="496"/>
      <c r="T132" s="496"/>
      <c r="U132" s="496"/>
      <c r="V132" s="496"/>
      <c r="W132" s="496"/>
      <c r="X132" s="496"/>
    </row>
    <row r="133" spans="1:30" x14ac:dyDescent="0.25">
      <c r="A133" s="1676" t="s">
        <v>267</v>
      </c>
      <c r="B133" s="1677"/>
      <c r="C133" s="1677"/>
      <c r="D133" s="1677"/>
      <c r="E133" s="1677"/>
      <c r="F133" s="1678"/>
      <c r="G133" s="497" t="e">
        <f>SUMIF($AD109:$AD131,"&gt;0",G109:G131)</f>
        <v>#REF!</v>
      </c>
      <c r="H133" s="497" t="e">
        <f>SUMIF($AD109:$AD131,"&gt;0",H109:H131)</f>
        <v>#REF!</v>
      </c>
      <c r="I133" s="497" t="e">
        <f t="shared" ref="I133:Q133" si="29">SUMIF($AD109:$AD131,"&gt;0",I109:I131)</f>
        <v>#REF!</v>
      </c>
      <c r="J133" s="497" t="e">
        <f t="shared" si="29"/>
        <v>#REF!</v>
      </c>
      <c r="K133" s="497">
        <f t="shared" si="29"/>
        <v>0</v>
      </c>
      <c r="L133" s="497" t="e">
        <f t="shared" si="29"/>
        <v>#REF!</v>
      </c>
      <c r="M133" s="497" t="e">
        <f t="shared" si="29"/>
        <v>#REF!</v>
      </c>
      <c r="N133" s="497">
        <f t="shared" si="29"/>
        <v>2</v>
      </c>
      <c r="O133" s="497">
        <f t="shared" si="29"/>
        <v>2</v>
      </c>
      <c r="P133" s="497">
        <f t="shared" si="29"/>
        <v>0</v>
      </c>
      <c r="Q133" s="497">
        <f t="shared" si="29"/>
        <v>2</v>
      </c>
      <c r="R133" s="496"/>
      <c r="S133" s="496"/>
      <c r="T133" s="496"/>
      <c r="U133" s="496"/>
      <c r="V133" s="496"/>
      <c r="W133" s="496"/>
      <c r="X133" s="496"/>
    </row>
    <row r="134" spans="1:30" ht="16.5" thickBot="1" x14ac:dyDescent="0.3">
      <c r="A134" s="1709" t="s">
        <v>191</v>
      </c>
      <c r="B134" s="1709"/>
      <c r="C134" s="1709"/>
      <c r="D134" s="1709"/>
      <c r="E134" s="1709"/>
      <c r="F134" s="1709"/>
      <c r="G134" s="683" t="e">
        <f>G132+G133</f>
        <v>#REF!</v>
      </c>
      <c r="H134" s="498" t="e">
        <f t="shared" si="27"/>
        <v>#REF!</v>
      </c>
      <c r="I134" s="684"/>
      <c r="J134" s="684"/>
      <c r="K134" s="684"/>
      <c r="L134" s="684"/>
      <c r="M134" s="684"/>
      <c r="N134" s="684"/>
      <c r="O134" s="684"/>
      <c r="P134" s="684"/>
      <c r="Q134" s="684"/>
      <c r="R134" s="684"/>
      <c r="S134" s="684"/>
      <c r="T134" s="684"/>
      <c r="U134" s="684"/>
      <c r="V134" s="684"/>
      <c r="W134" s="684"/>
      <c r="X134" s="684"/>
      <c r="Y134" s="316">
        <f t="shared" ref="Y134:AC134" si="30">SUM(Y110:Y111)</f>
        <v>0</v>
      </c>
      <c r="Z134" s="315">
        <f t="shared" si="30"/>
        <v>0</v>
      </c>
      <c r="AA134" s="315">
        <f t="shared" si="30"/>
        <v>0</v>
      </c>
      <c r="AB134" s="315">
        <f t="shared" si="30"/>
        <v>0</v>
      </c>
      <c r="AC134" s="315">
        <f t="shared" si="30"/>
        <v>0</v>
      </c>
    </row>
    <row r="135" spans="1:30" ht="16.5" thickBot="1" x14ac:dyDescent="0.3">
      <c r="A135" s="1710" t="s">
        <v>192</v>
      </c>
      <c r="B135" s="1711"/>
      <c r="C135" s="1711"/>
      <c r="D135" s="1711"/>
      <c r="E135" s="1711"/>
      <c r="F135" s="1711"/>
      <c r="G135" s="1711"/>
      <c r="H135" s="1711"/>
      <c r="I135" s="1712"/>
      <c r="J135" s="1712"/>
      <c r="K135" s="1712"/>
      <c r="L135" s="1712"/>
      <c r="M135" s="1712"/>
      <c r="N135" s="1711"/>
      <c r="O135" s="1711"/>
      <c r="P135" s="1711"/>
      <c r="Q135" s="1711"/>
      <c r="R135" s="1712"/>
      <c r="S135" s="1712"/>
      <c r="T135" s="1711"/>
      <c r="U135" s="1711"/>
      <c r="V135" s="1711"/>
      <c r="W135" s="1711"/>
      <c r="X135" s="1713"/>
    </row>
    <row r="136" spans="1:30" x14ac:dyDescent="0.25">
      <c r="A136" s="1714" t="s">
        <v>193</v>
      </c>
      <c r="B136" s="572" t="s">
        <v>194</v>
      </c>
      <c r="C136" s="318"/>
      <c r="D136" s="318" t="s">
        <v>53</v>
      </c>
      <c r="E136" s="318"/>
      <c r="F136" s="318"/>
      <c r="G136" s="319" t="e">
        <f>'Семестровка уск'!#REF!</f>
        <v>#REF!</v>
      </c>
      <c r="H136" s="320" t="e">
        <f>G136*30</f>
        <v>#REF!</v>
      </c>
      <c r="I136" s="321" t="e">
        <f>J136+L136+K136</f>
        <v>#REF!</v>
      </c>
      <c r="J136" s="322" t="e">
        <f>'Семестровка уск'!#REF!</f>
        <v>#REF!</v>
      </c>
      <c r="K136" s="322"/>
      <c r="L136" s="322" t="e">
        <f>'Семестровка уск'!#REF!</f>
        <v>#REF!</v>
      </c>
      <c r="M136" s="323" t="e">
        <f>H136-I136</f>
        <v>#REF!</v>
      </c>
      <c r="N136" s="324"/>
      <c r="O136" s="325"/>
      <c r="P136" s="574" t="e">
        <f>'Семестровка уск'!#REF!</f>
        <v>#REF!</v>
      </c>
      <c r="Q136" s="612"/>
      <c r="R136" s="318"/>
      <c r="S136" s="318"/>
      <c r="T136" s="324"/>
      <c r="U136" s="325"/>
      <c r="V136" s="326"/>
      <c r="W136" s="328"/>
      <c r="X136" s="326"/>
      <c r="AD136" s="86" t="e">
        <f t="shared" ref="AD136:AD171" si="31">SUM(N136:S136)</f>
        <v>#REF!</v>
      </c>
    </row>
    <row r="137" spans="1:30" ht="16.5" customHeight="1" x14ac:dyDescent="0.25">
      <c r="A137" s="1715"/>
      <c r="B137" s="573" t="s">
        <v>195</v>
      </c>
      <c r="C137" s="330"/>
      <c r="D137" s="213"/>
      <c r="E137" s="331"/>
      <c r="F137" s="332"/>
      <c r="G137" s="333"/>
      <c r="H137" s="334"/>
      <c r="I137" s="335"/>
      <c r="J137" s="336"/>
      <c r="K137" s="336">
        <f>SUM(K138:K143)</f>
        <v>0</v>
      </c>
      <c r="L137" s="336"/>
      <c r="M137" s="337"/>
      <c r="N137" s="338"/>
      <c r="O137" s="339"/>
      <c r="P137" s="340"/>
      <c r="Q137" s="352"/>
      <c r="R137" s="318"/>
      <c r="S137" s="318"/>
      <c r="T137" s="338"/>
      <c r="U137" s="339"/>
      <c r="V137" s="340"/>
      <c r="W137" s="341"/>
      <c r="X137" s="340"/>
      <c r="AD137" s="86">
        <f t="shared" si="31"/>
        <v>0</v>
      </c>
    </row>
    <row r="138" spans="1:30" x14ac:dyDescent="0.25">
      <c r="A138" s="1706" t="s">
        <v>196</v>
      </c>
      <c r="B138" s="593" t="s">
        <v>197</v>
      </c>
      <c r="C138" s="330"/>
      <c r="D138" s="145"/>
      <c r="E138" s="331"/>
      <c r="F138" s="332"/>
      <c r="G138" s="333"/>
      <c r="H138" s="343"/>
      <c r="I138" s="344"/>
      <c r="J138" s="345"/>
      <c r="K138" s="346"/>
      <c r="L138" s="346"/>
      <c r="M138" s="347"/>
      <c r="N138" s="219"/>
      <c r="O138" s="217"/>
      <c r="P138" s="218"/>
      <c r="Q138" s="613"/>
      <c r="R138" s="609"/>
      <c r="S138" s="609"/>
      <c r="T138" s="219"/>
      <c r="U138" s="217"/>
      <c r="V138" s="218"/>
      <c r="W138" s="216"/>
      <c r="X138" s="340"/>
      <c r="AD138" s="86">
        <f t="shared" si="31"/>
        <v>0</v>
      </c>
    </row>
    <row r="139" spans="1:30" x14ac:dyDescent="0.25">
      <c r="A139" s="1707"/>
      <c r="B139" s="573" t="s">
        <v>198</v>
      </c>
      <c r="C139" s="330"/>
      <c r="D139" s="213"/>
      <c r="E139" s="331"/>
      <c r="F139" s="332"/>
      <c r="G139" s="333">
        <f>G140+G141</f>
        <v>5</v>
      </c>
      <c r="H139" s="343">
        <f>G139*30</f>
        <v>150</v>
      </c>
      <c r="I139" s="344"/>
      <c r="J139" s="345"/>
      <c r="K139" s="346"/>
      <c r="L139" s="346"/>
      <c r="M139" s="347"/>
      <c r="N139" s="219"/>
      <c r="O139" s="217"/>
      <c r="P139" s="218"/>
      <c r="Q139" s="613"/>
      <c r="R139" s="609"/>
      <c r="S139" s="609"/>
      <c r="T139" s="219"/>
      <c r="U139" s="217"/>
      <c r="V139" s="218"/>
      <c r="W139" s="216"/>
      <c r="X139" s="340"/>
      <c r="AD139" s="86">
        <f t="shared" si="31"/>
        <v>0</v>
      </c>
    </row>
    <row r="140" spans="1:30" x14ac:dyDescent="0.25">
      <c r="A140" s="1707"/>
      <c r="B140" s="444" t="s">
        <v>269</v>
      </c>
      <c r="C140" s="330"/>
      <c r="D140" s="213"/>
      <c r="E140" s="331"/>
      <c r="F140" s="332"/>
      <c r="G140" s="333">
        <f>'Семестровка уск'!D91</f>
        <v>0</v>
      </c>
      <c r="H140" s="343">
        <f>G140*30</f>
        <v>0</v>
      </c>
      <c r="I140" s="344"/>
      <c r="J140" s="345"/>
      <c r="K140" s="346"/>
      <c r="L140" s="346"/>
      <c r="M140" s="347"/>
      <c r="N140" s="219"/>
      <c r="O140" s="217"/>
      <c r="P140" s="218"/>
      <c r="Q140" s="613"/>
      <c r="R140" s="609"/>
      <c r="S140" s="609"/>
      <c r="T140" s="219"/>
      <c r="U140" s="217"/>
      <c r="V140" s="218"/>
      <c r="W140" s="216"/>
      <c r="X140" s="340"/>
      <c r="AD140" s="86">
        <f t="shared" si="31"/>
        <v>0</v>
      </c>
    </row>
    <row r="141" spans="1:30" x14ac:dyDescent="0.25">
      <c r="A141" s="1708"/>
      <c r="B141" s="445" t="s">
        <v>241</v>
      </c>
      <c r="C141" s="330"/>
      <c r="D141" s="213" t="s">
        <v>157</v>
      </c>
      <c r="E141" s="331"/>
      <c r="F141" s="332"/>
      <c r="G141" s="333">
        <f>'Семестровка уск'!E90</f>
        <v>5</v>
      </c>
      <c r="H141" s="343">
        <f>G141*30</f>
        <v>150</v>
      </c>
      <c r="I141" s="592">
        <f>J141+L141+K141</f>
        <v>45</v>
      </c>
      <c r="J141" s="345">
        <f>'Семестровка уск'!H91</f>
        <v>30</v>
      </c>
      <c r="K141" s="345"/>
      <c r="L141" s="345">
        <f>'Семестровка уск'!J91</f>
        <v>15</v>
      </c>
      <c r="M141" s="347">
        <f>H141-I141</f>
        <v>105</v>
      </c>
      <c r="N141" s="219"/>
      <c r="O141" s="217"/>
      <c r="P141" s="218"/>
      <c r="Q141" s="614">
        <f>'Семестровка уск'!L91</f>
        <v>3</v>
      </c>
      <c r="R141" s="616"/>
      <c r="S141" s="609"/>
      <c r="T141" s="219"/>
      <c r="U141" s="217"/>
      <c r="V141" s="218"/>
      <c r="W141" s="216"/>
      <c r="X141" s="340"/>
      <c r="AD141" s="86">
        <f t="shared" si="31"/>
        <v>3</v>
      </c>
    </row>
    <row r="142" spans="1:30" x14ac:dyDescent="0.25">
      <c r="A142" s="1706" t="s">
        <v>199</v>
      </c>
      <c r="B142" s="685" t="s">
        <v>204</v>
      </c>
      <c r="C142" s="345"/>
      <c r="D142" s="686"/>
      <c r="E142" s="686"/>
      <c r="F142" s="687"/>
      <c r="G142" s="687"/>
      <c r="H142" s="687"/>
      <c r="I142" s="617"/>
      <c r="J142" s="617"/>
      <c r="K142" s="617"/>
      <c r="L142" s="617"/>
      <c r="M142" s="617"/>
      <c r="N142" s="617"/>
      <c r="O142" s="617"/>
      <c r="P142" s="617"/>
      <c r="Q142" s="617"/>
      <c r="R142" s="617"/>
      <c r="S142" s="609"/>
      <c r="T142" s="219"/>
      <c r="U142" s="217"/>
      <c r="V142" s="218"/>
      <c r="W142" s="216"/>
      <c r="X142" s="340"/>
      <c r="AD142" s="86">
        <f t="shared" si="31"/>
        <v>0</v>
      </c>
    </row>
    <row r="143" spans="1:30" x14ac:dyDescent="0.25">
      <c r="A143" s="1707"/>
      <c r="B143" s="591" t="s">
        <v>206</v>
      </c>
      <c r="C143" s="330"/>
      <c r="D143" s="213"/>
      <c r="E143" s="331"/>
      <c r="F143" s="332"/>
      <c r="G143" s="333" t="e">
        <f>G144+G145</f>
        <v>#REF!</v>
      </c>
      <c r="H143" s="343" t="e">
        <f>G143*30</f>
        <v>#REF!</v>
      </c>
      <c r="I143" s="344"/>
      <c r="J143" s="345"/>
      <c r="K143" s="346"/>
      <c r="L143" s="346"/>
      <c r="M143" s="351"/>
      <c r="N143" s="219"/>
      <c r="O143" s="217"/>
      <c r="P143" s="350"/>
      <c r="Q143" s="613"/>
      <c r="R143" s="609"/>
      <c r="S143" s="609"/>
      <c r="T143" s="219"/>
      <c r="U143" s="217"/>
      <c r="V143" s="218"/>
      <c r="W143" s="216"/>
      <c r="X143" s="340"/>
      <c r="AD143" s="86">
        <f t="shared" si="31"/>
        <v>0</v>
      </c>
    </row>
    <row r="144" spans="1:30" x14ac:dyDescent="0.25">
      <c r="A144" s="1707"/>
      <c r="B144" s="444" t="s">
        <v>269</v>
      </c>
      <c r="C144" s="330"/>
      <c r="D144" s="213"/>
      <c r="E144" s="331"/>
      <c r="F144" s="332"/>
      <c r="G144" s="333" t="e">
        <f>'Семестровка уск'!#REF!</f>
        <v>#REF!</v>
      </c>
      <c r="H144" s="343" t="e">
        <f>G144*30</f>
        <v>#REF!</v>
      </c>
      <c r="I144" s="344"/>
      <c r="J144" s="345"/>
      <c r="K144" s="346"/>
      <c r="L144" s="346"/>
      <c r="M144" s="351"/>
      <c r="N144" s="219"/>
      <c r="O144" s="217"/>
      <c r="P144" s="350"/>
      <c r="Q144" s="613"/>
      <c r="R144" s="609"/>
      <c r="S144" s="609"/>
      <c r="T144" s="219"/>
      <c r="U144" s="217"/>
      <c r="V144" s="218"/>
      <c r="W144" s="216"/>
      <c r="X144" s="340"/>
      <c r="AD144" s="86">
        <f t="shared" si="31"/>
        <v>0</v>
      </c>
    </row>
    <row r="145" spans="1:30" x14ac:dyDescent="0.25">
      <c r="A145" s="1708"/>
      <c r="B145" s="445" t="s">
        <v>241</v>
      </c>
      <c r="C145" s="330"/>
      <c r="D145" s="213" t="s">
        <v>205</v>
      </c>
      <c r="E145" s="331"/>
      <c r="F145" s="332"/>
      <c r="G145" s="333" t="e">
        <f>'Семестровка уск'!#REF!</f>
        <v>#REF!</v>
      </c>
      <c r="H145" s="343" t="e">
        <f>G145*30</f>
        <v>#REF!</v>
      </c>
      <c r="I145" s="592" t="e">
        <f>J145+L145+K145</f>
        <v>#REF!</v>
      </c>
      <c r="J145" s="345" t="e">
        <f>'Семестровка уск'!#REF!</f>
        <v>#REF!</v>
      </c>
      <c r="K145" s="345"/>
      <c r="L145" s="345" t="e">
        <f>'Семестровка уск'!#REF!</f>
        <v>#REF!</v>
      </c>
      <c r="M145" s="347" t="e">
        <f>H145-I145</f>
        <v>#REF!</v>
      </c>
      <c r="N145" s="219"/>
      <c r="O145" s="217"/>
      <c r="P145" s="350"/>
      <c r="Q145" s="615" t="e">
        <f>'Семестровка уск'!#REF!</f>
        <v>#REF!</v>
      </c>
      <c r="R145" s="618"/>
      <c r="S145" s="609"/>
      <c r="T145" s="219"/>
      <c r="U145" s="217"/>
      <c r="V145" s="218"/>
      <c r="W145" s="216"/>
      <c r="X145" s="340"/>
      <c r="AD145" s="86" t="e">
        <f t="shared" si="31"/>
        <v>#REF!</v>
      </c>
    </row>
    <row r="146" spans="1:30" ht="31.5" x14ac:dyDescent="0.25">
      <c r="A146" s="1706" t="s">
        <v>203</v>
      </c>
      <c r="B146" s="593" t="s">
        <v>208</v>
      </c>
      <c r="C146" s="330"/>
      <c r="D146" s="213"/>
      <c r="E146" s="213"/>
      <c r="F146" s="213"/>
      <c r="G146" s="596"/>
      <c r="H146" s="596"/>
      <c r="I146" s="596"/>
      <c r="J146" s="596"/>
      <c r="K146" s="596"/>
      <c r="L146" s="596"/>
      <c r="M146" s="596"/>
      <c r="N146" s="596"/>
      <c r="O146" s="596"/>
      <c r="P146" s="596"/>
      <c r="Q146" s="596"/>
      <c r="R146" s="609"/>
      <c r="S146" s="609"/>
      <c r="T146" s="609"/>
      <c r="U146" s="217"/>
      <c r="V146" s="218"/>
      <c r="W146" s="216"/>
      <c r="X146" s="340"/>
      <c r="AD146" s="86">
        <f t="shared" si="31"/>
        <v>0</v>
      </c>
    </row>
    <row r="147" spans="1:30" ht="31.5" x14ac:dyDescent="0.25">
      <c r="A147" s="1707"/>
      <c r="B147" s="593" t="s">
        <v>209</v>
      </c>
      <c r="C147" s="330"/>
      <c r="D147" s="213"/>
      <c r="E147" s="331"/>
      <c r="F147" s="331"/>
      <c r="G147" s="333">
        <f>G148+G149</f>
        <v>6</v>
      </c>
      <c r="H147" s="318">
        <f>G147*30</f>
        <v>180</v>
      </c>
      <c r="I147" s="335"/>
      <c r="J147" s="336"/>
      <c r="K147" s="336"/>
      <c r="L147" s="336"/>
      <c r="M147" s="353"/>
      <c r="N147" s="219"/>
      <c r="O147" s="217"/>
      <c r="P147" s="350"/>
      <c r="Q147" s="613"/>
      <c r="R147" s="609"/>
      <c r="S147" s="609"/>
      <c r="T147" s="219"/>
      <c r="U147" s="217"/>
      <c r="V147" s="218"/>
      <c r="W147" s="216"/>
      <c r="X147" s="340"/>
      <c r="AD147" s="86">
        <f t="shared" si="31"/>
        <v>0</v>
      </c>
    </row>
    <row r="148" spans="1:30" x14ac:dyDescent="0.25">
      <c r="A148" s="1707"/>
      <c r="B148" s="444" t="s">
        <v>269</v>
      </c>
      <c r="C148" s="345"/>
      <c r="D148" s="213"/>
      <c r="E148" s="213"/>
      <c r="F148" s="213"/>
      <c r="G148" s="358">
        <f>'Семестровка уск'!D111</f>
        <v>2</v>
      </c>
      <c r="H148" s="318">
        <f>G148*30</f>
        <v>60</v>
      </c>
      <c r="I148" s="336"/>
      <c r="J148" s="336"/>
      <c r="K148" s="336"/>
      <c r="L148" s="336"/>
      <c r="M148" s="631"/>
      <c r="N148" s="609"/>
      <c r="O148" s="609"/>
      <c r="P148" s="609"/>
      <c r="Q148" s="609"/>
      <c r="R148" s="609"/>
      <c r="S148" s="609"/>
      <c r="T148" s="219"/>
      <c r="U148" s="217"/>
      <c r="V148" s="218"/>
      <c r="W148" s="216"/>
      <c r="X148" s="340"/>
      <c r="AD148" s="86">
        <f t="shared" si="31"/>
        <v>0</v>
      </c>
    </row>
    <row r="149" spans="1:30" x14ac:dyDescent="0.25">
      <c r="A149" s="1708"/>
      <c r="B149" s="629" t="s">
        <v>241</v>
      </c>
      <c r="C149" s="345"/>
      <c r="D149" s="213" t="s">
        <v>315</v>
      </c>
      <c r="E149" s="213"/>
      <c r="F149" s="213"/>
      <c r="G149" s="358">
        <f>'Семестровка уск'!E111</f>
        <v>4</v>
      </c>
      <c r="H149" s="318">
        <f>G149*30</f>
        <v>120</v>
      </c>
      <c r="I149" s="631">
        <f>J149+L149+K149</f>
        <v>52</v>
      </c>
      <c r="J149" s="345">
        <f>'Семестровка уск'!H111</f>
        <v>26</v>
      </c>
      <c r="K149" s="345"/>
      <c r="L149" s="345">
        <f>'Семестровка уск'!J111</f>
        <v>26</v>
      </c>
      <c r="M149" s="632">
        <f>H149-I149</f>
        <v>68</v>
      </c>
      <c r="N149" s="609"/>
      <c r="O149" s="609"/>
      <c r="P149" s="609"/>
      <c r="Q149" s="609"/>
      <c r="R149" s="609">
        <f>'Семестровка уск'!L111</f>
        <v>4</v>
      </c>
      <c r="S149" s="609"/>
      <c r="T149" s="219"/>
      <c r="U149" s="217"/>
      <c r="V149" s="218"/>
      <c r="W149" s="216"/>
      <c r="X149" s="340"/>
      <c r="AD149" s="86">
        <f t="shared" si="31"/>
        <v>4</v>
      </c>
    </row>
    <row r="150" spans="1:30" x14ac:dyDescent="0.25">
      <c r="A150" s="1706" t="s">
        <v>207</v>
      </c>
      <c r="B150" s="630" t="s">
        <v>211</v>
      </c>
      <c r="C150" s="345"/>
      <c r="D150" s="596"/>
      <c r="E150" s="596"/>
      <c r="F150" s="596"/>
      <c r="G150" s="596"/>
      <c r="H150" s="596"/>
      <c r="I150" s="596"/>
      <c r="J150" s="596"/>
      <c r="K150" s="596"/>
      <c r="L150" s="596"/>
      <c r="M150" s="596"/>
      <c r="N150" s="596"/>
      <c r="O150" s="596"/>
      <c r="P150" s="596"/>
      <c r="Q150" s="596"/>
      <c r="R150" s="596"/>
      <c r="S150" s="609"/>
      <c r="T150" s="219"/>
      <c r="U150" s="217"/>
      <c r="V150" s="218"/>
      <c r="W150" s="216"/>
      <c r="X150" s="218"/>
      <c r="AD150" s="86">
        <f t="shared" si="31"/>
        <v>0</v>
      </c>
    </row>
    <row r="151" spans="1:30" x14ac:dyDescent="0.25">
      <c r="A151" s="1707"/>
      <c r="B151" s="599" t="s">
        <v>212</v>
      </c>
      <c r="C151" s="330"/>
      <c r="D151" s="213"/>
      <c r="E151" s="331"/>
      <c r="F151" s="332"/>
      <c r="G151" s="333" t="e">
        <f>G152+G153</f>
        <v>#REF!</v>
      </c>
      <c r="H151" s="352" t="e">
        <f>G151*30</f>
        <v>#REF!</v>
      </c>
      <c r="I151" s="344"/>
      <c r="J151" s="345"/>
      <c r="K151" s="346"/>
      <c r="L151" s="346"/>
      <c r="M151" s="347"/>
      <c r="N151" s="219"/>
      <c r="O151" s="217"/>
      <c r="P151" s="350"/>
      <c r="Q151" s="613"/>
      <c r="R151" s="609"/>
      <c r="S151" s="609"/>
      <c r="T151" s="219"/>
      <c r="U151" s="217"/>
      <c r="V151" s="218"/>
      <c r="W151" s="216"/>
      <c r="X151" s="218"/>
      <c r="AD151" s="86">
        <f t="shared" si="31"/>
        <v>0</v>
      </c>
    </row>
    <row r="152" spans="1:30" x14ac:dyDescent="0.25">
      <c r="A152" s="1707"/>
      <c r="B152" s="444" t="s">
        <v>269</v>
      </c>
      <c r="C152" s="330"/>
      <c r="D152" s="213"/>
      <c r="E152" s="331"/>
      <c r="F152" s="332"/>
      <c r="G152" s="333" t="e">
        <f>'Семестровка уск'!#REF!</f>
        <v>#REF!</v>
      </c>
      <c r="H152" s="352" t="e">
        <f>G152*30</f>
        <v>#REF!</v>
      </c>
      <c r="I152" s="344"/>
      <c r="J152" s="345"/>
      <c r="K152" s="346"/>
      <c r="L152" s="346"/>
      <c r="M152" s="347"/>
      <c r="N152" s="219"/>
      <c r="O152" s="217"/>
      <c r="P152" s="350"/>
      <c r="Q152" s="613"/>
      <c r="R152" s="609"/>
      <c r="S152" s="609"/>
      <c r="T152" s="219"/>
      <c r="U152" s="217"/>
      <c r="V152" s="218"/>
      <c r="W152" s="216"/>
      <c r="X152" s="218"/>
      <c r="AD152" s="86">
        <f t="shared" si="31"/>
        <v>0</v>
      </c>
    </row>
    <row r="153" spans="1:30" x14ac:dyDescent="0.25">
      <c r="A153" s="1708"/>
      <c r="B153" s="445" t="s">
        <v>241</v>
      </c>
      <c r="C153" s="330"/>
      <c r="D153" s="213" t="s">
        <v>157</v>
      </c>
      <c r="E153" s="331"/>
      <c r="F153" s="332"/>
      <c r="G153" s="333" t="e">
        <f>'Семестровка уск'!#REF!</f>
        <v>#REF!</v>
      </c>
      <c r="H153" s="352" t="e">
        <f>G153*30</f>
        <v>#REF!</v>
      </c>
      <c r="I153" s="344" t="e">
        <f>J153+L153</f>
        <v>#REF!</v>
      </c>
      <c r="J153" s="345" t="e">
        <f>'Семестровка уск'!#REF!</f>
        <v>#REF!</v>
      </c>
      <c r="K153" s="345"/>
      <c r="L153" s="345" t="e">
        <f>'Семестровка уск'!#REF!</f>
        <v>#REF!</v>
      </c>
      <c r="M153" s="347" t="e">
        <f>H153-I153</f>
        <v>#REF!</v>
      </c>
      <c r="N153" s="219"/>
      <c r="O153" s="217"/>
      <c r="P153" s="350"/>
      <c r="Q153" s="613" t="e">
        <f>'Семестровка уск'!#REF!</f>
        <v>#REF!</v>
      </c>
      <c r="R153" s="609"/>
      <c r="S153" s="609"/>
      <c r="T153" s="219"/>
      <c r="U153" s="217"/>
      <c r="V153" s="218"/>
      <c r="W153" s="216"/>
      <c r="X153" s="218"/>
      <c r="AD153" s="86" t="e">
        <f t="shared" si="31"/>
        <v>#REF!</v>
      </c>
    </row>
    <row r="154" spans="1:30" ht="31.5" x14ac:dyDescent="0.25">
      <c r="A154" s="1706" t="s">
        <v>210</v>
      </c>
      <c r="B154" s="593" t="s">
        <v>214</v>
      </c>
      <c r="C154" s="330"/>
      <c r="D154" s="346"/>
      <c r="E154" s="332"/>
      <c r="F154" s="331"/>
      <c r="G154" s="333"/>
      <c r="H154" s="343"/>
      <c r="I154" s="344"/>
      <c r="J154" s="345"/>
      <c r="K154" s="346"/>
      <c r="L154" s="346"/>
      <c r="M154" s="347"/>
      <c r="N154" s="219"/>
      <c r="O154" s="217"/>
      <c r="P154" s="350"/>
      <c r="Q154" s="613"/>
      <c r="R154" s="609"/>
      <c r="S154" s="609"/>
      <c r="T154" s="219"/>
      <c r="U154" s="217"/>
      <c r="V154" s="218"/>
      <c r="W154" s="216"/>
      <c r="X154" s="218"/>
      <c r="AD154" s="86">
        <f t="shared" si="31"/>
        <v>0</v>
      </c>
    </row>
    <row r="155" spans="1:30" x14ac:dyDescent="0.25">
      <c r="A155" s="1707"/>
      <c r="B155" s="593" t="s">
        <v>215</v>
      </c>
      <c r="C155" s="330"/>
      <c r="D155" s="346"/>
      <c r="E155" s="332"/>
      <c r="F155" s="331"/>
      <c r="G155" s="333">
        <f>G156+G157</f>
        <v>6</v>
      </c>
      <c r="H155" s="634">
        <f t="shared" ref="H155:H157" si="32">G155*30</f>
        <v>180</v>
      </c>
      <c r="I155" s="357"/>
      <c r="J155" s="358"/>
      <c r="K155" s="358"/>
      <c r="L155" s="358"/>
      <c r="M155" s="353"/>
      <c r="N155" s="219"/>
      <c r="O155" s="217"/>
      <c r="P155" s="350"/>
      <c r="Q155" s="613"/>
      <c r="R155" s="609"/>
      <c r="S155" s="609"/>
      <c r="T155" s="219"/>
      <c r="U155" s="217"/>
      <c r="V155" s="218"/>
      <c r="W155" s="216"/>
      <c r="X155" s="218"/>
      <c r="AD155" s="86">
        <f t="shared" si="31"/>
        <v>0</v>
      </c>
    </row>
    <row r="156" spans="1:30" x14ac:dyDescent="0.25">
      <c r="A156" s="1707"/>
      <c r="B156" s="444" t="s">
        <v>269</v>
      </c>
      <c r="C156" s="330"/>
      <c r="D156" s="346"/>
      <c r="E156" s="332"/>
      <c r="F156" s="331"/>
      <c r="G156" s="333">
        <f>'Семестровка уск'!D113</f>
        <v>2</v>
      </c>
      <c r="H156" s="634">
        <f t="shared" si="32"/>
        <v>60</v>
      </c>
      <c r="I156" s="357"/>
      <c r="J156" s="358"/>
      <c r="K156" s="358"/>
      <c r="L156" s="358"/>
      <c r="M156" s="353"/>
      <c r="N156" s="219"/>
      <c r="O156" s="217"/>
      <c r="P156" s="350"/>
      <c r="Q156" s="613"/>
      <c r="R156" s="609"/>
      <c r="S156" s="609"/>
      <c r="T156" s="219"/>
      <c r="U156" s="217"/>
      <c r="V156" s="218"/>
      <c r="W156" s="216"/>
      <c r="X156" s="218"/>
      <c r="AD156" s="86">
        <f t="shared" si="31"/>
        <v>0</v>
      </c>
    </row>
    <row r="157" spans="1:30" x14ac:dyDescent="0.25">
      <c r="A157" s="1708"/>
      <c r="B157" s="445" t="s">
        <v>241</v>
      </c>
      <c r="C157" s="330"/>
      <c r="D157" s="346">
        <v>4</v>
      </c>
      <c r="E157" s="332"/>
      <c r="F157" s="331"/>
      <c r="G157" s="333">
        <f>'Семестровка уск'!E113</f>
        <v>4</v>
      </c>
      <c r="H157" s="634">
        <f t="shared" si="32"/>
        <v>120</v>
      </c>
      <c r="I157" s="592">
        <f>J157+L157+K157</f>
        <v>26</v>
      </c>
      <c r="J157" s="345"/>
      <c r="K157" s="345"/>
      <c r="L157" s="345">
        <f>'Семестровка уск'!J113</f>
        <v>26</v>
      </c>
      <c r="M157" s="347">
        <f t="shared" ref="M157" si="33">H157-I157</f>
        <v>94</v>
      </c>
      <c r="N157" s="219"/>
      <c r="O157" s="217"/>
      <c r="P157" s="350"/>
      <c r="Q157" s="613"/>
      <c r="R157" s="609">
        <f>'Семестровка уск'!L113</f>
        <v>4</v>
      </c>
      <c r="S157" s="633"/>
      <c r="T157" s="219"/>
      <c r="U157" s="217"/>
      <c r="V157" s="218"/>
      <c r="W157" s="216"/>
      <c r="X157" s="218"/>
      <c r="AD157" s="86">
        <f t="shared" si="31"/>
        <v>4</v>
      </c>
    </row>
    <row r="158" spans="1:30" x14ac:dyDescent="0.25">
      <c r="A158" s="1706" t="s">
        <v>213</v>
      </c>
      <c r="B158" s="591" t="s">
        <v>217</v>
      </c>
      <c r="C158" s="330"/>
      <c r="D158" s="346"/>
      <c r="E158" s="332"/>
      <c r="F158" s="331"/>
      <c r="G158" s="333"/>
      <c r="H158" s="343"/>
      <c r="I158" s="344"/>
      <c r="J158" s="345"/>
      <c r="K158" s="346"/>
      <c r="L158" s="346"/>
      <c r="M158" s="347"/>
      <c r="N158" s="219"/>
      <c r="O158" s="217"/>
      <c r="P158" s="350"/>
      <c r="Q158" s="613"/>
      <c r="R158" s="609"/>
      <c r="S158" s="609"/>
      <c r="T158" s="219"/>
      <c r="U158" s="217"/>
      <c r="V158" s="218"/>
      <c r="W158" s="216"/>
      <c r="X158" s="218"/>
      <c r="AD158" s="86">
        <f t="shared" si="31"/>
        <v>0</v>
      </c>
    </row>
    <row r="159" spans="1:30" ht="31.5" x14ac:dyDescent="0.25">
      <c r="A159" s="1707"/>
      <c r="B159" s="591" t="s">
        <v>218</v>
      </c>
      <c r="C159" s="330"/>
      <c r="D159" s="346"/>
      <c r="E159" s="332"/>
      <c r="F159" s="331"/>
      <c r="G159" s="333">
        <f>G160+G161</f>
        <v>6</v>
      </c>
      <c r="H159" s="343">
        <f t="shared" ref="H159:H161" si="34">G159*30</f>
        <v>180</v>
      </c>
      <c r="I159" s="357"/>
      <c r="J159" s="358"/>
      <c r="K159" s="358"/>
      <c r="L159" s="358"/>
      <c r="M159" s="353"/>
      <c r="N159" s="219"/>
      <c r="O159" s="217"/>
      <c r="P159" s="350"/>
      <c r="Q159" s="613"/>
      <c r="R159" s="609"/>
      <c r="S159" s="609"/>
      <c r="T159" s="219"/>
      <c r="U159" s="217"/>
      <c r="V159" s="218"/>
      <c r="W159" s="216"/>
      <c r="X159" s="218"/>
      <c r="AD159" s="86">
        <f t="shared" si="31"/>
        <v>0</v>
      </c>
    </row>
    <row r="160" spans="1:30" x14ac:dyDescent="0.25">
      <c r="A160" s="1707"/>
      <c r="B160" s="444" t="s">
        <v>269</v>
      </c>
      <c r="C160" s="330"/>
      <c r="D160" s="346"/>
      <c r="E160" s="332"/>
      <c r="F160" s="331"/>
      <c r="G160" s="333">
        <f>'Семестровка уск'!D90</f>
        <v>1</v>
      </c>
      <c r="H160" s="343">
        <f t="shared" si="34"/>
        <v>30</v>
      </c>
      <c r="I160" s="357"/>
      <c r="J160" s="358"/>
      <c r="K160" s="358"/>
      <c r="L160" s="358"/>
      <c r="M160" s="353"/>
      <c r="N160" s="219"/>
      <c r="O160" s="217"/>
      <c r="P160" s="350"/>
      <c r="Q160" s="613"/>
      <c r="R160" s="609"/>
      <c r="S160" s="609"/>
      <c r="T160" s="219"/>
      <c r="U160" s="217"/>
      <c r="V160" s="218"/>
      <c r="W160" s="216"/>
      <c r="X160" s="218"/>
      <c r="AD160" s="86">
        <f t="shared" si="31"/>
        <v>0</v>
      </c>
    </row>
    <row r="161" spans="1:31" x14ac:dyDescent="0.25">
      <c r="A161" s="1708"/>
      <c r="B161" s="445" t="s">
        <v>241</v>
      </c>
      <c r="C161" s="330"/>
      <c r="D161" s="346" t="s">
        <v>157</v>
      </c>
      <c r="E161" s="332"/>
      <c r="F161" s="331"/>
      <c r="G161" s="333">
        <f>'Семестровка уск'!E90</f>
        <v>5</v>
      </c>
      <c r="H161" s="343">
        <f t="shared" si="34"/>
        <v>150</v>
      </c>
      <c r="I161" s="592">
        <f>J161+L161+K161</f>
        <v>60</v>
      </c>
      <c r="J161" s="358">
        <f>'Семестровка уск'!H90</f>
        <v>30</v>
      </c>
      <c r="K161" s="358"/>
      <c r="L161" s="358">
        <f>'Семестровка уск'!J90</f>
        <v>30</v>
      </c>
      <c r="M161" s="347">
        <f t="shared" ref="M161" si="35">H161-I161</f>
        <v>90</v>
      </c>
      <c r="N161" s="219"/>
      <c r="O161" s="217"/>
      <c r="P161" s="350"/>
      <c r="Q161" s="615">
        <f>'Семестровка уск'!L90</f>
        <v>4</v>
      </c>
      <c r="R161" s="618"/>
      <c r="S161" s="609"/>
      <c r="T161" s="219"/>
      <c r="U161" s="217"/>
      <c r="V161" s="218"/>
      <c r="W161" s="216"/>
      <c r="X161" s="218"/>
      <c r="AD161" s="86">
        <f t="shared" si="31"/>
        <v>4</v>
      </c>
    </row>
    <row r="162" spans="1:31" ht="31.5" x14ac:dyDescent="0.25">
      <c r="A162" s="1706" t="s">
        <v>216</v>
      </c>
      <c r="B162" s="593" t="s">
        <v>220</v>
      </c>
      <c r="C162" s="330"/>
      <c r="D162" s="346"/>
      <c r="E162" s="332"/>
      <c r="F162" s="213"/>
      <c r="G162" s="596"/>
      <c r="H162" s="596"/>
      <c r="I162" s="596"/>
      <c r="J162" s="596"/>
      <c r="K162" s="596"/>
      <c r="L162" s="596"/>
      <c r="M162" s="596"/>
      <c r="N162" s="596"/>
      <c r="O162" s="596"/>
      <c r="P162" s="596"/>
      <c r="Q162" s="596"/>
      <c r="R162" s="596"/>
      <c r="S162" s="596"/>
      <c r="T162" s="609"/>
      <c r="U162" s="609"/>
      <c r="V162" s="218"/>
      <c r="W162" s="216"/>
      <c r="X162" s="218"/>
      <c r="AD162" s="86">
        <f t="shared" si="31"/>
        <v>0</v>
      </c>
    </row>
    <row r="163" spans="1:31" ht="31.5" x14ac:dyDescent="0.25">
      <c r="A163" s="1707"/>
      <c r="B163" s="593" t="s">
        <v>221</v>
      </c>
      <c r="C163" s="330"/>
      <c r="D163" s="346"/>
      <c r="E163" s="332"/>
      <c r="F163" s="331"/>
      <c r="G163" s="333">
        <f>G164+G165</f>
        <v>6</v>
      </c>
      <c r="H163" s="343">
        <f>G163*30</f>
        <v>180</v>
      </c>
      <c r="I163" s="357"/>
      <c r="J163" s="358"/>
      <c r="K163" s="358"/>
      <c r="L163" s="358"/>
      <c r="M163" s="353"/>
      <c r="N163" s="219"/>
      <c r="O163" s="217"/>
      <c r="P163" s="350"/>
      <c r="Q163" s="613"/>
      <c r="R163" s="609"/>
      <c r="S163" s="609"/>
      <c r="T163" s="219"/>
      <c r="U163" s="217"/>
      <c r="V163" s="218"/>
      <c r="W163" s="216"/>
      <c r="X163" s="218"/>
      <c r="AD163" s="86">
        <f t="shared" si="31"/>
        <v>0</v>
      </c>
    </row>
    <row r="164" spans="1:31" x14ac:dyDescent="0.25">
      <c r="A164" s="1707"/>
      <c r="B164" s="444" t="s">
        <v>269</v>
      </c>
      <c r="C164" s="330"/>
      <c r="D164" s="346"/>
      <c r="E164" s="332"/>
      <c r="F164" s="331"/>
      <c r="G164" s="333">
        <f>'Семестровка уск'!D112</f>
        <v>3</v>
      </c>
      <c r="H164" s="343">
        <f>G164*30</f>
        <v>90</v>
      </c>
      <c r="I164" s="357"/>
      <c r="J164" s="358"/>
      <c r="K164" s="358"/>
      <c r="L164" s="358"/>
      <c r="M164" s="353"/>
      <c r="N164" s="219"/>
      <c r="O164" s="217"/>
      <c r="P164" s="350"/>
      <c r="Q164" s="613"/>
      <c r="R164" s="609"/>
      <c r="S164" s="609"/>
      <c r="T164" s="219"/>
      <c r="U164" s="217"/>
      <c r="V164" s="218"/>
      <c r="W164" s="216"/>
      <c r="X164" s="218"/>
      <c r="AD164" s="86">
        <f t="shared" si="31"/>
        <v>0</v>
      </c>
    </row>
    <row r="165" spans="1:31" x14ac:dyDescent="0.25">
      <c r="A165" s="1708"/>
      <c r="B165" s="445" t="s">
        <v>241</v>
      </c>
      <c r="C165" s="330"/>
      <c r="D165" s="346" t="s">
        <v>315</v>
      </c>
      <c r="E165" s="332"/>
      <c r="F165" s="331"/>
      <c r="G165" s="333">
        <f>'Семестровка уск'!E112</f>
        <v>3</v>
      </c>
      <c r="H165" s="343">
        <f>G165*30</f>
        <v>90</v>
      </c>
      <c r="I165" s="344">
        <f>J165+L165+K165</f>
        <v>39</v>
      </c>
      <c r="J165" s="345">
        <f>'Семестровка уск'!H112</f>
        <v>26</v>
      </c>
      <c r="K165" s="345"/>
      <c r="L165" s="345">
        <f>'Семестровка уск'!J112</f>
        <v>13</v>
      </c>
      <c r="M165" s="347">
        <f>H165-I165</f>
        <v>51</v>
      </c>
      <c r="N165" s="219"/>
      <c r="O165" s="217"/>
      <c r="P165" s="350"/>
      <c r="Q165" s="613"/>
      <c r="R165" s="609">
        <f>'Семестровка уск'!L112</f>
        <v>3</v>
      </c>
      <c r="S165" s="633"/>
      <c r="T165" s="219"/>
      <c r="U165" s="217"/>
      <c r="V165" s="218"/>
      <c r="W165" s="216"/>
      <c r="X165" s="218"/>
      <c r="AD165" s="86">
        <f t="shared" si="31"/>
        <v>3</v>
      </c>
    </row>
    <row r="166" spans="1:31" x14ac:dyDescent="0.25">
      <c r="A166" s="1717" t="s">
        <v>219</v>
      </c>
      <c r="B166" s="591" t="s">
        <v>223</v>
      </c>
      <c r="C166" s="330"/>
      <c r="D166" s="346"/>
      <c r="E166" s="332"/>
      <c r="F166" s="331"/>
      <c r="G166" s="333"/>
      <c r="H166" s="352"/>
      <c r="I166" s="344"/>
      <c r="J166" s="345"/>
      <c r="K166" s="346"/>
      <c r="L166" s="346"/>
      <c r="M166" s="347"/>
      <c r="N166" s="219"/>
      <c r="O166" s="217"/>
      <c r="P166" s="350"/>
      <c r="Q166" s="613"/>
      <c r="R166" s="609"/>
      <c r="S166" s="609"/>
      <c r="T166" s="219"/>
      <c r="U166" s="217"/>
      <c r="V166" s="218"/>
      <c r="W166" s="216"/>
      <c r="X166" s="218"/>
      <c r="AD166" s="86">
        <f t="shared" si="31"/>
        <v>0</v>
      </c>
    </row>
    <row r="167" spans="1:31" x14ac:dyDescent="0.25">
      <c r="A167" s="1718"/>
      <c r="B167" s="650" t="s">
        <v>224</v>
      </c>
      <c r="C167" s="635"/>
      <c r="D167" s="636"/>
      <c r="E167" s="637"/>
      <c r="F167" s="638"/>
      <c r="G167" s="639">
        <f>G168+G169</f>
        <v>1</v>
      </c>
      <c r="H167" s="343">
        <f>G167*30</f>
        <v>30</v>
      </c>
      <c r="I167" s="640"/>
      <c r="J167" s="641"/>
      <c r="K167" s="636"/>
      <c r="L167" s="636"/>
      <c r="M167" s="642"/>
      <c r="N167" s="643"/>
      <c r="O167" s="644"/>
      <c r="P167" s="645"/>
      <c r="Q167" s="646"/>
      <c r="R167" s="647"/>
      <c r="S167" s="647"/>
      <c r="T167" s="643"/>
      <c r="U167" s="644"/>
      <c r="V167" s="648"/>
      <c r="W167" s="649"/>
      <c r="X167" s="648"/>
      <c r="AD167" s="86">
        <f t="shared" si="31"/>
        <v>0</v>
      </c>
    </row>
    <row r="168" spans="1:31" x14ac:dyDescent="0.25">
      <c r="A168" s="1718"/>
      <c r="B168" s="444" t="s">
        <v>269</v>
      </c>
      <c r="C168" s="345"/>
      <c r="D168" s="346"/>
      <c r="E168" s="346"/>
      <c r="F168" s="213"/>
      <c r="G168" s="358">
        <f>'Семестровка уск'!D114</f>
        <v>0</v>
      </c>
      <c r="H168" s="343">
        <f t="shared" ref="H168:H170" si="36">G168*30</f>
        <v>0</v>
      </c>
      <c r="I168" s="631"/>
      <c r="J168" s="345"/>
      <c r="K168" s="346"/>
      <c r="L168" s="346"/>
      <c r="M168" s="632"/>
      <c r="N168" s="609"/>
      <c r="O168" s="609"/>
      <c r="P168" s="609"/>
      <c r="Q168" s="609"/>
      <c r="R168" s="609"/>
      <c r="S168" s="609"/>
      <c r="T168" s="609"/>
      <c r="U168" s="609"/>
      <c r="V168" s="609"/>
      <c r="W168" s="609"/>
      <c r="X168" s="609"/>
      <c r="AD168" s="86">
        <f t="shared" si="31"/>
        <v>0</v>
      </c>
    </row>
    <row r="169" spans="1:31" x14ac:dyDescent="0.25">
      <c r="A169" s="1719"/>
      <c r="B169" s="445" t="s">
        <v>241</v>
      </c>
      <c r="C169" s="345"/>
      <c r="D169" s="346"/>
      <c r="E169" s="346"/>
      <c r="F169" s="213"/>
      <c r="G169" s="333">
        <f>'Семестровка уск'!E114</f>
        <v>1</v>
      </c>
      <c r="H169" s="343">
        <f t="shared" si="36"/>
        <v>30</v>
      </c>
      <c r="I169" s="344">
        <f>J169+L169+K169</f>
        <v>0</v>
      </c>
      <c r="J169" s="345">
        <f>'Семестровка уск'!H114</f>
        <v>0</v>
      </c>
      <c r="K169" s="345"/>
      <c r="L169" s="345">
        <f>'Семестровка уск'!J114</f>
        <v>0</v>
      </c>
      <c r="M169" s="347">
        <f>H169-I169</f>
        <v>30</v>
      </c>
      <c r="N169" s="219"/>
      <c r="O169" s="217"/>
      <c r="P169" s="350"/>
      <c r="Q169" s="613"/>
      <c r="R169" s="609">
        <f>'Семестровка уск'!L114</f>
        <v>0</v>
      </c>
      <c r="S169" s="609"/>
      <c r="T169" s="609"/>
      <c r="U169" s="609"/>
      <c r="V169" s="609"/>
      <c r="W169" s="609"/>
      <c r="X169" s="609"/>
      <c r="AD169" s="86">
        <f t="shared" si="31"/>
        <v>0</v>
      </c>
    </row>
    <row r="170" spans="1:31" x14ac:dyDescent="0.25">
      <c r="A170" s="1676" t="s">
        <v>303</v>
      </c>
      <c r="B170" s="1677"/>
      <c r="C170" s="1677"/>
      <c r="D170" s="1677"/>
      <c r="E170" s="1677"/>
      <c r="F170" s="1678"/>
      <c r="G170" s="358" t="e">
        <f>SUMIF(B136:B169,"*_*",G136:G169)</f>
        <v>#REF!</v>
      </c>
      <c r="H170" s="343" t="e">
        <f t="shared" si="36"/>
        <v>#REF!</v>
      </c>
      <c r="I170" s="631"/>
      <c r="J170" s="345"/>
      <c r="K170" s="345"/>
      <c r="L170" s="345"/>
      <c r="M170" s="632"/>
      <c r="N170" s="609"/>
      <c r="O170" s="609"/>
      <c r="P170" s="609"/>
      <c r="Q170" s="609"/>
      <c r="R170" s="609"/>
      <c r="S170" s="609"/>
      <c r="T170" s="609"/>
      <c r="U170" s="609"/>
      <c r="V170" s="609"/>
      <c r="W170" s="609"/>
      <c r="X170" s="609"/>
      <c r="AD170" s="86">
        <f t="shared" si="31"/>
        <v>0</v>
      </c>
    </row>
    <row r="171" spans="1:31" ht="16.5" thickBot="1" x14ac:dyDescent="0.3">
      <c r="A171" s="1676" t="s">
        <v>267</v>
      </c>
      <c r="B171" s="1677"/>
      <c r="C171" s="1677"/>
      <c r="D171" s="1677"/>
      <c r="E171" s="1677"/>
      <c r="F171" s="1678"/>
      <c r="G171" s="358">
        <f>SUMIF($AD136:$AD169,"&gt;0",G136:G169)</f>
        <v>21</v>
      </c>
      <c r="H171" s="358">
        <f>SUMIF($AD136:$AD169,"&gt;0",H136:H169)</f>
        <v>630</v>
      </c>
      <c r="I171" s="358">
        <f t="shared" ref="I171:X171" si="37">SUMIF($AD136:$AD169,"&gt;0",I136:I169)</f>
        <v>222</v>
      </c>
      <c r="J171" s="358">
        <f t="shared" si="37"/>
        <v>112</v>
      </c>
      <c r="K171" s="358">
        <f t="shared" si="37"/>
        <v>0</v>
      </c>
      <c r="L171" s="358">
        <f t="shared" si="37"/>
        <v>110</v>
      </c>
      <c r="M171" s="358">
        <f t="shared" si="37"/>
        <v>408</v>
      </c>
      <c r="N171" s="358">
        <f t="shared" si="37"/>
        <v>0</v>
      </c>
      <c r="O171" s="358">
        <f t="shared" si="37"/>
        <v>0</v>
      </c>
      <c r="P171" s="358">
        <f t="shared" si="37"/>
        <v>0</v>
      </c>
      <c r="Q171" s="358">
        <f>SUMIF($AD136:$AD169,"&gt;0",Q136:Q169)</f>
        <v>7</v>
      </c>
      <c r="R171" s="358">
        <f t="shared" si="37"/>
        <v>11</v>
      </c>
      <c r="S171" s="358">
        <f t="shared" si="37"/>
        <v>0</v>
      </c>
      <c r="T171" s="358">
        <f t="shared" si="37"/>
        <v>0</v>
      </c>
      <c r="U171" s="358">
        <f t="shared" si="37"/>
        <v>0</v>
      </c>
      <c r="V171" s="358">
        <f t="shared" si="37"/>
        <v>0</v>
      </c>
      <c r="W171" s="358">
        <f t="shared" si="37"/>
        <v>0</v>
      </c>
      <c r="X171" s="358">
        <f t="shared" si="37"/>
        <v>0</v>
      </c>
      <c r="AD171" s="86">
        <f t="shared" si="31"/>
        <v>18</v>
      </c>
    </row>
    <row r="172" spans="1:31" ht="16.5" thickBot="1" x14ac:dyDescent="0.3">
      <c r="A172" s="1686" t="s">
        <v>225</v>
      </c>
      <c r="B172" s="1687"/>
      <c r="C172" s="1687"/>
      <c r="D172" s="1687"/>
      <c r="E172" s="1687"/>
      <c r="F172" s="1688"/>
      <c r="G172" s="690" t="e">
        <f>G170+G171</f>
        <v>#REF!</v>
      </c>
      <c r="H172" s="690" t="e">
        <f>H170+H171</f>
        <v>#REF!</v>
      </c>
      <c r="I172" s="315"/>
      <c r="J172" s="315"/>
      <c r="K172" s="315"/>
      <c r="L172" s="315"/>
      <c r="M172" s="315"/>
      <c r="N172" s="315"/>
      <c r="O172" s="315"/>
      <c r="P172" s="315"/>
      <c r="Q172" s="315"/>
      <c r="R172" s="315"/>
      <c r="S172" s="315"/>
      <c r="T172" s="315"/>
      <c r="U172" s="315"/>
      <c r="V172" s="315"/>
      <c r="W172" s="315"/>
      <c r="X172" s="315"/>
      <c r="Y172" s="231">
        <f>SUM(Y136:Y167)</f>
        <v>0</v>
      </c>
      <c r="Z172" s="230">
        <f>SUM(Z136:Z167)</f>
        <v>0</v>
      </c>
      <c r="AA172" s="230">
        <f>SUM(AA136:AA167)</f>
        <v>0</v>
      </c>
      <c r="AB172" s="230">
        <f>SUM(AB136:AB167)</f>
        <v>0</v>
      </c>
      <c r="AC172" s="230">
        <f>SUM(AC136:AC167)</f>
        <v>0</v>
      </c>
      <c r="AE172" s="145" t="e">
        <f>G172*30</f>
        <v>#REF!</v>
      </c>
    </row>
    <row r="173" spans="1:31" ht="16.5" thickBot="1" x14ac:dyDescent="0.3">
      <c r="A173" s="1720" t="s">
        <v>306</v>
      </c>
      <c r="B173" s="1721"/>
      <c r="C173" s="1721"/>
      <c r="D173" s="1721"/>
      <c r="E173" s="1721"/>
      <c r="F173" s="1721"/>
      <c r="G173" s="683" t="e">
        <f>G170+G132</f>
        <v>#REF!</v>
      </c>
      <c r="H173" s="343" t="e">
        <f t="shared" ref="H173" si="38">G173*30</f>
        <v>#REF!</v>
      </c>
      <c r="I173" s="316"/>
      <c r="J173" s="315"/>
      <c r="K173" s="315"/>
      <c r="L173" s="315"/>
      <c r="M173" s="315"/>
      <c r="N173" s="315"/>
      <c r="O173" s="315"/>
      <c r="P173" s="315"/>
      <c r="Q173" s="315"/>
      <c r="R173" s="315"/>
      <c r="S173" s="315"/>
      <c r="T173" s="315"/>
      <c r="U173" s="315"/>
      <c r="V173" s="315"/>
      <c r="W173" s="315"/>
      <c r="X173" s="315"/>
      <c r="Y173" s="231"/>
      <c r="Z173" s="230"/>
      <c r="AA173" s="230"/>
      <c r="AB173" s="230"/>
      <c r="AC173" s="230"/>
    </row>
    <row r="174" spans="1:31" ht="16.5" thickBot="1" x14ac:dyDescent="0.3">
      <c r="A174" s="1720" t="s">
        <v>307</v>
      </c>
      <c r="B174" s="1721"/>
      <c r="C174" s="1721"/>
      <c r="D174" s="1721"/>
      <c r="E174" s="1721"/>
      <c r="F174" s="1721"/>
      <c r="G174" s="683" t="e">
        <f>G171+G133</f>
        <v>#REF!</v>
      </c>
      <c r="H174" s="683" t="e">
        <f>H171+H133</f>
        <v>#REF!</v>
      </c>
      <c r="I174" s="683" t="e">
        <f t="shared" ref="I174:S174" si="39">I171+I133</f>
        <v>#REF!</v>
      </c>
      <c r="J174" s="683" t="e">
        <f t="shared" si="39"/>
        <v>#REF!</v>
      </c>
      <c r="K174" s="683">
        <f t="shared" si="39"/>
        <v>0</v>
      </c>
      <c r="L174" s="683" t="e">
        <f t="shared" si="39"/>
        <v>#REF!</v>
      </c>
      <c r="M174" s="683" t="e">
        <f t="shared" si="39"/>
        <v>#REF!</v>
      </c>
      <c r="N174" s="683">
        <f t="shared" si="39"/>
        <v>2</v>
      </c>
      <c r="O174" s="683">
        <f t="shared" si="39"/>
        <v>2</v>
      </c>
      <c r="P174" s="683">
        <f t="shared" si="39"/>
        <v>0</v>
      </c>
      <c r="Q174" s="683">
        <f t="shared" si="39"/>
        <v>9</v>
      </c>
      <c r="R174" s="683">
        <f t="shared" si="39"/>
        <v>11</v>
      </c>
      <c r="S174" s="683">
        <f t="shared" si="39"/>
        <v>0</v>
      </c>
      <c r="T174" s="315"/>
      <c r="U174" s="315"/>
      <c r="V174" s="315"/>
      <c r="W174" s="315"/>
      <c r="X174" s="315"/>
      <c r="Y174" s="231"/>
      <c r="Z174" s="230"/>
      <c r="AA174" s="230"/>
      <c r="AB174" s="230"/>
      <c r="AC174" s="230"/>
    </row>
    <row r="175" spans="1:31" ht="16.5" thickBot="1" x14ac:dyDescent="0.3">
      <c r="A175" s="1720" t="s">
        <v>226</v>
      </c>
      <c r="B175" s="1721"/>
      <c r="C175" s="1721"/>
      <c r="D175" s="1721"/>
      <c r="E175" s="1721"/>
      <c r="F175" s="1722"/>
      <c r="G175" s="700" t="e">
        <f>G172+G134</f>
        <v>#REF!</v>
      </c>
      <c r="H175" s="701" t="e">
        <f>H172+H134</f>
        <v>#REF!</v>
      </c>
      <c r="I175" s="363"/>
      <c r="J175" s="363"/>
      <c r="K175" s="363"/>
      <c r="L175" s="363"/>
      <c r="M175" s="363"/>
      <c r="N175" s="230"/>
      <c r="O175" s="230"/>
      <c r="P175" s="230"/>
      <c r="Q175" s="230"/>
      <c r="R175" s="230"/>
      <c r="S175" s="230"/>
      <c r="T175" s="230"/>
      <c r="U175" s="230"/>
      <c r="V175" s="230"/>
      <c r="W175" s="230"/>
      <c r="X175" s="230"/>
      <c r="Y175" s="231">
        <f>Y172+Y134</f>
        <v>0</v>
      </c>
      <c r="Z175" s="230">
        <f>Z172+Z134</f>
        <v>0</v>
      </c>
      <c r="AA175" s="230">
        <f>AA172+AA134</f>
        <v>0</v>
      </c>
      <c r="AB175" s="230">
        <f>AB172+AB134</f>
        <v>0</v>
      </c>
      <c r="AC175" s="230">
        <f>AC172+AC134</f>
        <v>0</v>
      </c>
      <c r="AE175" s="145" t="e">
        <f>G175*30</f>
        <v>#REF!</v>
      </c>
    </row>
    <row r="176" spans="1:31" ht="16.5" thickBot="1" x14ac:dyDescent="0.3">
      <c r="A176" s="1723" t="s">
        <v>313</v>
      </c>
      <c r="B176" s="1723"/>
      <c r="C176" s="1723"/>
      <c r="D176" s="1723"/>
      <c r="E176" s="1723"/>
      <c r="F176" s="1723"/>
      <c r="G176" s="700" t="e">
        <f>G173+G104</f>
        <v>#REF!</v>
      </c>
      <c r="H176" s="700" t="e">
        <f>H173+H104</f>
        <v>#REF!</v>
      </c>
      <c r="I176" s="363"/>
      <c r="J176" s="363"/>
      <c r="K176" s="363"/>
      <c r="L176" s="363"/>
      <c r="M176" s="363"/>
      <c r="N176" s="230"/>
      <c r="O176" s="230"/>
      <c r="P176" s="230"/>
      <c r="Q176" s="230"/>
      <c r="R176" s="230"/>
      <c r="S176" s="230"/>
      <c r="T176" s="230"/>
      <c r="U176" s="230"/>
      <c r="V176" s="230"/>
      <c r="W176" s="230"/>
      <c r="X176" s="230"/>
      <c r="Y176" s="714"/>
      <c r="Z176" s="714"/>
      <c r="AA176" s="315"/>
      <c r="AB176" s="315"/>
      <c r="AC176" s="315"/>
    </row>
    <row r="177" spans="1:29" ht="16.5" thickBot="1" x14ac:dyDescent="0.3">
      <c r="A177" s="1723" t="s">
        <v>314</v>
      </c>
      <c r="B177" s="1723"/>
      <c r="C177" s="1723"/>
      <c r="D177" s="1723"/>
      <c r="E177" s="1723"/>
      <c r="F177" s="1723"/>
      <c r="G177" s="700" t="e">
        <f>G174+G105</f>
        <v>#REF!</v>
      </c>
      <c r="H177" s="700" t="e">
        <f t="shared" ref="H177:S177" si="40">H174+H105</f>
        <v>#REF!</v>
      </c>
      <c r="I177" s="700" t="e">
        <f t="shared" si="40"/>
        <v>#REF!</v>
      </c>
      <c r="J177" s="700" t="e">
        <f t="shared" si="40"/>
        <v>#REF!</v>
      </c>
      <c r="K177" s="700" t="e">
        <f t="shared" si="40"/>
        <v>#REF!</v>
      </c>
      <c r="L177" s="700" t="e">
        <f t="shared" si="40"/>
        <v>#REF!</v>
      </c>
      <c r="M177" s="700" t="e">
        <f t="shared" si="40"/>
        <v>#REF!</v>
      </c>
      <c r="N177" s="715" t="e">
        <f t="shared" si="40"/>
        <v>#REF!</v>
      </c>
      <c r="O177" s="715" t="e">
        <f t="shared" si="40"/>
        <v>#REF!</v>
      </c>
      <c r="P177" s="715" t="e">
        <f t="shared" si="40"/>
        <v>#REF!</v>
      </c>
      <c r="Q177" s="715">
        <f t="shared" si="40"/>
        <v>19</v>
      </c>
      <c r="R177" s="715">
        <f t="shared" si="40"/>
        <v>18</v>
      </c>
      <c r="S177" s="715">
        <f t="shared" si="40"/>
        <v>0</v>
      </c>
      <c r="T177" s="230"/>
      <c r="U177" s="230"/>
      <c r="V177" s="230"/>
      <c r="W177" s="230"/>
      <c r="X177" s="230"/>
      <c r="Y177" s="714"/>
      <c r="Z177" s="714"/>
      <c r="AA177" s="315"/>
      <c r="AB177" s="315"/>
      <c r="AC177" s="315"/>
    </row>
    <row r="178" spans="1:29" s="86" customFormat="1" ht="16.5" thickBot="1" x14ac:dyDescent="0.3">
      <c r="A178" s="1723" t="s">
        <v>227</v>
      </c>
      <c r="B178" s="1723"/>
      <c r="C178" s="1723"/>
      <c r="D178" s="1723"/>
      <c r="E178" s="1723"/>
      <c r="F178" s="1723"/>
      <c r="G178" s="362" t="e">
        <f>G175+G106</f>
        <v>#REF!</v>
      </c>
      <c r="H178" s="362" t="e">
        <f>H175+H106</f>
        <v>#REF!</v>
      </c>
      <c r="I178" s="363"/>
      <c r="J178" s="363"/>
      <c r="K178" s="363"/>
      <c r="L178" s="363"/>
      <c r="M178" s="363"/>
      <c r="N178" s="230"/>
      <c r="O178" s="230"/>
      <c r="P178" s="230"/>
      <c r="Q178" s="230"/>
      <c r="R178" s="230"/>
      <c r="S178" s="230"/>
      <c r="T178" s="230"/>
      <c r="U178" s="230"/>
      <c r="V178" s="230"/>
      <c r="W178" s="230"/>
      <c r="X178" s="230"/>
      <c r="AA178" s="364">
        <v>22</v>
      </c>
      <c r="AB178" s="364">
        <v>22</v>
      </c>
      <c r="AC178" s="364">
        <v>22</v>
      </c>
    </row>
    <row r="179" spans="1:29" s="86" customFormat="1" ht="16.5" thickBot="1" x14ac:dyDescent="0.3">
      <c r="A179" s="1724" t="s">
        <v>228</v>
      </c>
      <c r="B179" s="1724"/>
      <c r="C179" s="1724"/>
      <c r="D179" s="1724"/>
      <c r="E179" s="1724"/>
      <c r="F179" s="1724"/>
      <c r="G179" s="1724"/>
      <c r="H179" s="1724"/>
      <c r="I179" s="1724"/>
      <c r="J179" s="1724"/>
      <c r="K179" s="1724"/>
      <c r="L179" s="1724"/>
      <c r="M179" s="1724"/>
      <c r="N179" s="230">
        <f>N178</f>
        <v>0</v>
      </c>
      <c r="O179" s="230">
        <f t="shared" ref="O179:AC179" si="41">O178</f>
        <v>0</v>
      </c>
      <c r="P179" s="230">
        <f t="shared" si="41"/>
        <v>0</v>
      </c>
      <c r="Q179" s="230">
        <f t="shared" si="41"/>
        <v>0</v>
      </c>
      <c r="R179" s="230"/>
      <c r="S179" s="293">
        <f t="shared" si="41"/>
        <v>0</v>
      </c>
      <c r="T179" s="230">
        <f t="shared" si="41"/>
        <v>0</v>
      </c>
      <c r="U179" s="230">
        <f t="shared" si="41"/>
        <v>0</v>
      </c>
      <c r="V179" s="230">
        <f t="shared" si="41"/>
        <v>0</v>
      </c>
      <c r="W179" s="230">
        <f t="shared" si="41"/>
        <v>0</v>
      </c>
      <c r="X179" s="230">
        <f t="shared" si="41"/>
        <v>0</v>
      </c>
      <c r="Y179" s="231">
        <f t="shared" si="41"/>
        <v>0</v>
      </c>
      <c r="Z179" s="230">
        <f t="shared" si="41"/>
        <v>0</v>
      </c>
      <c r="AA179" s="230">
        <f t="shared" si="41"/>
        <v>22</v>
      </c>
      <c r="AB179" s="230">
        <f t="shared" si="41"/>
        <v>22</v>
      </c>
      <c r="AC179" s="230">
        <f t="shared" si="41"/>
        <v>22</v>
      </c>
    </row>
    <row r="180" spans="1:29" s="86" customFormat="1" ht="16.5" thickBot="1" x14ac:dyDescent="0.3">
      <c r="A180" s="1716" t="s">
        <v>229</v>
      </c>
      <c r="B180" s="1716"/>
      <c r="C180" s="1716"/>
      <c r="D180" s="1716"/>
      <c r="E180" s="1716"/>
      <c r="F180" s="1716"/>
      <c r="G180" s="1716"/>
      <c r="H180" s="1716"/>
      <c r="I180" s="1716"/>
      <c r="J180" s="1716"/>
      <c r="K180" s="1716"/>
      <c r="L180" s="1716"/>
      <c r="M180" s="1716"/>
      <c r="N180" s="702">
        <v>3</v>
      </c>
      <c r="O180" s="703"/>
      <c r="P180" s="704">
        <v>3</v>
      </c>
      <c r="Q180" s="704">
        <v>3</v>
      </c>
      <c r="R180" s="724">
        <v>3</v>
      </c>
      <c r="S180" s="728"/>
      <c r="T180" s="365"/>
      <c r="U180" s="365"/>
      <c r="V180" s="365"/>
      <c r="W180" s="365"/>
      <c r="X180" s="365"/>
    </row>
    <row r="181" spans="1:29" s="86" customFormat="1" ht="16.5" thickBot="1" x14ac:dyDescent="0.3">
      <c r="A181" s="1716" t="s">
        <v>230</v>
      </c>
      <c r="B181" s="1716"/>
      <c r="C181" s="1716"/>
      <c r="D181" s="1716"/>
      <c r="E181" s="1716"/>
      <c r="F181" s="1716"/>
      <c r="G181" s="1716"/>
      <c r="H181" s="1716"/>
      <c r="I181" s="1716"/>
      <c r="J181" s="1716"/>
      <c r="K181" s="1716"/>
      <c r="L181" s="1716"/>
      <c r="M181" s="1716"/>
      <c r="N181" s="705">
        <v>4</v>
      </c>
      <c r="O181" s="706"/>
      <c r="P181" s="707">
        <v>4</v>
      </c>
      <c r="Q181" s="707">
        <v>4</v>
      </c>
      <c r="R181" s="725">
        <v>2</v>
      </c>
      <c r="S181" s="728"/>
      <c r="T181" s="367"/>
      <c r="U181" s="367"/>
      <c r="V181" s="367"/>
      <c r="W181" s="367"/>
      <c r="X181" s="367"/>
    </row>
    <row r="182" spans="1:29" s="86" customFormat="1" ht="16.5" thickBot="1" x14ac:dyDescent="0.3">
      <c r="A182" s="1716" t="s">
        <v>231</v>
      </c>
      <c r="B182" s="1716"/>
      <c r="C182" s="1716"/>
      <c r="D182" s="1716"/>
      <c r="E182" s="1716"/>
      <c r="F182" s="1716"/>
      <c r="G182" s="1716"/>
      <c r="H182" s="1716"/>
      <c r="I182" s="1716"/>
      <c r="J182" s="1716"/>
      <c r="K182" s="1716"/>
      <c r="L182" s="1716"/>
      <c r="M182" s="1716"/>
      <c r="N182" s="708"/>
      <c r="O182" s="709"/>
      <c r="P182" s="709"/>
      <c r="Q182" s="710"/>
      <c r="R182" s="726"/>
      <c r="S182" s="728"/>
      <c r="T182" s="370"/>
      <c r="U182" s="370"/>
      <c r="V182" s="370"/>
      <c r="W182" s="370"/>
      <c r="X182" s="370"/>
    </row>
    <row r="183" spans="1:29" s="86" customFormat="1" ht="16.5" thickBot="1" x14ac:dyDescent="0.3">
      <c r="A183" s="1725" t="s">
        <v>232</v>
      </c>
      <c r="B183" s="1725"/>
      <c r="C183" s="1725"/>
      <c r="D183" s="1725"/>
      <c r="E183" s="1725"/>
      <c r="F183" s="1725"/>
      <c r="G183" s="1725"/>
      <c r="H183" s="1725"/>
      <c r="I183" s="1725"/>
      <c r="J183" s="1725"/>
      <c r="K183" s="1725"/>
      <c r="L183" s="1725"/>
      <c r="M183" s="1725"/>
      <c r="N183" s="711"/>
      <c r="O183" s="709"/>
      <c r="P183" s="712">
        <v>1</v>
      </c>
      <c r="Q183" s="713"/>
      <c r="R183" s="727">
        <v>1</v>
      </c>
      <c r="S183" s="728"/>
      <c r="T183" s="374"/>
      <c r="U183" s="373"/>
      <c r="V183" s="374"/>
      <c r="W183" s="374"/>
      <c r="X183" s="374"/>
    </row>
    <row r="184" spans="1:29" s="86" customFormat="1" ht="16.5" thickBot="1" x14ac:dyDescent="0.3">
      <c r="A184" s="1726" t="s">
        <v>233</v>
      </c>
      <c r="B184" s="1727"/>
      <c r="C184" s="1727"/>
      <c r="D184" s="1727"/>
      <c r="E184" s="1727"/>
      <c r="F184" s="1727"/>
      <c r="G184" s="1727"/>
      <c r="H184" s="1727"/>
      <c r="I184" s="1727"/>
      <c r="J184" s="1727"/>
      <c r="K184" s="1727"/>
      <c r="L184" s="1727"/>
      <c r="M184" s="1728"/>
      <c r="N184" s="1729" t="s">
        <v>234</v>
      </c>
      <c r="O184" s="1730"/>
      <c r="P184" s="1731"/>
      <c r="Q184" s="1737" t="e">
        <f>G106/G178*100</f>
        <v>#REF!</v>
      </c>
      <c r="R184" s="1738"/>
      <c r="S184" s="1738"/>
      <c r="T184" s="1737" t="s">
        <v>35</v>
      </c>
      <c r="U184" s="1738"/>
      <c r="V184" s="1739"/>
      <c r="W184" s="1737" t="e">
        <f>G175/G178*100</f>
        <v>#REF!</v>
      </c>
      <c r="X184" s="1739"/>
      <c r="Y184" s="375" t="e">
        <f>SUM(N184:X184)</f>
        <v>#REF!</v>
      </c>
    </row>
    <row r="185" spans="1:29" s="86" customFormat="1" x14ac:dyDescent="0.25">
      <c r="A185" s="376"/>
      <c r="B185" s="376"/>
      <c r="C185" s="376"/>
      <c r="D185" s="376"/>
      <c r="E185" s="376"/>
      <c r="F185" s="376"/>
      <c r="G185" s="376"/>
      <c r="H185" s="376"/>
      <c r="I185" s="376"/>
      <c r="J185" s="376"/>
      <c r="K185" s="376"/>
      <c r="L185" s="376"/>
      <c r="M185" s="376"/>
      <c r="N185" s="377"/>
      <c r="O185" s="377"/>
      <c r="P185" s="377"/>
      <c r="Q185" s="378"/>
      <c r="R185" s="378"/>
      <c r="S185" s="378"/>
      <c r="T185" s="377"/>
      <c r="U185" s="377"/>
      <c r="V185" s="377"/>
      <c r="W185" s="377"/>
      <c r="X185" s="377"/>
    </row>
    <row r="186" spans="1:29" s="86" customFormat="1" x14ac:dyDescent="0.25">
      <c r="A186" s="379"/>
      <c r="B186" s="379"/>
      <c r="C186" s="379"/>
      <c r="D186" s="379"/>
      <c r="E186" s="379"/>
      <c r="F186" s="379"/>
      <c r="G186" s="379"/>
      <c r="H186" s="379"/>
      <c r="I186" s="379"/>
      <c r="J186" s="379"/>
      <c r="K186" s="379"/>
      <c r="L186" s="379"/>
      <c r="M186" s="379"/>
      <c r="N186" s="379"/>
      <c r="O186" s="379"/>
      <c r="P186" s="379"/>
      <c r="Q186" s="379"/>
      <c r="R186" s="379"/>
      <c r="S186" s="379"/>
      <c r="T186" s="379"/>
      <c r="U186" s="379"/>
      <c r="V186" s="379"/>
      <c r="W186" s="379"/>
      <c r="X186" s="379"/>
    </row>
    <row r="187" spans="1:29" s="86" customFormat="1" x14ac:dyDescent="0.25">
      <c r="A187" s="379"/>
      <c r="B187" s="719"/>
      <c r="C187" s="719"/>
      <c r="D187" s="719"/>
      <c r="E187" s="719"/>
      <c r="F187" s="719"/>
      <c r="G187" s="719"/>
      <c r="H187" s="719"/>
      <c r="I187" s="719"/>
      <c r="J187" s="719"/>
      <c r="K187" s="719"/>
      <c r="L187" s="379"/>
      <c r="M187" s="379"/>
      <c r="N187" s="379"/>
      <c r="O187" s="379"/>
      <c r="P187" s="379"/>
      <c r="Q187" s="379"/>
      <c r="R187" s="379"/>
      <c r="S187" s="379"/>
      <c r="T187" s="379"/>
      <c r="U187" s="379"/>
      <c r="V187" s="379"/>
      <c r="W187" s="379"/>
      <c r="X187" s="379"/>
    </row>
    <row r="188" spans="1:29" s="86" customFormat="1" x14ac:dyDescent="0.25">
      <c r="A188" s="379"/>
      <c r="B188" s="719" t="s">
        <v>235</v>
      </c>
      <c r="C188" s="719"/>
      <c r="D188" s="1732"/>
      <c r="E188" s="1732"/>
      <c r="F188" s="1733"/>
      <c r="G188" s="1733"/>
      <c r="H188" s="719"/>
      <c r="I188" s="1734" t="s">
        <v>236</v>
      </c>
      <c r="J188" s="1740"/>
      <c r="K188" s="1740"/>
      <c r="L188" s="379"/>
      <c r="M188" s="379"/>
      <c r="N188" s="379"/>
      <c r="O188" s="379"/>
      <c r="P188" s="379"/>
      <c r="Q188" s="379"/>
      <c r="R188" s="379"/>
      <c r="S188" s="379"/>
      <c r="T188" s="379"/>
      <c r="U188" s="379"/>
      <c r="V188" s="379"/>
      <c r="W188" s="379"/>
      <c r="X188" s="379"/>
    </row>
    <row r="189" spans="1:29" s="86" customFormat="1" x14ac:dyDescent="0.25">
      <c r="A189" s="379"/>
      <c r="B189" s="379"/>
      <c r="C189" s="379"/>
      <c r="D189" s="379"/>
      <c r="E189" s="379"/>
      <c r="F189" s="379"/>
      <c r="G189" s="379"/>
      <c r="H189" s="379"/>
      <c r="I189" s="379"/>
      <c r="J189" s="379"/>
      <c r="K189" s="379"/>
      <c r="L189" s="379"/>
      <c r="M189" s="379"/>
      <c r="N189" s="379"/>
      <c r="O189" s="379"/>
      <c r="P189" s="379"/>
      <c r="Q189" s="379"/>
      <c r="R189" s="379"/>
      <c r="S189" s="379"/>
      <c r="T189" s="379"/>
      <c r="U189" s="379"/>
      <c r="V189" s="379"/>
      <c r="W189" s="379"/>
      <c r="X189" s="379"/>
    </row>
    <row r="190" spans="1:29" s="86" customFormat="1" x14ac:dyDescent="0.25">
      <c r="A190" s="379"/>
      <c r="B190" s="719" t="s">
        <v>237</v>
      </c>
      <c r="C190" s="719"/>
      <c r="D190" s="1732"/>
      <c r="E190" s="1732"/>
      <c r="F190" s="1733"/>
      <c r="G190" s="1733"/>
      <c r="H190" s="719"/>
      <c r="I190" s="1734" t="s">
        <v>238</v>
      </c>
      <c r="J190" s="1735"/>
      <c r="K190" s="1735"/>
      <c r="L190" s="379"/>
      <c r="M190" s="379"/>
      <c r="N190" s="379"/>
      <c r="O190" s="379"/>
      <c r="P190" s="379"/>
      <c r="Q190" s="379"/>
      <c r="R190" s="379"/>
      <c r="S190" s="379"/>
      <c r="T190" s="379"/>
      <c r="U190" s="379"/>
      <c r="V190" s="379"/>
      <c r="W190" s="379"/>
      <c r="X190" s="379"/>
    </row>
    <row r="191" spans="1:29" s="86" customFormat="1" x14ac:dyDescent="0.25">
      <c r="A191" s="379"/>
      <c r="B191" s="379"/>
      <c r="C191" s="379"/>
      <c r="D191" s="379"/>
      <c r="E191" s="379"/>
      <c r="F191" s="379"/>
      <c r="G191" s="379"/>
      <c r="H191" s="379"/>
      <c r="I191" s="379"/>
      <c r="J191" s="379"/>
      <c r="K191" s="379"/>
      <c r="L191" s="379"/>
      <c r="M191" s="379"/>
      <c r="N191" s="379"/>
      <c r="O191" s="379"/>
      <c r="P191" s="379"/>
      <c r="Q191" s="379"/>
      <c r="R191" s="379"/>
      <c r="S191" s="379"/>
      <c r="T191" s="379"/>
      <c r="U191" s="379"/>
      <c r="V191" s="379"/>
      <c r="W191" s="379"/>
      <c r="X191" s="379"/>
    </row>
    <row r="192" spans="1:29" s="86" customFormat="1" x14ac:dyDescent="0.25">
      <c r="A192" s="379"/>
      <c r="B192" s="719" t="s">
        <v>239</v>
      </c>
      <c r="C192" s="719"/>
      <c r="D192" s="1732"/>
      <c r="E192" s="1732"/>
      <c r="F192" s="1733"/>
      <c r="G192" s="1733"/>
      <c r="H192" s="719"/>
      <c r="I192" s="1734" t="s">
        <v>238</v>
      </c>
      <c r="J192" s="1735"/>
      <c r="K192" s="1735"/>
      <c r="L192" s="379"/>
      <c r="M192" s="379"/>
      <c r="N192" s="379"/>
      <c r="O192" s="379"/>
      <c r="P192" s="379"/>
      <c r="Q192" s="379"/>
      <c r="R192" s="379"/>
      <c r="S192" s="379"/>
      <c r="T192" s="379"/>
      <c r="U192" s="379"/>
      <c r="V192" s="379"/>
      <c r="W192" s="379"/>
      <c r="X192" s="379"/>
    </row>
    <row r="193" spans="1:24" s="86" customFormat="1" x14ac:dyDescent="0.25">
      <c r="A193" s="95"/>
      <c r="B193" s="381"/>
      <c r="C193" s="1736" t="s">
        <v>109</v>
      </c>
      <c r="D193" s="1736"/>
      <c r="E193" s="1736"/>
      <c r="F193" s="1736"/>
      <c r="G193" s="1736"/>
      <c r="H193" s="1736"/>
      <c r="I193" s="1736"/>
      <c r="J193" s="1736"/>
      <c r="K193" s="1736"/>
      <c r="L193" s="382"/>
      <c r="M193" s="382"/>
      <c r="N193" s="379"/>
      <c r="O193" s="379"/>
      <c r="P193" s="379"/>
      <c r="Q193" s="379"/>
      <c r="R193" s="379"/>
      <c r="S193" s="379"/>
      <c r="T193" s="379"/>
      <c r="U193" s="379"/>
      <c r="V193" s="379"/>
      <c r="W193" s="379"/>
      <c r="X193" s="379"/>
    </row>
  </sheetData>
  <mergeCells count="88">
    <mergeCell ref="D192:G192"/>
    <mergeCell ref="I192:K192"/>
    <mergeCell ref="C193:K193"/>
    <mergeCell ref="T184:V184"/>
    <mergeCell ref="W184:X184"/>
    <mergeCell ref="D188:G188"/>
    <mergeCell ref="I188:K188"/>
    <mergeCell ref="D190:G190"/>
    <mergeCell ref="I190:K190"/>
    <mergeCell ref="Q184:S184"/>
    <mergeCell ref="A181:M181"/>
    <mergeCell ref="A182:M182"/>
    <mergeCell ref="A183:M183"/>
    <mergeCell ref="A184:M184"/>
    <mergeCell ref="N184:P184"/>
    <mergeCell ref="A180:M180"/>
    <mergeCell ref="A166:A169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78:F178"/>
    <mergeCell ref="A179:M179"/>
    <mergeCell ref="A162:A165"/>
    <mergeCell ref="A132:F132"/>
    <mergeCell ref="A133:F133"/>
    <mergeCell ref="A134:F134"/>
    <mergeCell ref="A135:X135"/>
    <mergeCell ref="A136:A137"/>
    <mergeCell ref="A138:A141"/>
    <mergeCell ref="A142:A145"/>
    <mergeCell ref="A146:A149"/>
    <mergeCell ref="A150:A153"/>
    <mergeCell ref="A154:A157"/>
    <mergeCell ref="A158:A161"/>
    <mergeCell ref="A126:A131"/>
    <mergeCell ref="A100:X100"/>
    <mergeCell ref="A103:F103"/>
    <mergeCell ref="A104:F104"/>
    <mergeCell ref="A105:F105"/>
    <mergeCell ref="A106:F106"/>
    <mergeCell ref="A107:X107"/>
    <mergeCell ref="A108:X108"/>
    <mergeCell ref="A110:A111"/>
    <mergeCell ref="A112:A113"/>
    <mergeCell ref="A114:A119"/>
    <mergeCell ref="A120:A125"/>
    <mergeCell ref="A99:F99"/>
    <mergeCell ref="A10:X10"/>
    <mergeCell ref="A45:F45"/>
    <mergeCell ref="A46:F46"/>
    <mergeCell ref="A47:F47"/>
    <mergeCell ref="A48:X48"/>
    <mergeCell ref="A89:F89"/>
    <mergeCell ref="A90:F90"/>
    <mergeCell ref="A91:F91"/>
    <mergeCell ref="A92:X92"/>
    <mergeCell ref="A97:F97"/>
    <mergeCell ref="A98:F98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5" right="0.75" top="1" bottom="1" header="0.5" footer="0.5"/>
  <pageSetup paperSize="9" scale="56" orientation="landscape" r:id="rId1"/>
  <headerFooter alignWithMargins="0"/>
  <rowBreaks count="1" manualBreakCount="1"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view="pageBreakPreview" topLeftCell="A19" zoomScale="85" zoomScaleNormal="85" workbookViewId="0">
      <selection activeCell="B17" sqref="B17"/>
    </sheetView>
  </sheetViews>
  <sheetFormatPr defaultRowHeight="15.75" x14ac:dyDescent="0.25"/>
  <cols>
    <col min="1" max="1" width="11.28515625" style="383" customWidth="1"/>
    <col min="2" max="2" width="44.140625" style="384" customWidth="1"/>
    <col min="3" max="3" width="6.7109375" style="385" customWidth="1"/>
    <col min="4" max="4" width="12" style="386" customWidth="1"/>
    <col min="5" max="5" width="7.28515625" style="386" customWidth="1"/>
    <col min="6" max="6" width="6.42578125" style="385" customWidth="1"/>
    <col min="7" max="7" width="7.42578125" style="385" customWidth="1"/>
    <col min="8" max="8" width="9.85546875" style="385" customWidth="1"/>
    <col min="9" max="9" width="8.7109375" style="384" customWidth="1"/>
    <col min="10" max="10" width="8" style="384" customWidth="1"/>
    <col min="11" max="11" width="5.85546875" style="384" customWidth="1"/>
    <col min="12" max="12" width="7.85546875" style="384" customWidth="1"/>
    <col min="13" max="13" width="8.85546875" style="384" customWidth="1"/>
    <col min="14" max="21" width="3.85546875" style="384" customWidth="1"/>
    <col min="22" max="23" width="4" style="384" customWidth="1"/>
    <col min="24" max="28" width="0" style="145" hidden="1" customWidth="1"/>
    <col min="29" max="16384" width="9.140625" style="145"/>
  </cols>
  <sheetData>
    <row r="1" spans="1:28" s="86" customFormat="1" ht="18.75" thickBot="1" x14ac:dyDescent="0.3">
      <c r="A1" s="1613" t="s">
        <v>123</v>
      </c>
      <c r="B1" s="1614"/>
      <c r="C1" s="1614"/>
      <c r="D1" s="1614"/>
      <c r="E1" s="1614"/>
      <c r="F1" s="1614"/>
      <c r="G1" s="1614"/>
      <c r="H1" s="1614"/>
      <c r="I1" s="1614"/>
      <c r="J1" s="1614"/>
      <c r="K1" s="1614"/>
      <c r="L1" s="1614"/>
      <c r="M1" s="1614"/>
      <c r="N1" s="1614"/>
      <c r="O1" s="1614"/>
      <c r="P1" s="1614"/>
      <c r="Q1" s="1614"/>
      <c r="R1" s="1614"/>
      <c r="S1" s="1614"/>
      <c r="T1" s="1614"/>
      <c r="U1" s="1614"/>
      <c r="V1" s="1614"/>
      <c r="W1" s="1615"/>
    </row>
    <row r="2" spans="1:28" s="86" customFormat="1" x14ac:dyDescent="0.25">
      <c r="A2" s="1616" t="s">
        <v>124</v>
      </c>
      <c r="B2" s="1619" t="s">
        <v>125</v>
      </c>
      <c r="C2" s="1622" t="s">
        <v>126</v>
      </c>
      <c r="D2" s="1623"/>
      <c r="E2" s="1623"/>
      <c r="F2" s="1624"/>
      <c r="G2" s="1625" t="s">
        <v>127</v>
      </c>
      <c r="H2" s="1628" t="s">
        <v>128</v>
      </c>
      <c r="I2" s="1629"/>
      <c r="J2" s="1629"/>
      <c r="K2" s="1629"/>
      <c r="L2" s="1629"/>
      <c r="M2" s="1630"/>
      <c r="N2" s="1631" t="s">
        <v>129</v>
      </c>
      <c r="O2" s="1632"/>
      <c r="P2" s="1632"/>
      <c r="Q2" s="1632"/>
      <c r="R2" s="1632"/>
      <c r="S2" s="1632"/>
      <c r="T2" s="1632"/>
      <c r="U2" s="1632"/>
      <c r="V2" s="1632"/>
      <c r="W2" s="1633"/>
    </row>
    <row r="3" spans="1:28" s="86" customFormat="1" ht="16.5" thickBot="1" x14ac:dyDescent="0.3">
      <c r="A3" s="1617"/>
      <c r="B3" s="1620"/>
      <c r="C3" s="1637" t="s">
        <v>130</v>
      </c>
      <c r="D3" s="1639" t="s">
        <v>131</v>
      </c>
      <c r="E3" s="1641" t="s">
        <v>132</v>
      </c>
      <c r="F3" s="1642"/>
      <c r="G3" s="1626"/>
      <c r="H3" s="1647" t="s">
        <v>6</v>
      </c>
      <c r="I3" s="1650" t="s">
        <v>133</v>
      </c>
      <c r="J3" s="1651"/>
      <c r="K3" s="1651"/>
      <c r="L3" s="1652"/>
      <c r="M3" s="1653" t="s">
        <v>134</v>
      </c>
      <c r="N3" s="1634"/>
      <c r="O3" s="1635"/>
      <c r="P3" s="1635"/>
      <c r="Q3" s="1635"/>
      <c r="R3" s="1635"/>
      <c r="S3" s="1635"/>
      <c r="T3" s="1635"/>
      <c r="U3" s="1635"/>
      <c r="V3" s="1635"/>
      <c r="W3" s="1636"/>
    </row>
    <row r="4" spans="1:28" s="86" customFormat="1" ht="16.5" thickBot="1" x14ac:dyDescent="0.3">
      <c r="A4" s="1617"/>
      <c r="B4" s="1620"/>
      <c r="C4" s="1637"/>
      <c r="D4" s="1639"/>
      <c r="E4" s="1639" t="s">
        <v>135</v>
      </c>
      <c r="F4" s="1657" t="s">
        <v>136</v>
      </c>
      <c r="G4" s="1626"/>
      <c r="H4" s="1648"/>
      <c r="I4" s="1659" t="s">
        <v>21</v>
      </c>
      <c r="J4" s="1659" t="s">
        <v>23</v>
      </c>
      <c r="K4" s="1659" t="s">
        <v>137</v>
      </c>
      <c r="L4" s="1659" t="s">
        <v>138</v>
      </c>
      <c r="M4" s="1654"/>
      <c r="N4" s="1662" t="s">
        <v>139</v>
      </c>
      <c r="O4" s="1663"/>
      <c r="P4" s="1664"/>
      <c r="Q4" s="1662" t="s">
        <v>140</v>
      </c>
      <c r="R4" s="1663"/>
      <c r="S4" s="1662"/>
      <c r="T4" s="1663"/>
      <c r="U4" s="1664"/>
      <c r="V4" s="1662"/>
      <c r="W4" s="1664"/>
    </row>
    <row r="5" spans="1:28" s="86" customFormat="1" ht="16.5" thickBot="1" x14ac:dyDescent="0.3">
      <c r="A5" s="1617"/>
      <c r="B5" s="1620"/>
      <c r="C5" s="1637"/>
      <c r="D5" s="1639"/>
      <c r="E5" s="1639"/>
      <c r="F5" s="1657"/>
      <c r="G5" s="1626"/>
      <c r="H5" s="1648"/>
      <c r="I5" s="1660"/>
      <c r="J5" s="1660"/>
      <c r="K5" s="1660"/>
      <c r="L5" s="1660"/>
      <c r="M5" s="1654"/>
      <c r="N5" s="87">
        <v>1</v>
      </c>
      <c r="O5" s="88" t="s">
        <v>52</v>
      </c>
      <c r="P5" s="89" t="s">
        <v>53</v>
      </c>
      <c r="Q5" s="87">
        <v>3</v>
      </c>
      <c r="R5" s="90">
        <v>4</v>
      </c>
      <c r="S5" s="91"/>
      <c r="T5" s="88"/>
      <c r="U5" s="92"/>
      <c r="V5" s="87"/>
      <c r="W5" s="92"/>
    </row>
    <row r="6" spans="1:28" s="86" customFormat="1" ht="16.5" thickBot="1" x14ac:dyDescent="0.3">
      <c r="A6" s="1617"/>
      <c r="B6" s="1620"/>
      <c r="C6" s="1637"/>
      <c r="D6" s="1639"/>
      <c r="E6" s="1639"/>
      <c r="F6" s="1657"/>
      <c r="G6" s="1626"/>
      <c r="H6" s="1648"/>
      <c r="I6" s="1660"/>
      <c r="J6" s="1660"/>
      <c r="K6" s="1660"/>
      <c r="L6" s="1660"/>
      <c r="M6" s="1655"/>
      <c r="N6" s="1665" t="s">
        <v>141</v>
      </c>
      <c r="O6" s="1666"/>
      <c r="P6" s="1667"/>
      <c r="Q6" s="1667"/>
      <c r="R6" s="1667"/>
      <c r="S6" s="1667"/>
      <c r="T6" s="1667"/>
      <c r="U6" s="1667"/>
      <c r="V6" s="1667"/>
      <c r="W6" s="1669"/>
    </row>
    <row r="7" spans="1:28" s="86" customFormat="1" ht="25.5" customHeight="1" thickBot="1" x14ac:dyDescent="0.3">
      <c r="A7" s="1618"/>
      <c r="B7" s="1621"/>
      <c r="C7" s="1638"/>
      <c r="D7" s="1640"/>
      <c r="E7" s="1640"/>
      <c r="F7" s="1658"/>
      <c r="G7" s="1627"/>
      <c r="H7" s="1649"/>
      <c r="I7" s="1661"/>
      <c r="J7" s="1661"/>
      <c r="K7" s="1661"/>
      <c r="L7" s="1661"/>
      <c r="M7" s="1656"/>
      <c r="N7" s="87">
        <v>15</v>
      </c>
      <c r="O7" s="88">
        <v>9</v>
      </c>
      <c r="P7" s="92">
        <v>9</v>
      </c>
      <c r="Q7" s="87">
        <v>15</v>
      </c>
      <c r="R7" s="88">
        <v>13</v>
      </c>
      <c r="S7" s="87"/>
      <c r="T7" s="88"/>
      <c r="U7" s="92"/>
      <c r="V7" s="87"/>
      <c r="W7" s="92"/>
    </row>
    <row r="8" spans="1:28" s="86" customFormat="1" ht="16.5" thickBot="1" x14ac:dyDescent="0.3">
      <c r="A8" s="93">
        <v>1</v>
      </c>
      <c r="B8" s="94">
        <v>2</v>
      </c>
      <c r="C8" s="95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3">
        <v>9</v>
      </c>
      <c r="J8" s="93">
        <v>10</v>
      </c>
      <c r="K8" s="93">
        <v>11</v>
      </c>
      <c r="L8" s="93">
        <v>12</v>
      </c>
      <c r="M8" s="96">
        <v>13</v>
      </c>
      <c r="N8" s="87">
        <v>14</v>
      </c>
      <c r="O8" s="97">
        <v>15</v>
      </c>
      <c r="P8" s="87">
        <v>16</v>
      </c>
      <c r="Q8" s="97">
        <v>17</v>
      </c>
      <c r="R8" s="87">
        <v>18</v>
      </c>
      <c r="S8" s="87"/>
      <c r="T8" s="97"/>
      <c r="U8" s="87"/>
      <c r="V8" s="97"/>
      <c r="W8" s="94"/>
      <c r="X8" s="95">
        <v>25</v>
      </c>
      <c r="Y8" s="93">
        <v>26</v>
      </c>
      <c r="Z8" s="96">
        <v>27</v>
      </c>
      <c r="AA8" s="93">
        <v>28</v>
      </c>
      <c r="AB8" s="96">
        <v>29</v>
      </c>
    </row>
    <row r="9" spans="1:28" s="86" customFormat="1" ht="16.5" thickBot="1" x14ac:dyDescent="0.3">
      <c r="A9" s="1643" t="s">
        <v>142</v>
      </c>
      <c r="B9" s="1644"/>
      <c r="C9" s="1645"/>
      <c r="D9" s="1645"/>
      <c r="E9" s="1645"/>
      <c r="F9" s="1645"/>
      <c r="G9" s="1645"/>
      <c r="H9" s="1645"/>
      <c r="I9" s="1645"/>
      <c r="J9" s="1645"/>
      <c r="K9" s="1645"/>
      <c r="L9" s="1645"/>
      <c r="M9" s="1645"/>
      <c r="N9" s="1644"/>
      <c r="O9" s="1644"/>
      <c r="P9" s="1644"/>
      <c r="Q9" s="1644"/>
      <c r="R9" s="1644"/>
      <c r="S9" s="1644"/>
      <c r="T9" s="1644"/>
      <c r="U9" s="1644"/>
      <c r="V9" s="1644"/>
      <c r="W9" s="1646"/>
    </row>
    <row r="10" spans="1:28" s="86" customFormat="1" ht="16.5" thickBot="1" x14ac:dyDescent="0.3">
      <c r="A10" s="1749" t="s">
        <v>143</v>
      </c>
      <c r="B10" s="1674"/>
      <c r="C10" s="1674"/>
      <c r="D10" s="1674"/>
      <c r="E10" s="1674"/>
      <c r="F10" s="1674"/>
      <c r="G10" s="1674"/>
      <c r="H10" s="1674"/>
      <c r="I10" s="1674"/>
      <c r="J10" s="1674"/>
      <c r="K10" s="1674"/>
      <c r="L10" s="1674"/>
      <c r="M10" s="1674"/>
      <c r="N10" s="1674"/>
      <c r="O10" s="1674"/>
      <c r="P10" s="1674"/>
      <c r="Q10" s="1674"/>
      <c r="R10" s="1674"/>
      <c r="S10" s="1674"/>
      <c r="T10" s="1674"/>
      <c r="U10" s="1674"/>
      <c r="V10" s="1674"/>
      <c r="W10" s="1675"/>
    </row>
    <row r="11" spans="1:28" s="113" customFormat="1" x14ac:dyDescent="0.25">
      <c r="A11" s="98" t="s">
        <v>144</v>
      </c>
      <c r="B11" s="99" t="s">
        <v>15</v>
      </c>
      <c r="C11" s="100"/>
      <c r="D11" s="101"/>
      <c r="E11" s="102"/>
      <c r="F11" s="103"/>
      <c r="G11" s="104">
        <v>3</v>
      </c>
      <c r="H11" s="105">
        <f>G11*30</f>
        <v>90</v>
      </c>
      <c r="I11" s="106">
        <f>J11+K11+L11</f>
        <v>39</v>
      </c>
      <c r="J11" s="107"/>
      <c r="K11" s="107"/>
      <c r="L11" s="107">
        <v>39</v>
      </c>
      <c r="M11" s="108">
        <f>H11-I11</f>
        <v>51</v>
      </c>
      <c r="N11" s="109"/>
      <c r="O11" s="110"/>
      <c r="P11" s="111"/>
      <c r="Q11" s="112"/>
      <c r="R11" s="110">
        <v>3</v>
      </c>
      <c r="S11" s="112"/>
      <c r="T11" s="110"/>
      <c r="U11" s="111"/>
      <c r="V11" s="112"/>
      <c r="W11" s="111"/>
    </row>
    <row r="12" spans="1:28" s="113" customFormat="1" x14ac:dyDescent="0.25">
      <c r="A12" s="114" t="s">
        <v>145</v>
      </c>
      <c r="B12" s="115" t="s">
        <v>17</v>
      </c>
      <c r="C12" s="116"/>
      <c r="D12" s="117"/>
      <c r="E12" s="117"/>
      <c r="F12" s="118"/>
      <c r="G12" s="119">
        <f>G13+G14+G15</f>
        <v>6.5</v>
      </c>
      <c r="H12" s="120">
        <f t="shared" ref="H12:M12" si="0">H13+H14+H15</f>
        <v>195</v>
      </c>
      <c r="I12" s="121">
        <f t="shared" si="0"/>
        <v>132</v>
      </c>
      <c r="J12" s="122"/>
      <c r="K12" s="122"/>
      <c r="L12" s="122">
        <f t="shared" si="0"/>
        <v>132</v>
      </c>
      <c r="M12" s="123">
        <f t="shared" si="0"/>
        <v>63</v>
      </c>
      <c r="N12" s="124"/>
      <c r="O12" s="125"/>
      <c r="P12" s="126"/>
      <c r="Q12" s="127"/>
      <c r="R12" s="125"/>
      <c r="S12" s="127"/>
      <c r="T12" s="125"/>
      <c r="U12" s="126"/>
      <c r="V12" s="127"/>
      <c r="W12" s="126"/>
    </row>
    <row r="13" spans="1:28" x14ac:dyDescent="0.25">
      <c r="A13" s="128" t="s">
        <v>146</v>
      </c>
      <c r="B13" s="129" t="s">
        <v>17</v>
      </c>
      <c r="C13" s="116"/>
      <c r="D13" s="130">
        <v>1</v>
      </c>
      <c r="E13" s="131"/>
      <c r="F13" s="132"/>
      <c r="G13" s="133">
        <v>3</v>
      </c>
      <c r="H13" s="134">
        <f>G13*30</f>
        <v>90</v>
      </c>
      <c r="I13" s="135">
        <f>J13+K13+L13</f>
        <v>60</v>
      </c>
      <c r="J13" s="136"/>
      <c r="K13" s="136"/>
      <c r="L13" s="136">
        <v>60</v>
      </c>
      <c r="M13" s="137">
        <f t="shared" ref="M13:M18" si="1">H13-I13</f>
        <v>30</v>
      </c>
      <c r="N13" s="138">
        <v>4</v>
      </c>
      <c r="O13" s="139"/>
      <c r="P13" s="140"/>
      <c r="Q13" s="141"/>
      <c r="R13" s="139"/>
      <c r="S13" s="142"/>
      <c r="T13" s="143"/>
      <c r="U13" s="144"/>
      <c r="V13" s="142"/>
      <c r="W13" s="144"/>
    </row>
    <row r="14" spans="1:28" x14ac:dyDescent="0.25">
      <c r="A14" s="128" t="s">
        <v>147</v>
      </c>
      <c r="B14" s="129" t="s">
        <v>17</v>
      </c>
      <c r="C14" s="116"/>
      <c r="D14" s="146" t="s">
        <v>148</v>
      </c>
      <c r="E14" s="131"/>
      <c r="F14" s="132"/>
      <c r="G14" s="133">
        <v>3.5</v>
      </c>
      <c r="H14" s="134">
        <f>G14*30</f>
        <v>105</v>
      </c>
      <c r="I14" s="135">
        <f>J14+K14+L14</f>
        <v>72</v>
      </c>
      <c r="J14" s="136"/>
      <c r="K14" s="136"/>
      <c r="L14" s="136">
        <v>72</v>
      </c>
      <c r="M14" s="137">
        <f t="shared" si="1"/>
        <v>33</v>
      </c>
      <c r="N14" s="138"/>
      <c r="O14" s="139">
        <v>4</v>
      </c>
      <c r="P14" s="140">
        <v>4</v>
      </c>
      <c r="Q14" s="141"/>
      <c r="R14" s="139"/>
      <c r="S14" s="142"/>
      <c r="T14" s="143"/>
      <c r="U14" s="144"/>
      <c r="V14" s="142"/>
      <c r="W14" s="144"/>
    </row>
    <row r="15" spans="1:28" x14ac:dyDescent="0.25">
      <c r="A15" s="128" t="s">
        <v>149</v>
      </c>
      <c r="B15" s="129" t="s">
        <v>17</v>
      </c>
      <c r="C15" s="116"/>
      <c r="D15" s="130" t="s">
        <v>150</v>
      </c>
      <c r="E15" s="147"/>
      <c r="F15" s="132"/>
      <c r="G15" s="133"/>
      <c r="H15" s="134"/>
      <c r="I15" s="135"/>
      <c r="J15" s="136"/>
      <c r="K15" s="136"/>
      <c r="L15" s="136"/>
      <c r="M15" s="137">
        <f t="shared" si="1"/>
        <v>0</v>
      </c>
      <c r="N15" s="138"/>
      <c r="O15" s="139"/>
      <c r="P15" s="140"/>
      <c r="Q15" s="141" t="s">
        <v>151</v>
      </c>
      <c r="R15" s="139"/>
      <c r="S15" s="142"/>
      <c r="T15" s="143"/>
      <c r="U15" s="144"/>
      <c r="V15" s="142"/>
      <c r="W15" s="144"/>
    </row>
    <row r="16" spans="1:28" s="113" customFormat="1" ht="69.75" customHeight="1" x14ac:dyDescent="0.25">
      <c r="A16" s="114" t="s">
        <v>152</v>
      </c>
      <c r="B16" s="148" t="s">
        <v>153</v>
      </c>
      <c r="C16" s="149"/>
      <c r="D16" s="150" t="s">
        <v>154</v>
      </c>
      <c r="E16" s="151"/>
      <c r="F16" s="152"/>
      <c r="G16" s="153">
        <v>6</v>
      </c>
      <c r="H16" s="154">
        <f>G16*30</f>
        <v>180</v>
      </c>
      <c r="I16" s="149">
        <f>J16+L16</f>
        <v>60</v>
      </c>
      <c r="J16" s="155">
        <v>30</v>
      </c>
      <c r="K16" s="155"/>
      <c r="L16" s="155">
        <v>30</v>
      </c>
      <c r="M16" s="156">
        <f t="shared" si="1"/>
        <v>120</v>
      </c>
      <c r="N16" s="138">
        <v>3</v>
      </c>
      <c r="O16" s="139"/>
      <c r="P16" s="140"/>
      <c r="Q16" s="141"/>
      <c r="R16" s="139"/>
      <c r="S16" s="141"/>
      <c r="T16" s="139"/>
      <c r="U16" s="140"/>
      <c r="V16" s="141"/>
      <c r="W16" s="157"/>
    </row>
    <row r="17" spans="1:28" s="113" customFormat="1" ht="31.5" x14ac:dyDescent="0.25">
      <c r="A17" s="114" t="s">
        <v>155</v>
      </c>
      <c r="B17" s="158" t="s">
        <v>30</v>
      </c>
      <c r="C17" s="149"/>
      <c r="D17" s="150" t="s">
        <v>154</v>
      </c>
      <c r="E17" s="151"/>
      <c r="F17" s="152"/>
      <c r="G17" s="153">
        <v>4</v>
      </c>
      <c r="H17" s="154">
        <f>G17*30</f>
        <v>120</v>
      </c>
      <c r="I17" s="149">
        <f>J17+L17</f>
        <v>60</v>
      </c>
      <c r="J17" s="155">
        <v>30</v>
      </c>
      <c r="K17" s="155"/>
      <c r="L17" s="155">
        <v>30</v>
      </c>
      <c r="M17" s="156">
        <f t="shared" si="1"/>
        <v>60</v>
      </c>
      <c r="N17" s="138">
        <v>4</v>
      </c>
      <c r="O17" s="139"/>
      <c r="P17" s="140"/>
      <c r="Q17" s="141"/>
      <c r="R17" s="139"/>
      <c r="S17" s="141"/>
      <c r="T17" s="139"/>
      <c r="U17" s="140"/>
      <c r="V17" s="141"/>
      <c r="W17" s="157"/>
    </row>
    <row r="18" spans="1:28" s="113" customFormat="1" ht="32.25" thickBot="1" x14ac:dyDescent="0.3">
      <c r="A18" s="114" t="s">
        <v>156</v>
      </c>
      <c r="B18" s="158" t="s">
        <v>33</v>
      </c>
      <c r="C18" s="149"/>
      <c r="D18" s="155" t="s">
        <v>157</v>
      </c>
      <c r="E18" s="159"/>
      <c r="F18" s="160"/>
      <c r="G18" s="153">
        <v>3</v>
      </c>
      <c r="H18" s="161">
        <f>G18*30</f>
        <v>90</v>
      </c>
      <c r="I18" s="162">
        <f>J18+L18</f>
        <v>22</v>
      </c>
      <c r="J18" s="163">
        <v>15</v>
      </c>
      <c r="K18" s="163">
        <v>8</v>
      </c>
      <c r="L18" s="163">
        <v>7</v>
      </c>
      <c r="M18" s="164">
        <f t="shared" si="1"/>
        <v>68</v>
      </c>
      <c r="N18" s="138"/>
      <c r="O18" s="139"/>
      <c r="P18" s="157"/>
      <c r="Q18" s="141">
        <v>2</v>
      </c>
      <c r="R18" s="139"/>
      <c r="S18" s="141"/>
      <c r="T18" s="139"/>
      <c r="U18" s="140"/>
      <c r="V18" s="141"/>
      <c r="W18" s="140"/>
    </row>
    <row r="19" spans="1:28" s="86" customFormat="1" ht="16.5" thickBot="1" x14ac:dyDescent="0.3">
      <c r="A19" s="1750" t="s">
        <v>158</v>
      </c>
      <c r="B19" s="1751"/>
      <c r="C19" s="165"/>
      <c r="D19" s="166"/>
      <c r="E19" s="167"/>
      <c r="F19" s="167"/>
      <c r="G19" s="168">
        <f>SUM(G16:G18)+G12+G11</f>
        <v>22.5</v>
      </c>
      <c r="H19" s="169">
        <f>SUM(H16:H18)+H12+H11</f>
        <v>675</v>
      </c>
      <c r="I19" s="169">
        <f t="shared" ref="I19:M19" si="2">SUM(I16:I18)+I12+I11</f>
        <v>313</v>
      </c>
      <c r="J19" s="169">
        <f t="shared" si="2"/>
        <v>75</v>
      </c>
      <c r="K19" s="169">
        <f t="shared" si="2"/>
        <v>8</v>
      </c>
      <c r="L19" s="169">
        <f t="shared" si="2"/>
        <v>238</v>
      </c>
      <c r="M19" s="169">
        <f t="shared" si="2"/>
        <v>362</v>
      </c>
      <c r="N19" s="169">
        <f t="shared" ref="N19:AB19" si="3">SUM(N11:N18)</f>
        <v>11</v>
      </c>
      <c r="O19" s="169">
        <f t="shared" si="3"/>
        <v>4</v>
      </c>
      <c r="P19" s="169">
        <f t="shared" si="3"/>
        <v>4</v>
      </c>
      <c r="Q19" s="169">
        <f t="shared" si="3"/>
        <v>2</v>
      </c>
      <c r="R19" s="169">
        <f t="shared" si="3"/>
        <v>3</v>
      </c>
      <c r="S19" s="169">
        <f t="shared" si="3"/>
        <v>0</v>
      </c>
      <c r="T19" s="169">
        <f t="shared" si="3"/>
        <v>0</v>
      </c>
      <c r="U19" s="169">
        <f t="shared" si="3"/>
        <v>0</v>
      </c>
      <c r="V19" s="169">
        <f t="shared" si="3"/>
        <v>0</v>
      </c>
      <c r="W19" s="169">
        <f t="shared" si="3"/>
        <v>0</v>
      </c>
      <c r="X19" s="170">
        <f t="shared" si="3"/>
        <v>0</v>
      </c>
      <c r="Y19" s="169">
        <f t="shared" si="3"/>
        <v>0</v>
      </c>
      <c r="Z19" s="169">
        <f t="shared" si="3"/>
        <v>0</v>
      </c>
      <c r="AA19" s="169">
        <f t="shared" si="3"/>
        <v>0</v>
      </c>
      <c r="AB19" s="169">
        <f t="shared" si="3"/>
        <v>0</v>
      </c>
    </row>
    <row r="20" spans="1:28" ht="16.5" customHeight="1" thickBot="1" x14ac:dyDescent="0.3">
      <c r="A20" s="1682" t="s">
        <v>159</v>
      </c>
      <c r="B20" s="1683"/>
      <c r="C20" s="1683"/>
      <c r="D20" s="1683"/>
      <c r="E20" s="1683"/>
      <c r="F20" s="1683"/>
      <c r="G20" s="1683"/>
      <c r="H20" s="1683"/>
      <c r="I20" s="1683"/>
      <c r="J20" s="1683"/>
      <c r="K20" s="1683"/>
      <c r="L20" s="1683"/>
      <c r="M20" s="1683"/>
      <c r="N20" s="1684"/>
      <c r="O20" s="1684"/>
      <c r="P20" s="1684"/>
      <c r="Q20" s="1684"/>
      <c r="R20" s="1684"/>
      <c r="S20" s="1684"/>
      <c r="T20" s="1684"/>
      <c r="U20" s="1684"/>
      <c r="V20" s="1684"/>
      <c r="W20" s="1685"/>
    </row>
    <row r="21" spans="1:28" ht="16.5" customHeight="1" x14ac:dyDescent="0.25">
      <c r="A21" s="171" t="s">
        <v>160</v>
      </c>
      <c r="B21" s="172" t="s">
        <v>70</v>
      </c>
      <c r="C21" s="173" t="s">
        <v>161</v>
      </c>
      <c r="D21" s="174"/>
      <c r="E21" s="175"/>
      <c r="F21" s="176"/>
      <c r="G21" s="177">
        <v>5</v>
      </c>
      <c r="H21" s="178">
        <f>G21*30</f>
        <v>150</v>
      </c>
      <c r="I21" s="100">
        <f>J21+L21</f>
        <v>60</v>
      </c>
      <c r="J21" s="179">
        <v>30</v>
      </c>
      <c r="K21" s="179"/>
      <c r="L21" s="179">
        <v>30</v>
      </c>
      <c r="M21" s="180">
        <f>H21-I21</f>
        <v>90</v>
      </c>
      <c r="N21" s="181">
        <v>4</v>
      </c>
      <c r="O21" s="182"/>
      <c r="P21" s="183"/>
      <c r="Q21" s="184"/>
      <c r="R21" s="185"/>
      <c r="S21" s="184"/>
      <c r="T21" s="185"/>
      <c r="U21" s="183"/>
      <c r="V21" s="186"/>
      <c r="W21" s="183"/>
    </row>
    <row r="22" spans="1:28" x14ac:dyDescent="0.25">
      <c r="A22" s="187" t="s">
        <v>162</v>
      </c>
      <c r="B22" s="158" t="s">
        <v>71</v>
      </c>
      <c r="C22" s="149"/>
      <c r="D22" s="155"/>
      <c r="E22" s="159"/>
      <c r="F22" s="160"/>
      <c r="G22" s="153">
        <f>G23+G24</f>
        <v>6</v>
      </c>
      <c r="H22" s="154">
        <f>H23+H24</f>
        <v>180</v>
      </c>
      <c r="I22" s="149">
        <f>I23+I24</f>
        <v>60</v>
      </c>
      <c r="J22" s="155">
        <f>J23+J24</f>
        <v>30</v>
      </c>
      <c r="K22" s="155"/>
      <c r="L22" s="155">
        <f>L23+L24</f>
        <v>30</v>
      </c>
      <c r="M22" s="156">
        <f>M23+M24</f>
        <v>120</v>
      </c>
      <c r="N22" s="141"/>
      <c r="O22" s="139"/>
      <c r="P22" s="157"/>
      <c r="Q22" s="141"/>
      <c r="R22" s="139"/>
      <c r="S22" s="141"/>
      <c r="T22" s="139"/>
      <c r="U22" s="140"/>
      <c r="V22" s="141"/>
      <c r="W22" s="140"/>
    </row>
    <row r="23" spans="1:28" x14ac:dyDescent="0.25">
      <c r="A23" s="188" t="s">
        <v>163</v>
      </c>
      <c r="B23" s="189" t="s">
        <v>71</v>
      </c>
      <c r="C23" s="135">
        <v>1</v>
      </c>
      <c r="D23" s="190"/>
      <c r="E23" s="191"/>
      <c r="F23" s="192"/>
      <c r="G23" s="193">
        <v>5</v>
      </c>
      <c r="H23" s="194">
        <f t="shared" ref="H23:H28" si="4">G23*30</f>
        <v>150</v>
      </c>
      <c r="I23" s="135">
        <f>J23+L23</f>
        <v>60</v>
      </c>
      <c r="J23" s="190">
        <v>30</v>
      </c>
      <c r="K23" s="190"/>
      <c r="L23" s="190">
        <v>30</v>
      </c>
      <c r="M23" s="195">
        <f t="shared" ref="M23:M28" si="5">H23-I23</f>
        <v>90</v>
      </c>
      <c r="N23" s="141">
        <v>4</v>
      </c>
      <c r="O23" s="139"/>
      <c r="P23" s="157"/>
      <c r="Q23" s="141"/>
      <c r="R23" s="139"/>
      <c r="S23" s="141"/>
      <c r="T23" s="139"/>
      <c r="U23" s="140"/>
      <c r="V23" s="141"/>
      <c r="W23" s="140"/>
    </row>
    <row r="24" spans="1:28" x14ac:dyDescent="0.25">
      <c r="A24" s="188" t="s">
        <v>164</v>
      </c>
      <c r="B24" s="189" t="s">
        <v>72</v>
      </c>
      <c r="C24" s="135"/>
      <c r="D24" s="190"/>
      <c r="E24" s="191"/>
      <c r="F24" s="196" t="s">
        <v>148</v>
      </c>
      <c r="G24" s="193">
        <v>1</v>
      </c>
      <c r="H24" s="194">
        <f t="shared" si="4"/>
        <v>30</v>
      </c>
      <c r="I24" s="135">
        <f>J24+L24</f>
        <v>0</v>
      </c>
      <c r="J24" s="190"/>
      <c r="K24" s="190"/>
      <c r="L24" s="190"/>
      <c r="M24" s="195">
        <f t="shared" si="5"/>
        <v>30</v>
      </c>
      <c r="N24" s="141"/>
      <c r="O24" s="139"/>
      <c r="P24" s="157"/>
      <c r="Q24" s="141"/>
      <c r="R24" s="139"/>
      <c r="S24" s="141"/>
      <c r="T24" s="139"/>
      <c r="U24" s="140"/>
      <c r="V24" s="141"/>
      <c r="W24" s="140"/>
    </row>
    <row r="25" spans="1:28" s="113" customFormat="1" x14ac:dyDescent="0.25">
      <c r="A25" s="197" t="s">
        <v>165</v>
      </c>
      <c r="B25" s="198" t="s">
        <v>66</v>
      </c>
      <c r="C25" s="199">
        <v>2</v>
      </c>
      <c r="D25" s="155"/>
      <c r="E25" s="159"/>
      <c r="F25" s="156"/>
      <c r="G25" s="200">
        <v>4</v>
      </c>
      <c r="H25" s="154">
        <f t="shared" si="4"/>
        <v>120</v>
      </c>
      <c r="I25" s="149">
        <f>J25+K25+L25</f>
        <v>54</v>
      </c>
      <c r="J25" s="155">
        <v>36</v>
      </c>
      <c r="K25" s="155"/>
      <c r="L25" s="155">
        <v>18</v>
      </c>
      <c r="M25" s="156">
        <f t="shared" si="5"/>
        <v>66</v>
      </c>
      <c r="N25" s="135"/>
      <c r="O25" s="201">
        <v>3</v>
      </c>
      <c r="P25" s="195">
        <v>3</v>
      </c>
      <c r="Q25" s="135"/>
      <c r="R25" s="201"/>
      <c r="S25" s="135"/>
      <c r="T25" s="201"/>
      <c r="U25" s="195"/>
      <c r="V25" s="135"/>
      <c r="W25" s="195"/>
    </row>
    <row r="26" spans="1:28" ht="31.5" x14ac:dyDescent="0.25">
      <c r="A26" s="187" t="s">
        <v>166</v>
      </c>
      <c r="B26" s="202" t="s">
        <v>73</v>
      </c>
      <c r="C26" s="199">
        <v>2</v>
      </c>
      <c r="D26" s="155"/>
      <c r="E26" s="159"/>
      <c r="F26" s="156"/>
      <c r="G26" s="153">
        <v>5</v>
      </c>
      <c r="H26" s="154">
        <f t="shared" si="4"/>
        <v>150</v>
      </c>
      <c r="I26" s="149">
        <f>J26+K26+L26</f>
        <v>72</v>
      </c>
      <c r="J26" s="155">
        <v>36</v>
      </c>
      <c r="K26" s="155"/>
      <c r="L26" s="155">
        <v>36</v>
      </c>
      <c r="M26" s="156">
        <f t="shared" si="5"/>
        <v>78</v>
      </c>
      <c r="N26" s="135"/>
      <c r="O26" s="201">
        <v>4</v>
      </c>
      <c r="P26" s="195">
        <v>4</v>
      </c>
      <c r="Q26" s="135"/>
      <c r="R26" s="201"/>
      <c r="S26" s="135"/>
      <c r="T26" s="201"/>
      <c r="U26" s="195"/>
      <c r="V26" s="135"/>
      <c r="W26" s="195"/>
    </row>
    <row r="27" spans="1:28" ht="31.5" x14ac:dyDescent="0.25">
      <c r="A27" s="187" t="s">
        <v>167</v>
      </c>
      <c r="B27" s="203" t="s">
        <v>168</v>
      </c>
      <c r="C27" s="199"/>
      <c r="D27" s="155" t="s">
        <v>148</v>
      </c>
      <c r="E27" s="159"/>
      <c r="F27" s="156"/>
      <c r="G27" s="153">
        <v>4</v>
      </c>
      <c r="H27" s="154">
        <f t="shared" si="4"/>
        <v>120</v>
      </c>
      <c r="I27" s="149">
        <f>J27+K27+L27</f>
        <v>54</v>
      </c>
      <c r="J27" s="155">
        <v>36</v>
      </c>
      <c r="K27" s="155"/>
      <c r="L27" s="155">
        <v>18</v>
      </c>
      <c r="M27" s="156">
        <f t="shared" si="5"/>
        <v>66</v>
      </c>
      <c r="N27" s="135"/>
      <c r="O27" s="201">
        <v>3</v>
      </c>
      <c r="P27" s="195">
        <v>3</v>
      </c>
      <c r="Q27" s="135"/>
      <c r="R27" s="201"/>
      <c r="S27" s="135"/>
      <c r="T27" s="201"/>
      <c r="U27" s="195"/>
      <c r="V27" s="135"/>
      <c r="W27" s="195"/>
    </row>
    <row r="28" spans="1:28" x14ac:dyDescent="0.25">
      <c r="A28" s="187" t="s">
        <v>169</v>
      </c>
      <c r="B28" s="204" t="s">
        <v>74</v>
      </c>
      <c r="C28" s="149">
        <v>3</v>
      </c>
      <c r="D28" s="155"/>
      <c r="E28" s="159"/>
      <c r="F28" s="160"/>
      <c r="G28" s="153">
        <v>6</v>
      </c>
      <c r="H28" s="154">
        <f t="shared" si="4"/>
        <v>180</v>
      </c>
      <c r="I28" s="149">
        <f>J28+K28+L28</f>
        <v>60</v>
      </c>
      <c r="J28" s="155">
        <v>30</v>
      </c>
      <c r="K28" s="155"/>
      <c r="L28" s="155">
        <v>30</v>
      </c>
      <c r="M28" s="156">
        <f t="shared" si="5"/>
        <v>120</v>
      </c>
      <c r="N28" s="141"/>
      <c r="O28" s="139"/>
      <c r="P28" s="205"/>
      <c r="Q28" s="141">
        <v>4</v>
      </c>
      <c r="R28" s="139"/>
      <c r="S28" s="141"/>
      <c r="T28" s="139"/>
      <c r="U28" s="140"/>
      <c r="V28" s="141"/>
      <c r="W28" s="140"/>
    </row>
    <row r="29" spans="1:28" x14ac:dyDescent="0.25">
      <c r="A29" s="187" t="s">
        <v>170</v>
      </c>
      <c r="B29" s="204" t="s">
        <v>67</v>
      </c>
      <c r="C29" s="149"/>
      <c r="D29" s="155"/>
      <c r="E29" s="159"/>
      <c r="F29" s="160"/>
      <c r="G29" s="153">
        <f t="shared" ref="G29:M29" si="6">G30+G31</f>
        <v>6</v>
      </c>
      <c r="H29" s="206">
        <f t="shared" si="6"/>
        <v>180</v>
      </c>
      <c r="I29" s="207">
        <f t="shared" si="6"/>
        <v>65</v>
      </c>
      <c r="J29" s="208">
        <f t="shared" si="6"/>
        <v>26</v>
      </c>
      <c r="K29" s="208">
        <f t="shared" si="6"/>
        <v>0</v>
      </c>
      <c r="L29" s="208">
        <f t="shared" si="6"/>
        <v>39</v>
      </c>
      <c r="M29" s="209">
        <f t="shared" si="6"/>
        <v>115</v>
      </c>
      <c r="N29" s="141"/>
      <c r="O29" s="139"/>
      <c r="P29" s="205"/>
      <c r="Q29" s="141"/>
      <c r="R29" s="139"/>
      <c r="S29" s="141"/>
      <c r="T29" s="139"/>
      <c r="U29" s="140"/>
      <c r="V29" s="141"/>
      <c r="W29" s="140"/>
    </row>
    <row r="30" spans="1:28" x14ac:dyDescent="0.25">
      <c r="A30" s="210" t="s">
        <v>171</v>
      </c>
      <c r="B30" s="211" t="s">
        <v>67</v>
      </c>
      <c r="C30" s="212">
        <v>4</v>
      </c>
      <c r="D30" s="213"/>
      <c r="E30" s="213"/>
      <c r="F30" s="214"/>
      <c r="G30" s="215">
        <v>5</v>
      </c>
      <c r="H30" s="194">
        <f>G30*30</f>
        <v>150</v>
      </c>
      <c r="I30" s="135">
        <f>J30+K30+L30</f>
        <v>65</v>
      </c>
      <c r="J30" s="190">
        <v>26</v>
      </c>
      <c r="K30" s="190"/>
      <c r="L30" s="190">
        <v>39</v>
      </c>
      <c r="M30" s="195">
        <f>H30-I30</f>
        <v>85</v>
      </c>
      <c r="N30" s="216"/>
      <c r="O30" s="217"/>
      <c r="P30" s="218"/>
      <c r="Q30" s="216"/>
      <c r="R30" s="217">
        <v>5</v>
      </c>
      <c r="S30" s="216"/>
      <c r="T30" s="217"/>
      <c r="U30" s="218"/>
      <c r="V30" s="219"/>
      <c r="W30" s="218"/>
    </row>
    <row r="31" spans="1:28" ht="19.5" customHeight="1" thickBot="1" x14ac:dyDescent="0.3">
      <c r="A31" s="220" t="s">
        <v>172</v>
      </c>
      <c r="B31" s="221" t="s">
        <v>68</v>
      </c>
      <c r="C31" s="222"/>
      <c r="D31" s="223"/>
      <c r="E31" s="223"/>
      <c r="F31" s="224" t="s">
        <v>173</v>
      </c>
      <c r="G31" s="225">
        <v>1</v>
      </c>
      <c r="H31" s="226">
        <f>G31*30</f>
        <v>30</v>
      </c>
      <c r="I31" s="227">
        <f>J31+K31+L31</f>
        <v>0</v>
      </c>
      <c r="J31" s="223"/>
      <c r="K31" s="223"/>
      <c r="L31" s="223"/>
      <c r="M31" s="224">
        <f>H31-I31</f>
        <v>30</v>
      </c>
      <c r="N31" s="227"/>
      <c r="O31" s="228"/>
      <c r="P31" s="224"/>
      <c r="Q31" s="227"/>
      <c r="R31" s="228"/>
      <c r="S31" s="227"/>
      <c r="T31" s="228"/>
      <c r="U31" s="224"/>
      <c r="V31" s="227"/>
      <c r="W31" s="224"/>
    </row>
    <row r="32" spans="1:28" ht="16.5" thickBot="1" x14ac:dyDescent="0.3">
      <c r="A32" s="1752" t="s">
        <v>174</v>
      </c>
      <c r="B32" s="1742"/>
      <c r="C32" s="1742"/>
      <c r="D32" s="1742"/>
      <c r="E32" s="1742"/>
      <c r="F32" s="1743"/>
      <c r="G32" s="229">
        <f>SUM(G21:G31)-G23-G24-G30-G31</f>
        <v>36</v>
      </c>
      <c r="H32" s="230">
        <f t="shared" ref="H32:M32" si="7">SUM(H21:H31)-H23-H24-H30-H31</f>
        <v>1080</v>
      </c>
      <c r="I32" s="230">
        <f t="shared" si="7"/>
        <v>425</v>
      </c>
      <c r="J32" s="230">
        <f t="shared" si="7"/>
        <v>224</v>
      </c>
      <c r="K32" s="230">
        <f t="shared" si="7"/>
        <v>0</v>
      </c>
      <c r="L32" s="230">
        <f t="shared" si="7"/>
        <v>201</v>
      </c>
      <c r="M32" s="230">
        <f t="shared" si="7"/>
        <v>655</v>
      </c>
      <c r="N32" s="230">
        <f t="shared" ref="N32:AB32" si="8">SUM(N21:N31)</f>
        <v>8</v>
      </c>
      <c r="O32" s="230">
        <f t="shared" si="8"/>
        <v>10</v>
      </c>
      <c r="P32" s="230">
        <f t="shared" si="8"/>
        <v>10</v>
      </c>
      <c r="Q32" s="230">
        <f t="shared" si="8"/>
        <v>4</v>
      </c>
      <c r="R32" s="230">
        <f t="shared" si="8"/>
        <v>5</v>
      </c>
      <c r="S32" s="230">
        <f t="shared" si="8"/>
        <v>0</v>
      </c>
      <c r="T32" s="230">
        <f t="shared" si="8"/>
        <v>0</v>
      </c>
      <c r="U32" s="230">
        <f t="shared" si="8"/>
        <v>0</v>
      </c>
      <c r="V32" s="230">
        <f t="shared" si="8"/>
        <v>0</v>
      </c>
      <c r="W32" s="230">
        <f t="shared" si="8"/>
        <v>0</v>
      </c>
      <c r="X32" s="231">
        <f t="shared" si="8"/>
        <v>0</v>
      </c>
      <c r="Y32" s="230">
        <f t="shared" si="8"/>
        <v>0</v>
      </c>
      <c r="Z32" s="230">
        <f t="shared" si="8"/>
        <v>0</v>
      </c>
      <c r="AA32" s="230">
        <f t="shared" si="8"/>
        <v>0</v>
      </c>
      <c r="AB32" s="230">
        <f t="shared" si="8"/>
        <v>0</v>
      </c>
    </row>
    <row r="33" spans="1:28" ht="16.5" thickBot="1" x14ac:dyDescent="0.3">
      <c r="A33" s="1753" t="s">
        <v>175</v>
      </c>
      <c r="B33" s="1754"/>
      <c r="C33" s="1754"/>
      <c r="D33" s="1754"/>
      <c r="E33" s="1754"/>
      <c r="F33" s="1754"/>
      <c r="G33" s="1754"/>
      <c r="H33" s="1754"/>
      <c r="I33" s="1690"/>
      <c r="J33" s="1690"/>
      <c r="K33" s="1690"/>
      <c r="L33" s="1690"/>
      <c r="M33" s="1690"/>
      <c r="N33" s="1754"/>
      <c r="O33" s="1754"/>
      <c r="P33" s="1754"/>
      <c r="Q33" s="1754"/>
      <c r="R33" s="1754"/>
      <c r="S33" s="1754"/>
      <c r="T33" s="1754"/>
      <c r="U33" s="1754"/>
      <c r="V33" s="1754"/>
      <c r="W33" s="1755"/>
    </row>
    <row r="34" spans="1:28" s="86" customFormat="1" x14ac:dyDescent="0.25">
      <c r="A34" s="98" t="s">
        <v>176</v>
      </c>
      <c r="B34" s="232" t="s">
        <v>177</v>
      </c>
      <c r="C34" s="233"/>
      <c r="D34" s="234">
        <v>2</v>
      </c>
      <c r="E34" s="234"/>
      <c r="F34" s="235"/>
      <c r="G34" s="236">
        <v>4.5</v>
      </c>
      <c r="H34" s="237">
        <f>G34*30</f>
        <v>135</v>
      </c>
      <c r="I34" s="100">
        <f>J34+K34+L34</f>
        <v>0</v>
      </c>
      <c r="J34" s="238"/>
      <c r="K34" s="238"/>
      <c r="L34" s="238"/>
      <c r="M34" s="180">
        <f>H34-I34</f>
        <v>135</v>
      </c>
      <c r="N34" s="239"/>
      <c r="O34" s="240"/>
      <c r="P34" s="241"/>
      <c r="Q34" s="242"/>
      <c r="R34" s="243"/>
      <c r="S34" s="242"/>
      <c r="T34" s="243"/>
      <c r="U34" s="241"/>
      <c r="V34" s="242"/>
      <c r="W34" s="241"/>
    </row>
    <row r="35" spans="1:28" s="86" customFormat="1" ht="16.5" thickBot="1" x14ac:dyDescent="0.3">
      <c r="A35" s="244" t="s">
        <v>178</v>
      </c>
      <c r="B35" s="245" t="s">
        <v>38</v>
      </c>
      <c r="C35" s="246"/>
      <c r="D35" s="247" t="s">
        <v>173</v>
      </c>
      <c r="E35" s="247"/>
      <c r="F35" s="248"/>
      <c r="G35" s="249">
        <v>6</v>
      </c>
      <c r="H35" s="250">
        <f>G35*30</f>
        <v>180</v>
      </c>
      <c r="I35" s="251">
        <f>J35+K35+L35</f>
        <v>0</v>
      </c>
      <c r="J35" s="252"/>
      <c r="K35" s="252"/>
      <c r="L35" s="252"/>
      <c r="M35" s="253">
        <f>H35-I35</f>
        <v>180</v>
      </c>
      <c r="N35" s="254"/>
      <c r="O35" s="255"/>
      <c r="P35" s="123"/>
      <c r="Q35" s="256"/>
      <c r="R35" s="255"/>
      <c r="S35" s="256"/>
      <c r="T35" s="255"/>
      <c r="U35" s="123"/>
      <c r="V35" s="256"/>
      <c r="W35" s="123"/>
    </row>
    <row r="36" spans="1:28" s="86" customFormat="1" ht="16.5" thickBot="1" x14ac:dyDescent="0.3">
      <c r="A36" s="1689" t="s">
        <v>179</v>
      </c>
      <c r="B36" s="1690"/>
      <c r="C36" s="1690"/>
      <c r="D36" s="1690"/>
      <c r="E36" s="1690"/>
      <c r="F36" s="1691"/>
      <c r="G36" s="257">
        <f t="shared" ref="G36:W36" si="9">SUM(G34:G35)</f>
        <v>10.5</v>
      </c>
      <c r="H36" s="258">
        <f t="shared" si="9"/>
        <v>315</v>
      </c>
      <c r="I36" s="259">
        <f t="shared" si="9"/>
        <v>0</v>
      </c>
      <c r="J36" s="259">
        <f t="shared" si="9"/>
        <v>0</v>
      </c>
      <c r="K36" s="259">
        <f t="shared" si="9"/>
        <v>0</v>
      </c>
      <c r="L36" s="259">
        <f t="shared" si="9"/>
        <v>0</v>
      </c>
      <c r="M36" s="259">
        <f t="shared" si="9"/>
        <v>315</v>
      </c>
      <c r="N36" s="258">
        <f t="shared" si="9"/>
        <v>0</v>
      </c>
      <c r="O36" s="258">
        <f t="shared" si="9"/>
        <v>0</v>
      </c>
      <c r="P36" s="258">
        <f t="shared" si="9"/>
        <v>0</v>
      </c>
      <c r="Q36" s="258">
        <f t="shared" si="9"/>
        <v>0</v>
      </c>
      <c r="R36" s="258">
        <f t="shared" si="9"/>
        <v>0</v>
      </c>
      <c r="S36" s="258">
        <f t="shared" si="9"/>
        <v>0</v>
      </c>
      <c r="T36" s="258">
        <f t="shared" si="9"/>
        <v>0</v>
      </c>
      <c r="U36" s="258">
        <f t="shared" si="9"/>
        <v>0</v>
      </c>
      <c r="V36" s="258">
        <f t="shared" si="9"/>
        <v>0</v>
      </c>
      <c r="W36" s="258">
        <f t="shared" si="9"/>
        <v>0</v>
      </c>
    </row>
    <row r="37" spans="1:28" ht="16.5" thickBot="1" x14ac:dyDescent="0.3">
      <c r="A37" s="1689" t="s">
        <v>180</v>
      </c>
      <c r="B37" s="1690"/>
      <c r="C37" s="1690"/>
      <c r="D37" s="1690"/>
      <c r="E37" s="1690"/>
      <c r="F37" s="1690"/>
      <c r="G37" s="1690"/>
      <c r="H37" s="1690"/>
      <c r="I37" s="1690"/>
      <c r="J37" s="1690"/>
      <c r="K37" s="1690"/>
      <c r="L37" s="1690"/>
      <c r="M37" s="1690"/>
      <c r="N37" s="1690"/>
      <c r="O37" s="1690"/>
      <c r="P37" s="1690"/>
      <c r="Q37" s="1690"/>
      <c r="R37" s="1690"/>
      <c r="S37" s="1690"/>
      <c r="T37" s="1690"/>
      <c r="U37" s="1690"/>
      <c r="V37" s="1690"/>
      <c r="W37" s="1691"/>
    </row>
    <row r="38" spans="1:28" s="86" customFormat="1" x14ac:dyDescent="0.25">
      <c r="A38" s="260" t="s">
        <v>181</v>
      </c>
      <c r="B38" s="261" t="s">
        <v>36</v>
      </c>
      <c r="C38" s="262"/>
      <c r="D38" s="263"/>
      <c r="E38" s="263"/>
      <c r="F38" s="264"/>
      <c r="G38" s="265">
        <v>3</v>
      </c>
      <c r="H38" s="266">
        <f>G38*30</f>
        <v>90</v>
      </c>
      <c r="I38" s="267">
        <f>J38+K38+L38</f>
        <v>0</v>
      </c>
      <c r="J38" s="268"/>
      <c r="K38" s="268"/>
      <c r="L38" s="268"/>
      <c r="M38" s="180">
        <f>H38-I38</f>
        <v>90</v>
      </c>
      <c r="N38" s="269"/>
      <c r="O38" s="270"/>
      <c r="P38" s="271"/>
      <c r="Q38" s="272"/>
      <c r="R38" s="270"/>
      <c r="S38" s="272"/>
      <c r="T38" s="270"/>
      <c r="U38" s="271"/>
      <c r="V38" s="272"/>
      <c r="W38" s="273"/>
    </row>
    <row r="39" spans="1:28" s="86" customFormat="1" ht="32.25" thickBot="1" x14ac:dyDescent="0.3">
      <c r="A39" s="274" t="s">
        <v>182</v>
      </c>
      <c r="B39" s="275" t="s">
        <v>183</v>
      </c>
      <c r="C39" s="276">
        <v>4</v>
      </c>
      <c r="D39" s="277"/>
      <c r="E39" s="277"/>
      <c r="F39" s="278"/>
      <c r="G39" s="279">
        <v>3</v>
      </c>
      <c r="H39" s="280">
        <f>G39*30</f>
        <v>90</v>
      </c>
      <c r="I39" s="281">
        <f>J39+K39+L39</f>
        <v>0</v>
      </c>
      <c r="J39" s="282"/>
      <c r="K39" s="282"/>
      <c r="L39" s="282"/>
      <c r="M39" s="283">
        <f>H39-I39</f>
        <v>90</v>
      </c>
      <c r="N39" s="284"/>
      <c r="O39" s="285"/>
      <c r="P39" s="286"/>
      <c r="Q39" s="287"/>
      <c r="R39" s="285"/>
      <c r="S39" s="287"/>
      <c r="T39" s="285"/>
      <c r="U39" s="286"/>
      <c r="V39" s="287"/>
      <c r="W39" s="288"/>
    </row>
    <row r="40" spans="1:28" s="86" customFormat="1" ht="16.5" thickBot="1" x14ac:dyDescent="0.3">
      <c r="A40" s="1695" t="s">
        <v>184</v>
      </c>
      <c r="B40" s="1696"/>
      <c r="C40" s="1696"/>
      <c r="D40" s="1696"/>
      <c r="E40" s="1696"/>
      <c r="F40" s="1697"/>
      <c r="G40" s="289">
        <f>SUM(G38:G39)</f>
        <v>6</v>
      </c>
      <c r="H40" s="290">
        <f>SUM(H38:H39)</f>
        <v>180</v>
      </c>
      <c r="I40" s="290">
        <f t="shared" ref="I40:W40" si="10">I38</f>
        <v>0</v>
      </c>
      <c r="J40" s="290">
        <f t="shared" si="10"/>
        <v>0</v>
      </c>
      <c r="K40" s="290">
        <f t="shared" si="10"/>
        <v>0</v>
      </c>
      <c r="L40" s="290">
        <f t="shared" si="10"/>
        <v>0</v>
      </c>
      <c r="M40" s="290">
        <f>SUM(M38:M39)</f>
        <v>180</v>
      </c>
      <c r="N40" s="290">
        <f t="shared" si="10"/>
        <v>0</v>
      </c>
      <c r="O40" s="290">
        <f t="shared" si="10"/>
        <v>0</v>
      </c>
      <c r="P40" s="290">
        <f t="shared" si="10"/>
        <v>0</v>
      </c>
      <c r="Q40" s="290">
        <f t="shared" si="10"/>
        <v>0</v>
      </c>
      <c r="R40" s="290">
        <f t="shared" si="10"/>
        <v>0</v>
      </c>
      <c r="S40" s="290">
        <f t="shared" si="10"/>
        <v>0</v>
      </c>
      <c r="T40" s="290">
        <f t="shared" si="10"/>
        <v>0</v>
      </c>
      <c r="U40" s="290">
        <f t="shared" si="10"/>
        <v>0</v>
      </c>
      <c r="V40" s="290">
        <f t="shared" si="10"/>
        <v>0</v>
      </c>
      <c r="W40" s="291">
        <f t="shared" si="10"/>
        <v>0</v>
      </c>
    </row>
    <row r="41" spans="1:28" ht="16.5" thickBot="1" x14ac:dyDescent="0.3">
      <c r="A41" s="1698" t="s">
        <v>185</v>
      </c>
      <c r="B41" s="1699"/>
      <c r="C41" s="1699"/>
      <c r="D41" s="1699"/>
      <c r="E41" s="1699"/>
      <c r="F41" s="1699"/>
      <c r="G41" s="292">
        <f>G40+G36+G32+G19</f>
        <v>75</v>
      </c>
      <c r="H41" s="293">
        <f>H40+H36+H32+H19</f>
        <v>2250</v>
      </c>
      <c r="I41" s="293">
        <f t="shared" ref="I41:W41" si="11">I32+I19+I36+I40</f>
        <v>738</v>
      </c>
      <c r="J41" s="293">
        <f t="shared" si="11"/>
        <v>299</v>
      </c>
      <c r="K41" s="293">
        <f t="shared" si="11"/>
        <v>8</v>
      </c>
      <c r="L41" s="293">
        <f t="shared" si="11"/>
        <v>439</v>
      </c>
      <c r="M41" s="293">
        <f t="shared" si="11"/>
        <v>1512</v>
      </c>
      <c r="N41" s="293">
        <f t="shared" si="11"/>
        <v>19</v>
      </c>
      <c r="O41" s="293">
        <f t="shared" si="11"/>
        <v>14</v>
      </c>
      <c r="P41" s="293">
        <f t="shared" si="11"/>
        <v>14</v>
      </c>
      <c r="Q41" s="293">
        <f t="shared" si="11"/>
        <v>6</v>
      </c>
      <c r="R41" s="293">
        <f t="shared" si="11"/>
        <v>8</v>
      </c>
      <c r="S41" s="293">
        <f t="shared" si="11"/>
        <v>0</v>
      </c>
      <c r="T41" s="293">
        <f t="shared" si="11"/>
        <v>0</v>
      </c>
      <c r="U41" s="293">
        <f t="shared" si="11"/>
        <v>0</v>
      </c>
      <c r="V41" s="293">
        <f t="shared" si="11"/>
        <v>0</v>
      </c>
      <c r="W41" s="293">
        <f t="shared" si="11"/>
        <v>0</v>
      </c>
      <c r="X41" s="86">
        <f>30*G41</f>
        <v>2250</v>
      </c>
    </row>
    <row r="42" spans="1:28" x14ac:dyDescent="0.25">
      <c r="A42" s="1700" t="s">
        <v>186</v>
      </c>
      <c r="B42" s="1701"/>
      <c r="C42" s="1701"/>
      <c r="D42" s="1701"/>
      <c r="E42" s="1701"/>
      <c r="F42" s="1701"/>
      <c r="G42" s="1701"/>
      <c r="H42" s="1701"/>
      <c r="I42" s="1701"/>
      <c r="J42" s="1701"/>
      <c r="K42" s="1701"/>
      <c r="L42" s="1701"/>
      <c r="M42" s="1701"/>
      <c r="N42" s="1701"/>
      <c r="O42" s="1701"/>
      <c r="P42" s="1701"/>
      <c r="Q42" s="1701"/>
      <c r="R42" s="1701"/>
      <c r="S42" s="1701"/>
      <c r="T42" s="1701"/>
      <c r="U42" s="1701"/>
      <c r="V42" s="1701"/>
      <c r="W42" s="1702"/>
    </row>
    <row r="43" spans="1:28" ht="16.5" thickBot="1" x14ac:dyDescent="0.3">
      <c r="A43" s="1744" t="s">
        <v>187</v>
      </c>
      <c r="B43" s="1745"/>
      <c r="C43" s="1745"/>
      <c r="D43" s="1745"/>
      <c r="E43" s="1745"/>
      <c r="F43" s="1745"/>
      <c r="G43" s="1745"/>
      <c r="H43" s="1745"/>
      <c r="I43" s="1745"/>
      <c r="J43" s="1745"/>
      <c r="K43" s="1745"/>
      <c r="L43" s="1745"/>
      <c r="M43" s="1745"/>
      <c r="N43" s="1745"/>
      <c r="O43" s="1745"/>
      <c r="P43" s="1745"/>
      <c r="Q43" s="1745"/>
      <c r="R43" s="1745"/>
      <c r="S43" s="1745"/>
      <c r="T43" s="1745"/>
      <c r="U43" s="1745"/>
      <c r="V43" s="1745"/>
      <c r="W43" s="1746"/>
    </row>
    <row r="44" spans="1:28" x14ac:dyDescent="0.25">
      <c r="A44" s="1747" t="s">
        <v>188</v>
      </c>
      <c r="B44" s="294" t="s">
        <v>189</v>
      </c>
      <c r="C44" s="295"/>
      <c r="D44" s="296">
        <v>1</v>
      </c>
      <c r="E44" s="296"/>
      <c r="F44" s="297"/>
      <c r="G44" s="298">
        <v>3</v>
      </c>
      <c r="H44" s="299">
        <f>G44*30</f>
        <v>90</v>
      </c>
      <c r="I44" s="300">
        <f>J44+K44+L44</f>
        <v>30</v>
      </c>
      <c r="J44" s="301">
        <v>15</v>
      </c>
      <c r="K44" s="301"/>
      <c r="L44" s="301">
        <v>15</v>
      </c>
      <c r="M44" s="302">
        <f>H44-I44</f>
        <v>60</v>
      </c>
      <c r="N44" s="295">
        <v>2</v>
      </c>
      <c r="O44" s="303"/>
      <c r="P44" s="297"/>
      <c r="Q44" s="295"/>
      <c r="R44" s="303"/>
      <c r="S44" s="295"/>
      <c r="T44" s="303"/>
      <c r="U44" s="297"/>
      <c r="V44" s="295"/>
      <c r="W44" s="297"/>
    </row>
    <row r="45" spans="1:28" ht="16.5" thickBot="1" x14ac:dyDescent="0.3">
      <c r="A45" s="1748"/>
      <c r="B45" s="304" t="s">
        <v>190</v>
      </c>
      <c r="C45" s="305"/>
      <c r="D45" s="306"/>
      <c r="E45" s="306"/>
      <c r="F45" s="307"/>
      <c r="G45" s="308"/>
      <c r="H45" s="309"/>
      <c r="I45" s="310"/>
      <c r="J45" s="311"/>
      <c r="K45" s="311"/>
      <c r="L45" s="311"/>
      <c r="M45" s="312"/>
      <c r="N45" s="305"/>
      <c r="O45" s="313"/>
      <c r="P45" s="307"/>
      <c r="Q45" s="305"/>
      <c r="R45" s="313"/>
      <c r="S45" s="305"/>
      <c r="T45" s="313"/>
      <c r="U45" s="307"/>
      <c r="V45" s="305"/>
      <c r="W45" s="307"/>
    </row>
    <row r="46" spans="1:28" ht="16.5" thickBot="1" x14ac:dyDescent="0.3">
      <c r="A46" s="1686" t="s">
        <v>191</v>
      </c>
      <c r="B46" s="1687"/>
      <c r="C46" s="1687"/>
      <c r="D46" s="1687"/>
      <c r="E46" s="1687"/>
      <c r="F46" s="1688"/>
      <c r="G46" s="314">
        <f t="shared" ref="G46:AB46" si="12">SUM(G44:G45)</f>
        <v>3</v>
      </c>
      <c r="H46" s="315">
        <f t="shared" si="12"/>
        <v>90</v>
      </c>
      <c r="I46" s="315">
        <f t="shared" si="12"/>
        <v>30</v>
      </c>
      <c r="J46" s="315">
        <f t="shared" si="12"/>
        <v>15</v>
      </c>
      <c r="K46" s="315">
        <f t="shared" si="12"/>
        <v>0</v>
      </c>
      <c r="L46" s="315">
        <f t="shared" si="12"/>
        <v>15</v>
      </c>
      <c r="M46" s="315">
        <f t="shared" si="12"/>
        <v>60</v>
      </c>
      <c r="N46" s="315">
        <f t="shared" si="12"/>
        <v>2</v>
      </c>
      <c r="O46" s="315">
        <f t="shared" si="12"/>
        <v>0</v>
      </c>
      <c r="P46" s="315">
        <f t="shared" si="12"/>
        <v>0</v>
      </c>
      <c r="Q46" s="315">
        <f t="shared" si="12"/>
        <v>0</v>
      </c>
      <c r="R46" s="315">
        <f t="shared" si="12"/>
        <v>0</v>
      </c>
      <c r="S46" s="315">
        <f t="shared" si="12"/>
        <v>0</v>
      </c>
      <c r="T46" s="315">
        <f t="shared" si="12"/>
        <v>0</v>
      </c>
      <c r="U46" s="315">
        <f t="shared" si="12"/>
        <v>0</v>
      </c>
      <c r="V46" s="315">
        <f t="shared" si="12"/>
        <v>0</v>
      </c>
      <c r="W46" s="315">
        <f t="shared" si="12"/>
        <v>0</v>
      </c>
      <c r="X46" s="316">
        <f t="shared" si="12"/>
        <v>0</v>
      </c>
      <c r="Y46" s="315">
        <f t="shared" si="12"/>
        <v>0</v>
      </c>
      <c r="Z46" s="315">
        <f t="shared" si="12"/>
        <v>0</v>
      </c>
      <c r="AA46" s="315">
        <f t="shared" si="12"/>
        <v>0</v>
      </c>
      <c r="AB46" s="315">
        <f t="shared" si="12"/>
        <v>0</v>
      </c>
    </row>
    <row r="47" spans="1:28" ht="16.5" thickBot="1" x14ac:dyDescent="0.3">
      <c r="A47" s="1673" t="s">
        <v>192</v>
      </c>
      <c r="B47" s="1745"/>
      <c r="C47" s="1745"/>
      <c r="D47" s="1745"/>
      <c r="E47" s="1745"/>
      <c r="F47" s="1745"/>
      <c r="G47" s="1745"/>
      <c r="H47" s="1745"/>
      <c r="I47" s="1674"/>
      <c r="J47" s="1674"/>
      <c r="K47" s="1674"/>
      <c r="L47" s="1674"/>
      <c r="M47" s="1674"/>
      <c r="N47" s="1745"/>
      <c r="O47" s="1745"/>
      <c r="P47" s="1745"/>
      <c r="Q47" s="1745"/>
      <c r="R47" s="1745"/>
      <c r="S47" s="1745"/>
      <c r="T47" s="1745"/>
      <c r="U47" s="1745"/>
      <c r="V47" s="1745"/>
      <c r="W47" s="1746"/>
    </row>
    <row r="48" spans="1:28" x14ac:dyDescent="0.25">
      <c r="A48" s="1714" t="s">
        <v>193</v>
      </c>
      <c r="B48" s="317" t="s">
        <v>194</v>
      </c>
      <c r="C48" s="318">
        <v>1</v>
      </c>
      <c r="D48" s="318"/>
      <c r="E48" s="318"/>
      <c r="F48" s="318"/>
      <c r="G48" s="319">
        <v>4</v>
      </c>
      <c r="H48" s="320">
        <f>G48*30</f>
        <v>120</v>
      </c>
      <c r="I48" s="321">
        <f>J48+L48+K48</f>
        <v>45</v>
      </c>
      <c r="J48" s="322">
        <v>30</v>
      </c>
      <c r="K48" s="322"/>
      <c r="L48" s="322">
        <v>15</v>
      </c>
      <c r="M48" s="323">
        <f>H48-I48</f>
        <v>75</v>
      </c>
      <c r="N48" s="324">
        <v>3</v>
      </c>
      <c r="O48" s="325"/>
      <c r="P48" s="326"/>
      <c r="Q48" s="321"/>
      <c r="R48" s="327"/>
      <c r="S48" s="324"/>
      <c r="T48" s="325"/>
      <c r="U48" s="326"/>
      <c r="V48" s="328"/>
      <c r="W48" s="326"/>
    </row>
    <row r="49" spans="1:23" ht="16.5" customHeight="1" x14ac:dyDescent="0.25">
      <c r="A49" s="1715"/>
      <c r="B49" s="329" t="s">
        <v>195</v>
      </c>
      <c r="C49" s="330"/>
      <c r="D49" s="213"/>
      <c r="E49" s="331"/>
      <c r="F49" s="332"/>
      <c r="G49" s="333"/>
      <c r="H49" s="334"/>
      <c r="I49" s="335"/>
      <c r="J49" s="336"/>
      <c r="K49" s="336">
        <f>SUM(K50:K55)</f>
        <v>0</v>
      </c>
      <c r="L49" s="336"/>
      <c r="M49" s="337"/>
      <c r="N49" s="338"/>
      <c r="O49" s="339"/>
      <c r="P49" s="340"/>
      <c r="Q49" s="341"/>
      <c r="R49" s="342"/>
      <c r="S49" s="338"/>
      <c r="T49" s="339"/>
      <c r="U49" s="340"/>
      <c r="V49" s="341"/>
      <c r="W49" s="340"/>
    </row>
    <row r="50" spans="1:23" x14ac:dyDescent="0.25">
      <c r="A50" s="1715" t="s">
        <v>196</v>
      </c>
      <c r="B50" s="211" t="s">
        <v>197</v>
      </c>
      <c r="C50" s="330">
        <v>2</v>
      </c>
      <c r="D50" s="213"/>
      <c r="E50" s="331"/>
      <c r="F50" s="332"/>
      <c r="G50" s="333">
        <v>4</v>
      </c>
      <c r="H50" s="343">
        <f t="shared" ref="H50:H60" si="13">G50*30</f>
        <v>120</v>
      </c>
      <c r="I50" s="344">
        <f>J50+L50+K50</f>
        <v>54</v>
      </c>
      <c r="J50" s="345">
        <v>36</v>
      </c>
      <c r="K50" s="346"/>
      <c r="L50" s="346">
        <v>18</v>
      </c>
      <c r="M50" s="347">
        <f t="shared" ref="M50:M60" si="14">H50-I50</f>
        <v>66</v>
      </c>
      <c r="N50" s="219"/>
      <c r="O50" s="217">
        <v>3</v>
      </c>
      <c r="P50" s="218">
        <v>3</v>
      </c>
      <c r="Q50" s="216"/>
      <c r="R50" s="348"/>
      <c r="S50" s="219"/>
      <c r="T50" s="217"/>
      <c r="U50" s="218"/>
      <c r="V50" s="216"/>
      <c r="W50" s="340"/>
    </row>
    <row r="51" spans="1:23" x14ac:dyDescent="0.25">
      <c r="A51" s="1715"/>
      <c r="B51" s="329" t="s">
        <v>198</v>
      </c>
      <c r="C51" s="330"/>
      <c r="D51" s="213"/>
      <c r="E51" s="331"/>
      <c r="F51" s="332"/>
      <c r="G51" s="333"/>
      <c r="H51" s="343"/>
      <c r="I51" s="344"/>
      <c r="J51" s="345"/>
      <c r="K51" s="346"/>
      <c r="L51" s="346"/>
      <c r="M51" s="347"/>
      <c r="N51" s="219"/>
      <c r="O51" s="217"/>
      <c r="P51" s="218"/>
      <c r="Q51" s="216"/>
      <c r="R51" s="348"/>
      <c r="S51" s="219"/>
      <c r="T51" s="217"/>
      <c r="U51" s="218"/>
      <c r="V51" s="216"/>
      <c r="W51" s="340"/>
    </row>
    <row r="52" spans="1:23" x14ac:dyDescent="0.25">
      <c r="A52" s="1715" t="s">
        <v>199</v>
      </c>
      <c r="B52" s="211" t="s">
        <v>200</v>
      </c>
      <c r="C52" s="330"/>
      <c r="D52" s="213" t="s">
        <v>201</v>
      </c>
      <c r="E52" s="331"/>
      <c r="F52" s="332"/>
      <c r="G52" s="333">
        <v>4</v>
      </c>
      <c r="H52" s="343">
        <f>G52*30</f>
        <v>120</v>
      </c>
      <c r="I52" s="344">
        <f>J52+L52+K52</f>
        <v>54</v>
      </c>
      <c r="J52" s="345">
        <v>36</v>
      </c>
      <c r="K52" s="346"/>
      <c r="L52" s="346">
        <v>18</v>
      </c>
      <c r="M52" s="347">
        <f>H52-I52</f>
        <v>66</v>
      </c>
      <c r="N52" s="219"/>
      <c r="O52" s="217">
        <v>3</v>
      </c>
      <c r="P52" s="218">
        <v>3</v>
      </c>
      <c r="Q52" s="216"/>
      <c r="R52" s="348"/>
      <c r="S52" s="219"/>
      <c r="T52" s="217"/>
      <c r="U52" s="218"/>
      <c r="V52" s="216"/>
      <c r="W52" s="340"/>
    </row>
    <row r="53" spans="1:23" ht="31.5" x14ac:dyDescent="0.25">
      <c r="A53" s="1715"/>
      <c r="B53" s="211" t="s">
        <v>202</v>
      </c>
      <c r="C53" s="330"/>
      <c r="D53" s="213"/>
      <c r="E53" s="331"/>
      <c r="F53" s="332"/>
      <c r="G53" s="333"/>
      <c r="H53" s="343"/>
      <c r="I53" s="344"/>
      <c r="J53" s="345"/>
      <c r="K53" s="346"/>
      <c r="L53" s="346"/>
      <c r="M53" s="347"/>
      <c r="N53" s="219"/>
      <c r="O53" s="217"/>
      <c r="P53" s="218"/>
      <c r="Q53" s="216"/>
      <c r="R53" s="348"/>
      <c r="S53" s="219"/>
      <c r="T53" s="217"/>
      <c r="U53" s="218"/>
      <c r="V53" s="216"/>
      <c r="W53" s="340"/>
    </row>
    <row r="54" spans="1:23" x14ac:dyDescent="0.25">
      <c r="A54" s="1715" t="s">
        <v>203</v>
      </c>
      <c r="B54" s="349" t="s">
        <v>204</v>
      </c>
      <c r="C54" s="330"/>
      <c r="D54" s="213" t="s">
        <v>205</v>
      </c>
      <c r="E54" s="331"/>
      <c r="F54" s="332"/>
      <c r="G54" s="333">
        <v>4</v>
      </c>
      <c r="H54" s="343">
        <f t="shared" si="13"/>
        <v>120</v>
      </c>
      <c r="I54" s="344">
        <f>J54+L54+K54</f>
        <v>45</v>
      </c>
      <c r="J54" s="345">
        <v>30</v>
      </c>
      <c r="K54" s="346"/>
      <c r="L54" s="346">
        <v>15</v>
      </c>
      <c r="M54" s="347">
        <f t="shared" si="14"/>
        <v>75</v>
      </c>
      <c r="N54" s="219"/>
      <c r="O54" s="217"/>
      <c r="P54" s="350"/>
      <c r="Q54" s="216">
        <v>3</v>
      </c>
      <c r="R54" s="348"/>
      <c r="S54" s="219"/>
      <c r="T54" s="217"/>
      <c r="U54" s="218"/>
      <c r="V54" s="216"/>
      <c r="W54" s="340"/>
    </row>
    <row r="55" spans="1:23" x14ac:dyDescent="0.25">
      <c r="A55" s="1715"/>
      <c r="B55" s="349" t="s">
        <v>206</v>
      </c>
      <c r="C55" s="330"/>
      <c r="D55" s="213"/>
      <c r="E55" s="331"/>
      <c r="F55" s="332"/>
      <c r="G55" s="333"/>
      <c r="H55" s="343"/>
      <c r="I55" s="344"/>
      <c r="J55" s="345"/>
      <c r="K55" s="346"/>
      <c r="L55" s="346"/>
      <c r="M55" s="351"/>
      <c r="N55" s="219"/>
      <c r="O55" s="217"/>
      <c r="P55" s="350"/>
      <c r="Q55" s="216"/>
      <c r="R55" s="348"/>
      <c r="S55" s="219"/>
      <c r="T55" s="217"/>
      <c r="U55" s="218"/>
      <c r="V55" s="216"/>
      <c r="W55" s="340"/>
    </row>
    <row r="56" spans="1:23" ht="31.5" x14ac:dyDescent="0.25">
      <c r="A56" s="1715" t="s">
        <v>207</v>
      </c>
      <c r="B56" s="211" t="s">
        <v>208</v>
      </c>
      <c r="C56" s="330">
        <v>3</v>
      </c>
      <c r="D56" s="213"/>
      <c r="E56" s="331"/>
      <c r="F56" s="331"/>
      <c r="G56" s="333">
        <v>4</v>
      </c>
      <c r="H56" s="352">
        <f t="shared" si="13"/>
        <v>120</v>
      </c>
      <c r="I56" s="344">
        <f>J56+L56+K56</f>
        <v>45</v>
      </c>
      <c r="J56" s="345">
        <v>30</v>
      </c>
      <c r="K56" s="346"/>
      <c r="L56" s="346">
        <v>15</v>
      </c>
      <c r="M56" s="347">
        <f t="shared" si="14"/>
        <v>75</v>
      </c>
      <c r="N56" s="219"/>
      <c r="O56" s="217"/>
      <c r="P56" s="350"/>
      <c r="Q56" s="216">
        <v>3</v>
      </c>
      <c r="R56" s="348"/>
      <c r="S56" s="219"/>
      <c r="T56" s="217"/>
      <c r="U56" s="218"/>
      <c r="V56" s="216"/>
      <c r="W56" s="340"/>
    </row>
    <row r="57" spans="1:23" ht="31.5" x14ac:dyDescent="0.25">
      <c r="A57" s="1715"/>
      <c r="B57" s="211" t="s">
        <v>209</v>
      </c>
      <c r="C57" s="330"/>
      <c r="D57" s="213"/>
      <c r="E57" s="331"/>
      <c r="F57" s="331"/>
      <c r="G57" s="333"/>
      <c r="H57" s="334"/>
      <c r="I57" s="335"/>
      <c r="J57" s="336"/>
      <c r="K57" s="336"/>
      <c r="L57" s="336"/>
      <c r="M57" s="353"/>
      <c r="N57" s="219"/>
      <c r="O57" s="217"/>
      <c r="P57" s="350"/>
      <c r="Q57" s="216"/>
      <c r="R57" s="348"/>
      <c r="S57" s="219"/>
      <c r="T57" s="217"/>
      <c r="U57" s="218"/>
      <c r="V57" s="216"/>
      <c r="W57" s="340"/>
    </row>
    <row r="58" spans="1:23" x14ac:dyDescent="0.25">
      <c r="A58" s="1715" t="s">
        <v>210</v>
      </c>
      <c r="B58" s="354" t="s">
        <v>211</v>
      </c>
      <c r="C58" s="330"/>
      <c r="D58" s="213" t="s">
        <v>157</v>
      </c>
      <c r="E58" s="331"/>
      <c r="F58" s="332"/>
      <c r="G58" s="333">
        <v>4</v>
      </c>
      <c r="H58" s="352">
        <f t="shared" si="13"/>
        <v>120</v>
      </c>
      <c r="I58" s="344">
        <f>J58+L58</f>
        <v>45</v>
      </c>
      <c r="J58" s="345">
        <v>15</v>
      </c>
      <c r="K58" s="346"/>
      <c r="L58" s="346">
        <v>30</v>
      </c>
      <c r="M58" s="347">
        <f t="shared" si="14"/>
        <v>75</v>
      </c>
      <c r="N58" s="219"/>
      <c r="O58" s="217"/>
      <c r="P58" s="350"/>
      <c r="Q58" s="216">
        <v>3</v>
      </c>
      <c r="R58" s="348"/>
      <c r="S58" s="219"/>
      <c r="T58" s="217"/>
      <c r="U58" s="218"/>
      <c r="V58" s="216"/>
      <c r="W58" s="218"/>
    </row>
    <row r="59" spans="1:23" x14ac:dyDescent="0.25">
      <c r="A59" s="1715"/>
      <c r="B59" s="354" t="s">
        <v>212</v>
      </c>
      <c r="C59" s="330"/>
      <c r="D59" s="213"/>
      <c r="E59" s="331"/>
      <c r="F59" s="332"/>
      <c r="G59" s="333"/>
      <c r="H59" s="355"/>
      <c r="I59" s="344"/>
      <c r="J59" s="345"/>
      <c r="K59" s="346"/>
      <c r="L59" s="346"/>
      <c r="M59" s="347"/>
      <c r="N59" s="219"/>
      <c r="O59" s="217"/>
      <c r="P59" s="350"/>
      <c r="Q59" s="216"/>
      <c r="R59" s="348"/>
      <c r="S59" s="219"/>
      <c r="T59" s="217"/>
      <c r="U59" s="218"/>
      <c r="V59" s="216"/>
      <c r="W59" s="218"/>
    </row>
    <row r="60" spans="1:23" ht="31.5" x14ac:dyDescent="0.25">
      <c r="A60" s="1715" t="s">
        <v>213</v>
      </c>
      <c r="B60" s="211" t="s">
        <v>214</v>
      </c>
      <c r="C60" s="330"/>
      <c r="D60" s="346">
        <v>3</v>
      </c>
      <c r="E60" s="332"/>
      <c r="F60" s="331"/>
      <c r="G60" s="333">
        <v>4</v>
      </c>
      <c r="H60" s="343">
        <f t="shared" si="13"/>
        <v>120</v>
      </c>
      <c r="I60" s="344">
        <f>J60+L60+K60</f>
        <v>45</v>
      </c>
      <c r="J60" s="345">
        <v>30</v>
      </c>
      <c r="K60" s="346"/>
      <c r="L60" s="346">
        <v>15</v>
      </c>
      <c r="M60" s="347">
        <f t="shared" si="14"/>
        <v>75</v>
      </c>
      <c r="N60" s="219"/>
      <c r="O60" s="217"/>
      <c r="P60" s="350"/>
      <c r="Q60" s="216">
        <v>3</v>
      </c>
      <c r="R60" s="348"/>
      <c r="S60" s="219"/>
      <c r="T60" s="217"/>
      <c r="U60" s="218"/>
      <c r="V60" s="216"/>
      <c r="W60" s="218"/>
    </row>
    <row r="61" spans="1:23" x14ac:dyDescent="0.25">
      <c r="A61" s="1715"/>
      <c r="B61" s="211" t="s">
        <v>215</v>
      </c>
      <c r="C61" s="330"/>
      <c r="D61" s="346"/>
      <c r="E61" s="332"/>
      <c r="F61" s="331"/>
      <c r="G61" s="333"/>
      <c r="H61" s="356"/>
      <c r="I61" s="357"/>
      <c r="J61" s="358"/>
      <c r="K61" s="358"/>
      <c r="L61" s="358"/>
      <c r="M61" s="353"/>
      <c r="N61" s="219"/>
      <c r="O61" s="217"/>
      <c r="P61" s="350"/>
      <c r="Q61" s="216"/>
      <c r="R61" s="348"/>
      <c r="S61" s="219"/>
      <c r="T61" s="217"/>
      <c r="U61" s="218"/>
      <c r="V61" s="216"/>
      <c r="W61" s="218"/>
    </row>
    <row r="62" spans="1:23" x14ac:dyDescent="0.25">
      <c r="A62" s="1715" t="s">
        <v>216</v>
      </c>
      <c r="B62" s="349" t="s">
        <v>217</v>
      </c>
      <c r="C62" s="330">
        <v>3</v>
      </c>
      <c r="D62" s="346"/>
      <c r="E62" s="332"/>
      <c r="F62" s="331"/>
      <c r="G62" s="333">
        <v>5</v>
      </c>
      <c r="H62" s="343">
        <f>G62*30</f>
        <v>150</v>
      </c>
      <c r="I62" s="344">
        <f>J62+L62+K62</f>
        <v>60</v>
      </c>
      <c r="J62" s="345">
        <v>30</v>
      </c>
      <c r="K62" s="346"/>
      <c r="L62" s="346">
        <v>30</v>
      </c>
      <c r="M62" s="347">
        <f>H62-I62</f>
        <v>90</v>
      </c>
      <c r="N62" s="219"/>
      <c r="O62" s="217"/>
      <c r="P62" s="350"/>
      <c r="Q62" s="216">
        <v>4</v>
      </c>
      <c r="R62" s="348"/>
      <c r="S62" s="219"/>
      <c r="T62" s="217"/>
      <c r="U62" s="218"/>
      <c r="V62" s="216"/>
      <c r="W62" s="218"/>
    </row>
    <row r="63" spans="1:23" ht="31.5" x14ac:dyDescent="0.25">
      <c r="A63" s="1715"/>
      <c r="B63" s="349" t="s">
        <v>218</v>
      </c>
      <c r="C63" s="330"/>
      <c r="D63" s="346"/>
      <c r="E63" s="332"/>
      <c r="F63" s="331"/>
      <c r="G63" s="333"/>
      <c r="H63" s="356"/>
      <c r="I63" s="357"/>
      <c r="J63" s="358"/>
      <c r="K63" s="358"/>
      <c r="L63" s="358"/>
      <c r="M63" s="353"/>
      <c r="N63" s="219"/>
      <c r="O63" s="217"/>
      <c r="P63" s="350"/>
      <c r="Q63" s="216"/>
      <c r="R63" s="348"/>
      <c r="S63" s="219"/>
      <c r="T63" s="217"/>
      <c r="U63" s="218"/>
      <c r="V63" s="216"/>
      <c r="W63" s="218"/>
    </row>
    <row r="64" spans="1:23" ht="31.5" x14ac:dyDescent="0.25">
      <c r="A64" s="1715" t="s">
        <v>219</v>
      </c>
      <c r="B64" s="211" t="s">
        <v>220</v>
      </c>
      <c r="C64" s="330">
        <v>4</v>
      </c>
      <c r="D64" s="346"/>
      <c r="E64" s="332"/>
      <c r="F64" s="331"/>
      <c r="G64" s="333">
        <v>5</v>
      </c>
      <c r="H64" s="343">
        <f>G64*30</f>
        <v>150</v>
      </c>
      <c r="I64" s="344">
        <f>J64+L64+K64</f>
        <v>52</v>
      </c>
      <c r="J64" s="345">
        <v>26</v>
      </c>
      <c r="K64" s="346">
        <v>26</v>
      </c>
      <c r="L64" s="346"/>
      <c r="M64" s="347">
        <f>H64-I64</f>
        <v>98</v>
      </c>
      <c r="N64" s="219"/>
      <c r="O64" s="217"/>
      <c r="P64" s="350"/>
      <c r="Q64" s="216"/>
      <c r="R64" s="348">
        <v>4</v>
      </c>
      <c r="S64" s="219"/>
      <c r="T64" s="217"/>
      <c r="U64" s="218"/>
      <c r="V64" s="216"/>
      <c r="W64" s="218"/>
    </row>
    <row r="65" spans="1:28" ht="31.5" x14ac:dyDescent="0.25">
      <c r="A65" s="1715"/>
      <c r="B65" s="211" t="s">
        <v>221</v>
      </c>
      <c r="C65" s="330"/>
      <c r="D65" s="346"/>
      <c r="E65" s="332"/>
      <c r="F65" s="331"/>
      <c r="G65" s="333"/>
      <c r="H65" s="356"/>
      <c r="I65" s="357"/>
      <c r="J65" s="358"/>
      <c r="K65" s="358"/>
      <c r="L65" s="358"/>
      <c r="M65" s="353"/>
      <c r="N65" s="219"/>
      <c r="O65" s="217"/>
      <c r="P65" s="350"/>
      <c r="Q65" s="216"/>
      <c r="R65" s="348"/>
      <c r="S65" s="219"/>
      <c r="T65" s="217"/>
      <c r="U65" s="218"/>
      <c r="V65" s="216"/>
      <c r="W65" s="218"/>
    </row>
    <row r="66" spans="1:28" x14ac:dyDescent="0.25">
      <c r="A66" s="1715" t="s">
        <v>222</v>
      </c>
      <c r="B66" s="349" t="s">
        <v>223</v>
      </c>
      <c r="C66" s="330">
        <v>4</v>
      </c>
      <c r="D66" s="346"/>
      <c r="E66" s="332"/>
      <c r="F66" s="331"/>
      <c r="G66" s="333">
        <v>4</v>
      </c>
      <c r="H66" s="352">
        <f>G66*30</f>
        <v>120</v>
      </c>
      <c r="I66" s="344">
        <f>J66+L66+K66</f>
        <v>52</v>
      </c>
      <c r="J66" s="345">
        <v>26</v>
      </c>
      <c r="K66" s="346"/>
      <c r="L66" s="346">
        <v>26</v>
      </c>
      <c r="M66" s="347">
        <f>H66-I66</f>
        <v>68</v>
      </c>
      <c r="N66" s="219"/>
      <c r="O66" s="217"/>
      <c r="P66" s="350"/>
      <c r="Q66" s="216"/>
      <c r="R66" s="348">
        <v>4</v>
      </c>
      <c r="S66" s="219"/>
      <c r="T66" s="217"/>
      <c r="U66" s="218"/>
      <c r="V66" s="216"/>
      <c r="W66" s="218"/>
    </row>
    <row r="67" spans="1:28" ht="16.5" thickBot="1" x14ac:dyDescent="0.3">
      <c r="A67" s="1741"/>
      <c r="B67" s="359" t="s">
        <v>224</v>
      </c>
      <c r="C67" s="330"/>
      <c r="D67" s="346"/>
      <c r="E67" s="332"/>
      <c r="F67" s="331"/>
      <c r="G67" s="333"/>
      <c r="H67" s="352"/>
      <c r="I67" s="344"/>
      <c r="J67" s="345"/>
      <c r="K67" s="346"/>
      <c r="L67" s="346"/>
      <c r="M67" s="347"/>
      <c r="N67" s="219"/>
      <c r="O67" s="217"/>
      <c r="P67" s="350"/>
      <c r="Q67" s="360"/>
      <c r="R67" s="361"/>
      <c r="S67" s="219"/>
      <c r="T67" s="217"/>
      <c r="U67" s="218"/>
      <c r="V67" s="216"/>
      <c r="W67" s="218"/>
    </row>
    <row r="68" spans="1:28" ht="16.5" thickBot="1" x14ac:dyDescent="0.3">
      <c r="A68" s="1686" t="s">
        <v>225</v>
      </c>
      <c r="B68" s="1742"/>
      <c r="C68" s="1742"/>
      <c r="D68" s="1742"/>
      <c r="E68" s="1742"/>
      <c r="F68" s="1743"/>
      <c r="G68" s="229">
        <f t="shared" ref="G68:AB68" si="15">SUM(G48:G67)</f>
        <v>42</v>
      </c>
      <c r="H68" s="230">
        <f t="shared" si="15"/>
        <v>1260</v>
      </c>
      <c r="I68" s="230">
        <f t="shared" si="15"/>
        <v>497</v>
      </c>
      <c r="J68" s="230">
        <f t="shared" si="15"/>
        <v>289</v>
      </c>
      <c r="K68" s="230">
        <f t="shared" si="15"/>
        <v>26</v>
      </c>
      <c r="L68" s="230">
        <f t="shared" si="15"/>
        <v>182</v>
      </c>
      <c r="M68" s="230">
        <f t="shared" si="15"/>
        <v>763</v>
      </c>
      <c r="N68" s="230">
        <f t="shared" si="15"/>
        <v>3</v>
      </c>
      <c r="O68" s="230">
        <f t="shared" si="15"/>
        <v>6</v>
      </c>
      <c r="P68" s="230">
        <f t="shared" si="15"/>
        <v>6</v>
      </c>
      <c r="Q68" s="230">
        <f t="shared" si="15"/>
        <v>16</v>
      </c>
      <c r="R68" s="230">
        <f t="shared" si="15"/>
        <v>8</v>
      </c>
      <c r="S68" s="230">
        <f t="shared" si="15"/>
        <v>0</v>
      </c>
      <c r="T68" s="230">
        <f t="shared" si="15"/>
        <v>0</v>
      </c>
      <c r="U68" s="230">
        <f t="shared" si="15"/>
        <v>0</v>
      </c>
      <c r="V68" s="230">
        <f t="shared" si="15"/>
        <v>0</v>
      </c>
      <c r="W68" s="230">
        <f t="shared" si="15"/>
        <v>0</v>
      </c>
      <c r="X68" s="231">
        <f t="shared" si="15"/>
        <v>0</v>
      </c>
      <c r="Y68" s="230">
        <f t="shared" si="15"/>
        <v>0</v>
      </c>
      <c r="Z68" s="230">
        <f t="shared" si="15"/>
        <v>0</v>
      </c>
      <c r="AA68" s="230">
        <f t="shared" si="15"/>
        <v>0</v>
      </c>
      <c r="AB68" s="230">
        <f t="shared" si="15"/>
        <v>0</v>
      </c>
    </row>
    <row r="69" spans="1:28" ht="16.5" thickBot="1" x14ac:dyDescent="0.3">
      <c r="A69" s="1720" t="s">
        <v>226</v>
      </c>
      <c r="B69" s="1721"/>
      <c r="C69" s="1721"/>
      <c r="D69" s="1721"/>
      <c r="E69" s="1721"/>
      <c r="F69" s="1722"/>
      <c r="G69" s="362">
        <f t="shared" ref="G69:AB69" si="16">G68+G46</f>
        <v>45</v>
      </c>
      <c r="H69" s="363">
        <f t="shared" si="16"/>
        <v>1350</v>
      </c>
      <c r="I69" s="363">
        <f t="shared" si="16"/>
        <v>527</v>
      </c>
      <c r="J69" s="363">
        <f t="shared" si="16"/>
        <v>304</v>
      </c>
      <c r="K69" s="363">
        <f t="shared" si="16"/>
        <v>26</v>
      </c>
      <c r="L69" s="363">
        <f t="shared" si="16"/>
        <v>197</v>
      </c>
      <c r="M69" s="363">
        <f t="shared" si="16"/>
        <v>823</v>
      </c>
      <c r="N69" s="230">
        <f t="shared" si="16"/>
        <v>5</v>
      </c>
      <c r="O69" s="230">
        <f t="shared" si="16"/>
        <v>6</v>
      </c>
      <c r="P69" s="230">
        <f t="shared" si="16"/>
        <v>6</v>
      </c>
      <c r="Q69" s="230">
        <f t="shared" si="16"/>
        <v>16</v>
      </c>
      <c r="R69" s="230">
        <f t="shared" si="16"/>
        <v>8</v>
      </c>
      <c r="S69" s="230">
        <f t="shared" si="16"/>
        <v>0</v>
      </c>
      <c r="T69" s="230">
        <f t="shared" si="16"/>
        <v>0</v>
      </c>
      <c r="U69" s="230">
        <f t="shared" si="16"/>
        <v>0</v>
      </c>
      <c r="V69" s="230">
        <f t="shared" si="16"/>
        <v>0</v>
      </c>
      <c r="W69" s="230">
        <f t="shared" si="16"/>
        <v>0</v>
      </c>
      <c r="X69" s="231">
        <f t="shared" si="16"/>
        <v>0</v>
      </c>
      <c r="Y69" s="230">
        <f t="shared" si="16"/>
        <v>0</v>
      </c>
      <c r="Z69" s="230">
        <f t="shared" si="16"/>
        <v>0</v>
      </c>
      <c r="AA69" s="230">
        <f t="shared" si="16"/>
        <v>0</v>
      </c>
      <c r="AB69" s="230">
        <f t="shared" si="16"/>
        <v>0</v>
      </c>
    </row>
    <row r="70" spans="1:28" s="86" customFormat="1" ht="16.5" thickBot="1" x14ac:dyDescent="0.3">
      <c r="A70" s="1723" t="s">
        <v>227</v>
      </c>
      <c r="B70" s="1723"/>
      <c r="C70" s="1723"/>
      <c r="D70" s="1723"/>
      <c r="E70" s="1723"/>
      <c r="F70" s="1723"/>
      <c r="G70" s="362">
        <f t="shared" ref="G70:M70" si="17">G69+G41</f>
        <v>120</v>
      </c>
      <c r="H70" s="363">
        <f t="shared" si="17"/>
        <v>3600</v>
      </c>
      <c r="I70" s="363">
        <f>I69+I41</f>
        <v>1265</v>
      </c>
      <c r="J70" s="363">
        <f t="shared" si="17"/>
        <v>603</v>
      </c>
      <c r="K70" s="363">
        <f t="shared" si="17"/>
        <v>34</v>
      </c>
      <c r="L70" s="363">
        <f t="shared" si="17"/>
        <v>636</v>
      </c>
      <c r="M70" s="363">
        <f t="shared" si="17"/>
        <v>2335</v>
      </c>
      <c r="N70" s="230">
        <f t="shared" ref="N70:W70" si="18">N41+N69</f>
        <v>24</v>
      </c>
      <c r="O70" s="230">
        <f t="shared" si="18"/>
        <v>20</v>
      </c>
      <c r="P70" s="230">
        <f t="shared" si="18"/>
        <v>20</v>
      </c>
      <c r="Q70" s="230">
        <f t="shared" si="18"/>
        <v>22</v>
      </c>
      <c r="R70" s="230">
        <f t="shared" si="18"/>
        <v>16</v>
      </c>
      <c r="S70" s="230">
        <f t="shared" si="18"/>
        <v>0</v>
      </c>
      <c r="T70" s="230">
        <f t="shared" si="18"/>
        <v>0</v>
      </c>
      <c r="U70" s="230">
        <f t="shared" si="18"/>
        <v>0</v>
      </c>
      <c r="V70" s="230">
        <f t="shared" si="18"/>
        <v>0</v>
      </c>
      <c r="W70" s="230">
        <f t="shared" si="18"/>
        <v>0</v>
      </c>
      <c r="Z70" s="364">
        <v>22</v>
      </c>
      <c r="AA70" s="364">
        <v>22</v>
      </c>
      <c r="AB70" s="364">
        <v>22</v>
      </c>
    </row>
    <row r="71" spans="1:28" s="86" customFormat="1" ht="16.5" thickBot="1" x14ac:dyDescent="0.3">
      <c r="A71" s="1724" t="s">
        <v>228</v>
      </c>
      <c r="B71" s="1724"/>
      <c r="C71" s="1724"/>
      <c r="D71" s="1724"/>
      <c r="E71" s="1724"/>
      <c r="F71" s="1724"/>
      <c r="G71" s="1724"/>
      <c r="H71" s="1724"/>
      <c r="I71" s="1724"/>
      <c r="J71" s="1724"/>
      <c r="K71" s="1724"/>
      <c r="L71" s="1724"/>
      <c r="M71" s="1724"/>
      <c r="N71" s="230">
        <f>N70</f>
        <v>24</v>
      </c>
      <c r="O71" s="230">
        <f t="shared" ref="O71:AB71" si="19">O70</f>
        <v>20</v>
      </c>
      <c r="P71" s="230">
        <f t="shared" si="19"/>
        <v>20</v>
      </c>
      <c r="Q71" s="230">
        <f t="shared" si="19"/>
        <v>22</v>
      </c>
      <c r="R71" s="230">
        <f t="shared" si="19"/>
        <v>16</v>
      </c>
      <c r="S71" s="230">
        <f t="shared" si="19"/>
        <v>0</v>
      </c>
      <c r="T71" s="230">
        <f t="shared" si="19"/>
        <v>0</v>
      </c>
      <c r="U71" s="230">
        <f t="shared" si="19"/>
        <v>0</v>
      </c>
      <c r="V71" s="230">
        <f t="shared" si="19"/>
        <v>0</v>
      </c>
      <c r="W71" s="230">
        <f t="shared" si="19"/>
        <v>0</v>
      </c>
      <c r="X71" s="231">
        <f t="shared" si="19"/>
        <v>0</v>
      </c>
      <c r="Y71" s="230">
        <f t="shared" si="19"/>
        <v>0</v>
      </c>
      <c r="Z71" s="230">
        <f t="shared" si="19"/>
        <v>22</v>
      </c>
      <c r="AA71" s="230">
        <f t="shared" si="19"/>
        <v>22</v>
      </c>
      <c r="AB71" s="230">
        <f t="shared" si="19"/>
        <v>22</v>
      </c>
    </row>
    <row r="72" spans="1:28" s="86" customFormat="1" ht="16.5" thickBot="1" x14ac:dyDescent="0.3">
      <c r="A72" s="1716" t="s">
        <v>229</v>
      </c>
      <c r="B72" s="1716"/>
      <c r="C72" s="1716"/>
      <c r="D72" s="1716"/>
      <c r="E72" s="1716"/>
      <c r="F72" s="1716"/>
      <c r="G72" s="1716"/>
      <c r="H72" s="1716"/>
      <c r="I72" s="1716"/>
      <c r="J72" s="1716"/>
      <c r="K72" s="1716"/>
      <c r="L72" s="1716"/>
      <c r="M72" s="1716"/>
      <c r="N72" s="230">
        <v>3</v>
      </c>
      <c r="O72" s="316"/>
      <c r="P72" s="365">
        <v>3</v>
      </c>
      <c r="Q72" s="365">
        <v>3</v>
      </c>
      <c r="R72" s="365">
        <v>3</v>
      </c>
      <c r="S72" s="365"/>
      <c r="T72" s="365"/>
      <c r="U72" s="365"/>
      <c r="V72" s="365"/>
      <c r="W72" s="365"/>
    </row>
    <row r="73" spans="1:28" s="86" customFormat="1" ht="16.5" thickBot="1" x14ac:dyDescent="0.3">
      <c r="A73" s="1716" t="s">
        <v>230</v>
      </c>
      <c r="B73" s="1716"/>
      <c r="C73" s="1716"/>
      <c r="D73" s="1716"/>
      <c r="E73" s="1716"/>
      <c r="F73" s="1716"/>
      <c r="G73" s="1716"/>
      <c r="H73" s="1716"/>
      <c r="I73" s="1716"/>
      <c r="J73" s="1716"/>
      <c r="K73" s="1716"/>
      <c r="L73" s="1716"/>
      <c r="M73" s="1716"/>
      <c r="N73" s="293">
        <v>4</v>
      </c>
      <c r="O73" s="366"/>
      <c r="P73" s="367">
        <v>4</v>
      </c>
      <c r="Q73" s="367">
        <v>4</v>
      </c>
      <c r="R73" s="367">
        <v>2</v>
      </c>
      <c r="S73" s="367"/>
      <c r="T73" s="367"/>
      <c r="U73" s="367"/>
      <c r="V73" s="367"/>
      <c r="W73" s="367"/>
    </row>
    <row r="74" spans="1:28" s="86" customFormat="1" ht="16.5" thickBot="1" x14ac:dyDescent="0.3">
      <c r="A74" s="1716" t="s">
        <v>231</v>
      </c>
      <c r="B74" s="1716"/>
      <c r="C74" s="1716"/>
      <c r="D74" s="1716"/>
      <c r="E74" s="1716"/>
      <c r="F74" s="1716"/>
      <c r="G74" s="1716"/>
      <c r="H74" s="1716"/>
      <c r="I74" s="1716"/>
      <c r="J74" s="1716"/>
      <c r="K74" s="1716"/>
      <c r="L74" s="1716"/>
      <c r="M74" s="1716"/>
      <c r="N74" s="368"/>
      <c r="O74" s="369"/>
      <c r="P74" s="369"/>
      <c r="Q74" s="370"/>
      <c r="R74" s="370"/>
      <c r="S74" s="370"/>
      <c r="T74" s="370"/>
      <c r="U74" s="370"/>
      <c r="V74" s="370"/>
      <c r="W74" s="370"/>
    </row>
    <row r="75" spans="1:28" s="86" customFormat="1" ht="16.5" thickBot="1" x14ac:dyDescent="0.3">
      <c r="A75" s="1725" t="s">
        <v>232</v>
      </c>
      <c r="B75" s="1725"/>
      <c r="C75" s="1725"/>
      <c r="D75" s="1725"/>
      <c r="E75" s="1725"/>
      <c r="F75" s="1725"/>
      <c r="G75" s="1725"/>
      <c r="H75" s="1725"/>
      <c r="I75" s="1725"/>
      <c r="J75" s="1725"/>
      <c r="K75" s="1725"/>
      <c r="L75" s="1725"/>
      <c r="M75" s="1725"/>
      <c r="N75" s="371"/>
      <c r="O75" s="369"/>
      <c r="P75" s="372">
        <v>1</v>
      </c>
      <c r="Q75" s="373"/>
      <c r="R75" s="374">
        <v>1</v>
      </c>
      <c r="S75" s="374"/>
      <c r="T75" s="373"/>
      <c r="U75" s="374"/>
      <c r="V75" s="374"/>
      <c r="W75" s="374"/>
    </row>
    <row r="76" spans="1:28" s="86" customFormat="1" ht="16.5" thickBot="1" x14ac:dyDescent="0.3">
      <c r="A76" s="1726" t="s">
        <v>233</v>
      </c>
      <c r="B76" s="1727"/>
      <c r="C76" s="1727"/>
      <c r="D76" s="1727"/>
      <c r="E76" s="1727"/>
      <c r="F76" s="1727"/>
      <c r="G76" s="1727"/>
      <c r="H76" s="1727"/>
      <c r="I76" s="1727"/>
      <c r="J76" s="1727"/>
      <c r="K76" s="1727"/>
      <c r="L76" s="1727"/>
      <c r="M76" s="1728"/>
      <c r="N76" s="1729" t="s">
        <v>234</v>
      </c>
      <c r="O76" s="1730"/>
      <c r="P76" s="1731"/>
      <c r="Q76" s="1737">
        <f>G41/G70*100</f>
        <v>62.5</v>
      </c>
      <c r="R76" s="1738"/>
      <c r="S76" s="1737" t="s">
        <v>35</v>
      </c>
      <c r="T76" s="1738"/>
      <c r="U76" s="1739"/>
      <c r="V76" s="1737">
        <f>G69/G70*100</f>
        <v>37.5</v>
      </c>
      <c r="W76" s="1739"/>
      <c r="X76" s="375">
        <f>SUM(N76:W76)</f>
        <v>100</v>
      </c>
    </row>
    <row r="77" spans="1:28" s="86" customFormat="1" x14ac:dyDescent="0.25">
      <c r="A77" s="376"/>
      <c r="B77" s="376"/>
      <c r="C77" s="376"/>
      <c r="D77" s="376"/>
      <c r="E77" s="376"/>
      <c r="F77" s="376"/>
      <c r="G77" s="376"/>
      <c r="H77" s="376"/>
      <c r="I77" s="376"/>
      <c r="J77" s="376"/>
      <c r="K77" s="376"/>
      <c r="L77" s="376"/>
      <c r="M77" s="376"/>
      <c r="N77" s="377"/>
      <c r="O77" s="377"/>
      <c r="P77" s="377"/>
      <c r="Q77" s="378"/>
      <c r="R77" s="378"/>
      <c r="S77" s="377"/>
      <c r="T77" s="377"/>
      <c r="U77" s="377"/>
      <c r="V77" s="377"/>
      <c r="W77" s="377"/>
    </row>
    <row r="78" spans="1:28" s="86" customFormat="1" x14ac:dyDescent="0.25">
      <c r="A78" s="379"/>
      <c r="B78" s="379"/>
      <c r="C78" s="379"/>
      <c r="D78" s="379"/>
      <c r="E78" s="379"/>
      <c r="F78" s="379"/>
      <c r="G78" s="379"/>
      <c r="H78" s="379"/>
      <c r="I78" s="379"/>
      <c r="J78" s="379"/>
      <c r="K78" s="379"/>
      <c r="L78" s="379"/>
      <c r="M78" s="379"/>
      <c r="N78" s="379"/>
      <c r="O78" s="379"/>
      <c r="P78" s="379"/>
      <c r="Q78" s="379"/>
      <c r="R78" s="379"/>
      <c r="S78" s="379"/>
      <c r="T78" s="379"/>
      <c r="U78" s="379"/>
      <c r="V78" s="379"/>
      <c r="W78" s="379"/>
    </row>
    <row r="79" spans="1:28" s="86" customFormat="1" x14ac:dyDescent="0.25">
      <c r="A79" s="379"/>
      <c r="B79" s="380"/>
      <c r="C79" s="380"/>
      <c r="D79" s="380"/>
      <c r="E79" s="380"/>
      <c r="F79" s="380"/>
      <c r="G79" s="380"/>
      <c r="H79" s="380"/>
      <c r="I79" s="380"/>
      <c r="J79" s="380"/>
      <c r="K79" s="380"/>
      <c r="L79" s="379"/>
      <c r="M79" s="379"/>
      <c r="N79" s="379"/>
      <c r="O79" s="379"/>
      <c r="P79" s="379"/>
      <c r="Q79" s="379"/>
      <c r="R79" s="379"/>
      <c r="S79" s="379"/>
      <c r="T79" s="379"/>
      <c r="U79" s="379"/>
      <c r="V79" s="379"/>
      <c r="W79" s="379"/>
    </row>
    <row r="80" spans="1:28" s="86" customFormat="1" x14ac:dyDescent="0.25">
      <c r="A80" s="379"/>
      <c r="B80" s="380" t="s">
        <v>235</v>
      </c>
      <c r="C80" s="380"/>
      <c r="D80" s="1732"/>
      <c r="E80" s="1732"/>
      <c r="F80" s="1733"/>
      <c r="G80" s="1733"/>
      <c r="H80" s="380"/>
      <c r="I80" s="1734" t="s">
        <v>236</v>
      </c>
      <c r="J80" s="1740"/>
      <c r="K80" s="1740"/>
      <c r="L80" s="379"/>
      <c r="M80" s="379"/>
      <c r="N80" s="379"/>
      <c r="O80" s="379"/>
      <c r="P80" s="379"/>
      <c r="Q80" s="379"/>
      <c r="R80" s="379"/>
      <c r="S80" s="379"/>
      <c r="T80" s="379"/>
      <c r="U80" s="379"/>
      <c r="V80" s="379"/>
      <c r="W80" s="379"/>
    </row>
    <row r="81" spans="1:23" s="86" customFormat="1" x14ac:dyDescent="0.25">
      <c r="A81" s="379"/>
      <c r="B81" s="379"/>
      <c r="C81" s="379"/>
      <c r="D81" s="379"/>
      <c r="E81" s="379"/>
      <c r="F81" s="379"/>
      <c r="G81" s="379"/>
      <c r="H81" s="379"/>
      <c r="I81" s="379"/>
      <c r="J81" s="379"/>
      <c r="K81" s="379"/>
      <c r="L81" s="379"/>
      <c r="M81" s="379"/>
      <c r="N81" s="379"/>
      <c r="O81" s="379"/>
      <c r="P81" s="379"/>
      <c r="Q81" s="379"/>
      <c r="R81" s="379"/>
      <c r="S81" s="379"/>
      <c r="T81" s="379"/>
      <c r="U81" s="379"/>
      <c r="V81" s="379"/>
      <c r="W81" s="379"/>
    </row>
    <row r="82" spans="1:23" s="86" customFormat="1" x14ac:dyDescent="0.25">
      <c r="A82" s="379"/>
      <c r="B82" s="380" t="s">
        <v>237</v>
      </c>
      <c r="C82" s="380"/>
      <c r="D82" s="1732"/>
      <c r="E82" s="1732"/>
      <c r="F82" s="1733"/>
      <c r="G82" s="1733"/>
      <c r="H82" s="380"/>
      <c r="I82" s="1734" t="s">
        <v>238</v>
      </c>
      <c r="J82" s="1735"/>
      <c r="K82" s="1735"/>
      <c r="L82" s="379"/>
      <c r="M82" s="379"/>
      <c r="N82" s="379"/>
      <c r="O82" s="379"/>
      <c r="P82" s="379"/>
      <c r="Q82" s="379"/>
      <c r="R82" s="379"/>
      <c r="S82" s="379"/>
      <c r="T82" s="379"/>
      <c r="U82" s="379"/>
      <c r="V82" s="379"/>
      <c r="W82" s="379"/>
    </row>
    <row r="83" spans="1:23" s="86" customFormat="1" x14ac:dyDescent="0.25">
      <c r="A83" s="379"/>
      <c r="B83" s="379"/>
      <c r="C83" s="379"/>
      <c r="D83" s="379"/>
      <c r="E83" s="379"/>
      <c r="F83" s="379"/>
      <c r="G83" s="379"/>
      <c r="H83" s="379"/>
      <c r="I83" s="379"/>
      <c r="J83" s="379"/>
      <c r="K83" s="379"/>
      <c r="L83" s="379"/>
      <c r="M83" s="379"/>
      <c r="N83" s="379"/>
      <c r="O83" s="379"/>
      <c r="P83" s="379"/>
      <c r="Q83" s="379"/>
      <c r="R83" s="379"/>
      <c r="S83" s="379"/>
      <c r="T83" s="379"/>
      <c r="U83" s="379"/>
      <c r="V83" s="379"/>
      <c r="W83" s="379"/>
    </row>
    <row r="84" spans="1:23" s="86" customFormat="1" x14ac:dyDescent="0.25">
      <c r="A84" s="379"/>
      <c r="B84" s="380" t="s">
        <v>239</v>
      </c>
      <c r="C84" s="380"/>
      <c r="D84" s="1732"/>
      <c r="E84" s="1732"/>
      <c r="F84" s="1733"/>
      <c r="G84" s="1733"/>
      <c r="H84" s="380"/>
      <c r="I84" s="1734" t="s">
        <v>238</v>
      </c>
      <c r="J84" s="1735"/>
      <c r="K84" s="1735"/>
      <c r="L84" s="379"/>
      <c r="M84" s="379"/>
      <c r="N84" s="379"/>
      <c r="O84" s="379"/>
      <c r="P84" s="379"/>
      <c r="Q84" s="379"/>
      <c r="R84" s="379"/>
      <c r="S84" s="379"/>
      <c r="T84" s="379"/>
      <c r="U84" s="379"/>
      <c r="V84" s="379"/>
      <c r="W84" s="379"/>
    </row>
    <row r="85" spans="1:23" s="86" customFormat="1" x14ac:dyDescent="0.25">
      <c r="A85" s="95"/>
      <c r="B85" s="381"/>
      <c r="C85" s="1736" t="s">
        <v>109</v>
      </c>
      <c r="D85" s="1736"/>
      <c r="E85" s="1736"/>
      <c r="F85" s="1736"/>
      <c r="G85" s="1736"/>
      <c r="H85" s="1736"/>
      <c r="I85" s="1736"/>
      <c r="J85" s="1736"/>
      <c r="K85" s="1736"/>
      <c r="L85" s="382"/>
      <c r="M85" s="382"/>
      <c r="N85" s="379"/>
      <c r="O85" s="379"/>
      <c r="P85" s="379"/>
      <c r="Q85" s="379"/>
      <c r="R85" s="379"/>
      <c r="S85" s="379"/>
      <c r="T85" s="379"/>
      <c r="U85" s="379"/>
      <c r="V85" s="379"/>
      <c r="W85" s="379"/>
    </row>
  </sheetData>
  <mergeCells count="69">
    <mergeCell ref="A1:W1"/>
    <mergeCell ref="A2:A7"/>
    <mergeCell ref="B2:B7"/>
    <mergeCell ref="C2:F2"/>
    <mergeCell ref="G2:G7"/>
    <mergeCell ref="H2:M2"/>
    <mergeCell ref="N2:W3"/>
    <mergeCell ref="C3:C7"/>
    <mergeCell ref="D3:D7"/>
    <mergeCell ref="E3:F3"/>
    <mergeCell ref="A36:F36"/>
    <mergeCell ref="N4:P4"/>
    <mergeCell ref="Q4:R4"/>
    <mergeCell ref="S4:U4"/>
    <mergeCell ref="V4:W4"/>
    <mergeCell ref="N6:W6"/>
    <mergeCell ref="A9:W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W10"/>
    <mergeCell ref="A19:B19"/>
    <mergeCell ref="A20:W20"/>
    <mergeCell ref="A32:F32"/>
    <mergeCell ref="A33:W33"/>
    <mergeCell ref="A54:A55"/>
    <mergeCell ref="A37:W37"/>
    <mergeCell ref="A40:F40"/>
    <mergeCell ref="A41:F41"/>
    <mergeCell ref="A42:W42"/>
    <mergeCell ref="A43:W43"/>
    <mergeCell ref="A44:A45"/>
    <mergeCell ref="A46:F46"/>
    <mergeCell ref="A47:W47"/>
    <mergeCell ref="A48:A49"/>
    <mergeCell ref="A50:A51"/>
    <mergeCell ref="A52:A53"/>
    <mergeCell ref="A73:M73"/>
    <mergeCell ref="A56:A57"/>
    <mergeCell ref="A58:A59"/>
    <mergeCell ref="A60:A61"/>
    <mergeCell ref="A62:A63"/>
    <mergeCell ref="A64:A65"/>
    <mergeCell ref="A66:A67"/>
    <mergeCell ref="A68:F68"/>
    <mergeCell ref="A69:F69"/>
    <mergeCell ref="A70:F70"/>
    <mergeCell ref="A71:M71"/>
    <mergeCell ref="A72:M72"/>
    <mergeCell ref="A74:M74"/>
    <mergeCell ref="A75:M75"/>
    <mergeCell ref="A76:M76"/>
    <mergeCell ref="N76:P76"/>
    <mergeCell ref="Q76:R76"/>
    <mergeCell ref="C85:K85"/>
    <mergeCell ref="V76:W76"/>
    <mergeCell ref="D80:G80"/>
    <mergeCell ref="I80:K80"/>
    <mergeCell ref="D82:G82"/>
    <mergeCell ref="I82:K82"/>
    <mergeCell ref="D84:G84"/>
    <mergeCell ref="I84:K84"/>
    <mergeCell ref="S76:U76"/>
  </mergeCells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view="pageBreakPreview" zoomScale="60" zoomScaleNormal="50" workbookViewId="0">
      <selection activeCell="A5" sqref="A5"/>
    </sheetView>
  </sheetViews>
  <sheetFormatPr defaultColWidth="3.28515625" defaultRowHeight="15.75" x14ac:dyDescent="0.25"/>
  <cols>
    <col min="1" max="1" width="6.5703125" style="42" customWidth="1"/>
    <col min="2" max="2" width="5.140625" style="42" customWidth="1"/>
    <col min="3" max="3" width="4.42578125" style="42" customWidth="1"/>
    <col min="4" max="4" width="6.42578125" style="42" customWidth="1"/>
    <col min="5" max="5" width="4.28515625" style="42" customWidth="1"/>
    <col min="6" max="6" width="4.42578125" style="42" customWidth="1"/>
    <col min="7" max="7" width="3.7109375" style="42" customWidth="1"/>
    <col min="8" max="8" width="3.85546875" style="42" customWidth="1"/>
    <col min="9" max="9" width="4" style="42" customWidth="1"/>
    <col min="10" max="10" width="4.140625" style="42" customWidth="1"/>
    <col min="11" max="11" width="4.7109375" style="42" customWidth="1"/>
    <col min="12" max="12" width="4.85546875" style="42" customWidth="1"/>
    <col min="13" max="13" width="4" style="42" customWidth="1"/>
    <col min="14" max="14" width="5" style="42" customWidth="1"/>
    <col min="15" max="15" width="5.140625" style="42" customWidth="1"/>
    <col min="16" max="16" width="5.7109375" style="42" customWidth="1"/>
    <col min="17" max="18" width="4" style="42" customWidth="1"/>
    <col min="19" max="19" width="3.85546875" style="42" customWidth="1"/>
    <col min="20" max="20" width="4.85546875" style="42" customWidth="1"/>
    <col min="21" max="21" width="4.7109375" style="42" customWidth="1"/>
    <col min="22" max="22" width="6" style="42" customWidth="1"/>
    <col min="23" max="23" width="6.7109375" style="42" customWidth="1"/>
    <col min="24" max="24" width="6.140625" style="42" customWidth="1"/>
    <col min="25" max="25" width="7" style="42" customWidth="1"/>
    <col min="26" max="26" width="6.85546875" style="42" customWidth="1"/>
    <col min="27" max="27" width="6.7109375" style="42" customWidth="1"/>
    <col min="28" max="28" width="6" style="42" customWidth="1"/>
    <col min="29" max="29" width="7.5703125" style="42" customWidth="1"/>
    <col min="30" max="30" width="7.140625" style="42" customWidth="1"/>
    <col min="31" max="31" width="5.7109375" style="42" customWidth="1"/>
    <col min="32" max="32" width="7.42578125" style="42" customWidth="1"/>
    <col min="33" max="33" width="7" style="42" customWidth="1"/>
    <col min="34" max="34" width="7.42578125" style="42" customWidth="1"/>
    <col min="35" max="35" width="7.85546875" style="42" customWidth="1"/>
    <col min="36" max="36" width="8.140625" style="42" customWidth="1"/>
    <col min="37" max="37" width="7.85546875" style="42" customWidth="1"/>
    <col min="38" max="38" width="6.7109375" style="42" customWidth="1"/>
    <col min="39" max="39" width="6" style="42" customWidth="1"/>
    <col min="40" max="40" width="8.140625" style="42" customWidth="1"/>
    <col min="41" max="41" width="7.42578125" style="42" customWidth="1"/>
    <col min="42" max="42" width="5.140625" style="42" customWidth="1"/>
    <col min="43" max="43" width="4.5703125" style="42" customWidth="1"/>
    <col min="44" max="44" width="4.7109375" style="42" customWidth="1"/>
    <col min="45" max="45" width="3.85546875" style="42" customWidth="1"/>
    <col min="46" max="46" width="4.5703125" style="42" customWidth="1"/>
    <col min="47" max="47" width="5.42578125" style="42" customWidth="1"/>
    <col min="48" max="48" width="4.42578125" style="42" customWidth="1"/>
    <col min="49" max="49" width="6.7109375" style="42" customWidth="1"/>
    <col min="50" max="50" width="4.7109375" style="42" customWidth="1"/>
    <col min="51" max="51" width="5.42578125" style="42" customWidth="1"/>
    <col min="52" max="52" width="5.5703125" style="42" customWidth="1"/>
    <col min="53" max="53" width="4" style="42" customWidth="1"/>
    <col min="54" max="16384" width="3.28515625" style="42"/>
  </cols>
  <sheetData>
    <row r="1" spans="1:53" ht="33.75" customHeight="1" x14ac:dyDescent="0.4">
      <c r="A1" s="1853" t="s">
        <v>78</v>
      </c>
      <c r="B1" s="1853"/>
      <c r="C1" s="1853"/>
      <c r="D1" s="1853"/>
      <c r="E1" s="1853"/>
      <c r="F1" s="1853"/>
      <c r="G1" s="1853"/>
      <c r="H1" s="1853"/>
      <c r="I1" s="1853"/>
      <c r="J1" s="1853"/>
      <c r="K1" s="1853"/>
      <c r="L1" s="1853"/>
      <c r="M1" s="1853"/>
      <c r="N1" s="1853"/>
      <c r="O1" s="1853"/>
      <c r="P1" s="1870" t="s">
        <v>79</v>
      </c>
      <c r="Q1" s="1870"/>
      <c r="R1" s="1870"/>
      <c r="S1" s="1870"/>
      <c r="T1" s="1870"/>
      <c r="U1" s="1870"/>
      <c r="V1" s="1870"/>
      <c r="W1" s="1870"/>
      <c r="X1" s="1870"/>
      <c r="Y1" s="1870"/>
      <c r="Z1" s="1870"/>
      <c r="AA1" s="1870"/>
      <c r="AB1" s="1870"/>
      <c r="AC1" s="1870"/>
      <c r="AD1" s="1870"/>
      <c r="AE1" s="1870"/>
      <c r="AF1" s="1870"/>
      <c r="AG1" s="1870"/>
      <c r="AH1" s="1870"/>
      <c r="AI1" s="1870"/>
      <c r="AJ1" s="1870"/>
      <c r="AK1" s="1870"/>
      <c r="AL1" s="1870"/>
      <c r="AM1" s="1870"/>
      <c r="AN1" s="41"/>
    </row>
    <row r="2" spans="1:53" ht="30" x14ac:dyDescent="0.4">
      <c r="A2" s="1853" t="s">
        <v>80</v>
      </c>
      <c r="B2" s="1853"/>
      <c r="C2" s="1853"/>
      <c r="D2" s="1853"/>
      <c r="E2" s="1853"/>
      <c r="F2" s="1853"/>
      <c r="G2" s="1853"/>
      <c r="H2" s="1853"/>
      <c r="I2" s="1853"/>
      <c r="J2" s="1853"/>
      <c r="K2" s="1853"/>
      <c r="L2" s="1853"/>
      <c r="M2" s="1853"/>
      <c r="N2" s="1853"/>
      <c r="O2" s="1853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</row>
    <row r="3" spans="1:53" ht="33" customHeight="1" x14ac:dyDescent="0.45">
      <c r="A3" s="1853" t="s">
        <v>488</v>
      </c>
      <c r="B3" s="1853"/>
      <c r="C3" s="1853"/>
      <c r="D3" s="1853"/>
      <c r="E3" s="1853"/>
      <c r="F3" s="1853"/>
      <c r="G3" s="1853"/>
      <c r="H3" s="1853"/>
      <c r="I3" s="1853"/>
      <c r="J3" s="1853"/>
      <c r="K3" s="1853"/>
      <c r="L3" s="1853"/>
      <c r="M3" s="1853"/>
      <c r="N3" s="1853"/>
      <c r="O3" s="1853"/>
      <c r="P3" s="1871" t="s">
        <v>81</v>
      </c>
      <c r="Q3" s="1871"/>
      <c r="R3" s="1871"/>
      <c r="S3" s="1871"/>
      <c r="T3" s="1871"/>
      <c r="U3" s="1871"/>
      <c r="V3" s="1871"/>
      <c r="W3" s="1871"/>
      <c r="X3" s="1871"/>
      <c r="Y3" s="1871"/>
      <c r="Z3" s="1871"/>
      <c r="AA3" s="1871"/>
      <c r="AB3" s="1871"/>
      <c r="AC3" s="1871"/>
      <c r="AD3" s="1871"/>
      <c r="AE3" s="1871"/>
      <c r="AF3" s="1871"/>
      <c r="AG3" s="1871"/>
      <c r="AH3" s="1871"/>
      <c r="AI3" s="1871"/>
      <c r="AJ3" s="1871"/>
      <c r="AK3" s="1871"/>
      <c r="AL3" s="1871"/>
      <c r="AM3" s="1871"/>
      <c r="AN3" s="1872" t="s">
        <v>368</v>
      </c>
      <c r="AO3" s="1872"/>
      <c r="AP3" s="1872"/>
      <c r="AQ3" s="1872"/>
      <c r="AR3" s="1872"/>
      <c r="AS3" s="1872"/>
      <c r="AT3" s="1872"/>
      <c r="AU3" s="1872"/>
      <c r="AV3" s="1872"/>
      <c r="AW3" s="1872"/>
      <c r="AX3" s="1872"/>
      <c r="AY3" s="1872"/>
      <c r="AZ3" s="1872"/>
      <c r="BA3" s="1872"/>
    </row>
    <row r="4" spans="1:53" ht="30.75" x14ac:dyDescent="0.45">
      <c r="A4" s="1873" t="s">
        <v>489</v>
      </c>
      <c r="B4" s="1853"/>
      <c r="C4" s="1853"/>
      <c r="D4" s="1853"/>
      <c r="E4" s="1853"/>
      <c r="F4" s="1853"/>
      <c r="G4" s="1853"/>
      <c r="H4" s="1853"/>
      <c r="I4" s="1853"/>
      <c r="J4" s="1853"/>
      <c r="K4" s="1853"/>
      <c r="L4" s="1853"/>
      <c r="M4" s="1853"/>
      <c r="N4" s="1853"/>
      <c r="O4" s="1853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1872"/>
      <c r="AO4" s="1872"/>
      <c r="AP4" s="1872"/>
      <c r="AQ4" s="1872"/>
      <c r="AR4" s="1872"/>
      <c r="AS4" s="1872"/>
      <c r="AT4" s="1872"/>
      <c r="AU4" s="1872"/>
      <c r="AV4" s="1872"/>
      <c r="AW4" s="1872"/>
      <c r="AX4" s="1872"/>
      <c r="AY4" s="1872"/>
      <c r="AZ4" s="1872"/>
      <c r="BA4" s="1872"/>
    </row>
    <row r="5" spans="1:53" ht="36.75" customHeight="1" x14ac:dyDescent="0.4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1851" t="s">
        <v>82</v>
      </c>
      <c r="Q5" s="1852"/>
      <c r="R5" s="1852"/>
      <c r="S5" s="1852"/>
      <c r="T5" s="1852"/>
      <c r="U5" s="1852"/>
      <c r="V5" s="1852"/>
      <c r="W5" s="1852"/>
      <c r="X5" s="1852"/>
      <c r="Y5" s="1852"/>
      <c r="Z5" s="1852"/>
      <c r="AA5" s="1852"/>
      <c r="AB5" s="1852"/>
      <c r="AC5" s="1852"/>
      <c r="AD5" s="1852"/>
      <c r="AE5" s="1852"/>
      <c r="AF5" s="1852"/>
      <c r="AG5" s="1852"/>
      <c r="AH5" s="1852"/>
      <c r="AI5" s="1852"/>
      <c r="AJ5" s="1852"/>
      <c r="AK5" s="1852"/>
      <c r="AL5" s="1852"/>
      <c r="AM5" s="1852"/>
    </row>
    <row r="6" spans="1:53" s="47" customFormat="1" ht="24.75" customHeight="1" x14ac:dyDescent="0.4">
      <c r="A6" s="1853" t="s">
        <v>83</v>
      </c>
      <c r="B6" s="1853"/>
      <c r="C6" s="1853"/>
      <c r="D6" s="1853"/>
      <c r="E6" s="1853"/>
      <c r="F6" s="1853"/>
      <c r="G6" s="1853"/>
      <c r="H6" s="1853"/>
      <c r="I6" s="1853"/>
      <c r="J6" s="1853"/>
      <c r="K6" s="1853"/>
      <c r="L6" s="1853"/>
      <c r="M6" s="1853"/>
      <c r="N6" s="1853"/>
      <c r="O6" s="1853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1854"/>
      <c r="AP6" s="1854"/>
      <c r="AQ6" s="1854"/>
      <c r="AR6" s="1854"/>
      <c r="AS6" s="1854"/>
      <c r="AT6" s="1854"/>
      <c r="AU6" s="1854"/>
      <c r="AV6" s="1854"/>
      <c r="AW6" s="1854"/>
      <c r="AX6" s="1854"/>
      <c r="AY6" s="1854"/>
      <c r="AZ6" s="1854"/>
      <c r="BA6" s="1854"/>
    </row>
    <row r="7" spans="1:53" s="47" customFormat="1" ht="27" customHeight="1" x14ac:dyDescent="0.4">
      <c r="A7" s="1853" t="s">
        <v>84</v>
      </c>
      <c r="B7" s="1853"/>
      <c r="C7" s="1853"/>
      <c r="D7" s="1853"/>
      <c r="E7" s="1853"/>
      <c r="F7" s="1853"/>
      <c r="G7" s="1853"/>
      <c r="H7" s="1853"/>
      <c r="I7" s="1853"/>
      <c r="J7" s="1853"/>
      <c r="K7" s="1853"/>
      <c r="L7" s="1853"/>
      <c r="M7" s="1853"/>
      <c r="N7" s="1853"/>
      <c r="O7" s="1853"/>
      <c r="P7" s="1855" t="s">
        <v>85</v>
      </c>
      <c r="Q7" s="1855"/>
      <c r="R7" s="1855"/>
      <c r="S7" s="1855"/>
      <c r="T7" s="1855"/>
      <c r="U7" s="1855"/>
      <c r="V7" s="1855"/>
      <c r="W7" s="1855"/>
      <c r="X7" s="1855"/>
      <c r="Y7" s="1855"/>
      <c r="Z7" s="1855"/>
      <c r="AA7" s="1855"/>
      <c r="AB7" s="1855"/>
      <c r="AC7" s="1855"/>
      <c r="AD7" s="1855"/>
      <c r="AE7" s="1855"/>
      <c r="AF7" s="1855"/>
      <c r="AG7" s="1855"/>
      <c r="AH7" s="1855"/>
      <c r="AI7" s="1855"/>
      <c r="AJ7" s="1855"/>
      <c r="AK7" s="1855"/>
      <c r="AL7" s="1855"/>
      <c r="AM7" s="48"/>
      <c r="AN7" s="1856" t="s">
        <v>86</v>
      </c>
      <c r="AO7" s="1857"/>
      <c r="AP7" s="1857"/>
      <c r="AQ7" s="1857"/>
      <c r="AR7" s="1857"/>
      <c r="AS7" s="1857"/>
      <c r="AT7" s="1857"/>
      <c r="AU7" s="1857"/>
      <c r="AV7" s="1857"/>
      <c r="AW7" s="1857"/>
      <c r="AX7" s="1857"/>
      <c r="AY7" s="1857"/>
      <c r="AZ7" s="1857"/>
      <c r="BA7" s="1857"/>
    </row>
    <row r="8" spans="1:53" s="47" customFormat="1" ht="27.75" customHeight="1" x14ac:dyDescent="0.4">
      <c r="P8" s="1855" t="s">
        <v>87</v>
      </c>
      <c r="Q8" s="1855"/>
      <c r="R8" s="1855"/>
      <c r="S8" s="1855"/>
      <c r="T8" s="1855"/>
      <c r="U8" s="1855"/>
      <c r="V8" s="1855"/>
      <c r="W8" s="1855"/>
      <c r="X8" s="1855"/>
      <c r="Y8" s="1855"/>
      <c r="Z8" s="1855"/>
      <c r="AA8" s="1855"/>
      <c r="AB8" s="1855"/>
      <c r="AC8" s="1855"/>
      <c r="AD8" s="1855"/>
      <c r="AE8" s="1855"/>
      <c r="AF8" s="1855"/>
      <c r="AG8" s="1855"/>
      <c r="AH8" s="1855"/>
      <c r="AI8" s="1855"/>
      <c r="AJ8" s="1855"/>
      <c r="AK8" s="1855"/>
      <c r="AL8" s="1855"/>
      <c r="AM8" s="48"/>
      <c r="AN8" s="1874" t="s">
        <v>88</v>
      </c>
      <c r="AO8" s="1874"/>
      <c r="AP8" s="1874"/>
      <c r="AQ8" s="1874"/>
      <c r="AR8" s="1874"/>
      <c r="AS8" s="1874"/>
      <c r="AT8" s="1874"/>
      <c r="AU8" s="1874"/>
      <c r="AV8" s="1874"/>
      <c r="AW8" s="1874"/>
      <c r="AX8" s="1874"/>
      <c r="AY8" s="1874"/>
      <c r="AZ8" s="1874"/>
      <c r="BA8" s="1874"/>
    </row>
    <row r="9" spans="1:53" s="47" customFormat="1" ht="27.75" customHeight="1" x14ac:dyDescent="0.4">
      <c r="P9" s="1855" t="s">
        <v>369</v>
      </c>
      <c r="Q9" s="1855"/>
      <c r="R9" s="1855"/>
      <c r="S9" s="1855"/>
      <c r="T9" s="1855"/>
      <c r="U9" s="1855"/>
      <c r="V9" s="1855"/>
      <c r="W9" s="1855"/>
      <c r="X9" s="1855"/>
      <c r="Y9" s="1855"/>
      <c r="Z9" s="1855"/>
      <c r="AA9" s="1855"/>
      <c r="AB9" s="1855"/>
      <c r="AC9" s="1855"/>
      <c r="AD9" s="1855"/>
      <c r="AE9" s="1855"/>
      <c r="AF9" s="1855"/>
      <c r="AG9" s="1855"/>
      <c r="AH9" s="1855"/>
      <c r="AI9" s="1855"/>
      <c r="AJ9" s="1855"/>
      <c r="AK9" s="1855"/>
      <c r="AL9" s="1855"/>
      <c r="AM9" s="48"/>
      <c r="AN9" s="1874"/>
      <c r="AO9" s="1874"/>
      <c r="AP9" s="1874"/>
      <c r="AQ9" s="1874"/>
      <c r="AR9" s="1874"/>
      <c r="AS9" s="1874"/>
      <c r="AT9" s="1874"/>
      <c r="AU9" s="1874"/>
      <c r="AV9" s="1874"/>
      <c r="AW9" s="1874"/>
      <c r="AX9" s="1874"/>
      <c r="AY9" s="1874"/>
      <c r="AZ9" s="1874"/>
      <c r="BA9" s="1874"/>
    </row>
    <row r="10" spans="1:53" s="47" customFormat="1" ht="27.75" customHeight="1" x14ac:dyDescent="0.35">
      <c r="P10" s="1849" t="s">
        <v>89</v>
      </c>
      <c r="Q10" s="1875"/>
      <c r="R10" s="1875"/>
      <c r="S10" s="1875"/>
      <c r="T10" s="1875"/>
      <c r="U10" s="1875"/>
      <c r="V10" s="1875"/>
      <c r="W10" s="1875"/>
      <c r="X10" s="1875"/>
      <c r="Y10" s="1875"/>
      <c r="Z10" s="1875"/>
      <c r="AA10" s="1875"/>
      <c r="AB10" s="1875"/>
      <c r="AC10" s="1875"/>
      <c r="AD10" s="1875"/>
      <c r="AE10" s="1875"/>
      <c r="AF10" s="1875"/>
      <c r="AG10" s="1875"/>
      <c r="AH10" s="1875"/>
      <c r="AI10" s="1875"/>
      <c r="AJ10" s="1875"/>
      <c r="AK10" s="1875"/>
      <c r="AL10" s="1876"/>
      <c r="AM10" s="1876"/>
      <c r="AN10" s="1874"/>
      <c r="AO10" s="1874"/>
      <c r="AP10" s="1874"/>
      <c r="AQ10" s="1874"/>
      <c r="AR10" s="1874"/>
      <c r="AS10" s="1874"/>
      <c r="AT10" s="1874"/>
      <c r="AU10" s="1874"/>
      <c r="AV10" s="1874"/>
      <c r="AW10" s="1874"/>
      <c r="AX10" s="1874"/>
      <c r="AY10" s="1874"/>
      <c r="AZ10" s="1874"/>
      <c r="BA10" s="1874"/>
    </row>
    <row r="11" spans="1:53" s="47" customFormat="1" ht="27.75" customHeight="1" x14ac:dyDescent="0.4">
      <c r="P11" s="1849" t="s">
        <v>431</v>
      </c>
      <c r="Q11" s="1849"/>
      <c r="R11" s="1849"/>
      <c r="S11" s="1849"/>
      <c r="T11" s="1849"/>
      <c r="U11" s="1849"/>
      <c r="V11" s="1849"/>
      <c r="W11" s="1849"/>
      <c r="X11" s="1849"/>
      <c r="Y11" s="1849"/>
      <c r="Z11" s="1849"/>
      <c r="AA11" s="1849"/>
      <c r="AB11" s="1849"/>
      <c r="AC11" s="1849"/>
      <c r="AD11" s="1849"/>
      <c r="AE11" s="1849"/>
      <c r="AF11" s="1849"/>
      <c r="AG11" s="1849"/>
      <c r="AH11" s="1849"/>
      <c r="AI11" s="1849"/>
      <c r="AJ11" s="1849"/>
      <c r="AK11" s="1849"/>
      <c r="AL11" s="1849"/>
      <c r="AM11" s="18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</row>
    <row r="12" spans="1:53" s="47" customFormat="1" ht="27.75" customHeight="1" x14ac:dyDescent="0.4">
      <c r="P12" s="50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2"/>
      <c r="AM12" s="52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</row>
    <row r="13" spans="1:53" s="47" customFormat="1" ht="27.75" customHeight="1" x14ac:dyDescent="0.4">
      <c r="P13" s="50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2"/>
      <c r="AM13" s="52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</row>
    <row r="14" spans="1:53" s="47" customFormat="1" ht="18.75" x14ac:dyDescent="0.3"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</row>
    <row r="15" spans="1:53" s="47" customFormat="1" ht="22.5" x14ac:dyDescent="0.3">
      <c r="A15" s="1850" t="s">
        <v>90</v>
      </c>
      <c r="B15" s="1850"/>
      <c r="C15" s="1850"/>
      <c r="D15" s="1850"/>
      <c r="E15" s="1850"/>
      <c r="F15" s="1850"/>
      <c r="G15" s="1850"/>
      <c r="H15" s="1850"/>
      <c r="I15" s="1850"/>
      <c r="J15" s="1850"/>
      <c r="K15" s="1850"/>
      <c r="L15" s="1850"/>
      <c r="M15" s="1850"/>
      <c r="N15" s="1850"/>
      <c r="O15" s="1850"/>
      <c r="P15" s="1850"/>
      <c r="Q15" s="1850"/>
      <c r="R15" s="1850"/>
      <c r="S15" s="1850"/>
      <c r="T15" s="1850"/>
      <c r="U15" s="1850"/>
      <c r="V15" s="1850"/>
      <c r="W15" s="1850"/>
      <c r="X15" s="1850"/>
      <c r="Y15" s="1850"/>
      <c r="Z15" s="1850"/>
      <c r="AA15" s="1850"/>
      <c r="AB15" s="1850"/>
      <c r="AC15" s="1850"/>
      <c r="AD15" s="1850"/>
      <c r="AE15" s="1850"/>
      <c r="AF15" s="1850"/>
      <c r="AG15" s="1850"/>
      <c r="AH15" s="1850"/>
      <c r="AI15" s="1850"/>
      <c r="AJ15" s="1850"/>
      <c r="AK15" s="1850"/>
      <c r="AL15" s="1850"/>
      <c r="AM15" s="1850"/>
      <c r="AN15" s="1850"/>
      <c r="AO15" s="1850"/>
      <c r="AP15" s="1850"/>
      <c r="AQ15" s="1850"/>
      <c r="AR15" s="1850"/>
      <c r="AS15" s="1850"/>
      <c r="AT15" s="1850"/>
      <c r="AU15" s="1850"/>
      <c r="AV15" s="1850"/>
      <c r="AW15" s="1850"/>
      <c r="AX15" s="1850"/>
      <c r="AY15" s="1850"/>
      <c r="AZ15" s="1850"/>
      <c r="BA15" s="1850"/>
    </row>
    <row r="16" spans="1:53" s="47" customFormat="1" ht="19.5" thickBot="1" x14ac:dyDescent="0.3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</row>
    <row r="17" spans="1:53" ht="18" customHeight="1" x14ac:dyDescent="0.25">
      <c r="A17" s="1868" t="s">
        <v>91</v>
      </c>
      <c r="B17" s="1861" t="s">
        <v>92</v>
      </c>
      <c r="C17" s="1862"/>
      <c r="D17" s="1862"/>
      <c r="E17" s="1863"/>
      <c r="F17" s="1861" t="s">
        <v>93</v>
      </c>
      <c r="G17" s="1862"/>
      <c r="H17" s="1862"/>
      <c r="I17" s="1863"/>
      <c r="J17" s="1858" t="s">
        <v>94</v>
      </c>
      <c r="K17" s="1859"/>
      <c r="L17" s="1859"/>
      <c r="M17" s="1859"/>
      <c r="N17" s="1858" t="s">
        <v>95</v>
      </c>
      <c r="O17" s="1859"/>
      <c r="P17" s="1859"/>
      <c r="Q17" s="1859"/>
      <c r="R17" s="1860"/>
      <c r="S17" s="1858" t="s">
        <v>96</v>
      </c>
      <c r="T17" s="1864"/>
      <c r="U17" s="1864"/>
      <c r="V17" s="1864"/>
      <c r="W17" s="1860"/>
      <c r="X17" s="1858" t="s">
        <v>97</v>
      </c>
      <c r="Y17" s="1859"/>
      <c r="Z17" s="1859"/>
      <c r="AA17" s="1860"/>
      <c r="AB17" s="1861" t="s">
        <v>98</v>
      </c>
      <c r="AC17" s="1862"/>
      <c r="AD17" s="1862"/>
      <c r="AE17" s="1863"/>
      <c r="AF17" s="1861" t="s">
        <v>99</v>
      </c>
      <c r="AG17" s="1862"/>
      <c r="AH17" s="1862"/>
      <c r="AI17" s="1863"/>
      <c r="AJ17" s="1858" t="s">
        <v>100</v>
      </c>
      <c r="AK17" s="1864"/>
      <c r="AL17" s="1864"/>
      <c r="AM17" s="1864"/>
      <c r="AN17" s="1860"/>
      <c r="AO17" s="1858" t="s">
        <v>101</v>
      </c>
      <c r="AP17" s="1859"/>
      <c r="AQ17" s="1859"/>
      <c r="AR17" s="1859"/>
      <c r="AS17" s="1865" t="s">
        <v>102</v>
      </c>
      <c r="AT17" s="1866"/>
      <c r="AU17" s="1866"/>
      <c r="AV17" s="1866"/>
      <c r="AW17" s="1867"/>
      <c r="AX17" s="1858" t="s">
        <v>103</v>
      </c>
      <c r="AY17" s="1859"/>
      <c r="AZ17" s="1859"/>
      <c r="BA17" s="1860"/>
    </row>
    <row r="18" spans="1:53" s="36" customFormat="1" ht="20.25" customHeight="1" thickBot="1" x14ac:dyDescent="0.3">
      <c r="A18" s="1869"/>
      <c r="B18" s="55">
        <v>1</v>
      </c>
      <c r="C18" s="56">
        <v>2</v>
      </c>
      <c r="D18" s="56">
        <v>3</v>
      </c>
      <c r="E18" s="57">
        <v>4</v>
      </c>
      <c r="F18" s="55">
        <v>5</v>
      </c>
      <c r="G18" s="56">
        <v>6</v>
      </c>
      <c r="H18" s="56">
        <v>7</v>
      </c>
      <c r="I18" s="57">
        <v>8</v>
      </c>
      <c r="J18" s="55">
        <v>9</v>
      </c>
      <c r="K18" s="56">
        <v>10</v>
      </c>
      <c r="L18" s="56">
        <v>11</v>
      </c>
      <c r="M18" s="58">
        <v>12</v>
      </c>
      <c r="N18" s="55">
        <v>13</v>
      </c>
      <c r="O18" s="56">
        <v>14</v>
      </c>
      <c r="P18" s="56">
        <v>15</v>
      </c>
      <c r="Q18" s="56">
        <v>16</v>
      </c>
      <c r="R18" s="57">
        <v>17</v>
      </c>
      <c r="S18" s="55">
        <v>18</v>
      </c>
      <c r="T18" s="56">
        <v>19</v>
      </c>
      <c r="U18" s="56">
        <v>20</v>
      </c>
      <c r="V18" s="56">
        <v>21</v>
      </c>
      <c r="W18" s="57">
        <v>22</v>
      </c>
      <c r="X18" s="55">
        <v>23</v>
      </c>
      <c r="Y18" s="56">
        <v>24</v>
      </c>
      <c r="Z18" s="56">
        <v>25</v>
      </c>
      <c r="AA18" s="57">
        <v>26</v>
      </c>
      <c r="AB18" s="55">
        <v>27</v>
      </c>
      <c r="AC18" s="56">
        <v>28</v>
      </c>
      <c r="AD18" s="56">
        <v>29</v>
      </c>
      <c r="AE18" s="57">
        <v>30</v>
      </c>
      <c r="AF18" s="55">
        <v>31</v>
      </c>
      <c r="AG18" s="56">
        <v>32</v>
      </c>
      <c r="AH18" s="56">
        <v>33</v>
      </c>
      <c r="AI18" s="57">
        <v>34</v>
      </c>
      <c r="AJ18" s="55">
        <v>35</v>
      </c>
      <c r="AK18" s="56">
        <v>36</v>
      </c>
      <c r="AL18" s="56">
        <v>37</v>
      </c>
      <c r="AM18" s="56">
        <v>38</v>
      </c>
      <c r="AN18" s="57">
        <v>39</v>
      </c>
      <c r="AO18" s="55">
        <v>40</v>
      </c>
      <c r="AP18" s="56">
        <v>41</v>
      </c>
      <c r="AQ18" s="56">
        <v>42</v>
      </c>
      <c r="AR18" s="58">
        <v>43</v>
      </c>
      <c r="AS18" s="55">
        <v>44</v>
      </c>
      <c r="AT18" s="56">
        <v>45</v>
      </c>
      <c r="AU18" s="56">
        <v>46</v>
      </c>
      <c r="AV18" s="56">
        <v>47</v>
      </c>
      <c r="AW18" s="57">
        <v>48</v>
      </c>
      <c r="AX18" s="55">
        <v>49</v>
      </c>
      <c r="AY18" s="56">
        <v>50</v>
      </c>
      <c r="AZ18" s="56">
        <v>51</v>
      </c>
      <c r="BA18" s="57">
        <v>52</v>
      </c>
    </row>
    <row r="19" spans="1:53" ht="20.100000000000001" customHeight="1" x14ac:dyDescent="0.3">
      <c r="A19" s="59">
        <v>1</v>
      </c>
      <c r="B19" s="60" t="s">
        <v>104</v>
      </c>
      <c r="C19" s="61" t="s">
        <v>104</v>
      </c>
      <c r="D19" s="61" t="s">
        <v>104</v>
      </c>
      <c r="E19" s="62" t="s">
        <v>104</v>
      </c>
      <c r="F19" s="60" t="s">
        <v>104</v>
      </c>
      <c r="G19" s="61" t="s">
        <v>104</v>
      </c>
      <c r="H19" s="61" t="s">
        <v>104</v>
      </c>
      <c r="I19" s="62" t="s">
        <v>104</v>
      </c>
      <c r="J19" s="60" t="s">
        <v>104</v>
      </c>
      <c r="K19" s="61" t="s">
        <v>104</v>
      </c>
      <c r="L19" s="61" t="s">
        <v>104</v>
      </c>
      <c r="M19" s="62" t="s">
        <v>104</v>
      </c>
      <c r="N19" s="60" t="s">
        <v>104</v>
      </c>
      <c r="O19" s="61" t="s">
        <v>104</v>
      </c>
      <c r="P19" s="61" t="s">
        <v>104</v>
      </c>
      <c r="Q19" s="61" t="s">
        <v>105</v>
      </c>
      <c r="R19" s="62" t="s">
        <v>105</v>
      </c>
      <c r="S19" s="60" t="s">
        <v>106</v>
      </c>
      <c r="T19" s="61" t="s">
        <v>376</v>
      </c>
      <c r="U19" s="61" t="s">
        <v>104</v>
      </c>
      <c r="V19" s="61" t="s">
        <v>104</v>
      </c>
      <c r="W19" s="62" t="s">
        <v>104</v>
      </c>
      <c r="X19" s="60" t="s">
        <v>104</v>
      </c>
      <c r="Y19" s="61" t="s">
        <v>104</v>
      </c>
      <c r="Z19" s="61" t="s">
        <v>104</v>
      </c>
      <c r="AA19" s="62" t="s">
        <v>104</v>
      </c>
      <c r="AB19" s="60" t="s">
        <v>104</v>
      </c>
      <c r="AC19" s="61" t="s">
        <v>370</v>
      </c>
      <c r="AD19" s="61" t="s">
        <v>106</v>
      </c>
      <c r="AE19" s="61" t="s">
        <v>106</v>
      </c>
      <c r="AF19" s="61" t="s">
        <v>106</v>
      </c>
      <c r="AG19" s="61" t="s">
        <v>104</v>
      </c>
      <c r="AH19" s="61" t="s">
        <v>104</v>
      </c>
      <c r="AI19" s="62" t="s">
        <v>104</v>
      </c>
      <c r="AJ19" s="61" t="s">
        <v>104</v>
      </c>
      <c r="AK19" s="61" t="s">
        <v>104</v>
      </c>
      <c r="AL19" s="61" t="s">
        <v>104</v>
      </c>
      <c r="AM19" s="61" t="s">
        <v>104</v>
      </c>
      <c r="AN19" s="62" t="s">
        <v>104</v>
      </c>
      <c r="AO19" s="60" t="s">
        <v>104</v>
      </c>
      <c r="AP19" s="61" t="s">
        <v>105</v>
      </c>
      <c r="AQ19" s="61" t="s">
        <v>105</v>
      </c>
      <c r="AR19" s="62" t="s">
        <v>106</v>
      </c>
      <c r="AS19" s="60" t="s">
        <v>106</v>
      </c>
      <c r="AT19" s="61" t="s">
        <v>106</v>
      </c>
      <c r="AU19" s="61" t="s">
        <v>106</v>
      </c>
      <c r="AV19" s="61" t="s">
        <v>106</v>
      </c>
      <c r="AW19" s="62" t="s">
        <v>106</v>
      </c>
      <c r="AX19" s="63" t="s">
        <v>106</v>
      </c>
      <c r="AY19" s="61" t="s">
        <v>106</v>
      </c>
      <c r="AZ19" s="61" t="s">
        <v>106</v>
      </c>
      <c r="BA19" s="62" t="s">
        <v>106</v>
      </c>
    </row>
    <row r="20" spans="1:53" ht="20.100000000000001" customHeight="1" thickBot="1" x14ac:dyDescent="0.35">
      <c r="A20" s="64">
        <v>2</v>
      </c>
      <c r="B20" s="65" t="s">
        <v>104</v>
      </c>
      <c r="C20" s="66" t="s">
        <v>104</v>
      </c>
      <c r="D20" s="66" t="s">
        <v>104</v>
      </c>
      <c r="E20" s="67" t="s">
        <v>104</v>
      </c>
      <c r="F20" s="65" t="s">
        <v>104</v>
      </c>
      <c r="G20" s="66" t="s">
        <v>104</v>
      </c>
      <c r="H20" s="66" t="s">
        <v>104</v>
      </c>
      <c r="I20" s="67" t="s">
        <v>104</v>
      </c>
      <c r="J20" s="65" t="s">
        <v>104</v>
      </c>
      <c r="K20" s="66" t="s">
        <v>104</v>
      </c>
      <c r="L20" s="66" t="s">
        <v>104</v>
      </c>
      <c r="M20" s="67" t="s">
        <v>104</v>
      </c>
      <c r="N20" s="65" t="s">
        <v>104</v>
      </c>
      <c r="O20" s="66" t="s">
        <v>104</v>
      </c>
      <c r="P20" s="66" t="s">
        <v>104</v>
      </c>
      <c r="Q20" s="66" t="s">
        <v>105</v>
      </c>
      <c r="R20" s="67" t="s">
        <v>105</v>
      </c>
      <c r="S20" s="65" t="s">
        <v>106</v>
      </c>
      <c r="T20" s="66" t="s">
        <v>376</v>
      </c>
      <c r="U20" s="66" t="s">
        <v>104</v>
      </c>
      <c r="V20" s="66" t="s">
        <v>104</v>
      </c>
      <c r="W20" s="67" t="s">
        <v>104</v>
      </c>
      <c r="X20" s="65" t="s">
        <v>104</v>
      </c>
      <c r="Y20" s="66" t="s">
        <v>104</v>
      </c>
      <c r="Z20" s="66" t="s">
        <v>104</v>
      </c>
      <c r="AA20" s="68" t="s">
        <v>104</v>
      </c>
      <c r="AB20" s="65" t="s">
        <v>104</v>
      </c>
      <c r="AC20" s="66" t="s">
        <v>104</v>
      </c>
      <c r="AD20" s="66" t="s">
        <v>104</v>
      </c>
      <c r="AE20" s="68" t="s">
        <v>104</v>
      </c>
      <c r="AF20" s="65" t="s">
        <v>104</v>
      </c>
      <c r="AG20" s="66" t="s">
        <v>105</v>
      </c>
      <c r="AH20" s="66" t="s">
        <v>105</v>
      </c>
      <c r="AI20" s="1051" t="s">
        <v>106</v>
      </c>
      <c r="AJ20" s="1052" t="s">
        <v>13</v>
      </c>
      <c r="AK20" s="66" t="s">
        <v>13</v>
      </c>
      <c r="AL20" s="66" t="s">
        <v>13</v>
      </c>
      <c r="AM20" s="66" t="s">
        <v>13</v>
      </c>
      <c r="AN20" s="67" t="s">
        <v>107</v>
      </c>
      <c r="AO20" s="65" t="s">
        <v>107</v>
      </c>
      <c r="AP20" s="66" t="s">
        <v>108</v>
      </c>
      <c r="AQ20" s="66" t="s">
        <v>108</v>
      </c>
      <c r="AR20" s="67"/>
      <c r="AS20" s="69"/>
      <c r="AT20" s="70"/>
      <c r="AU20" s="66"/>
      <c r="AV20" s="66"/>
      <c r="AW20" s="67"/>
      <c r="AX20" s="71"/>
      <c r="AY20" s="66"/>
      <c r="AZ20" s="66"/>
      <c r="BA20" s="67"/>
    </row>
    <row r="21" spans="1:53" ht="19.5" customHeight="1" x14ac:dyDescent="0.3">
      <c r="A21" s="72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4"/>
      <c r="AG21" s="74"/>
      <c r="AH21" s="74"/>
      <c r="AI21" s="74"/>
      <c r="AJ21" s="73"/>
      <c r="AK21" s="73"/>
      <c r="AL21" s="73"/>
      <c r="AM21" s="73"/>
      <c r="AN21" s="73"/>
      <c r="AO21" s="73"/>
      <c r="AP21" s="73"/>
      <c r="AQ21" s="73"/>
      <c r="AR21" s="73"/>
      <c r="AS21" s="75"/>
      <c r="AT21" s="76"/>
      <c r="AU21" s="76"/>
      <c r="AV21" s="76"/>
      <c r="AW21" s="76"/>
      <c r="AX21" s="76"/>
      <c r="AY21" s="76"/>
      <c r="AZ21" s="76"/>
      <c r="BA21" s="76"/>
    </row>
    <row r="22" spans="1:53" ht="19.5" customHeight="1" x14ac:dyDescent="0.3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4"/>
      <c r="AG22" s="74"/>
      <c r="AH22" s="74"/>
      <c r="AI22" s="74"/>
      <c r="AJ22" s="73"/>
      <c r="AK22" s="73"/>
      <c r="AL22" s="73"/>
      <c r="AM22" s="73"/>
      <c r="AN22" s="73"/>
      <c r="AO22" s="73"/>
      <c r="AP22" s="73"/>
      <c r="AQ22" s="73"/>
      <c r="AR22" s="73"/>
      <c r="AS22" s="75"/>
      <c r="AT22" s="76"/>
      <c r="AU22" s="76"/>
      <c r="AV22" s="76"/>
      <c r="AW22" s="76"/>
      <c r="AX22" s="76"/>
      <c r="AY22" s="76"/>
      <c r="AZ22" s="76"/>
      <c r="BA22" s="76"/>
    </row>
    <row r="23" spans="1:53" ht="19.5" customHeight="1" x14ac:dyDescent="0.3">
      <c r="A23" s="72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4"/>
      <c r="AG23" s="74"/>
      <c r="AH23" s="74"/>
      <c r="AI23" s="74"/>
      <c r="AJ23" s="73"/>
      <c r="AK23" s="73"/>
      <c r="AL23" s="73"/>
      <c r="AM23" s="73"/>
      <c r="AN23" s="73"/>
      <c r="AO23" s="73"/>
      <c r="AP23" s="73"/>
      <c r="AQ23" s="73"/>
      <c r="AR23" s="73"/>
      <c r="AS23" s="75"/>
      <c r="AT23" s="76"/>
      <c r="AU23" s="76"/>
      <c r="AV23" s="76"/>
      <c r="AW23" s="76"/>
      <c r="AX23" s="76"/>
      <c r="AY23" s="76"/>
      <c r="AZ23" s="76"/>
      <c r="BA23" s="76"/>
    </row>
    <row r="24" spans="1:53" ht="20.100000000000001" customHeight="1" x14ac:dyDescent="0.25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 t="s">
        <v>109</v>
      </c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</row>
    <row r="25" spans="1:53" s="77" customFormat="1" ht="21" customHeight="1" x14ac:dyDescent="0.3">
      <c r="A25" s="1806" t="s">
        <v>435</v>
      </c>
      <c r="B25" s="1806"/>
      <c r="C25" s="1806"/>
      <c r="D25" s="1806"/>
      <c r="E25" s="1806"/>
      <c r="F25" s="1806"/>
      <c r="G25" s="1806"/>
      <c r="H25" s="1806"/>
      <c r="I25" s="1806"/>
      <c r="J25" s="1807"/>
      <c r="K25" s="1807"/>
      <c r="L25" s="1807"/>
      <c r="M25" s="1807"/>
      <c r="N25" s="1807"/>
      <c r="O25" s="1807"/>
      <c r="P25" s="1807"/>
      <c r="Q25" s="1807"/>
      <c r="R25" s="1807"/>
      <c r="S25" s="1807"/>
      <c r="T25" s="1807"/>
      <c r="U25" s="1807"/>
      <c r="V25" s="1807"/>
      <c r="W25" s="1807"/>
      <c r="X25" s="1807"/>
      <c r="Y25" s="1807"/>
      <c r="Z25" s="1807"/>
      <c r="AA25" s="1807"/>
      <c r="AB25" s="1807"/>
      <c r="AC25" s="1807"/>
      <c r="AD25" s="1807"/>
      <c r="AE25" s="1807"/>
      <c r="AF25" s="1807"/>
      <c r="AG25" s="1807"/>
      <c r="AH25" s="1807"/>
      <c r="AI25" s="1807"/>
      <c r="AJ25" s="1807"/>
      <c r="AK25" s="1807"/>
      <c r="AL25" s="1807"/>
      <c r="AM25" s="1807"/>
      <c r="AN25" s="1807"/>
      <c r="AO25" s="1807"/>
      <c r="AP25" s="1807"/>
      <c r="AQ25" s="1807"/>
      <c r="AR25" s="1807"/>
      <c r="AS25" s="1807"/>
      <c r="AT25" s="1807"/>
      <c r="AU25" s="1807"/>
      <c r="AV25" s="78"/>
      <c r="AW25" s="78"/>
      <c r="AX25" s="78"/>
      <c r="AY25" s="78"/>
      <c r="AZ25" s="78"/>
      <c r="BA25" s="42"/>
    </row>
    <row r="26" spans="1:53" x14ac:dyDescent="0.25">
      <c r="AV26" s="78"/>
      <c r="AW26" s="78"/>
      <c r="AX26" s="78"/>
      <c r="AY26" s="78"/>
      <c r="AZ26" s="78"/>
    </row>
    <row r="27" spans="1:53" ht="21.75" customHeight="1" x14ac:dyDescent="0.3">
      <c r="A27" s="79" t="s">
        <v>110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1808" t="s">
        <v>111</v>
      </c>
      <c r="AB27" s="1808"/>
      <c r="AC27" s="1808"/>
      <c r="AD27" s="1808"/>
      <c r="AE27" s="1808"/>
      <c r="AF27" s="1808"/>
      <c r="AG27" s="1808"/>
      <c r="AH27" s="1808"/>
      <c r="AI27" s="1808"/>
      <c r="AJ27" s="1808"/>
      <c r="AK27" s="1808"/>
      <c r="AL27" s="1808"/>
      <c r="AM27" s="1808"/>
      <c r="AN27" s="79"/>
      <c r="AO27" s="1808" t="s">
        <v>432</v>
      </c>
      <c r="AP27" s="1808"/>
      <c r="AQ27" s="1808"/>
      <c r="AR27" s="1808"/>
      <c r="AS27" s="1808"/>
      <c r="AT27" s="1808"/>
      <c r="AU27" s="1808"/>
      <c r="AV27" s="1808"/>
      <c r="AW27" s="1808"/>
      <c r="AX27" s="1808"/>
      <c r="AY27" s="1808"/>
      <c r="AZ27" s="1808"/>
      <c r="BA27" s="1808"/>
    </row>
    <row r="28" spans="1:53" ht="11.25" customHeight="1" x14ac:dyDescent="0.3">
      <c r="A28" s="81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47"/>
    </row>
    <row r="29" spans="1:53" ht="22.5" customHeight="1" x14ac:dyDescent="0.25">
      <c r="A29" s="1809" t="s">
        <v>91</v>
      </c>
      <c r="B29" s="1810"/>
      <c r="C29" s="1815" t="s">
        <v>112</v>
      </c>
      <c r="D29" s="1816"/>
      <c r="E29" s="1816"/>
      <c r="F29" s="1810"/>
      <c r="G29" s="1819" t="s">
        <v>113</v>
      </c>
      <c r="H29" s="1820"/>
      <c r="I29" s="1821"/>
      <c r="J29" s="1828" t="s">
        <v>114</v>
      </c>
      <c r="K29" s="1816"/>
      <c r="L29" s="1816"/>
      <c r="M29" s="1810"/>
      <c r="N29" s="1829" t="s">
        <v>115</v>
      </c>
      <c r="O29" s="1830"/>
      <c r="P29" s="1831"/>
      <c r="Q29" s="1828" t="s">
        <v>116</v>
      </c>
      <c r="R29" s="1838"/>
      <c r="S29" s="1839"/>
      <c r="T29" s="1828" t="s">
        <v>117</v>
      </c>
      <c r="U29" s="1816"/>
      <c r="V29" s="1810"/>
      <c r="W29" s="1828" t="s">
        <v>118</v>
      </c>
      <c r="X29" s="1816"/>
      <c r="Y29" s="1810"/>
      <c r="Z29" s="76"/>
      <c r="AA29" s="1775" t="s">
        <v>119</v>
      </c>
      <c r="AB29" s="1775"/>
      <c r="AC29" s="1775"/>
      <c r="AD29" s="1775"/>
      <c r="AE29" s="1775"/>
      <c r="AF29" s="1775"/>
      <c r="AG29" s="1775"/>
      <c r="AH29" s="1776" t="s">
        <v>120</v>
      </c>
      <c r="AI29" s="1776"/>
      <c r="AJ29" s="1776"/>
      <c r="AK29" s="1777" t="s">
        <v>121</v>
      </c>
      <c r="AL29" s="1777"/>
      <c r="AM29" s="1777"/>
      <c r="AN29" s="83"/>
      <c r="AO29" s="1777" t="s">
        <v>433</v>
      </c>
      <c r="AP29" s="1778"/>
      <c r="AQ29" s="1778"/>
      <c r="AR29" s="1778"/>
      <c r="AS29" s="1829" t="s">
        <v>434</v>
      </c>
      <c r="AT29" s="1830"/>
      <c r="AU29" s="1830"/>
      <c r="AV29" s="1830"/>
      <c r="AW29" s="1831"/>
      <c r="AX29" s="1776" t="s">
        <v>120</v>
      </c>
      <c r="AY29" s="1776"/>
      <c r="AZ29" s="1776"/>
      <c r="BA29" s="1845"/>
    </row>
    <row r="30" spans="1:53" ht="15.75" customHeight="1" x14ac:dyDescent="0.25">
      <c r="A30" s="1811"/>
      <c r="B30" s="1812"/>
      <c r="C30" s="1811"/>
      <c r="D30" s="1817"/>
      <c r="E30" s="1817"/>
      <c r="F30" s="1812"/>
      <c r="G30" s="1822"/>
      <c r="H30" s="1823"/>
      <c r="I30" s="1824"/>
      <c r="J30" s="1811"/>
      <c r="K30" s="1817"/>
      <c r="L30" s="1817"/>
      <c r="M30" s="1812"/>
      <c r="N30" s="1832"/>
      <c r="O30" s="1833"/>
      <c r="P30" s="1834"/>
      <c r="Q30" s="1840"/>
      <c r="R30" s="1807"/>
      <c r="S30" s="1841"/>
      <c r="T30" s="1811"/>
      <c r="U30" s="1817"/>
      <c r="V30" s="1812"/>
      <c r="W30" s="1811"/>
      <c r="X30" s="1817"/>
      <c r="Y30" s="1812"/>
      <c r="Z30" s="76"/>
      <c r="AA30" s="1775"/>
      <c r="AB30" s="1775"/>
      <c r="AC30" s="1775"/>
      <c r="AD30" s="1775"/>
      <c r="AE30" s="1775"/>
      <c r="AF30" s="1775"/>
      <c r="AG30" s="1775"/>
      <c r="AH30" s="1776"/>
      <c r="AI30" s="1776"/>
      <c r="AJ30" s="1776"/>
      <c r="AK30" s="1777"/>
      <c r="AL30" s="1777"/>
      <c r="AM30" s="1777"/>
      <c r="AN30" s="83"/>
      <c r="AO30" s="1778"/>
      <c r="AP30" s="1778"/>
      <c r="AQ30" s="1778"/>
      <c r="AR30" s="1778"/>
      <c r="AS30" s="1832"/>
      <c r="AT30" s="1833"/>
      <c r="AU30" s="1833"/>
      <c r="AV30" s="1833"/>
      <c r="AW30" s="1834"/>
      <c r="AX30" s="1776"/>
      <c r="AY30" s="1776"/>
      <c r="AZ30" s="1776"/>
      <c r="BA30" s="1845"/>
    </row>
    <row r="31" spans="1:53" ht="42" customHeight="1" x14ac:dyDescent="0.25">
      <c r="A31" s="1813"/>
      <c r="B31" s="1814"/>
      <c r="C31" s="1813"/>
      <c r="D31" s="1818"/>
      <c r="E31" s="1818"/>
      <c r="F31" s="1814"/>
      <c r="G31" s="1825"/>
      <c r="H31" s="1826"/>
      <c r="I31" s="1827"/>
      <c r="J31" s="1813"/>
      <c r="K31" s="1818"/>
      <c r="L31" s="1818"/>
      <c r="M31" s="1814"/>
      <c r="N31" s="1835"/>
      <c r="O31" s="1836"/>
      <c r="P31" s="1837"/>
      <c r="Q31" s="1842"/>
      <c r="R31" s="1843"/>
      <c r="S31" s="1844"/>
      <c r="T31" s="1813"/>
      <c r="U31" s="1818"/>
      <c r="V31" s="1814"/>
      <c r="W31" s="1813"/>
      <c r="X31" s="1818"/>
      <c r="Y31" s="1814"/>
      <c r="Z31" s="76"/>
      <c r="AA31" s="1775"/>
      <c r="AB31" s="1775"/>
      <c r="AC31" s="1775"/>
      <c r="AD31" s="1775"/>
      <c r="AE31" s="1775"/>
      <c r="AF31" s="1775"/>
      <c r="AG31" s="1775"/>
      <c r="AH31" s="1776"/>
      <c r="AI31" s="1776"/>
      <c r="AJ31" s="1776"/>
      <c r="AK31" s="1777"/>
      <c r="AL31" s="1777"/>
      <c r="AM31" s="1777"/>
      <c r="AN31" s="83"/>
      <c r="AO31" s="1778"/>
      <c r="AP31" s="1778"/>
      <c r="AQ31" s="1778"/>
      <c r="AR31" s="1778"/>
      <c r="AS31" s="1832"/>
      <c r="AT31" s="1833"/>
      <c r="AU31" s="1833"/>
      <c r="AV31" s="1833"/>
      <c r="AW31" s="1834"/>
      <c r="AX31" s="1776"/>
      <c r="AY31" s="1776"/>
      <c r="AZ31" s="1776"/>
      <c r="BA31" s="1845"/>
    </row>
    <row r="32" spans="1:53" ht="26.25" customHeight="1" x14ac:dyDescent="0.3">
      <c r="A32" s="1846">
        <v>1</v>
      </c>
      <c r="B32" s="1847"/>
      <c r="C32" s="1765">
        <v>33</v>
      </c>
      <c r="D32" s="1770"/>
      <c r="E32" s="1770"/>
      <c r="F32" s="1771"/>
      <c r="G32" s="1765">
        <v>5</v>
      </c>
      <c r="H32" s="1770"/>
      <c r="I32" s="1771"/>
      <c r="J32" s="1765"/>
      <c r="K32" s="1770"/>
      <c r="L32" s="1770"/>
      <c r="M32" s="1771"/>
      <c r="N32" s="1765"/>
      <c r="O32" s="1770"/>
      <c r="P32" s="1771"/>
      <c r="Q32" s="1774"/>
      <c r="R32" s="1762"/>
      <c r="S32" s="1763"/>
      <c r="T32" s="1765">
        <v>14</v>
      </c>
      <c r="U32" s="1766"/>
      <c r="V32" s="1848"/>
      <c r="W32" s="1765">
        <f>C32+G32+J32+N32+Q32+T32</f>
        <v>52</v>
      </c>
      <c r="X32" s="1766"/>
      <c r="Y32" s="1767"/>
      <c r="Z32" s="76"/>
      <c r="AA32" s="1772"/>
      <c r="AB32" s="1772"/>
      <c r="AC32" s="1772"/>
      <c r="AD32" s="1772"/>
      <c r="AE32" s="1772"/>
      <c r="AF32" s="1772"/>
      <c r="AG32" s="1772"/>
      <c r="AH32" s="1773"/>
      <c r="AI32" s="1773"/>
      <c r="AJ32" s="1773"/>
      <c r="AK32" s="1773"/>
      <c r="AL32" s="1773"/>
      <c r="AM32" s="1773"/>
      <c r="AN32" s="83"/>
      <c r="AO32" s="1778"/>
      <c r="AP32" s="1778"/>
      <c r="AQ32" s="1778"/>
      <c r="AR32" s="1778"/>
      <c r="AS32" s="1835"/>
      <c r="AT32" s="1836"/>
      <c r="AU32" s="1836"/>
      <c r="AV32" s="1836"/>
      <c r="AW32" s="1837"/>
      <c r="AX32" s="1776"/>
      <c r="AY32" s="1776"/>
      <c r="AZ32" s="1776"/>
      <c r="BA32" s="1845"/>
    </row>
    <row r="33" spans="1:53" ht="27" customHeight="1" x14ac:dyDescent="0.3">
      <c r="A33" s="1768">
        <v>2</v>
      </c>
      <c r="B33" s="1769"/>
      <c r="C33" s="1765">
        <v>28</v>
      </c>
      <c r="D33" s="1770"/>
      <c r="E33" s="1770"/>
      <c r="F33" s="1771"/>
      <c r="G33" s="1756">
        <v>4</v>
      </c>
      <c r="H33" s="1759"/>
      <c r="I33" s="1760"/>
      <c r="J33" s="1756">
        <v>4</v>
      </c>
      <c r="K33" s="1759"/>
      <c r="L33" s="1759"/>
      <c r="M33" s="1760"/>
      <c r="N33" s="1756">
        <v>2</v>
      </c>
      <c r="O33" s="1759"/>
      <c r="P33" s="1760"/>
      <c r="Q33" s="1761">
        <v>2</v>
      </c>
      <c r="R33" s="1762"/>
      <c r="S33" s="1763"/>
      <c r="T33" s="1756">
        <v>2</v>
      </c>
      <c r="U33" s="1757"/>
      <c r="V33" s="1758"/>
      <c r="W33" s="1765">
        <f>C33+G33+J33+N33+Q33+T33</f>
        <v>42</v>
      </c>
      <c r="X33" s="1766"/>
      <c r="Y33" s="1767"/>
      <c r="Z33" s="76"/>
      <c r="AA33" s="1779" t="s">
        <v>122</v>
      </c>
      <c r="AB33" s="1779"/>
      <c r="AC33" s="1779"/>
      <c r="AD33" s="1779"/>
      <c r="AE33" s="1779"/>
      <c r="AF33" s="1779"/>
      <c r="AG33" s="1779"/>
      <c r="AH33" s="1773">
        <v>4</v>
      </c>
      <c r="AI33" s="1773"/>
      <c r="AJ33" s="1773"/>
      <c r="AK33" s="1773">
        <v>4</v>
      </c>
      <c r="AL33" s="1773"/>
      <c r="AM33" s="1773"/>
      <c r="AN33" s="83"/>
      <c r="AO33" s="1780">
        <v>1</v>
      </c>
      <c r="AP33" s="1781"/>
      <c r="AQ33" s="1781"/>
      <c r="AR33" s="1782"/>
      <c r="AS33" s="1804" t="s">
        <v>398</v>
      </c>
      <c r="AT33" s="1804"/>
      <c r="AU33" s="1804"/>
      <c r="AV33" s="1804"/>
      <c r="AW33" s="1804"/>
      <c r="AX33" s="1805">
        <v>4</v>
      </c>
      <c r="AY33" s="1805"/>
      <c r="AZ33" s="1805"/>
      <c r="BA33" s="1805"/>
    </row>
    <row r="34" spans="1:53" ht="21.75" customHeight="1" x14ac:dyDescent="0.3">
      <c r="A34" s="1768"/>
      <c r="B34" s="1769"/>
      <c r="C34" s="1765"/>
      <c r="D34" s="1770"/>
      <c r="E34" s="1770"/>
      <c r="F34" s="1771"/>
      <c r="G34" s="1756"/>
      <c r="H34" s="1759"/>
      <c r="I34" s="1760"/>
      <c r="J34" s="1756"/>
      <c r="K34" s="1759"/>
      <c r="L34" s="1759"/>
      <c r="M34" s="1760"/>
      <c r="N34" s="1756"/>
      <c r="O34" s="1759"/>
      <c r="P34" s="1760"/>
      <c r="Q34" s="1774"/>
      <c r="R34" s="1762"/>
      <c r="S34" s="1763"/>
      <c r="T34" s="1756"/>
      <c r="U34" s="1757"/>
      <c r="V34" s="1758"/>
      <c r="W34" s="1765"/>
      <c r="X34" s="1766"/>
      <c r="Y34" s="1767"/>
      <c r="Z34" s="76"/>
      <c r="AA34" s="1779"/>
      <c r="AB34" s="1779"/>
      <c r="AC34" s="1779"/>
      <c r="AD34" s="1779"/>
      <c r="AE34" s="1779"/>
      <c r="AF34" s="1779"/>
      <c r="AG34" s="1779"/>
      <c r="AH34" s="1773"/>
      <c r="AI34" s="1773"/>
      <c r="AJ34" s="1773"/>
      <c r="AK34" s="1773"/>
      <c r="AL34" s="1773"/>
      <c r="AM34" s="1773"/>
      <c r="AN34" s="83"/>
      <c r="AO34" s="1783"/>
      <c r="AP34" s="1784"/>
      <c r="AQ34" s="1784"/>
      <c r="AR34" s="1785"/>
      <c r="AS34" s="1804"/>
      <c r="AT34" s="1804"/>
      <c r="AU34" s="1804"/>
      <c r="AV34" s="1804"/>
      <c r="AW34" s="1804"/>
      <c r="AX34" s="1805"/>
      <c r="AY34" s="1805"/>
      <c r="AZ34" s="1805"/>
      <c r="BA34" s="1805"/>
    </row>
    <row r="35" spans="1:53" ht="25.5" customHeight="1" x14ac:dyDescent="0.3">
      <c r="A35" s="1768"/>
      <c r="B35" s="1769"/>
      <c r="C35" s="1765"/>
      <c r="D35" s="1770"/>
      <c r="E35" s="1770"/>
      <c r="F35" s="1771"/>
      <c r="G35" s="1756"/>
      <c r="H35" s="1759"/>
      <c r="I35" s="1760"/>
      <c r="J35" s="1756"/>
      <c r="K35" s="1759"/>
      <c r="L35" s="1759"/>
      <c r="M35" s="1760"/>
      <c r="N35" s="1756"/>
      <c r="O35" s="1759"/>
      <c r="P35" s="1760"/>
      <c r="Q35" s="1761"/>
      <c r="R35" s="1762"/>
      <c r="S35" s="1763"/>
      <c r="T35" s="1764"/>
      <c r="U35" s="1757"/>
      <c r="V35" s="1758"/>
      <c r="W35" s="1765"/>
      <c r="X35" s="1766"/>
      <c r="Y35" s="1767"/>
      <c r="Z35" s="76"/>
      <c r="AA35" s="1772"/>
      <c r="AB35" s="1772"/>
      <c r="AC35" s="1772"/>
      <c r="AD35" s="1772"/>
      <c r="AE35" s="1772"/>
      <c r="AF35" s="1772"/>
      <c r="AG35" s="1772"/>
      <c r="AH35" s="1773"/>
      <c r="AI35" s="1773"/>
      <c r="AJ35" s="1773"/>
      <c r="AK35" s="1773"/>
      <c r="AL35" s="1773"/>
      <c r="AM35" s="1773"/>
      <c r="AN35" s="84"/>
      <c r="AO35" s="1783"/>
      <c r="AP35" s="1784"/>
      <c r="AQ35" s="1784"/>
      <c r="AR35" s="1785"/>
      <c r="AS35" s="1804"/>
      <c r="AT35" s="1804"/>
      <c r="AU35" s="1804"/>
      <c r="AV35" s="1804"/>
      <c r="AW35" s="1804"/>
      <c r="AX35" s="1805"/>
      <c r="AY35" s="1805"/>
      <c r="AZ35" s="1805"/>
      <c r="BA35" s="1805"/>
    </row>
    <row r="36" spans="1:53" ht="34.5" customHeight="1" x14ac:dyDescent="0.25">
      <c r="A36" s="1789" t="s">
        <v>21</v>
      </c>
      <c r="B36" s="1790"/>
      <c r="C36" s="1791">
        <f>SUM(C32:F35)</f>
        <v>61</v>
      </c>
      <c r="D36" s="1792"/>
      <c r="E36" s="1792"/>
      <c r="F36" s="1793"/>
      <c r="G36" s="1794">
        <f>SUM(G32:I35)</f>
        <v>9</v>
      </c>
      <c r="H36" s="1795"/>
      <c r="I36" s="1790"/>
      <c r="J36" s="1796">
        <f>SUM(J32:M35)</f>
        <v>4</v>
      </c>
      <c r="K36" s="1797"/>
      <c r="L36" s="1797"/>
      <c r="M36" s="1798"/>
      <c r="N36" s="1796">
        <f>SUM(N32:P35)</f>
        <v>2</v>
      </c>
      <c r="O36" s="1797"/>
      <c r="P36" s="1798"/>
      <c r="Q36" s="1799">
        <f>SUM(Q32:S35)</f>
        <v>2</v>
      </c>
      <c r="R36" s="1800"/>
      <c r="S36" s="1801"/>
      <c r="T36" s="1794">
        <f>SUM(T32:V35)</f>
        <v>16</v>
      </c>
      <c r="U36" s="1802"/>
      <c r="V36" s="1803"/>
      <c r="W36" s="1794">
        <f>SUM(W32:Y35)</f>
        <v>94</v>
      </c>
      <c r="X36" s="1802"/>
      <c r="Y36" s="1803"/>
      <c r="Z36" s="76"/>
      <c r="AA36" s="1772"/>
      <c r="AB36" s="1772"/>
      <c r="AC36" s="1772"/>
      <c r="AD36" s="1772"/>
      <c r="AE36" s="1772"/>
      <c r="AF36" s="1772"/>
      <c r="AG36" s="1772"/>
      <c r="AH36" s="1773"/>
      <c r="AI36" s="1773"/>
      <c r="AJ36" s="1773"/>
      <c r="AK36" s="1773"/>
      <c r="AL36" s="1773"/>
      <c r="AM36" s="1773"/>
      <c r="AN36" s="85"/>
      <c r="AO36" s="1786"/>
      <c r="AP36" s="1787"/>
      <c r="AQ36" s="1787"/>
      <c r="AR36" s="1788"/>
      <c r="AS36" s="1804"/>
      <c r="AT36" s="1804"/>
      <c r="AU36" s="1804"/>
      <c r="AV36" s="1804"/>
      <c r="AW36" s="1804"/>
      <c r="AX36" s="1805"/>
      <c r="AY36" s="1805"/>
      <c r="AZ36" s="1805"/>
      <c r="BA36" s="1805"/>
    </row>
  </sheetData>
  <mergeCells count="101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S33:AW36"/>
    <mergeCell ref="AX33:BA36"/>
    <mergeCell ref="A34:B34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AS29:AW32"/>
    <mergeCell ref="AX29:BA32"/>
    <mergeCell ref="A32:B32"/>
    <mergeCell ref="C32:F32"/>
    <mergeCell ref="G32:I32"/>
    <mergeCell ref="J32:M32"/>
    <mergeCell ref="N32:P32"/>
    <mergeCell ref="Q32:S32"/>
    <mergeCell ref="T32:V32"/>
    <mergeCell ref="W32:Y32"/>
    <mergeCell ref="T29:V31"/>
    <mergeCell ref="W29:Y31"/>
    <mergeCell ref="AA29:AG31"/>
    <mergeCell ref="AH29:AJ31"/>
    <mergeCell ref="AK29:AM31"/>
    <mergeCell ref="AO29:AR32"/>
    <mergeCell ref="AA32:AG32"/>
    <mergeCell ref="AH32:AJ32"/>
    <mergeCell ref="AK32:AM32"/>
    <mergeCell ref="A33:B33"/>
    <mergeCell ref="C33:F33"/>
    <mergeCell ref="G33:I33"/>
    <mergeCell ref="J33:M33"/>
    <mergeCell ref="AA33:AG34"/>
    <mergeCell ref="AH33:AJ34"/>
    <mergeCell ref="AK33:AM34"/>
    <mergeCell ref="AO33:AR36"/>
    <mergeCell ref="AK35:AM36"/>
    <mergeCell ref="A36:B36"/>
    <mergeCell ref="C36:F36"/>
    <mergeCell ref="G36:I36"/>
    <mergeCell ref="J36:M36"/>
    <mergeCell ref="N36:P36"/>
    <mergeCell ref="Q36:S36"/>
    <mergeCell ref="T36:V36"/>
    <mergeCell ref="W36:Y36"/>
    <mergeCell ref="A35:B35"/>
    <mergeCell ref="C35:F35"/>
    <mergeCell ref="G35:I35"/>
    <mergeCell ref="AA35:AG36"/>
    <mergeCell ref="AH35:AJ36"/>
    <mergeCell ref="C34:F34"/>
    <mergeCell ref="G34:I34"/>
    <mergeCell ref="J34:M34"/>
    <mergeCell ref="N34:P34"/>
    <mergeCell ref="Q34:S34"/>
    <mergeCell ref="T34:V34"/>
    <mergeCell ref="W34:Y34"/>
    <mergeCell ref="T33:V33"/>
    <mergeCell ref="J35:M35"/>
    <mergeCell ref="N35:P35"/>
    <mergeCell ref="Q35:S35"/>
    <mergeCell ref="T35:V35"/>
    <mergeCell ref="W35:Y35"/>
    <mergeCell ref="W33:Y33"/>
    <mergeCell ref="N33:P33"/>
    <mergeCell ref="Q33:S33"/>
  </mergeCells>
  <pageMargins left="0.74803149606299213" right="0.74803149606299213" top="0.98425196850393704" bottom="0.98425196850393704" header="0.51181102362204722" footer="0.51181102362204722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5"/>
  <sheetViews>
    <sheetView view="pageBreakPreview" topLeftCell="A40" zoomScale="85" zoomScaleNormal="85" workbookViewId="0">
      <selection activeCell="AD52" sqref="AD52"/>
    </sheetView>
  </sheetViews>
  <sheetFormatPr defaultRowHeight="15.75" x14ac:dyDescent="0.25"/>
  <cols>
    <col min="1" max="1" width="11.28515625" style="383" customWidth="1"/>
    <col min="2" max="2" width="48.85546875" style="145" customWidth="1"/>
    <col min="3" max="3" width="6.7109375" style="941" customWidth="1"/>
    <col min="4" max="4" width="12" style="942" customWidth="1"/>
    <col min="5" max="5" width="7.28515625" style="942" customWidth="1"/>
    <col min="6" max="6" width="6.42578125" style="941" customWidth="1"/>
    <col min="7" max="7" width="7.42578125" style="941" customWidth="1"/>
    <col min="8" max="8" width="9.85546875" style="941" customWidth="1"/>
    <col min="9" max="9" width="8.7109375" style="145" customWidth="1"/>
    <col min="10" max="10" width="8" style="145" customWidth="1"/>
    <col min="11" max="11" width="5.85546875" style="145" customWidth="1"/>
    <col min="12" max="12" width="7.85546875" style="145" customWidth="1"/>
    <col min="13" max="13" width="8.85546875" style="145" customWidth="1"/>
    <col min="14" max="18" width="5.85546875" style="145" customWidth="1"/>
    <col min="19" max="19" width="5.85546875" style="145" hidden="1" customWidth="1"/>
    <col min="20" max="24" width="5.85546875" style="145" customWidth="1"/>
    <col min="25" max="29" width="0" style="145" hidden="1" customWidth="1"/>
    <col min="30" max="16384" width="9.140625" style="145"/>
  </cols>
  <sheetData>
    <row r="1" spans="1:30" s="86" customFormat="1" ht="18.75" thickBot="1" x14ac:dyDescent="0.3">
      <c r="A1" s="1613" t="s">
        <v>123</v>
      </c>
      <c r="B1" s="1614"/>
      <c r="C1" s="1614"/>
      <c r="D1" s="1614"/>
      <c r="E1" s="1614"/>
      <c r="F1" s="1614"/>
      <c r="G1" s="1614"/>
      <c r="H1" s="1614"/>
      <c r="I1" s="1614"/>
      <c r="J1" s="1614"/>
      <c r="K1" s="1614"/>
      <c r="L1" s="1614"/>
      <c r="M1" s="1614"/>
      <c r="N1" s="1614"/>
      <c r="O1" s="1614"/>
      <c r="P1" s="1614"/>
      <c r="Q1" s="1614"/>
      <c r="R1" s="1614"/>
      <c r="S1" s="1614"/>
      <c r="T1" s="1614"/>
      <c r="U1" s="1614"/>
      <c r="V1" s="1614"/>
      <c r="W1" s="1614"/>
      <c r="X1" s="1615"/>
    </row>
    <row r="2" spans="1:30" s="86" customFormat="1" x14ac:dyDescent="0.25">
      <c r="A2" s="1616" t="s">
        <v>124</v>
      </c>
      <c r="B2" s="1877" t="s">
        <v>125</v>
      </c>
      <c r="C2" s="1880" t="s">
        <v>126</v>
      </c>
      <c r="D2" s="1881"/>
      <c r="E2" s="1881"/>
      <c r="F2" s="1882"/>
      <c r="G2" s="1883" t="s">
        <v>127</v>
      </c>
      <c r="H2" s="1886" t="s">
        <v>128</v>
      </c>
      <c r="I2" s="1887"/>
      <c r="J2" s="1887"/>
      <c r="K2" s="1887"/>
      <c r="L2" s="1887"/>
      <c r="M2" s="1888"/>
      <c r="N2" s="1889" t="s">
        <v>129</v>
      </c>
      <c r="O2" s="1890"/>
      <c r="P2" s="1890"/>
      <c r="Q2" s="1890"/>
      <c r="R2" s="1890"/>
      <c r="S2" s="1890"/>
      <c r="T2" s="1890"/>
      <c r="U2" s="1890"/>
      <c r="V2" s="1890"/>
      <c r="W2" s="1890"/>
      <c r="X2" s="1891"/>
    </row>
    <row r="3" spans="1:30" s="86" customFormat="1" ht="16.5" thickBot="1" x14ac:dyDescent="0.3">
      <c r="A3" s="1617"/>
      <c r="B3" s="1878"/>
      <c r="C3" s="1895" t="s">
        <v>130</v>
      </c>
      <c r="D3" s="1897" t="s">
        <v>131</v>
      </c>
      <c r="E3" s="1899" t="s">
        <v>132</v>
      </c>
      <c r="F3" s="1900"/>
      <c r="G3" s="1884"/>
      <c r="H3" s="1901" t="s">
        <v>6</v>
      </c>
      <c r="I3" s="1904" t="s">
        <v>133</v>
      </c>
      <c r="J3" s="1905"/>
      <c r="K3" s="1905"/>
      <c r="L3" s="1906"/>
      <c r="M3" s="1907" t="s">
        <v>134</v>
      </c>
      <c r="N3" s="1892"/>
      <c r="O3" s="1893"/>
      <c r="P3" s="1893"/>
      <c r="Q3" s="1893"/>
      <c r="R3" s="1893"/>
      <c r="S3" s="1893"/>
      <c r="T3" s="1893"/>
      <c r="U3" s="1893"/>
      <c r="V3" s="1893"/>
      <c r="W3" s="1893"/>
      <c r="X3" s="1894"/>
    </row>
    <row r="4" spans="1:30" s="86" customFormat="1" ht="16.5" thickBot="1" x14ac:dyDescent="0.3">
      <c r="A4" s="1617"/>
      <c r="B4" s="1878"/>
      <c r="C4" s="1895"/>
      <c r="D4" s="1897"/>
      <c r="E4" s="1897" t="s">
        <v>135</v>
      </c>
      <c r="F4" s="1911" t="s">
        <v>136</v>
      </c>
      <c r="G4" s="1884"/>
      <c r="H4" s="1902"/>
      <c r="I4" s="1913" t="s">
        <v>21</v>
      </c>
      <c r="J4" s="1913" t="s">
        <v>23</v>
      </c>
      <c r="K4" s="1913" t="s">
        <v>137</v>
      </c>
      <c r="L4" s="1913" t="s">
        <v>138</v>
      </c>
      <c r="M4" s="1908"/>
      <c r="N4" s="1916" t="s">
        <v>139</v>
      </c>
      <c r="O4" s="1917"/>
      <c r="P4" s="1918"/>
      <c r="Q4" s="1916" t="s">
        <v>140</v>
      </c>
      <c r="R4" s="1917"/>
      <c r="S4" s="1917"/>
      <c r="T4" s="1916"/>
      <c r="U4" s="1917"/>
      <c r="V4" s="1918"/>
      <c r="W4" s="1916"/>
      <c r="X4" s="1918"/>
    </row>
    <row r="5" spans="1:30" s="86" customFormat="1" ht="16.5" thickBot="1" x14ac:dyDescent="0.3">
      <c r="A5" s="1617"/>
      <c r="B5" s="1878"/>
      <c r="C5" s="1895"/>
      <c r="D5" s="1897"/>
      <c r="E5" s="1897"/>
      <c r="F5" s="1911"/>
      <c r="G5" s="1884"/>
      <c r="H5" s="1902"/>
      <c r="I5" s="1914"/>
      <c r="J5" s="1914"/>
      <c r="K5" s="1914"/>
      <c r="L5" s="1914"/>
      <c r="M5" s="1908"/>
      <c r="N5" s="766">
        <v>1</v>
      </c>
      <c r="O5" s="767" t="s">
        <v>52</v>
      </c>
      <c r="P5" s="768" t="s">
        <v>53</v>
      </c>
      <c r="Q5" s="766">
        <v>3</v>
      </c>
      <c r="R5" s="318">
        <v>4</v>
      </c>
      <c r="S5" s="769"/>
      <c r="T5" s="770"/>
      <c r="U5" s="767"/>
      <c r="V5" s="771"/>
      <c r="W5" s="766"/>
      <c r="X5" s="771"/>
    </row>
    <row r="6" spans="1:30" s="86" customFormat="1" ht="16.5" thickBot="1" x14ac:dyDescent="0.3">
      <c r="A6" s="1617"/>
      <c r="B6" s="1878"/>
      <c r="C6" s="1895"/>
      <c r="D6" s="1897"/>
      <c r="E6" s="1897"/>
      <c r="F6" s="1911"/>
      <c r="G6" s="1884"/>
      <c r="H6" s="1902"/>
      <c r="I6" s="1914"/>
      <c r="J6" s="1914"/>
      <c r="K6" s="1914"/>
      <c r="L6" s="1914"/>
      <c r="M6" s="1909"/>
      <c r="N6" s="1919" t="s">
        <v>141</v>
      </c>
      <c r="O6" s="1920"/>
      <c r="P6" s="1921"/>
      <c r="Q6" s="1921"/>
      <c r="R6" s="1922"/>
      <c r="S6" s="1921"/>
      <c r="T6" s="1921"/>
      <c r="U6" s="1921"/>
      <c r="V6" s="1921"/>
      <c r="W6" s="1921"/>
      <c r="X6" s="1923"/>
    </row>
    <row r="7" spans="1:30" s="86" customFormat="1" ht="25.5" customHeight="1" thickBot="1" x14ac:dyDescent="0.3">
      <c r="A7" s="1618"/>
      <c r="B7" s="1879"/>
      <c r="C7" s="1896"/>
      <c r="D7" s="1898"/>
      <c r="E7" s="1898"/>
      <c r="F7" s="1912"/>
      <c r="G7" s="1885"/>
      <c r="H7" s="1903"/>
      <c r="I7" s="1915"/>
      <c r="J7" s="1915"/>
      <c r="K7" s="1915"/>
      <c r="L7" s="1915"/>
      <c r="M7" s="1910"/>
      <c r="N7" s="766">
        <v>15</v>
      </c>
      <c r="O7" s="767">
        <v>9</v>
      </c>
      <c r="P7" s="771">
        <v>9</v>
      </c>
      <c r="Q7" s="772">
        <v>15</v>
      </c>
      <c r="R7" s="318">
        <v>13</v>
      </c>
      <c r="S7" s="318"/>
      <c r="T7" s="770"/>
      <c r="U7" s="767"/>
      <c r="V7" s="771"/>
      <c r="W7" s="766"/>
      <c r="X7" s="771"/>
    </row>
    <row r="8" spans="1:30" s="86" customFormat="1" ht="16.5" thickBot="1" x14ac:dyDescent="0.3">
      <c r="A8" s="93">
        <v>1</v>
      </c>
      <c r="B8" s="773">
        <v>2</v>
      </c>
      <c r="C8" s="759">
        <v>3</v>
      </c>
      <c r="D8" s="758">
        <v>4</v>
      </c>
      <c r="E8" s="758">
        <v>5</v>
      </c>
      <c r="F8" s="758">
        <v>6</v>
      </c>
      <c r="G8" s="758">
        <v>7</v>
      </c>
      <c r="H8" s="758">
        <v>8</v>
      </c>
      <c r="I8" s="758">
        <v>9</v>
      </c>
      <c r="J8" s="758">
        <v>10</v>
      </c>
      <c r="K8" s="758">
        <v>11</v>
      </c>
      <c r="L8" s="758">
        <v>12</v>
      </c>
      <c r="M8" s="774">
        <v>13</v>
      </c>
      <c r="N8" s="766">
        <v>14</v>
      </c>
      <c r="O8" s="772">
        <v>15</v>
      </c>
      <c r="P8" s="766">
        <v>16</v>
      </c>
      <c r="Q8" s="772">
        <v>17</v>
      </c>
      <c r="R8" s="318">
        <v>18</v>
      </c>
      <c r="S8" s="318"/>
      <c r="T8" s="770"/>
      <c r="U8" s="772"/>
      <c r="V8" s="766"/>
      <c r="W8" s="772"/>
      <c r="X8" s="773"/>
      <c r="Y8" s="95">
        <v>25</v>
      </c>
      <c r="Z8" s="93">
        <v>26</v>
      </c>
      <c r="AA8" s="96">
        <v>27</v>
      </c>
      <c r="AB8" s="93">
        <v>28</v>
      </c>
      <c r="AC8" s="96">
        <v>29</v>
      </c>
    </row>
    <row r="9" spans="1:30" s="86" customFormat="1" ht="16.5" thickBot="1" x14ac:dyDescent="0.3">
      <c r="A9" s="1643" t="s">
        <v>142</v>
      </c>
      <c r="B9" s="1644"/>
      <c r="C9" s="1645"/>
      <c r="D9" s="1645"/>
      <c r="E9" s="1645"/>
      <c r="F9" s="1645"/>
      <c r="G9" s="1645"/>
      <c r="H9" s="1645"/>
      <c r="I9" s="1645"/>
      <c r="J9" s="1645"/>
      <c r="K9" s="1645"/>
      <c r="L9" s="1645"/>
      <c r="M9" s="1645"/>
      <c r="N9" s="1644"/>
      <c r="O9" s="1644"/>
      <c r="P9" s="1644"/>
      <c r="Q9" s="1644"/>
      <c r="R9" s="1644"/>
      <c r="S9" s="1644"/>
      <c r="T9" s="1644"/>
      <c r="U9" s="1644"/>
      <c r="V9" s="1644"/>
      <c r="W9" s="1644"/>
      <c r="X9" s="1646"/>
    </row>
    <row r="10" spans="1:30" s="86" customFormat="1" x14ac:dyDescent="0.25">
      <c r="A10" s="1673" t="s">
        <v>143</v>
      </c>
      <c r="B10" s="1674"/>
      <c r="C10" s="1674"/>
      <c r="D10" s="1674"/>
      <c r="E10" s="1674"/>
      <c r="F10" s="1674"/>
      <c r="G10" s="1674"/>
      <c r="H10" s="1674"/>
      <c r="I10" s="1674"/>
      <c r="J10" s="1674"/>
      <c r="K10" s="1674"/>
      <c r="L10" s="1674"/>
      <c r="M10" s="1674"/>
      <c r="N10" s="1674"/>
      <c r="O10" s="1674"/>
      <c r="P10" s="1674"/>
      <c r="Q10" s="1674"/>
      <c r="R10" s="1674"/>
      <c r="S10" s="1674"/>
      <c r="T10" s="1674"/>
      <c r="U10" s="1674"/>
      <c r="V10" s="1674"/>
      <c r="W10" s="1674"/>
      <c r="X10" s="1675"/>
    </row>
    <row r="11" spans="1:30" s="428" customFormat="1" ht="32.25" customHeight="1" x14ac:dyDescent="0.25">
      <c r="A11" s="114" t="s">
        <v>144</v>
      </c>
      <c r="B11" s="775" t="s">
        <v>33</v>
      </c>
      <c r="C11" s="776"/>
      <c r="D11" s="670"/>
      <c r="E11" s="777"/>
      <c r="F11" s="778"/>
      <c r="G11" s="779">
        <f>G12+G13</f>
        <v>4</v>
      </c>
      <c r="H11" s="780">
        <f t="shared" ref="H11:H23" si="0">G11*30</f>
        <v>120</v>
      </c>
      <c r="I11" s="781"/>
      <c r="J11" s="960"/>
      <c r="K11" s="960"/>
      <c r="L11" s="960"/>
      <c r="M11" s="782"/>
      <c r="N11" s="783"/>
      <c r="O11" s="784"/>
      <c r="P11" s="351"/>
      <c r="Q11" s="785"/>
      <c r="R11" s="516"/>
      <c r="S11" s="516"/>
      <c r="T11" s="783"/>
      <c r="U11" s="784"/>
      <c r="V11" s="351"/>
      <c r="W11" s="785"/>
      <c r="X11" s="786"/>
      <c r="AD11" s="86">
        <f t="shared" ref="AD11:AD19" si="1">SUM(N11:S11)</f>
        <v>0</v>
      </c>
    </row>
    <row r="12" spans="1:30" s="428" customFormat="1" ht="21.75" customHeight="1" x14ac:dyDescent="0.25">
      <c r="A12" s="114"/>
      <c r="B12" s="764" t="s">
        <v>269</v>
      </c>
      <c r="C12" s="776"/>
      <c r="D12" s="670"/>
      <c r="E12" s="777"/>
      <c r="F12" s="778"/>
      <c r="G12" s="779">
        <f>'Семестровка уск'!D109</f>
        <v>0</v>
      </c>
      <c r="H12" s="780">
        <f t="shared" si="0"/>
        <v>0</v>
      </c>
      <c r="I12" s="781"/>
      <c r="J12" s="960"/>
      <c r="K12" s="960"/>
      <c r="L12" s="960"/>
      <c r="M12" s="782"/>
      <c r="N12" s="783"/>
      <c r="O12" s="784"/>
      <c r="P12" s="351"/>
      <c r="Q12" s="785"/>
      <c r="R12" s="516"/>
      <c r="S12" s="516"/>
      <c r="T12" s="783"/>
      <c r="U12" s="784"/>
      <c r="V12" s="351"/>
      <c r="W12" s="785"/>
      <c r="X12" s="786"/>
      <c r="AD12" s="86">
        <f t="shared" si="1"/>
        <v>0</v>
      </c>
    </row>
    <row r="13" spans="1:30" s="113" customFormat="1" x14ac:dyDescent="0.25">
      <c r="B13" s="787" t="s">
        <v>241</v>
      </c>
      <c r="C13" s="959"/>
      <c r="D13" s="960" t="s">
        <v>157</v>
      </c>
      <c r="E13" s="730"/>
      <c r="F13" s="788"/>
      <c r="G13" s="789">
        <f>'Семестровка уск'!E109</f>
        <v>4</v>
      </c>
      <c r="H13" s="790">
        <f t="shared" si="0"/>
        <v>120</v>
      </c>
      <c r="I13" s="959">
        <f>J13+L13</f>
        <v>52</v>
      </c>
      <c r="J13" s="960">
        <f>'Семестровка уск'!H109</f>
        <v>26</v>
      </c>
      <c r="K13" s="960"/>
      <c r="L13" s="960">
        <f>'Семестровка уск'!J109</f>
        <v>26</v>
      </c>
      <c r="M13" s="782">
        <f>H13-I13</f>
        <v>68</v>
      </c>
      <c r="N13" s="791"/>
      <c r="O13" s="792"/>
      <c r="P13" s="793"/>
      <c r="Q13" s="794"/>
      <c r="R13" s="795">
        <f>'Семестровка уск'!L109</f>
        <v>4</v>
      </c>
      <c r="S13" s="796"/>
      <c r="T13" s="791"/>
      <c r="U13" s="792"/>
      <c r="V13" s="797"/>
      <c r="W13" s="794"/>
      <c r="X13" s="797"/>
      <c r="AD13" s="86">
        <f t="shared" si="1"/>
        <v>4</v>
      </c>
    </row>
    <row r="14" spans="1:30" s="113" customFormat="1" ht="21" customHeight="1" x14ac:dyDescent="0.25">
      <c r="A14" s="462" t="s">
        <v>145</v>
      </c>
      <c r="B14" s="798" t="s">
        <v>50</v>
      </c>
      <c r="C14" s="962"/>
      <c r="D14" s="670" t="s">
        <v>161</v>
      </c>
      <c r="E14" s="670"/>
      <c r="F14" s="799"/>
      <c r="G14" s="800">
        <f>'Семестровка уск'!E11</f>
        <v>2</v>
      </c>
      <c r="H14" s="780">
        <f t="shared" si="0"/>
        <v>60</v>
      </c>
      <c r="I14" s="776">
        <f>J14+L14</f>
        <v>30</v>
      </c>
      <c r="J14" s="962">
        <f>'Семестровка уск'!H11</f>
        <v>15</v>
      </c>
      <c r="K14" s="962"/>
      <c r="L14" s="962">
        <f>'Семестровка уск'!J11</f>
        <v>15</v>
      </c>
      <c r="M14" s="801">
        <f>H14-I14</f>
        <v>30</v>
      </c>
      <c r="N14" s="802">
        <f>'Семестровка уск'!L11</f>
        <v>2</v>
      </c>
      <c r="O14" s="803"/>
      <c r="P14" s="803"/>
      <c r="Q14" s="803"/>
      <c r="R14" s="803"/>
      <c r="S14" s="803"/>
      <c r="T14" s="803"/>
      <c r="U14" s="803"/>
      <c r="V14" s="803"/>
      <c r="W14" s="803"/>
      <c r="X14" s="804"/>
      <c r="AD14" s="86">
        <f t="shared" si="1"/>
        <v>2</v>
      </c>
    </row>
    <row r="15" spans="1:30" s="428" customFormat="1" x14ac:dyDescent="0.25">
      <c r="A15" s="943" t="s">
        <v>152</v>
      </c>
      <c r="B15" s="765" t="s">
        <v>15</v>
      </c>
      <c r="C15" s="805"/>
      <c r="D15" s="806"/>
      <c r="E15" s="807"/>
      <c r="F15" s="808"/>
      <c r="G15" s="809">
        <f>G16+G17</f>
        <v>14</v>
      </c>
      <c r="H15" s="810">
        <f t="shared" si="0"/>
        <v>420</v>
      </c>
      <c r="I15" s="516"/>
      <c r="J15" s="811"/>
      <c r="K15" s="811"/>
      <c r="L15" s="811"/>
      <c r="M15" s="812"/>
      <c r="N15" s="513"/>
      <c r="O15" s="512"/>
      <c r="P15" s="510"/>
      <c r="Q15" s="511"/>
      <c r="R15" s="516"/>
      <c r="S15" s="516"/>
      <c r="T15" s="513"/>
      <c r="U15" s="512"/>
      <c r="V15" s="510"/>
      <c r="W15" s="511"/>
      <c r="X15" s="510"/>
      <c r="AD15" s="86">
        <f t="shared" si="1"/>
        <v>0</v>
      </c>
    </row>
    <row r="16" spans="1:30" s="428" customFormat="1" x14ac:dyDescent="0.25">
      <c r="A16" s="943"/>
      <c r="B16" s="764" t="s">
        <v>269</v>
      </c>
      <c r="C16" s="805"/>
      <c r="D16" s="806"/>
      <c r="E16" s="807"/>
      <c r="F16" s="808"/>
      <c r="G16" s="809">
        <f>'Семестровка уск'!D10</f>
        <v>12</v>
      </c>
      <c r="H16" s="810">
        <f t="shared" si="0"/>
        <v>360</v>
      </c>
      <c r="I16" s="516"/>
      <c r="J16" s="811"/>
      <c r="K16" s="811"/>
      <c r="L16" s="811"/>
      <c r="M16" s="812"/>
      <c r="N16" s="513"/>
      <c r="O16" s="512"/>
      <c r="P16" s="510"/>
      <c r="Q16" s="511"/>
      <c r="R16" s="516"/>
      <c r="S16" s="516"/>
      <c r="T16" s="513"/>
      <c r="U16" s="512"/>
      <c r="V16" s="510"/>
      <c r="W16" s="511"/>
      <c r="X16" s="510"/>
      <c r="AD16" s="86">
        <f t="shared" si="1"/>
        <v>0</v>
      </c>
    </row>
    <row r="17" spans="1:30" s="428" customFormat="1" x14ac:dyDescent="0.25">
      <c r="A17" s="943"/>
      <c r="B17" s="765" t="s">
        <v>241</v>
      </c>
      <c r="C17" s="805"/>
      <c r="D17" s="806" t="s">
        <v>315</v>
      </c>
      <c r="E17" s="807"/>
      <c r="F17" s="808"/>
      <c r="G17" s="809">
        <f>'Семестровка уск'!E108</f>
        <v>2</v>
      </c>
      <c r="H17" s="810">
        <f t="shared" si="0"/>
        <v>60</v>
      </c>
      <c r="I17" s="781">
        <f>J17+K17+L17</f>
        <v>39</v>
      </c>
      <c r="J17" s="811"/>
      <c r="K17" s="811"/>
      <c r="L17" s="811">
        <f>'Семестровка уск'!J108</f>
        <v>39</v>
      </c>
      <c r="M17" s="813">
        <f t="shared" ref="M17" si="2">H17-I17</f>
        <v>21</v>
      </c>
      <c r="N17" s="513"/>
      <c r="O17" s="512"/>
      <c r="P17" s="510"/>
      <c r="Q17" s="511"/>
      <c r="R17" s="516">
        <f>'Семестровка уск'!L108</f>
        <v>3</v>
      </c>
      <c r="S17" s="516"/>
      <c r="T17" s="513"/>
      <c r="U17" s="512"/>
      <c r="V17" s="510"/>
      <c r="W17" s="511"/>
      <c r="X17" s="510"/>
      <c r="AD17" s="86">
        <f t="shared" si="1"/>
        <v>3</v>
      </c>
    </row>
    <row r="18" spans="1:30" s="113" customFormat="1" ht="21" customHeight="1" x14ac:dyDescent="0.25">
      <c r="A18" s="944" t="s">
        <v>155</v>
      </c>
      <c r="B18" s="814" t="s">
        <v>270</v>
      </c>
      <c r="C18" s="550"/>
      <c r="D18" s="806"/>
      <c r="E18" s="806"/>
      <c r="F18" s="815"/>
      <c r="G18" s="816">
        <f>'Семестровка уск'!D16</f>
        <v>2.5</v>
      </c>
      <c r="H18" s="817">
        <f t="shared" si="0"/>
        <v>75</v>
      </c>
      <c r="I18" s="550"/>
      <c r="J18" s="550"/>
      <c r="K18" s="550"/>
      <c r="L18" s="550"/>
      <c r="M18" s="550"/>
      <c r="N18" s="818"/>
      <c r="O18" s="818"/>
      <c r="P18" s="818"/>
      <c r="Q18" s="818"/>
      <c r="R18" s="818"/>
      <c r="S18" s="818"/>
      <c r="T18" s="818"/>
      <c r="U18" s="818"/>
      <c r="V18" s="818"/>
      <c r="W18" s="818"/>
      <c r="X18" s="819"/>
      <c r="AD18" s="86">
        <f t="shared" si="1"/>
        <v>0</v>
      </c>
    </row>
    <row r="19" spans="1:30" s="428" customFormat="1" x14ac:dyDescent="0.25">
      <c r="A19" s="114" t="s">
        <v>156</v>
      </c>
      <c r="B19" s="752" t="e">
        <f>'Семестровка уск'!#REF!</f>
        <v>#REF!</v>
      </c>
      <c r="C19" s="752"/>
      <c r="D19" s="752"/>
      <c r="E19" s="752"/>
      <c r="F19" s="752"/>
      <c r="G19" s="752">
        <f>G20+G21</f>
        <v>6</v>
      </c>
      <c r="H19" s="820">
        <f t="shared" si="0"/>
        <v>180</v>
      </c>
      <c r="I19" s="752"/>
      <c r="J19" s="752"/>
      <c r="K19" s="752"/>
      <c r="L19" s="752"/>
      <c r="M19" s="752"/>
      <c r="N19" s="752"/>
      <c r="O19" s="752"/>
      <c r="P19" s="752"/>
      <c r="Q19" s="752"/>
      <c r="R19" s="752"/>
      <c r="S19" s="752"/>
      <c r="T19" s="752"/>
      <c r="U19" s="752"/>
      <c r="V19" s="752"/>
      <c r="W19" s="752"/>
      <c r="X19" s="752"/>
      <c r="AD19" s="86">
        <f t="shared" si="1"/>
        <v>0</v>
      </c>
    </row>
    <row r="20" spans="1:30" s="428" customFormat="1" x14ac:dyDescent="0.25">
      <c r="A20" s="208" t="s">
        <v>317</v>
      </c>
      <c r="B20" s="751" t="s">
        <v>308</v>
      </c>
      <c r="C20" s="752"/>
      <c r="D20" s="752"/>
      <c r="E20" s="752"/>
      <c r="F20" s="752"/>
      <c r="G20" s="752">
        <f>'Семестровка уск'!D13</f>
        <v>3</v>
      </c>
      <c r="H20" s="820">
        <f t="shared" si="0"/>
        <v>90</v>
      </c>
      <c r="I20" s="752"/>
      <c r="J20" s="752"/>
      <c r="K20" s="752"/>
      <c r="L20" s="752"/>
      <c r="M20" s="752"/>
      <c r="N20" s="752"/>
      <c r="O20" s="752"/>
      <c r="P20" s="752"/>
      <c r="Q20" s="752"/>
      <c r="R20" s="752"/>
      <c r="S20" s="752"/>
      <c r="T20" s="752"/>
      <c r="U20" s="752"/>
      <c r="V20" s="752"/>
      <c r="W20" s="752"/>
      <c r="X20" s="752"/>
      <c r="AD20" s="86">
        <f t="shared" ref="AD20:AD44" si="3">SUM(N20:S20)</f>
        <v>0</v>
      </c>
    </row>
    <row r="21" spans="1:30" s="428" customFormat="1" x14ac:dyDescent="0.25">
      <c r="A21" s="208" t="s">
        <v>318</v>
      </c>
      <c r="B21" s="821" t="s">
        <v>75</v>
      </c>
      <c r="C21" s="805"/>
      <c r="D21" s="806"/>
      <c r="E21" s="807"/>
      <c r="F21" s="808"/>
      <c r="G21" s="822">
        <f>G22+G23</f>
        <v>3</v>
      </c>
      <c r="H21" s="820">
        <f t="shared" si="0"/>
        <v>90</v>
      </c>
      <c r="I21" s="823"/>
      <c r="J21" s="811"/>
      <c r="K21" s="811"/>
      <c r="L21" s="811"/>
      <c r="M21" s="824"/>
      <c r="N21" s="513"/>
      <c r="O21" s="512"/>
      <c r="P21" s="510"/>
      <c r="Q21" s="511"/>
      <c r="R21" s="516"/>
      <c r="S21" s="516"/>
      <c r="T21" s="513"/>
      <c r="U21" s="512"/>
      <c r="V21" s="510"/>
      <c r="W21" s="511"/>
      <c r="X21" s="510"/>
      <c r="AD21" s="86">
        <f t="shared" si="3"/>
        <v>0</v>
      </c>
    </row>
    <row r="22" spans="1:30" s="428" customFormat="1" x14ac:dyDescent="0.25">
      <c r="A22" s="943"/>
      <c r="B22" s="764" t="s">
        <v>269</v>
      </c>
      <c r="C22" s="805"/>
      <c r="D22" s="806"/>
      <c r="E22" s="807"/>
      <c r="F22" s="808"/>
      <c r="G22" s="822">
        <f>'Семестровка уск'!D14</f>
        <v>1.5</v>
      </c>
      <c r="H22" s="820">
        <f t="shared" si="0"/>
        <v>45</v>
      </c>
      <c r="I22" s="823"/>
      <c r="J22" s="811"/>
      <c r="K22" s="811"/>
      <c r="L22" s="811"/>
      <c r="M22" s="824"/>
      <c r="N22" s="513"/>
      <c r="O22" s="512"/>
      <c r="P22" s="510"/>
      <c r="Q22" s="511"/>
      <c r="R22" s="516"/>
      <c r="S22" s="516"/>
      <c r="T22" s="513"/>
      <c r="U22" s="512"/>
      <c r="V22" s="510"/>
      <c r="W22" s="511"/>
      <c r="X22" s="510"/>
      <c r="AD22" s="86">
        <f t="shared" si="3"/>
        <v>0</v>
      </c>
    </row>
    <row r="23" spans="1:30" s="428" customFormat="1" x14ac:dyDescent="0.25">
      <c r="A23" s="943"/>
      <c r="B23" s="765" t="s">
        <v>241</v>
      </c>
      <c r="C23" s="805"/>
      <c r="D23" s="806" t="s">
        <v>161</v>
      </c>
      <c r="E23" s="807"/>
      <c r="F23" s="808"/>
      <c r="G23" s="822">
        <f>'Семестровка уск'!E14</f>
        <v>1.5</v>
      </c>
      <c r="H23" s="825">
        <f t="shared" si="0"/>
        <v>45</v>
      </c>
      <c r="I23" s="781">
        <f>J23+K23+L23</f>
        <v>30</v>
      </c>
      <c r="J23" s="811">
        <f>'Семестровка уск'!H14</f>
        <v>15</v>
      </c>
      <c r="K23" s="811"/>
      <c r="L23" s="811">
        <f>'Семестровка уск'!J14</f>
        <v>15</v>
      </c>
      <c r="M23" s="813">
        <f t="shared" ref="M23" si="4">H23-I23</f>
        <v>15</v>
      </c>
      <c r="N23" s="513">
        <f>'Семестровка уск'!L14</f>
        <v>2</v>
      </c>
      <c r="O23" s="512"/>
      <c r="P23" s="510"/>
      <c r="Q23" s="511"/>
      <c r="R23" s="516"/>
      <c r="S23" s="516"/>
      <c r="T23" s="513"/>
      <c r="U23" s="512"/>
      <c r="V23" s="510"/>
      <c r="W23" s="511"/>
      <c r="X23" s="510"/>
      <c r="AD23" s="86">
        <f t="shared" si="3"/>
        <v>2</v>
      </c>
    </row>
    <row r="24" spans="1:30" s="428" customFormat="1" ht="18.75" customHeight="1" x14ac:dyDescent="0.25">
      <c r="A24" s="462" t="s">
        <v>259</v>
      </c>
      <c r="B24" s="798" t="s">
        <v>64</v>
      </c>
      <c r="C24" s="962"/>
      <c r="D24" s="670"/>
      <c r="E24" s="670"/>
      <c r="F24" s="799"/>
      <c r="G24" s="800" t="e">
        <f>G25+G26</f>
        <v>#REF!</v>
      </c>
      <c r="H24" s="800" t="e">
        <f>H25+H26</f>
        <v>#REF!</v>
      </c>
      <c r="I24" s="962"/>
      <c r="J24" s="962"/>
      <c r="K24" s="962"/>
      <c r="L24" s="962"/>
      <c r="M24" s="962"/>
      <c r="N24" s="516"/>
      <c r="O24" s="516"/>
      <c r="P24" s="516"/>
      <c r="Q24" s="516"/>
      <c r="R24" s="516"/>
      <c r="S24" s="516"/>
      <c r="T24" s="516"/>
      <c r="U24" s="516"/>
      <c r="V24" s="516"/>
      <c r="W24" s="516"/>
      <c r="X24" s="826"/>
      <c r="AD24" s="86">
        <f t="shared" ref="AD24:AD39" si="5">SUM(N24:S24)</f>
        <v>0</v>
      </c>
    </row>
    <row r="25" spans="1:30" s="428" customFormat="1" ht="22.5" customHeight="1" x14ac:dyDescent="0.25">
      <c r="A25" s="462" t="s">
        <v>319</v>
      </c>
      <c r="B25" s="827" t="s">
        <v>271</v>
      </c>
      <c r="C25" s="962"/>
      <c r="D25" s="670"/>
      <c r="E25" s="670"/>
      <c r="F25" s="799"/>
      <c r="G25" s="800">
        <f>'Семестровка уск'!D15</f>
        <v>4</v>
      </c>
      <c r="H25" s="780">
        <f>G25*30</f>
        <v>120</v>
      </c>
      <c r="I25" s="962"/>
      <c r="J25" s="962"/>
      <c r="K25" s="962"/>
      <c r="L25" s="962"/>
      <c r="M25" s="962"/>
      <c r="N25" s="516"/>
      <c r="O25" s="516"/>
      <c r="P25" s="516"/>
      <c r="Q25" s="516"/>
      <c r="R25" s="516"/>
      <c r="S25" s="516"/>
      <c r="T25" s="516"/>
      <c r="U25" s="516"/>
      <c r="V25" s="516"/>
      <c r="W25" s="516"/>
      <c r="X25" s="826"/>
      <c r="AD25" s="86">
        <f t="shared" si="5"/>
        <v>0</v>
      </c>
    </row>
    <row r="26" spans="1:30" s="428" customFormat="1" ht="34.5" customHeight="1" x14ac:dyDescent="0.25">
      <c r="A26" s="462" t="s">
        <v>320</v>
      </c>
      <c r="B26" s="775" t="s">
        <v>30</v>
      </c>
      <c r="C26" s="776"/>
      <c r="D26" s="670"/>
      <c r="E26" s="777"/>
      <c r="F26" s="778"/>
      <c r="G26" s="779" t="e">
        <f>G27+G28</f>
        <v>#REF!</v>
      </c>
      <c r="H26" s="779" t="e">
        <f>H27+H28</f>
        <v>#REF!</v>
      </c>
      <c r="I26" s="776"/>
      <c r="J26" s="962"/>
      <c r="K26" s="962"/>
      <c r="L26" s="962"/>
      <c r="M26" s="801"/>
      <c r="N26" s="783"/>
      <c r="O26" s="784"/>
      <c r="P26" s="351"/>
      <c r="Q26" s="785"/>
      <c r="R26" s="516"/>
      <c r="S26" s="516"/>
      <c r="T26" s="783"/>
      <c r="U26" s="784"/>
      <c r="V26" s="351"/>
      <c r="W26" s="785"/>
      <c r="X26" s="786"/>
      <c r="AD26" s="86">
        <f t="shared" si="5"/>
        <v>0</v>
      </c>
    </row>
    <row r="27" spans="1:30" s="428" customFormat="1" ht="18" customHeight="1" x14ac:dyDescent="0.25">
      <c r="A27" s="114"/>
      <c r="B27" s="764" t="s">
        <v>269</v>
      </c>
      <c r="C27" s="776"/>
      <c r="D27" s="670"/>
      <c r="E27" s="777"/>
      <c r="F27" s="778"/>
      <c r="G27" s="779" t="e">
        <f>'Семестровка уск'!#REF!</f>
        <v>#REF!</v>
      </c>
      <c r="H27" s="780" t="e">
        <f t="shared" ref="H27:H36" si="6">G27*30</f>
        <v>#REF!</v>
      </c>
      <c r="I27" s="959"/>
      <c r="J27" s="960"/>
      <c r="K27" s="960"/>
      <c r="L27" s="960"/>
      <c r="M27" s="782"/>
      <c r="N27" s="783"/>
      <c r="O27" s="784"/>
      <c r="P27" s="351"/>
      <c r="Q27" s="785"/>
      <c r="R27" s="516"/>
      <c r="S27" s="516"/>
      <c r="T27" s="783"/>
      <c r="U27" s="784"/>
      <c r="V27" s="351"/>
      <c r="W27" s="785"/>
      <c r="X27" s="786"/>
      <c r="AD27" s="86">
        <f t="shared" si="5"/>
        <v>0</v>
      </c>
    </row>
    <row r="28" spans="1:30" s="428" customFormat="1" ht="22.5" customHeight="1" x14ac:dyDescent="0.25">
      <c r="A28" s="114"/>
      <c r="B28" s="765" t="s">
        <v>241</v>
      </c>
      <c r="C28" s="776">
        <v>1</v>
      </c>
      <c r="D28" s="670"/>
      <c r="E28" s="777"/>
      <c r="F28" s="778"/>
      <c r="G28" s="779" t="e">
        <f>'Семестровка уск'!#REF!</f>
        <v>#REF!</v>
      </c>
      <c r="H28" s="780" t="e">
        <f t="shared" si="6"/>
        <v>#REF!</v>
      </c>
      <c r="I28" s="785" t="e">
        <f>J28+K28+L28</f>
        <v>#REF!</v>
      </c>
      <c r="J28" s="960" t="e">
        <f>'Семестровка уск'!#REF!</f>
        <v>#REF!</v>
      </c>
      <c r="K28" s="960" t="e">
        <f>'Семестровка уск'!#REF!</f>
        <v>#REF!</v>
      </c>
      <c r="L28" s="960" t="e">
        <f>'Семестровка уск'!#REF!</f>
        <v>#REF!</v>
      </c>
      <c r="M28" s="801" t="e">
        <f>H28-I28</f>
        <v>#REF!</v>
      </c>
      <c r="N28" s="783">
        <v>5</v>
      </c>
      <c r="O28" s="784"/>
      <c r="P28" s="351"/>
      <c r="Q28" s="785"/>
      <c r="R28" s="516"/>
      <c r="S28" s="516"/>
      <c r="T28" s="783"/>
      <c r="U28" s="784"/>
      <c r="V28" s="351"/>
      <c r="W28" s="785"/>
      <c r="X28" s="786"/>
      <c r="AD28" s="86">
        <f t="shared" si="5"/>
        <v>5</v>
      </c>
    </row>
    <row r="29" spans="1:30" s="428" customFormat="1" ht="21.75" customHeight="1" x14ac:dyDescent="0.25">
      <c r="A29" s="114" t="s">
        <v>260</v>
      </c>
      <c r="B29" s="765" t="s">
        <v>51</v>
      </c>
      <c r="C29" s="776"/>
      <c r="D29" s="670"/>
      <c r="E29" s="777"/>
      <c r="F29" s="778"/>
      <c r="G29" s="779">
        <f>G30+G31</f>
        <v>6</v>
      </c>
      <c r="H29" s="780">
        <f t="shared" si="6"/>
        <v>180</v>
      </c>
      <c r="I29" s="781"/>
      <c r="J29" s="960"/>
      <c r="K29" s="960"/>
      <c r="L29" s="960"/>
      <c r="M29" s="782"/>
      <c r="N29" s="783"/>
      <c r="O29" s="784"/>
      <c r="P29" s="351"/>
      <c r="Q29" s="785"/>
      <c r="R29" s="516"/>
      <c r="S29" s="516"/>
      <c r="T29" s="783"/>
      <c r="U29" s="784"/>
      <c r="V29" s="351"/>
      <c r="W29" s="785"/>
      <c r="X29" s="786"/>
      <c r="AD29" s="86">
        <f t="shared" si="5"/>
        <v>0</v>
      </c>
    </row>
    <row r="30" spans="1:30" s="428" customFormat="1" ht="21.75" customHeight="1" x14ac:dyDescent="0.25">
      <c r="A30" s="114"/>
      <c r="B30" s="764" t="s">
        <v>269</v>
      </c>
      <c r="C30" s="776"/>
      <c r="D30" s="670"/>
      <c r="E30" s="777"/>
      <c r="F30" s="778"/>
      <c r="G30" s="779">
        <f>'Семестровка уск'!D20</f>
        <v>3</v>
      </c>
      <c r="H30" s="780">
        <f t="shared" si="6"/>
        <v>90</v>
      </c>
      <c r="I30" s="781"/>
      <c r="J30" s="960"/>
      <c r="K30" s="960"/>
      <c r="L30" s="960"/>
      <c r="M30" s="782"/>
      <c r="N30" s="783"/>
      <c r="O30" s="784"/>
      <c r="P30" s="351"/>
      <c r="Q30" s="785"/>
      <c r="R30" s="516"/>
      <c r="S30" s="516"/>
      <c r="T30" s="783"/>
      <c r="U30" s="784"/>
      <c r="V30" s="351"/>
      <c r="W30" s="785"/>
      <c r="X30" s="786"/>
      <c r="AD30" s="86">
        <f t="shared" si="5"/>
        <v>0</v>
      </c>
    </row>
    <row r="31" spans="1:30" s="428" customFormat="1" ht="21.75" customHeight="1" x14ac:dyDescent="0.25">
      <c r="A31" s="114"/>
      <c r="B31" s="765" t="s">
        <v>241</v>
      </c>
      <c r="C31" s="776"/>
      <c r="D31" s="670" t="s">
        <v>154</v>
      </c>
      <c r="E31" s="777"/>
      <c r="F31" s="778"/>
      <c r="G31" s="779">
        <f>'Семестровка уск'!E20</f>
        <v>3</v>
      </c>
      <c r="H31" s="780">
        <f t="shared" si="6"/>
        <v>90</v>
      </c>
      <c r="I31" s="785">
        <f>J31+K31+L31</f>
        <v>60</v>
      </c>
      <c r="J31" s="960">
        <f>'Семестровка уск'!H20</f>
        <v>30</v>
      </c>
      <c r="K31" s="960"/>
      <c r="L31" s="960">
        <f>'Семестровка уск'!J20</f>
        <v>30</v>
      </c>
      <c r="M31" s="801">
        <f>H31-I31</f>
        <v>30</v>
      </c>
      <c r="N31" s="783">
        <f>'Семестровка уск'!L20</f>
        <v>4</v>
      </c>
      <c r="O31" s="784"/>
      <c r="P31" s="351"/>
      <c r="Q31" s="785"/>
      <c r="R31" s="516"/>
      <c r="S31" s="516"/>
      <c r="T31" s="783"/>
      <c r="U31" s="784"/>
      <c r="V31" s="351"/>
      <c r="W31" s="785"/>
      <c r="X31" s="786"/>
      <c r="AD31" s="86">
        <f t="shared" si="5"/>
        <v>4</v>
      </c>
    </row>
    <row r="32" spans="1:30" s="428" customFormat="1" ht="22.5" customHeight="1" x14ac:dyDescent="0.25">
      <c r="A32" s="114" t="s">
        <v>263</v>
      </c>
      <c r="B32" s="765" t="s">
        <v>20</v>
      </c>
      <c r="C32" s="776"/>
      <c r="D32" s="670"/>
      <c r="E32" s="777"/>
      <c r="F32" s="778"/>
      <c r="G32" s="779">
        <f>G33+G34</f>
        <v>5</v>
      </c>
      <c r="H32" s="780">
        <f t="shared" si="6"/>
        <v>150</v>
      </c>
      <c r="I32" s="781"/>
      <c r="J32" s="960"/>
      <c r="K32" s="960"/>
      <c r="L32" s="960"/>
      <c r="M32" s="782"/>
      <c r="N32" s="783"/>
      <c r="O32" s="784"/>
      <c r="P32" s="351"/>
      <c r="Q32" s="785"/>
      <c r="R32" s="516"/>
      <c r="S32" s="516"/>
      <c r="T32" s="783"/>
      <c r="U32" s="784"/>
      <c r="V32" s="351"/>
      <c r="W32" s="785"/>
      <c r="X32" s="786"/>
      <c r="AD32" s="86">
        <f t="shared" si="5"/>
        <v>0</v>
      </c>
    </row>
    <row r="33" spans="1:32" s="428" customFormat="1" ht="21.75" customHeight="1" x14ac:dyDescent="0.25">
      <c r="A33" s="114"/>
      <c r="B33" s="764" t="s">
        <v>269</v>
      </c>
      <c r="C33" s="776"/>
      <c r="D33" s="670"/>
      <c r="E33" s="777"/>
      <c r="F33" s="778"/>
      <c r="G33" s="779">
        <f>'Семестровка уск'!D17</f>
        <v>3</v>
      </c>
      <c r="H33" s="780">
        <f t="shared" si="6"/>
        <v>90</v>
      </c>
      <c r="I33" s="781"/>
      <c r="J33" s="960"/>
      <c r="K33" s="960"/>
      <c r="L33" s="960"/>
      <c r="M33" s="782"/>
      <c r="N33" s="783"/>
      <c r="O33" s="784"/>
      <c r="P33" s="351"/>
      <c r="Q33" s="785"/>
      <c r="R33" s="516"/>
      <c r="S33" s="516"/>
      <c r="T33" s="783"/>
      <c r="U33" s="784"/>
      <c r="V33" s="351"/>
      <c r="W33" s="785"/>
      <c r="X33" s="786"/>
      <c r="AD33" s="86">
        <f t="shared" si="5"/>
        <v>0</v>
      </c>
    </row>
    <row r="34" spans="1:32" s="428" customFormat="1" ht="21.75" customHeight="1" x14ac:dyDescent="0.25">
      <c r="A34" s="114"/>
      <c r="B34" s="765" t="s">
        <v>241</v>
      </c>
      <c r="C34" s="776"/>
      <c r="D34" s="670" t="s">
        <v>161</v>
      </c>
      <c r="E34" s="777"/>
      <c r="F34" s="778"/>
      <c r="G34" s="779">
        <f>'Семестровка уск'!E17</f>
        <v>2</v>
      </c>
      <c r="H34" s="780">
        <f t="shared" si="6"/>
        <v>60</v>
      </c>
      <c r="I34" s="785">
        <f>J34+K34+L34</f>
        <v>30</v>
      </c>
      <c r="J34" s="960">
        <f>'Семестровка уск'!H17</f>
        <v>15</v>
      </c>
      <c r="K34" s="960"/>
      <c r="L34" s="960">
        <f>'Семестровка уск'!J17</f>
        <v>15</v>
      </c>
      <c r="M34" s="801">
        <f>H34-I34</f>
        <v>30</v>
      </c>
      <c r="N34" s="783">
        <v>2</v>
      </c>
      <c r="O34" s="784"/>
      <c r="P34" s="351"/>
      <c r="Q34" s="785"/>
      <c r="R34" s="516"/>
      <c r="S34" s="516"/>
      <c r="T34" s="783"/>
      <c r="U34" s="784"/>
      <c r="V34" s="351"/>
      <c r="W34" s="785"/>
      <c r="X34" s="786"/>
      <c r="AD34" s="86">
        <f t="shared" si="5"/>
        <v>2</v>
      </c>
    </row>
    <row r="35" spans="1:32" x14ac:dyDescent="0.25">
      <c r="A35" s="187" t="s">
        <v>264</v>
      </c>
      <c r="B35" s="204" t="s">
        <v>309</v>
      </c>
      <c r="C35" s="776"/>
      <c r="D35" s="962"/>
      <c r="E35" s="577"/>
      <c r="F35" s="828"/>
      <c r="G35" s="779" t="e">
        <f>'Семестровка уск'!#REF!</f>
        <v>#REF!</v>
      </c>
      <c r="H35" s="780" t="e">
        <f t="shared" si="6"/>
        <v>#REF!</v>
      </c>
      <c r="I35" s="776"/>
      <c r="J35" s="962"/>
      <c r="K35" s="962"/>
      <c r="L35" s="962"/>
      <c r="M35" s="801"/>
      <c r="N35" s="829"/>
      <c r="O35" s="830"/>
      <c r="P35" s="831"/>
      <c r="Q35" s="829"/>
      <c r="R35" s="803"/>
      <c r="S35" s="803"/>
      <c r="T35" s="832"/>
      <c r="U35" s="830"/>
      <c r="V35" s="833"/>
      <c r="W35" s="829"/>
      <c r="X35" s="833"/>
      <c r="AD35" s="86">
        <f t="shared" si="5"/>
        <v>0</v>
      </c>
    </row>
    <row r="36" spans="1:32" s="428" customFormat="1" ht="36" customHeight="1" x14ac:dyDescent="0.25">
      <c r="A36" s="114" t="s">
        <v>265</v>
      </c>
      <c r="B36" s="765" t="s">
        <v>273</v>
      </c>
      <c r="C36" s="776"/>
      <c r="D36" s="670"/>
      <c r="E36" s="777"/>
      <c r="F36" s="778"/>
      <c r="G36" s="779">
        <f>'Семестровка уск'!D18</f>
        <v>3</v>
      </c>
      <c r="H36" s="780">
        <f t="shared" si="6"/>
        <v>90</v>
      </c>
      <c r="I36" s="781"/>
      <c r="J36" s="960"/>
      <c r="K36" s="960"/>
      <c r="L36" s="960"/>
      <c r="M36" s="782"/>
      <c r="N36" s="783"/>
      <c r="O36" s="784"/>
      <c r="P36" s="351"/>
      <c r="Q36" s="785"/>
      <c r="R36" s="516"/>
      <c r="S36" s="516"/>
      <c r="T36" s="783"/>
      <c r="U36" s="784"/>
      <c r="V36" s="351"/>
      <c r="W36" s="785"/>
      <c r="X36" s="786"/>
      <c r="AD36" s="86">
        <f t="shared" si="5"/>
        <v>0</v>
      </c>
    </row>
    <row r="37" spans="1:32" s="113" customFormat="1" ht="24" customHeight="1" x14ac:dyDescent="0.25">
      <c r="A37" s="114" t="s">
        <v>266</v>
      </c>
      <c r="B37" s="798" t="s">
        <v>27</v>
      </c>
      <c r="C37" s="776"/>
      <c r="D37" s="670"/>
      <c r="E37" s="777"/>
      <c r="F37" s="778"/>
      <c r="G37" s="779">
        <f>G38+G39</f>
        <v>3</v>
      </c>
      <c r="H37" s="820">
        <f>G37*30</f>
        <v>90</v>
      </c>
      <c r="I37" s="776"/>
      <c r="J37" s="962"/>
      <c r="K37" s="962"/>
      <c r="L37" s="962"/>
      <c r="M37" s="801"/>
      <c r="N37" s="832"/>
      <c r="O37" s="830"/>
      <c r="P37" s="833"/>
      <c r="Q37" s="829"/>
      <c r="R37" s="803"/>
      <c r="S37" s="803"/>
      <c r="T37" s="832"/>
      <c r="U37" s="830"/>
      <c r="V37" s="833"/>
      <c r="W37" s="829"/>
      <c r="X37" s="834"/>
      <c r="AD37" s="86">
        <f t="shared" si="5"/>
        <v>0</v>
      </c>
    </row>
    <row r="38" spans="1:32" s="113" customFormat="1" ht="24" customHeight="1" x14ac:dyDescent="0.25">
      <c r="A38" s="517"/>
      <c r="B38" s="835" t="s">
        <v>269</v>
      </c>
      <c r="C38" s="962"/>
      <c r="D38" s="670"/>
      <c r="E38" s="670"/>
      <c r="F38" s="799"/>
      <c r="G38" s="800">
        <f>'Семестровка уск'!D19</f>
        <v>1.5</v>
      </c>
      <c r="H38" s="820">
        <f t="shared" ref="H38:H39" si="7">G38*30</f>
        <v>45</v>
      </c>
      <c r="I38" s="962"/>
      <c r="J38" s="962"/>
      <c r="K38" s="962"/>
      <c r="L38" s="962"/>
      <c r="M38" s="962"/>
      <c r="N38" s="803"/>
      <c r="O38" s="803"/>
      <c r="P38" s="803"/>
      <c r="Q38" s="803"/>
      <c r="R38" s="803"/>
      <c r="S38" s="803"/>
      <c r="T38" s="803"/>
      <c r="U38" s="803"/>
      <c r="V38" s="803"/>
      <c r="W38" s="803"/>
      <c r="X38" s="804"/>
      <c r="AD38" s="86">
        <f t="shared" si="5"/>
        <v>0</v>
      </c>
    </row>
    <row r="39" spans="1:32" s="113" customFormat="1" ht="24" customHeight="1" x14ac:dyDescent="0.25">
      <c r="A39" s="517"/>
      <c r="B39" s="836" t="s">
        <v>241</v>
      </c>
      <c r="C39" s="962"/>
      <c r="D39" s="670" t="s">
        <v>161</v>
      </c>
      <c r="E39" s="670"/>
      <c r="F39" s="799"/>
      <c r="G39" s="800">
        <f>'Семестровка уск'!E19</f>
        <v>1.5</v>
      </c>
      <c r="H39" s="820">
        <f t="shared" si="7"/>
        <v>45</v>
      </c>
      <c r="I39" s="785">
        <f>J39+K39+L39</f>
        <v>22</v>
      </c>
      <c r="J39" s="962">
        <f>'Семестровка уск'!H19</f>
        <v>15</v>
      </c>
      <c r="K39" s="962">
        <f>'Семестровка уск'!I19</f>
        <v>0</v>
      </c>
      <c r="L39" s="962">
        <f>'Семестровка уск'!J19</f>
        <v>7</v>
      </c>
      <c r="M39" s="801">
        <f>H39-I39</f>
        <v>23</v>
      </c>
      <c r="N39" s="802">
        <f>'Семестровка уск'!L19</f>
        <v>1.5</v>
      </c>
      <c r="O39" s="803"/>
      <c r="P39" s="803"/>
      <c r="Q39" s="803"/>
      <c r="R39" s="803"/>
      <c r="S39" s="803"/>
      <c r="T39" s="803"/>
      <c r="U39" s="803"/>
      <c r="V39" s="803"/>
      <c r="W39" s="803"/>
      <c r="X39" s="804"/>
      <c r="AD39" s="86">
        <f t="shared" si="5"/>
        <v>1.5</v>
      </c>
    </row>
    <row r="40" spans="1:32" s="428" customFormat="1" x14ac:dyDescent="0.25">
      <c r="A40" s="114" t="s">
        <v>310</v>
      </c>
      <c r="B40" s="837" t="s">
        <v>17</v>
      </c>
      <c r="C40" s="838"/>
      <c r="D40" s="839"/>
      <c r="E40" s="839"/>
      <c r="F40" s="840"/>
      <c r="G40" s="809" t="e">
        <f>G41+G42+G43</f>
        <v>#REF!</v>
      </c>
      <c r="H40" s="841" t="e">
        <f t="shared" ref="H40:M40" si="8">H42+H43+H44</f>
        <v>#REF!</v>
      </c>
      <c r="I40" s="842" t="e">
        <f>I42+I43+I44</f>
        <v>#REF!</v>
      </c>
      <c r="J40" s="841"/>
      <c r="K40" s="841"/>
      <c r="L40" s="841" t="e">
        <f t="shared" si="8"/>
        <v>#REF!</v>
      </c>
      <c r="M40" s="812" t="e">
        <f t="shared" si="8"/>
        <v>#REF!</v>
      </c>
      <c r="N40" s="843"/>
      <c r="O40" s="844"/>
      <c r="P40" s="845"/>
      <c r="Q40" s="846"/>
      <c r="R40" s="810"/>
      <c r="S40" s="810"/>
      <c r="T40" s="843"/>
      <c r="U40" s="844"/>
      <c r="V40" s="845"/>
      <c r="W40" s="846"/>
      <c r="X40" s="845"/>
      <c r="AD40" s="86">
        <f t="shared" si="3"/>
        <v>0</v>
      </c>
    </row>
    <row r="41" spans="1:32" s="428" customFormat="1" x14ac:dyDescent="0.25">
      <c r="A41" s="244"/>
      <c r="B41" s="764" t="s">
        <v>269</v>
      </c>
      <c r="C41" s="838"/>
      <c r="D41" s="839"/>
      <c r="E41" s="839"/>
      <c r="F41" s="847"/>
      <c r="G41" s="848" t="e">
        <f>'Семестровка уск'!#REF!</f>
        <v>#REF!</v>
      </c>
      <c r="H41" s="817" t="e">
        <f>G41*30</f>
        <v>#REF!</v>
      </c>
      <c r="I41" s="849"/>
      <c r="J41" s="841"/>
      <c r="K41" s="841"/>
      <c r="L41" s="841"/>
      <c r="M41" s="812"/>
      <c r="N41" s="843"/>
      <c r="O41" s="844"/>
      <c r="P41" s="845"/>
      <c r="Q41" s="846"/>
      <c r="R41" s="810"/>
      <c r="S41" s="810"/>
      <c r="T41" s="843"/>
      <c r="U41" s="844"/>
      <c r="V41" s="845"/>
      <c r="W41" s="846"/>
      <c r="X41" s="845"/>
      <c r="AD41" s="86">
        <f t="shared" si="3"/>
        <v>0</v>
      </c>
    </row>
    <row r="42" spans="1:32" s="405" customFormat="1" x14ac:dyDescent="0.25">
      <c r="A42" s="128" t="s">
        <v>323</v>
      </c>
      <c r="B42" s="850" t="s">
        <v>241</v>
      </c>
      <c r="C42" s="838"/>
      <c r="D42" s="851">
        <v>1</v>
      </c>
      <c r="E42" s="852"/>
      <c r="F42" s="853"/>
      <c r="G42" s="854" t="e">
        <f>'Семестровка уск'!#REF!</f>
        <v>#REF!</v>
      </c>
      <c r="H42" s="820" t="e">
        <f>G42*30</f>
        <v>#REF!</v>
      </c>
      <c r="I42" s="785" t="e">
        <f>J42+K42+L42</f>
        <v>#REF!</v>
      </c>
      <c r="J42" s="810"/>
      <c r="K42" s="810"/>
      <c r="L42" s="810" t="e">
        <f>'Семестровка уск'!#REF!</f>
        <v>#REF!</v>
      </c>
      <c r="M42" s="813" t="e">
        <f t="shared" ref="M42:M44" si="9">H42-I42</f>
        <v>#REF!</v>
      </c>
      <c r="N42" s="832" t="e">
        <f>'Семестровка уск'!#REF!</f>
        <v>#REF!</v>
      </c>
      <c r="O42" s="830"/>
      <c r="P42" s="833"/>
      <c r="Q42" s="829"/>
      <c r="R42" s="803"/>
      <c r="S42" s="803"/>
      <c r="T42" s="855"/>
      <c r="U42" s="856"/>
      <c r="V42" s="857"/>
      <c r="W42" s="858"/>
      <c r="X42" s="857"/>
      <c r="AD42" s="86">
        <v>2</v>
      </c>
    </row>
    <row r="43" spans="1:32" s="405" customFormat="1" x14ac:dyDescent="0.25">
      <c r="A43" s="128" t="s">
        <v>324</v>
      </c>
      <c r="B43" s="850" t="s">
        <v>241</v>
      </c>
      <c r="C43" s="838"/>
      <c r="D43" s="859" t="s">
        <v>321</v>
      </c>
      <c r="E43" s="860"/>
      <c r="F43" s="861"/>
      <c r="G43" s="854" t="e">
        <f>'Семестровка уск'!#REF!</f>
        <v>#REF!</v>
      </c>
      <c r="H43" s="820" t="e">
        <f>G43*30</f>
        <v>#REF!</v>
      </c>
      <c r="I43" s="785" t="e">
        <f>J43+K43+L43</f>
        <v>#REF!</v>
      </c>
      <c r="J43" s="810"/>
      <c r="K43" s="810"/>
      <c r="L43" s="810" t="e">
        <f>'Семестровка уск'!#REF!</f>
        <v>#REF!</v>
      </c>
      <c r="M43" s="813" t="e">
        <f t="shared" si="9"/>
        <v>#REF!</v>
      </c>
      <c r="N43" s="832"/>
      <c r="O43" s="7" t="s">
        <v>316</v>
      </c>
      <c r="P43" s="7" t="s">
        <v>316</v>
      </c>
      <c r="Q43" s="829"/>
      <c r="R43" s="803"/>
      <c r="S43" s="803"/>
      <c r="T43" s="855"/>
      <c r="U43" s="856"/>
      <c r="V43" s="857"/>
      <c r="W43" s="858"/>
      <c r="X43" s="857"/>
      <c r="AD43" s="86">
        <v>2</v>
      </c>
    </row>
    <row r="44" spans="1:32" s="424" customFormat="1" x14ac:dyDescent="0.25">
      <c r="A44" s="128" t="s">
        <v>325</v>
      </c>
      <c r="B44" s="850" t="s">
        <v>17</v>
      </c>
      <c r="C44" s="950"/>
      <c r="D44" s="951" t="s">
        <v>322</v>
      </c>
      <c r="E44" s="952"/>
      <c r="F44" s="953"/>
      <c r="G44" s="954"/>
      <c r="H44" s="820"/>
      <c r="I44" s="785"/>
      <c r="J44" s="810"/>
      <c r="K44" s="810"/>
      <c r="L44" s="810"/>
      <c r="M44" s="813">
        <f t="shared" si="9"/>
        <v>0</v>
      </c>
      <c r="N44" s="832"/>
      <c r="O44" s="830"/>
      <c r="P44" s="833"/>
      <c r="Q44" s="829" t="s">
        <v>151</v>
      </c>
      <c r="R44" s="829" t="s">
        <v>151</v>
      </c>
      <c r="S44" s="803"/>
      <c r="T44" s="855"/>
      <c r="U44" s="856"/>
      <c r="V44" s="857"/>
      <c r="W44" s="858"/>
      <c r="X44" s="857"/>
      <c r="AD44" s="86">
        <f t="shared" si="3"/>
        <v>0</v>
      </c>
      <c r="AF44" s="667" t="e">
        <f>SUMIF(AD19:AD43,"&gt;0",G19:G43)</f>
        <v>#REF!</v>
      </c>
    </row>
    <row r="45" spans="1:32" s="424" customFormat="1" ht="40.5" customHeight="1" x14ac:dyDescent="0.25">
      <c r="A45" s="1927" t="s">
        <v>326</v>
      </c>
      <c r="B45" s="1928"/>
      <c r="C45" s="946"/>
      <c r="D45" s="955"/>
      <c r="E45" s="839"/>
      <c r="F45" s="956"/>
      <c r="G45" s="957"/>
      <c r="H45" s="73"/>
      <c r="I45" s="783"/>
      <c r="J45" s="810"/>
      <c r="K45" s="810"/>
      <c r="L45" s="810"/>
      <c r="M45" s="947"/>
      <c r="N45" s="832"/>
      <c r="O45" s="830"/>
      <c r="P45" s="948"/>
      <c r="Q45" s="832"/>
      <c r="R45" s="832"/>
      <c r="S45" s="803"/>
      <c r="T45" s="855"/>
      <c r="U45" s="856"/>
      <c r="V45" s="949"/>
      <c r="W45" s="855"/>
      <c r="X45" s="949"/>
      <c r="AD45" s="86"/>
      <c r="AF45" s="667"/>
    </row>
    <row r="46" spans="1:32" s="113" customFormat="1" x14ac:dyDescent="0.25">
      <c r="A46" s="1924" t="s">
        <v>272</v>
      </c>
      <c r="B46" s="1925"/>
      <c r="C46" s="1925"/>
      <c r="D46" s="1925"/>
      <c r="E46" s="1925"/>
      <c r="F46" s="1926"/>
      <c r="G46" s="800" t="e">
        <f>SUMIF(B11:B44,"*_*",G11:G44)</f>
        <v>#REF!</v>
      </c>
      <c r="H46" s="790" t="e">
        <f>G46*30</f>
        <v>#REF!</v>
      </c>
      <c r="I46" s="962"/>
      <c r="J46" s="962"/>
      <c r="K46" s="962"/>
      <c r="L46" s="962"/>
      <c r="M46" s="962"/>
      <c r="N46" s="803"/>
      <c r="O46" s="803"/>
      <c r="P46" s="804"/>
      <c r="Q46" s="803"/>
      <c r="R46" s="802"/>
      <c r="S46" s="803"/>
      <c r="T46" s="803"/>
      <c r="U46" s="803"/>
      <c r="V46" s="803"/>
      <c r="W46" s="803"/>
      <c r="X46" s="803"/>
      <c r="AD46" s="697" t="e">
        <f>G20+G22+G16+G41+G38+G18+G25+G27+G36+G33+G30+G12</f>
        <v>#REF!</v>
      </c>
      <c r="AF46" s="113" t="e">
        <f>G46*30</f>
        <v>#REF!</v>
      </c>
    </row>
    <row r="47" spans="1:32" s="113" customFormat="1" ht="16.5" thickBot="1" x14ac:dyDescent="0.3">
      <c r="A47" s="1924" t="s">
        <v>267</v>
      </c>
      <c r="B47" s="1925"/>
      <c r="C47" s="1925"/>
      <c r="D47" s="1925"/>
      <c r="E47" s="1925"/>
      <c r="F47" s="1926"/>
      <c r="G47" s="800" t="e">
        <f t="shared" ref="G47:M47" si="10">SUMIF($AD11:$AD44,"&gt;0",G11:G44)</f>
        <v>#REF!</v>
      </c>
      <c r="H47" s="800" t="e">
        <f t="shared" si="10"/>
        <v>#REF!</v>
      </c>
      <c r="I47" s="800" t="e">
        <f t="shared" si="10"/>
        <v>#REF!</v>
      </c>
      <c r="J47" s="800" t="e">
        <f t="shared" si="10"/>
        <v>#REF!</v>
      </c>
      <c r="K47" s="800" t="e">
        <f t="shared" si="10"/>
        <v>#REF!</v>
      </c>
      <c r="L47" s="800" t="e">
        <f t="shared" si="10"/>
        <v>#REF!</v>
      </c>
      <c r="M47" s="800" t="e">
        <f t="shared" si="10"/>
        <v>#REF!</v>
      </c>
      <c r="N47" s="862" t="e">
        <f>SUM(N11:N46)+2</f>
        <v>#REF!</v>
      </c>
      <c r="O47" s="862">
        <f>SUM(O11:O46)+2</f>
        <v>2</v>
      </c>
      <c r="P47" s="862">
        <f>SUM(P11:P46)+2</f>
        <v>2</v>
      </c>
      <c r="Q47" s="862">
        <f t="shared" ref="Q47:X47" si="11">SUM(Q11:Q46)</f>
        <v>0</v>
      </c>
      <c r="R47" s="862">
        <f t="shared" si="11"/>
        <v>7</v>
      </c>
      <c r="S47" s="862">
        <f t="shared" si="11"/>
        <v>0</v>
      </c>
      <c r="T47" s="862">
        <f t="shared" si="11"/>
        <v>0</v>
      </c>
      <c r="U47" s="862">
        <f t="shared" si="11"/>
        <v>0</v>
      </c>
      <c r="V47" s="862">
        <f t="shared" si="11"/>
        <v>0</v>
      </c>
      <c r="W47" s="862">
        <f t="shared" si="11"/>
        <v>0</v>
      </c>
      <c r="X47" s="862">
        <f t="shared" si="11"/>
        <v>0</v>
      </c>
      <c r="AF47" s="113" t="e">
        <f t="shared" ref="AF47:AF48" si="12">G47*30</f>
        <v>#REF!</v>
      </c>
    </row>
    <row r="48" spans="1:32" s="86" customFormat="1" ht="16.5" customHeight="1" thickBot="1" x14ac:dyDescent="0.3">
      <c r="A48" s="1679" t="s">
        <v>268</v>
      </c>
      <c r="B48" s="1680"/>
      <c r="C48" s="1680"/>
      <c r="D48" s="1680"/>
      <c r="E48" s="1680"/>
      <c r="F48" s="1681"/>
      <c r="G48" s="666" t="e">
        <f>G46+G47</f>
        <v>#REF!</v>
      </c>
      <c r="H48" s="790" t="e">
        <f>G48*30</f>
        <v>#REF!</v>
      </c>
      <c r="I48" s="607"/>
      <c r="J48" s="607"/>
      <c r="K48" s="607"/>
      <c r="L48" s="607"/>
      <c r="M48" s="607"/>
      <c r="N48" s="607"/>
      <c r="O48" s="607"/>
      <c r="P48" s="607"/>
      <c r="Q48" s="607"/>
      <c r="R48" s="607"/>
      <c r="S48" s="607"/>
      <c r="T48" s="607"/>
      <c r="U48" s="607"/>
      <c r="V48" s="607"/>
      <c r="W48" s="607"/>
      <c r="X48" s="607"/>
      <c r="Y48" s="170">
        <f>SUM(Y21:Y44)</f>
        <v>0</v>
      </c>
      <c r="Z48" s="169">
        <f>SUM(Z21:Z44)</f>
        <v>0</v>
      </c>
      <c r="AA48" s="169">
        <f>SUM(AA21:AA44)</f>
        <v>0</v>
      </c>
      <c r="AB48" s="169">
        <f>SUM(AB21:AB44)</f>
        <v>0</v>
      </c>
      <c r="AC48" s="169">
        <f>SUM(AC21:AC44)</f>
        <v>0</v>
      </c>
      <c r="AF48" s="113" t="e">
        <f t="shared" si="12"/>
        <v>#REF!</v>
      </c>
    </row>
    <row r="49" spans="1:30" ht="16.5" customHeight="1" x14ac:dyDescent="0.25">
      <c r="A49" s="1682" t="s">
        <v>159</v>
      </c>
      <c r="B49" s="1683"/>
      <c r="C49" s="1683"/>
      <c r="D49" s="1683"/>
      <c r="E49" s="1683"/>
      <c r="F49" s="1683"/>
      <c r="G49" s="1683"/>
      <c r="H49" s="1683"/>
      <c r="I49" s="1683"/>
      <c r="J49" s="1683"/>
      <c r="K49" s="1683"/>
      <c r="L49" s="1683"/>
      <c r="M49" s="1683"/>
      <c r="N49" s="1684"/>
      <c r="O49" s="1684"/>
      <c r="P49" s="1684"/>
      <c r="Q49" s="1684"/>
      <c r="R49" s="1684"/>
      <c r="S49" s="1684"/>
      <c r="T49" s="1684"/>
      <c r="U49" s="1684"/>
      <c r="V49" s="1684"/>
      <c r="W49" s="1684"/>
      <c r="X49" s="1685"/>
    </row>
    <row r="50" spans="1:30" x14ac:dyDescent="0.25">
      <c r="A50" s="187" t="s">
        <v>160</v>
      </c>
      <c r="B50" s="998" t="e">
        <f>'Семестровка уск'!#REF!</f>
        <v>#REF!</v>
      </c>
      <c r="C50" s="776"/>
      <c r="D50" s="962"/>
      <c r="E50" s="577"/>
      <c r="F50" s="828"/>
      <c r="G50" s="972" t="e">
        <f>G51+G52</f>
        <v>#REF!</v>
      </c>
      <c r="H50" s="973" t="e">
        <f t="shared" ref="H50:H52" si="13">G50*30</f>
        <v>#REF!</v>
      </c>
      <c r="I50" s="968"/>
      <c r="J50" s="962"/>
      <c r="K50" s="962"/>
      <c r="L50" s="962"/>
      <c r="M50" s="801"/>
      <c r="N50" s="829"/>
      <c r="O50" s="830"/>
      <c r="P50" s="834"/>
      <c r="Q50" s="829"/>
      <c r="R50" s="803"/>
      <c r="S50" s="803"/>
      <c r="T50" s="832"/>
      <c r="U50" s="830"/>
      <c r="V50" s="833"/>
      <c r="W50" s="829"/>
      <c r="X50" s="833"/>
      <c r="AD50" s="86">
        <f t="shared" ref="AD50:AD77" si="14">SUM(N50:S50)</f>
        <v>0</v>
      </c>
    </row>
    <row r="51" spans="1:30" x14ac:dyDescent="0.25">
      <c r="A51" s="187"/>
      <c r="B51" s="983" t="s">
        <v>269</v>
      </c>
      <c r="C51" s="776"/>
      <c r="D51" s="962"/>
      <c r="E51" s="577"/>
      <c r="F51" s="828"/>
      <c r="G51" s="779" t="e">
        <f>'Семестровка уск'!#REF!</f>
        <v>#REF!</v>
      </c>
      <c r="H51" s="973" t="e">
        <f t="shared" si="13"/>
        <v>#REF!</v>
      </c>
      <c r="I51" s="968"/>
      <c r="J51" s="962"/>
      <c r="K51" s="962"/>
      <c r="L51" s="962"/>
      <c r="M51" s="801"/>
      <c r="N51" s="829"/>
      <c r="O51" s="830"/>
      <c r="P51" s="834"/>
      <c r="Q51" s="829"/>
      <c r="R51" s="803"/>
      <c r="S51" s="803"/>
      <c r="T51" s="832"/>
      <c r="U51" s="830"/>
      <c r="V51" s="833"/>
      <c r="W51" s="829"/>
      <c r="X51" s="833"/>
      <c r="AD51" s="86">
        <f t="shared" si="14"/>
        <v>0</v>
      </c>
    </row>
    <row r="52" spans="1:30" x14ac:dyDescent="0.25">
      <c r="A52" s="188" t="s">
        <v>348</v>
      </c>
      <c r="B52" s="985" t="s">
        <v>241</v>
      </c>
      <c r="C52" s="415" t="s">
        <v>53</v>
      </c>
      <c r="D52" s="561"/>
      <c r="E52" s="863"/>
      <c r="F52" s="864"/>
      <c r="G52" s="865" t="e">
        <f>'Семестровка уск'!#REF!+'Семестровка уск'!#REF!</f>
        <v>#REF!</v>
      </c>
      <c r="H52" s="973" t="e">
        <f t="shared" si="13"/>
        <v>#REF!</v>
      </c>
      <c r="I52" s="968" t="e">
        <f>J52+L52</f>
        <v>#REF!</v>
      </c>
      <c r="J52" s="516" t="e">
        <f>'Семестровка уск'!#REF!+'Семестровка уск'!#REF!</f>
        <v>#REF!</v>
      </c>
      <c r="K52" s="516"/>
      <c r="L52" s="516" t="e">
        <f>'Семестровка уск'!#REF!+'Семестровка уск'!#REF!</f>
        <v>#REF!</v>
      </c>
      <c r="M52" s="974" t="e">
        <f>H52-I52</f>
        <v>#REF!</v>
      </c>
      <c r="N52" s="829"/>
      <c r="O52" s="830">
        <v>4</v>
      </c>
      <c r="P52" s="834" t="e">
        <f>'Семестровка уск'!#REF!</f>
        <v>#REF!</v>
      </c>
      <c r="Q52" s="829"/>
      <c r="R52" s="803"/>
      <c r="S52" s="803"/>
      <c r="T52" s="832"/>
      <c r="U52" s="830"/>
      <c r="V52" s="833"/>
      <c r="W52" s="829"/>
      <c r="X52" s="833"/>
      <c r="AD52" s="86" t="e">
        <f t="shared" si="14"/>
        <v>#REF!</v>
      </c>
    </row>
    <row r="53" spans="1:30" x14ac:dyDescent="0.25">
      <c r="A53" s="188" t="s">
        <v>349</v>
      </c>
      <c r="B53" s="1023" t="str">
        <f>'Семестровка уск'!C95</f>
        <v>Курсова робота "Фінансовий облік"</v>
      </c>
      <c r="C53" s="785"/>
      <c r="D53" s="516"/>
      <c r="E53" s="863"/>
      <c r="F53" s="337" t="s">
        <v>157</v>
      </c>
      <c r="G53" s="865">
        <f>'Семестровка уск'!E95</f>
        <v>2</v>
      </c>
      <c r="H53" s="973">
        <f t="shared" ref="H53:H61" si="15">G53*30</f>
        <v>60</v>
      </c>
      <c r="I53" s="785"/>
      <c r="J53" s="516"/>
      <c r="K53" s="516"/>
      <c r="L53" s="516"/>
      <c r="M53" s="351"/>
      <c r="N53" s="829"/>
      <c r="O53" s="830"/>
      <c r="P53" s="834"/>
      <c r="Q53" s="829"/>
      <c r="R53" s="803"/>
      <c r="S53" s="803"/>
      <c r="T53" s="832"/>
      <c r="U53" s="830"/>
      <c r="V53" s="833"/>
      <c r="W53" s="829"/>
      <c r="X53" s="833"/>
      <c r="AD53" s="86">
        <f>SUM(N53:S53)</f>
        <v>0</v>
      </c>
    </row>
    <row r="54" spans="1:30" x14ac:dyDescent="0.25">
      <c r="A54" s="536" t="s">
        <v>162</v>
      </c>
      <c r="B54" s="1023" t="str">
        <f>'Семестровка уск'!C113</f>
        <v>Аудит</v>
      </c>
      <c r="C54" s="785"/>
      <c r="D54" s="516"/>
      <c r="E54" s="863"/>
      <c r="F54" s="337"/>
      <c r="G54" s="972">
        <f>G55+G56</f>
        <v>6</v>
      </c>
      <c r="H54" s="973">
        <f t="shared" si="15"/>
        <v>180</v>
      </c>
      <c r="I54" s="968"/>
      <c r="J54" s="962"/>
      <c r="K54" s="962"/>
      <c r="L54" s="962"/>
      <c r="M54" s="801"/>
      <c r="N54" s="829"/>
      <c r="O54" s="830"/>
      <c r="P54" s="834"/>
      <c r="Q54" s="829"/>
      <c r="R54" s="803"/>
      <c r="S54" s="803"/>
      <c r="T54" s="832"/>
      <c r="U54" s="830"/>
      <c r="V54" s="833"/>
      <c r="W54" s="829"/>
      <c r="X54" s="833"/>
      <c r="AD54" s="86"/>
    </row>
    <row r="55" spans="1:30" x14ac:dyDescent="0.25">
      <c r="A55" s="536"/>
      <c r="B55" s="983" t="s">
        <v>269</v>
      </c>
      <c r="C55" s="785"/>
      <c r="D55" s="516"/>
      <c r="E55" s="863"/>
      <c r="F55" s="337"/>
      <c r="G55" s="779">
        <f>'Семестровка уск'!D113</f>
        <v>2</v>
      </c>
      <c r="H55" s="973">
        <f t="shared" si="15"/>
        <v>60</v>
      </c>
      <c r="I55" s="968"/>
      <c r="J55" s="962"/>
      <c r="K55" s="962"/>
      <c r="L55" s="962"/>
      <c r="M55" s="801"/>
      <c r="N55" s="829"/>
      <c r="O55" s="830"/>
      <c r="P55" s="834"/>
      <c r="Q55" s="829"/>
      <c r="R55" s="803"/>
      <c r="S55" s="803"/>
      <c r="T55" s="832"/>
      <c r="U55" s="830"/>
      <c r="V55" s="833"/>
      <c r="W55" s="829"/>
      <c r="X55" s="833"/>
      <c r="AD55" s="86"/>
    </row>
    <row r="56" spans="1:30" x14ac:dyDescent="0.25">
      <c r="A56" s="536"/>
      <c r="B56" s="985" t="s">
        <v>241</v>
      </c>
      <c r="C56" s="785">
        <v>4</v>
      </c>
      <c r="D56" s="516"/>
      <c r="E56" s="863"/>
      <c r="F56" s="337"/>
      <c r="G56" s="865">
        <f>'Семестровка уск'!E113</f>
        <v>4</v>
      </c>
      <c r="H56" s="973">
        <f t="shared" si="15"/>
        <v>120</v>
      </c>
      <c r="I56" s="968">
        <f>J56+L56</f>
        <v>52</v>
      </c>
      <c r="J56" s="516">
        <f>'Семестровка уск'!H113</f>
        <v>26</v>
      </c>
      <c r="K56" s="516"/>
      <c r="L56" s="516">
        <f>'Семестровка уск'!J113</f>
        <v>26</v>
      </c>
      <c r="M56" s="974">
        <f>H56-I56</f>
        <v>68</v>
      </c>
      <c r="N56" s="829"/>
      <c r="O56" s="830"/>
      <c r="P56" s="834"/>
      <c r="Q56" s="829"/>
      <c r="R56" s="803">
        <f>'Семестровка уск'!L113</f>
        <v>4</v>
      </c>
      <c r="S56" s="803"/>
      <c r="T56" s="832"/>
      <c r="U56" s="830"/>
      <c r="V56" s="833"/>
      <c r="W56" s="829"/>
      <c r="X56" s="833"/>
      <c r="AD56" s="86"/>
    </row>
    <row r="57" spans="1:30" ht="16.5" customHeight="1" x14ac:dyDescent="0.25">
      <c r="A57" s="670" t="s">
        <v>165</v>
      </c>
      <c r="B57" s="515" t="str">
        <f>'Семестровка уск'!C52</f>
        <v xml:space="preserve">Гроші та кредит </v>
      </c>
      <c r="C57" s="962"/>
      <c r="D57" s="962"/>
      <c r="E57" s="962"/>
      <c r="F57" s="962"/>
      <c r="G57" s="962">
        <f>'Семестровка уск'!D52</f>
        <v>4</v>
      </c>
      <c r="H57" s="780">
        <f t="shared" si="15"/>
        <v>120</v>
      </c>
      <c r="I57" s="962"/>
      <c r="J57" s="962"/>
      <c r="K57" s="962"/>
      <c r="L57" s="962"/>
      <c r="M57" s="962"/>
      <c r="N57" s="962"/>
      <c r="O57" s="962"/>
      <c r="P57" s="962"/>
      <c r="Q57" s="962"/>
      <c r="R57" s="962"/>
      <c r="S57" s="962"/>
      <c r="T57" s="962"/>
      <c r="U57" s="962"/>
      <c r="V57" s="962"/>
      <c r="W57" s="962"/>
      <c r="X57" s="962"/>
      <c r="AD57" s="86">
        <f t="shared" ref="AD57:AD74" si="16">SUM(N57:S57)</f>
        <v>0</v>
      </c>
    </row>
    <row r="58" spans="1:30" x14ac:dyDescent="0.25">
      <c r="A58" s="197" t="s">
        <v>166</v>
      </c>
      <c r="B58" s="997" t="s">
        <v>37</v>
      </c>
      <c r="C58" s="785"/>
      <c r="D58" s="516"/>
      <c r="E58" s="863"/>
      <c r="F58" s="337"/>
      <c r="G58" s="779" t="e">
        <f>G59+G60</f>
        <v>#REF!</v>
      </c>
      <c r="H58" s="355" t="e">
        <f t="shared" si="15"/>
        <v>#REF!</v>
      </c>
      <c r="I58" s="785"/>
      <c r="J58" s="516"/>
      <c r="K58" s="516"/>
      <c r="L58" s="516"/>
      <c r="M58" s="351"/>
      <c r="N58" s="829"/>
      <c r="O58" s="830"/>
      <c r="P58" s="834"/>
      <c r="Q58" s="829"/>
      <c r="R58" s="803"/>
      <c r="S58" s="803"/>
      <c r="T58" s="832"/>
      <c r="U58" s="830"/>
      <c r="V58" s="833"/>
      <c r="W58" s="829"/>
      <c r="X58" s="833"/>
      <c r="AD58" s="86">
        <f t="shared" si="16"/>
        <v>0</v>
      </c>
    </row>
    <row r="59" spans="1:30" x14ac:dyDescent="0.25">
      <c r="A59" s="536"/>
      <c r="B59" s="996" t="s">
        <v>269</v>
      </c>
      <c r="C59" s="785"/>
      <c r="D59" s="516"/>
      <c r="E59" s="863"/>
      <c r="F59" s="337"/>
      <c r="G59" s="869" t="e">
        <f>'Семестровка уск'!#REF!</f>
        <v>#REF!</v>
      </c>
      <c r="H59" s="355" t="e">
        <f t="shared" si="15"/>
        <v>#REF!</v>
      </c>
      <c r="I59" s="785"/>
      <c r="J59" s="516"/>
      <c r="K59" s="516"/>
      <c r="L59" s="516"/>
      <c r="M59" s="351"/>
      <c r="N59" s="829"/>
      <c r="O59" s="830"/>
      <c r="P59" s="834"/>
      <c r="Q59" s="829"/>
      <c r="R59" s="803"/>
      <c r="S59" s="803"/>
      <c r="T59" s="832"/>
      <c r="U59" s="830"/>
      <c r="V59" s="833"/>
      <c r="W59" s="829"/>
      <c r="X59" s="833"/>
      <c r="AD59" s="86">
        <f t="shared" si="16"/>
        <v>0</v>
      </c>
    </row>
    <row r="60" spans="1:30" x14ac:dyDescent="0.25">
      <c r="A60" s="536"/>
      <c r="B60" s="997" t="s">
        <v>241</v>
      </c>
      <c r="C60" s="785"/>
      <c r="D60" s="516" t="s">
        <v>154</v>
      </c>
      <c r="E60" s="863"/>
      <c r="F60" s="337"/>
      <c r="G60" s="869" t="e">
        <f>'Семестровка уск'!#REF!</f>
        <v>#REF!</v>
      </c>
      <c r="H60" s="355" t="e">
        <f t="shared" si="15"/>
        <v>#REF!</v>
      </c>
      <c r="I60" s="785" t="e">
        <f>J60+L60</f>
        <v>#REF!</v>
      </c>
      <c r="J60" s="351" t="e">
        <f>'Семестровка уск'!#REF!</f>
        <v>#REF!</v>
      </c>
      <c r="K60" s="351"/>
      <c r="L60" s="351" t="e">
        <f>'Семестровка уск'!#REF!</f>
        <v>#REF!</v>
      </c>
      <c r="M60" s="351" t="e">
        <f>H60-I60</f>
        <v>#REF!</v>
      </c>
      <c r="N60" s="829">
        <v>3</v>
      </c>
      <c r="O60" s="830"/>
      <c r="P60" s="834"/>
      <c r="Q60" s="829"/>
      <c r="R60" s="803"/>
      <c r="S60" s="803"/>
      <c r="T60" s="832"/>
      <c r="U60" s="830"/>
      <c r="V60" s="833"/>
      <c r="W60" s="829"/>
      <c r="X60" s="833"/>
      <c r="AD60" s="86">
        <f t="shared" si="16"/>
        <v>3</v>
      </c>
    </row>
    <row r="61" spans="1:30" ht="38.25" customHeight="1" x14ac:dyDescent="0.25">
      <c r="A61" s="669" t="s">
        <v>167</v>
      </c>
      <c r="B61" s="997" t="s">
        <v>286</v>
      </c>
      <c r="C61" s="960"/>
      <c r="D61" s="960"/>
      <c r="E61" s="960"/>
      <c r="F61" s="960"/>
      <c r="G61" s="960">
        <f>'Семестровка уск'!D50</f>
        <v>5</v>
      </c>
      <c r="H61" s="866">
        <f t="shared" si="15"/>
        <v>150</v>
      </c>
      <c r="I61" s="960"/>
      <c r="J61" s="960"/>
      <c r="K61" s="960"/>
      <c r="L61" s="960"/>
      <c r="M61" s="960"/>
      <c r="N61" s="961"/>
      <c r="O61" s="961"/>
      <c r="P61" s="961"/>
      <c r="Q61" s="961"/>
      <c r="R61" s="961"/>
      <c r="S61" s="961"/>
      <c r="T61" s="961"/>
      <c r="U61" s="961"/>
      <c r="V61" s="961"/>
      <c r="W61" s="961"/>
      <c r="X61" s="500"/>
      <c r="AD61" s="86">
        <f t="shared" si="16"/>
        <v>0</v>
      </c>
    </row>
    <row r="62" spans="1:30" ht="33.75" customHeight="1" x14ac:dyDescent="0.25">
      <c r="A62" s="197" t="s">
        <v>169</v>
      </c>
      <c r="B62" s="598" t="str">
        <f>'Семестровка уск'!C92</f>
        <v>Інформаційні системи та технології в обліку 
та оподаткуванні</v>
      </c>
      <c r="C62" s="785"/>
      <c r="D62" s="516"/>
      <c r="E62" s="863"/>
      <c r="F62" s="337"/>
      <c r="G62" s="779">
        <f>G63+G64</f>
        <v>6</v>
      </c>
      <c r="H62" s="780">
        <f t="shared" ref="H62:H64" si="17">G62*30</f>
        <v>180</v>
      </c>
      <c r="I62" s="776"/>
      <c r="J62" s="962"/>
      <c r="K62" s="962"/>
      <c r="L62" s="962"/>
      <c r="M62" s="801"/>
      <c r="N62" s="785"/>
      <c r="O62" s="784"/>
      <c r="P62" s="786"/>
      <c r="Q62" s="829"/>
      <c r="R62" s="803"/>
      <c r="S62" s="803"/>
      <c r="T62" s="832"/>
      <c r="U62" s="830"/>
      <c r="V62" s="833"/>
      <c r="W62" s="829"/>
      <c r="X62" s="833"/>
      <c r="AD62" s="86">
        <f t="shared" si="16"/>
        <v>0</v>
      </c>
    </row>
    <row r="63" spans="1:30" x14ac:dyDescent="0.25">
      <c r="A63" s="559"/>
      <c r="B63" s="996" t="s">
        <v>269</v>
      </c>
      <c r="C63" s="785"/>
      <c r="D63" s="516"/>
      <c r="E63" s="863"/>
      <c r="F63" s="337"/>
      <c r="G63" s="779">
        <f>'Семестровка уск'!D92</f>
        <v>2</v>
      </c>
      <c r="H63" s="780">
        <f t="shared" si="17"/>
        <v>60</v>
      </c>
      <c r="I63" s="776"/>
      <c r="J63" s="962"/>
      <c r="K63" s="962"/>
      <c r="L63" s="962"/>
      <c r="M63" s="801"/>
      <c r="N63" s="785"/>
      <c r="O63" s="784"/>
      <c r="P63" s="786"/>
      <c r="Q63" s="829"/>
      <c r="R63" s="803"/>
      <c r="S63" s="803"/>
      <c r="T63" s="832"/>
      <c r="U63" s="830"/>
      <c r="V63" s="833"/>
      <c r="W63" s="829"/>
      <c r="X63" s="833"/>
      <c r="AD63" s="86">
        <f t="shared" si="16"/>
        <v>0</v>
      </c>
    </row>
    <row r="64" spans="1:30" s="113" customFormat="1" x14ac:dyDescent="0.25">
      <c r="A64" s="672"/>
      <c r="B64" s="997" t="s">
        <v>241</v>
      </c>
      <c r="C64" s="870">
        <v>3</v>
      </c>
      <c r="D64" s="962"/>
      <c r="E64" s="577"/>
      <c r="F64" s="801"/>
      <c r="G64" s="779">
        <f>'Семестровка уск'!E92</f>
        <v>4</v>
      </c>
      <c r="H64" s="780">
        <f t="shared" si="17"/>
        <v>120</v>
      </c>
      <c r="I64" s="776">
        <f>J64+K64+L64</f>
        <v>15</v>
      </c>
      <c r="J64" s="962">
        <f>'Семестровка уск'!H92</f>
        <v>15</v>
      </c>
      <c r="K64" s="962"/>
      <c r="L64" s="962">
        <f>'Семестровка уск'!J92</f>
        <v>0</v>
      </c>
      <c r="M64" s="801">
        <f>H64-I64</f>
        <v>105</v>
      </c>
      <c r="N64" s="785"/>
      <c r="O64" s="871"/>
      <c r="P64" s="872"/>
      <c r="Q64" s="785">
        <f>'Семестровка уск'!L92</f>
        <v>3</v>
      </c>
      <c r="R64" s="516"/>
      <c r="S64" s="516"/>
      <c r="T64" s="783"/>
      <c r="U64" s="784"/>
      <c r="V64" s="351"/>
      <c r="W64" s="785"/>
      <c r="X64" s="351"/>
      <c r="AD64" s="86">
        <f t="shared" si="16"/>
        <v>3</v>
      </c>
    </row>
    <row r="65" spans="1:30" x14ac:dyDescent="0.25">
      <c r="A65" s="187" t="s">
        <v>170</v>
      </c>
      <c r="B65" s="995" t="s">
        <v>248</v>
      </c>
      <c r="C65" s="870"/>
      <c r="D65" s="962"/>
      <c r="E65" s="577"/>
      <c r="F65" s="801"/>
      <c r="G65" s="779">
        <f>G66+G67</f>
        <v>5</v>
      </c>
      <c r="H65" s="780">
        <f>G65*30</f>
        <v>150</v>
      </c>
      <c r="I65" s="776"/>
      <c r="J65" s="962"/>
      <c r="K65" s="962"/>
      <c r="L65" s="962"/>
      <c r="M65" s="801"/>
      <c r="N65" s="785"/>
      <c r="O65" s="784"/>
      <c r="P65" s="351"/>
      <c r="Q65" s="785"/>
      <c r="R65" s="516"/>
      <c r="S65" s="516"/>
      <c r="T65" s="783"/>
      <c r="U65" s="784"/>
      <c r="V65" s="351"/>
      <c r="W65" s="785"/>
      <c r="X65" s="351"/>
      <c r="AD65" s="86">
        <f t="shared" si="16"/>
        <v>0</v>
      </c>
    </row>
    <row r="66" spans="1:30" x14ac:dyDescent="0.25">
      <c r="A66" s="187"/>
      <c r="B66" s="996" t="s">
        <v>269</v>
      </c>
      <c r="C66" s="870"/>
      <c r="D66" s="962"/>
      <c r="E66" s="577"/>
      <c r="F66" s="801"/>
      <c r="G66" s="779">
        <f>'Семестровка уск'!D46</f>
        <v>2.5</v>
      </c>
      <c r="H66" s="780">
        <f>G66*30</f>
        <v>75</v>
      </c>
      <c r="I66" s="776"/>
      <c r="J66" s="962"/>
      <c r="K66" s="962"/>
      <c r="L66" s="962"/>
      <c r="M66" s="801"/>
      <c r="N66" s="785"/>
      <c r="O66" s="784"/>
      <c r="P66" s="351"/>
      <c r="Q66" s="785"/>
      <c r="R66" s="516"/>
      <c r="S66" s="516"/>
      <c r="T66" s="783"/>
      <c r="U66" s="784"/>
      <c r="V66" s="351"/>
      <c r="W66" s="785"/>
      <c r="X66" s="351"/>
      <c r="AD66" s="86">
        <f t="shared" si="16"/>
        <v>0</v>
      </c>
    </row>
    <row r="67" spans="1:30" x14ac:dyDescent="0.25">
      <c r="A67" s="674"/>
      <c r="B67" s="997" t="s">
        <v>241</v>
      </c>
      <c r="C67" s="870"/>
      <c r="D67" s="962" t="s">
        <v>249</v>
      </c>
      <c r="E67" s="577"/>
      <c r="F67" s="801"/>
      <c r="G67" s="779">
        <f>'Семестровка уск'!E46</f>
        <v>2.5</v>
      </c>
      <c r="H67" s="780">
        <f>G67*30</f>
        <v>75</v>
      </c>
      <c r="I67" s="776">
        <f>J67+K67+L67</f>
        <v>45</v>
      </c>
      <c r="J67" s="962">
        <f>'Семестровка уск'!H46</f>
        <v>27</v>
      </c>
      <c r="K67" s="962"/>
      <c r="L67" s="962">
        <f>'Семестровка уск'!J46</f>
        <v>18</v>
      </c>
      <c r="M67" s="801">
        <f>H67-I67</f>
        <v>30</v>
      </c>
      <c r="N67" s="785"/>
      <c r="O67" s="871">
        <f>'Семестровка уск'!L46</f>
        <v>5</v>
      </c>
      <c r="P67" s="351"/>
      <c r="Q67" s="785"/>
      <c r="R67" s="516"/>
      <c r="S67" s="516"/>
      <c r="T67" s="783"/>
      <c r="U67" s="784"/>
      <c r="V67" s="351"/>
      <c r="W67" s="785"/>
      <c r="X67" s="351"/>
      <c r="AD67" s="86">
        <f t="shared" si="16"/>
        <v>5</v>
      </c>
    </row>
    <row r="68" spans="1:30" x14ac:dyDescent="0.25">
      <c r="A68" s="187" t="s">
        <v>279</v>
      </c>
      <c r="B68" s="985" t="s">
        <v>288</v>
      </c>
      <c r="C68" s="870"/>
      <c r="D68" s="962"/>
      <c r="E68" s="577"/>
      <c r="F68" s="801"/>
      <c r="G68" s="779">
        <f>'Семестровка уск'!D53</f>
        <v>0</v>
      </c>
      <c r="H68" s="780">
        <f t="shared" ref="H68" si="18">G68*30</f>
        <v>0</v>
      </c>
      <c r="I68" s="776"/>
      <c r="J68" s="962"/>
      <c r="K68" s="962"/>
      <c r="L68" s="962"/>
      <c r="M68" s="801"/>
      <c r="N68" s="785"/>
      <c r="O68" s="871"/>
      <c r="P68" s="351"/>
      <c r="Q68" s="785"/>
      <c r="R68" s="516"/>
      <c r="S68" s="516"/>
      <c r="T68" s="783"/>
      <c r="U68" s="784"/>
      <c r="V68" s="351"/>
      <c r="W68" s="785"/>
      <c r="X68" s="351"/>
      <c r="AD68" s="86">
        <f t="shared" si="16"/>
        <v>0</v>
      </c>
    </row>
    <row r="69" spans="1:30" ht="16.5" customHeight="1" x14ac:dyDescent="0.25">
      <c r="A69" s="671" t="s">
        <v>274</v>
      </c>
      <c r="B69" s="1011" t="e">
        <f>'Семестровка уск'!#REF!</f>
        <v>#REF!</v>
      </c>
      <c r="C69" s="962"/>
      <c r="D69" s="962"/>
      <c r="E69" s="962"/>
      <c r="F69" s="962"/>
      <c r="G69" s="565" t="e">
        <f>G70+G71</f>
        <v>#REF!</v>
      </c>
      <c r="H69" s="973" t="e">
        <f>G69*30</f>
        <v>#REF!</v>
      </c>
      <c r="I69" s="805"/>
      <c r="J69" s="550"/>
      <c r="K69" s="550"/>
      <c r="L69" s="550"/>
      <c r="M69" s="867"/>
      <c r="N69" s="513"/>
      <c r="O69" s="548"/>
      <c r="P69" s="962"/>
      <c r="Q69" s="962"/>
      <c r="R69" s="962"/>
      <c r="S69" s="962"/>
      <c r="T69" s="549"/>
      <c r="U69" s="548"/>
      <c r="V69" s="551"/>
      <c r="W69" s="549"/>
      <c r="X69" s="551"/>
      <c r="AD69" s="86">
        <f t="shared" si="16"/>
        <v>0</v>
      </c>
    </row>
    <row r="70" spans="1:30" ht="16.5" customHeight="1" x14ac:dyDescent="0.25">
      <c r="A70" s="671"/>
      <c r="B70" s="983" t="s">
        <v>269</v>
      </c>
      <c r="C70" s="968"/>
      <c r="D70" s="969"/>
      <c r="E70" s="970"/>
      <c r="F70" s="971"/>
      <c r="G70" s="972" t="e">
        <f>'Семестровка уск'!#REF!</f>
        <v>#REF!</v>
      </c>
      <c r="H70" s="973" t="e">
        <f t="shared" ref="H70:H89" si="19">G70*30</f>
        <v>#REF!</v>
      </c>
      <c r="I70" s="968"/>
      <c r="J70" s="969"/>
      <c r="K70" s="969"/>
      <c r="L70" s="969"/>
      <c r="M70" s="974"/>
      <c r="N70" s="513"/>
      <c r="O70" s="548"/>
      <c r="P70" s="962"/>
      <c r="Q70" s="962"/>
      <c r="R70" s="962"/>
      <c r="S70" s="962"/>
      <c r="T70" s="549"/>
      <c r="U70" s="548"/>
      <c r="V70" s="551"/>
      <c r="W70" s="549"/>
      <c r="X70" s="551"/>
      <c r="AD70" s="86">
        <f t="shared" si="16"/>
        <v>0</v>
      </c>
    </row>
    <row r="71" spans="1:30" ht="16.5" customHeight="1" x14ac:dyDescent="0.25">
      <c r="A71" s="501"/>
      <c r="B71" s="985" t="s">
        <v>241</v>
      </c>
      <c r="C71" s="968" t="s">
        <v>53</v>
      </c>
      <c r="D71" s="969"/>
      <c r="E71" s="970"/>
      <c r="F71" s="971"/>
      <c r="G71" s="972" t="e">
        <f>'Семестровка уск'!#REF!+'Семестровка уск'!E67</f>
        <v>#REF!</v>
      </c>
      <c r="H71" s="973" t="e">
        <f t="shared" si="19"/>
        <v>#REF!</v>
      </c>
      <c r="I71" s="968" t="e">
        <f>J71+L71</f>
        <v>#REF!</v>
      </c>
      <c r="J71" s="969" t="e">
        <f>'Семестровка уск'!#REF!+'Семестровка уск'!H67</f>
        <v>#REF!</v>
      </c>
      <c r="K71" s="969"/>
      <c r="L71" s="969" t="e">
        <f>'Семестровка уск'!#REF!+'Семестровка уск'!J67</f>
        <v>#REF!</v>
      </c>
      <c r="M71" s="974" t="e">
        <f>H71-I71</f>
        <v>#REF!</v>
      </c>
      <c r="N71" s="508"/>
      <c r="O71" s="509" t="e">
        <f>'Семестровка уск'!#REF!</f>
        <v>#REF!</v>
      </c>
      <c r="P71" s="868">
        <f>'Семестровка уск'!L67</f>
        <v>3</v>
      </c>
      <c r="Q71" s="511"/>
      <c r="R71" s="516"/>
      <c r="S71" s="516"/>
      <c r="T71" s="513"/>
      <c r="U71" s="512"/>
      <c r="V71" s="510"/>
      <c r="W71" s="513"/>
      <c r="X71" s="510"/>
      <c r="AD71" s="86" t="e">
        <f t="shared" si="16"/>
        <v>#REF!</v>
      </c>
    </row>
    <row r="72" spans="1:30" x14ac:dyDescent="0.25">
      <c r="A72" s="187" t="s">
        <v>280</v>
      </c>
      <c r="B72" s="598" t="str">
        <f>'Семестровка уск'!C111</f>
        <v xml:space="preserve">Управлінський облік </v>
      </c>
      <c r="C72" s="870"/>
      <c r="D72" s="962"/>
      <c r="E72" s="577"/>
      <c r="F72" s="801"/>
      <c r="G72" s="779">
        <f>G73+G74</f>
        <v>6</v>
      </c>
      <c r="H72" s="780">
        <f t="shared" si="19"/>
        <v>180</v>
      </c>
      <c r="I72" s="776"/>
      <c r="J72" s="962"/>
      <c r="K72" s="962"/>
      <c r="L72" s="962"/>
      <c r="M72" s="801"/>
      <c r="N72" s="785"/>
      <c r="O72" s="871"/>
      <c r="P72" s="351"/>
      <c r="Q72" s="785"/>
      <c r="R72" s="516"/>
      <c r="S72" s="516"/>
      <c r="T72" s="783"/>
      <c r="U72" s="784"/>
      <c r="V72" s="351"/>
      <c r="W72" s="785"/>
      <c r="X72" s="351"/>
      <c r="AD72" s="86">
        <f t="shared" si="16"/>
        <v>0</v>
      </c>
    </row>
    <row r="73" spans="1:30" x14ac:dyDescent="0.25">
      <c r="A73" s="673"/>
      <c r="B73" s="1015" t="s">
        <v>269</v>
      </c>
      <c r="C73" s="873"/>
      <c r="D73" s="962"/>
      <c r="E73" s="577"/>
      <c r="F73" s="801"/>
      <c r="G73" s="779">
        <f>'Семестровка уск'!D111</f>
        <v>2</v>
      </c>
      <c r="H73" s="780">
        <f t="shared" si="19"/>
        <v>60</v>
      </c>
      <c r="I73" s="776"/>
      <c r="J73" s="962"/>
      <c r="K73" s="962"/>
      <c r="L73" s="962"/>
      <c r="M73" s="801"/>
      <c r="N73" s="785"/>
      <c r="O73" s="871"/>
      <c r="P73" s="351"/>
      <c r="Q73" s="785"/>
      <c r="R73" s="516"/>
      <c r="S73" s="516"/>
      <c r="T73" s="783"/>
      <c r="U73" s="784"/>
      <c r="V73" s="351"/>
      <c r="W73" s="785"/>
      <c r="X73" s="351"/>
      <c r="AD73" s="86">
        <f t="shared" si="16"/>
        <v>0</v>
      </c>
    </row>
    <row r="74" spans="1:30" x14ac:dyDescent="0.25">
      <c r="A74" s="673"/>
      <c r="B74" s="997" t="s">
        <v>241</v>
      </c>
      <c r="C74" s="874">
        <v>4</v>
      </c>
      <c r="D74" s="962"/>
      <c r="E74" s="577"/>
      <c r="F74" s="828"/>
      <c r="G74" s="779">
        <f>'Семестровка уск'!E111</f>
        <v>4</v>
      </c>
      <c r="H74" s="780">
        <f t="shared" si="19"/>
        <v>120</v>
      </c>
      <c r="I74" s="776">
        <f>J74+K74+L74</f>
        <v>52</v>
      </c>
      <c r="J74" s="962">
        <f>'Семестровка уск'!H111</f>
        <v>26</v>
      </c>
      <c r="K74" s="962"/>
      <c r="L74" s="962">
        <f>'Семестровка уск'!J111</f>
        <v>26</v>
      </c>
      <c r="M74" s="801">
        <f>H74-I74</f>
        <v>68</v>
      </c>
      <c r="N74" s="829"/>
      <c r="O74" s="830"/>
      <c r="P74" s="831"/>
      <c r="Q74" s="829"/>
      <c r="R74" s="803">
        <f>'Семестровка уск'!L111</f>
        <v>4</v>
      </c>
      <c r="S74" s="803"/>
      <c r="T74" s="832"/>
      <c r="U74" s="830"/>
      <c r="V74" s="833"/>
      <c r="W74" s="829"/>
      <c r="X74" s="833"/>
      <c r="AD74" s="86">
        <f t="shared" si="16"/>
        <v>4</v>
      </c>
    </row>
    <row r="75" spans="1:30" s="981" customFormat="1" x14ac:dyDescent="0.25">
      <c r="A75" s="966" t="s">
        <v>281</v>
      </c>
      <c r="B75" s="967" t="str">
        <f>'Семестровка уск'!C21</f>
        <v>Теорія бухгалтерського обліку</v>
      </c>
      <c r="C75" s="968"/>
      <c r="D75" s="969"/>
      <c r="E75" s="970"/>
      <c r="F75" s="971"/>
      <c r="G75" s="972">
        <f>G76+G77</f>
        <v>6</v>
      </c>
      <c r="H75" s="973">
        <f t="shared" si="19"/>
        <v>180</v>
      </c>
      <c r="I75" s="968"/>
      <c r="J75" s="969"/>
      <c r="K75" s="969"/>
      <c r="L75" s="969"/>
      <c r="M75" s="974"/>
      <c r="N75" s="975"/>
      <c r="O75" s="976"/>
      <c r="P75" s="977"/>
      <c r="Q75" s="975"/>
      <c r="R75" s="978"/>
      <c r="S75" s="978"/>
      <c r="T75" s="979"/>
      <c r="U75" s="976"/>
      <c r="V75" s="980"/>
      <c r="W75" s="975"/>
      <c r="X75" s="980"/>
      <c r="AD75" s="982">
        <f t="shared" si="14"/>
        <v>0</v>
      </c>
    </row>
    <row r="76" spans="1:30" s="981" customFormat="1" x14ac:dyDescent="0.25">
      <c r="A76" s="966"/>
      <c r="B76" s="983" t="s">
        <v>269</v>
      </c>
      <c r="C76" s="968"/>
      <c r="D76" s="969"/>
      <c r="E76" s="970"/>
      <c r="F76" s="971"/>
      <c r="G76" s="972">
        <f>'Семестровка уск'!D21</f>
        <v>3</v>
      </c>
      <c r="H76" s="973">
        <f t="shared" si="19"/>
        <v>90</v>
      </c>
      <c r="I76" s="968"/>
      <c r="J76" s="969"/>
      <c r="K76" s="969"/>
      <c r="L76" s="969"/>
      <c r="M76" s="974"/>
      <c r="N76" s="975"/>
      <c r="O76" s="976"/>
      <c r="P76" s="977"/>
      <c r="Q76" s="975"/>
      <c r="R76" s="978"/>
      <c r="S76" s="978"/>
      <c r="T76" s="979"/>
      <c r="U76" s="976"/>
      <c r="V76" s="980"/>
      <c r="W76" s="975"/>
      <c r="X76" s="980"/>
      <c r="AD76" s="982">
        <f t="shared" si="14"/>
        <v>0</v>
      </c>
    </row>
    <row r="77" spans="1:30" s="981" customFormat="1" x14ac:dyDescent="0.25">
      <c r="A77" s="984" t="s">
        <v>364</v>
      </c>
      <c r="B77" s="985" t="s">
        <v>241</v>
      </c>
      <c r="C77" s="968">
        <v>1</v>
      </c>
      <c r="D77" s="969"/>
      <c r="E77" s="970"/>
      <c r="F77" s="971"/>
      <c r="G77" s="972">
        <f>'Семестровка уск'!E21</f>
        <v>3</v>
      </c>
      <c r="H77" s="973">
        <f t="shared" si="19"/>
        <v>90</v>
      </c>
      <c r="I77" s="968">
        <f>J77+L77</f>
        <v>45</v>
      </c>
      <c r="J77" s="969">
        <f>'Семестровка уск'!H21</f>
        <v>30</v>
      </c>
      <c r="K77" s="969"/>
      <c r="L77" s="969">
        <f>'Семестровка уск'!J21</f>
        <v>15</v>
      </c>
      <c r="M77" s="974">
        <f>H77-I77</f>
        <v>45</v>
      </c>
      <c r="N77" s="975">
        <f>'Семестровка уск'!L21</f>
        <v>3</v>
      </c>
      <c r="O77" s="976"/>
      <c r="P77" s="986"/>
      <c r="Q77" s="975"/>
      <c r="R77" s="978"/>
      <c r="S77" s="978"/>
      <c r="T77" s="979"/>
      <c r="U77" s="976"/>
      <c r="V77" s="980"/>
      <c r="W77" s="975"/>
      <c r="X77" s="980"/>
      <c r="AD77" s="982">
        <f t="shared" si="14"/>
        <v>3</v>
      </c>
    </row>
    <row r="78" spans="1:30" s="981" customFormat="1" x14ac:dyDescent="0.25">
      <c r="A78" s="984" t="s">
        <v>365</v>
      </c>
      <c r="B78" s="1008" t="e">
        <f>'Семестровка уск'!#REF!</f>
        <v>#REF!</v>
      </c>
      <c r="C78" s="999"/>
      <c r="D78" s="969"/>
      <c r="E78" s="970"/>
      <c r="F78" s="1009" t="s">
        <v>249</v>
      </c>
      <c r="G78" s="1000" t="e">
        <f>'Семестровка уск'!#REF!</f>
        <v>#REF!</v>
      </c>
      <c r="H78" s="973" t="e">
        <f t="shared" si="19"/>
        <v>#REF!</v>
      </c>
      <c r="I78" s="1001"/>
      <c r="J78" s="1002"/>
      <c r="K78" s="1002"/>
      <c r="L78" s="1002"/>
      <c r="M78" s="1003" t="e">
        <f>'Семестровка уск'!#REF!</f>
        <v>#REF!</v>
      </c>
      <c r="N78" s="1004"/>
      <c r="O78" s="1005"/>
      <c r="P78" s="1006"/>
      <c r="Q78" s="979"/>
      <c r="R78" s="978"/>
      <c r="S78" s="978"/>
      <c r="T78" s="1004"/>
      <c r="U78" s="1005"/>
      <c r="V78" s="1007"/>
      <c r="W78" s="1004"/>
      <c r="X78" s="1007"/>
      <c r="AD78" s="982"/>
    </row>
    <row r="79" spans="1:30" ht="16.5" customHeight="1" x14ac:dyDescent="0.25">
      <c r="A79" s="731" t="s">
        <v>282</v>
      </c>
      <c r="B79" s="1017" t="str">
        <f>'Семестровка уск'!C24</f>
        <v>Фінанси</v>
      </c>
      <c r="C79" s="550"/>
      <c r="D79" s="550"/>
      <c r="E79" s="550"/>
      <c r="F79" s="550"/>
      <c r="G79" s="550">
        <f>G80+G81</f>
        <v>6</v>
      </c>
      <c r="H79" s="866">
        <f t="shared" si="19"/>
        <v>180</v>
      </c>
      <c r="I79" s="550"/>
      <c r="J79" s="550"/>
      <c r="K79" s="550"/>
      <c r="L79" s="550"/>
      <c r="M79" s="550"/>
      <c r="N79" s="550"/>
      <c r="O79" s="550"/>
      <c r="P79" s="550"/>
      <c r="Q79" s="550"/>
      <c r="R79" s="550"/>
      <c r="S79" s="550"/>
      <c r="T79" s="550"/>
      <c r="U79" s="550"/>
      <c r="V79" s="550"/>
      <c r="W79" s="550"/>
      <c r="X79" s="550"/>
      <c r="AD79" s="86">
        <f t="shared" ref="AD79:AD89" si="20">SUM(N79:S79)</f>
        <v>0</v>
      </c>
    </row>
    <row r="80" spans="1:30" ht="16.5" customHeight="1" x14ac:dyDescent="0.25">
      <c r="A80" s="670"/>
      <c r="B80" s="1015" t="s">
        <v>269</v>
      </c>
      <c r="C80" s="962"/>
      <c r="D80" s="962"/>
      <c r="E80" s="962"/>
      <c r="F80" s="962"/>
      <c r="G80" s="962">
        <f>'Семестровка уск'!D24</f>
        <v>3</v>
      </c>
      <c r="H80" s="866">
        <f t="shared" si="19"/>
        <v>90</v>
      </c>
      <c r="I80" s="962"/>
      <c r="J80" s="962"/>
      <c r="K80" s="962"/>
      <c r="L80" s="962"/>
      <c r="M80" s="962"/>
      <c r="N80" s="962"/>
      <c r="O80" s="962"/>
      <c r="P80" s="962"/>
      <c r="Q80" s="962"/>
      <c r="R80" s="962"/>
      <c r="S80" s="962"/>
      <c r="T80" s="962"/>
      <c r="U80" s="962"/>
      <c r="V80" s="962"/>
      <c r="W80" s="962"/>
      <c r="X80" s="962"/>
      <c r="AD80" s="86">
        <f t="shared" si="20"/>
        <v>0</v>
      </c>
    </row>
    <row r="81" spans="1:32" ht="16.5" customHeight="1" x14ac:dyDescent="0.25">
      <c r="A81" s="670"/>
      <c r="B81" s="1016" t="s">
        <v>241</v>
      </c>
      <c r="C81" s="962">
        <v>1</v>
      </c>
      <c r="D81" s="962"/>
      <c r="E81" s="962"/>
      <c r="F81" s="962"/>
      <c r="G81" s="962">
        <f>'Семестровка уск'!E24</f>
        <v>3</v>
      </c>
      <c r="H81" s="866">
        <f t="shared" si="19"/>
        <v>90</v>
      </c>
      <c r="I81" s="805">
        <f>J81+L81</f>
        <v>45</v>
      </c>
      <c r="J81" s="962">
        <f>'Семестровка уск'!H24</f>
        <v>30</v>
      </c>
      <c r="K81" s="962"/>
      <c r="L81" s="962">
        <f>'Семестровка уск'!J24</f>
        <v>15</v>
      </c>
      <c r="M81" s="867">
        <f>H81-I81</f>
        <v>45</v>
      </c>
      <c r="N81" s="516">
        <f>'Семестровка уск'!L24</f>
        <v>3</v>
      </c>
      <c r="O81" s="962"/>
      <c r="P81" s="962"/>
      <c r="Q81" s="962"/>
      <c r="R81" s="962"/>
      <c r="S81" s="962"/>
      <c r="T81" s="962"/>
      <c r="U81" s="962"/>
      <c r="V81" s="962"/>
      <c r="W81" s="962"/>
      <c r="X81" s="962"/>
      <c r="AD81" s="86">
        <f t="shared" si="20"/>
        <v>3</v>
      </c>
    </row>
    <row r="82" spans="1:32" s="113" customFormat="1" x14ac:dyDescent="0.25">
      <c r="A82" s="187" t="s">
        <v>283</v>
      </c>
      <c r="B82" s="1020" t="str">
        <f>'Семестровка уск'!C56</f>
        <v>Фінансовий облік 1</v>
      </c>
      <c r="C82" s="870"/>
      <c r="D82" s="962"/>
      <c r="E82" s="577"/>
      <c r="F82" s="801"/>
      <c r="G82" s="550">
        <f>G83+G84</f>
        <v>9</v>
      </c>
      <c r="H82" s="866">
        <f t="shared" si="19"/>
        <v>270</v>
      </c>
      <c r="I82" s="776"/>
      <c r="J82" s="962"/>
      <c r="K82" s="962"/>
      <c r="L82" s="962"/>
      <c r="M82" s="801"/>
      <c r="N82" s="785"/>
      <c r="O82" s="871"/>
      <c r="P82" s="872"/>
      <c r="Q82" s="785"/>
      <c r="R82" s="516"/>
      <c r="S82" s="516"/>
      <c r="T82" s="783"/>
      <c r="U82" s="784"/>
      <c r="V82" s="351"/>
      <c r="W82" s="785"/>
      <c r="X82" s="351"/>
      <c r="AD82" s="86">
        <f t="shared" si="20"/>
        <v>0</v>
      </c>
    </row>
    <row r="83" spans="1:32" s="113" customFormat="1" x14ac:dyDescent="0.25">
      <c r="A83" s="672"/>
      <c r="B83" s="1015" t="s">
        <v>269</v>
      </c>
      <c r="C83" s="870"/>
      <c r="D83" s="962"/>
      <c r="E83" s="577"/>
      <c r="F83" s="801"/>
      <c r="G83" s="789">
        <f>'Семестровка уск'!D56</f>
        <v>3</v>
      </c>
      <c r="H83" s="866">
        <f t="shared" si="19"/>
        <v>90</v>
      </c>
      <c r="I83" s="962"/>
      <c r="J83" s="962"/>
      <c r="K83" s="962"/>
      <c r="L83" s="962"/>
      <c r="M83" s="962"/>
      <c r="N83" s="785"/>
      <c r="O83" s="871"/>
      <c r="P83" s="872"/>
      <c r="Q83" s="785"/>
      <c r="R83" s="516"/>
      <c r="S83" s="516"/>
      <c r="T83" s="783"/>
      <c r="U83" s="784"/>
      <c r="V83" s="351"/>
      <c r="W83" s="785"/>
      <c r="X83" s="351"/>
      <c r="AD83" s="86">
        <f t="shared" si="20"/>
        <v>0</v>
      </c>
    </row>
    <row r="84" spans="1:32" x14ac:dyDescent="0.25">
      <c r="A84" s="673"/>
      <c r="B84" s="1016" t="s">
        <v>241</v>
      </c>
      <c r="C84" s="870" t="s">
        <v>53</v>
      </c>
      <c r="D84" s="962"/>
      <c r="E84" s="577"/>
      <c r="F84" s="801"/>
      <c r="G84" s="779">
        <f>'Семестровка уск'!E56+'Семестровка уск'!E69</f>
        <v>6</v>
      </c>
      <c r="H84" s="866">
        <f t="shared" si="19"/>
        <v>180</v>
      </c>
      <c r="I84" s="805">
        <f>J84+L84</f>
        <v>72</v>
      </c>
      <c r="J84" s="962">
        <f>'Семестровка уск'!H56+'Семестровка уск'!H69</f>
        <v>36</v>
      </c>
      <c r="K84" s="962"/>
      <c r="L84" s="962">
        <f>'Семестровка уск'!J56+'Семестровка уск'!J69</f>
        <v>36</v>
      </c>
      <c r="M84" s="867">
        <f>H84-I84</f>
        <v>108</v>
      </c>
      <c r="N84" s="785"/>
      <c r="O84" s="784">
        <f>'Семестровка уск'!L56</f>
        <v>4</v>
      </c>
      <c r="P84" s="351">
        <f>'Семестровка уск'!L69</f>
        <v>4</v>
      </c>
      <c r="Q84" s="785"/>
      <c r="R84" s="516"/>
      <c r="S84" s="516"/>
      <c r="T84" s="783"/>
      <c r="U84" s="784"/>
      <c r="V84" s="351"/>
      <c r="W84" s="785"/>
      <c r="X84" s="351"/>
      <c r="AD84" s="86">
        <f t="shared" si="20"/>
        <v>8</v>
      </c>
    </row>
    <row r="85" spans="1:32" x14ac:dyDescent="0.25">
      <c r="A85" s="187" t="s">
        <v>284</v>
      </c>
      <c r="B85" s="598" t="str">
        <f>'Семестровка уск'!C90</f>
        <v>Аналіз господарської діяльності</v>
      </c>
      <c r="C85" s="776"/>
      <c r="D85" s="962"/>
      <c r="E85" s="577"/>
      <c r="F85" s="828"/>
      <c r="G85" s="550">
        <f>G86+G87</f>
        <v>6</v>
      </c>
      <c r="H85" s="866">
        <f t="shared" si="19"/>
        <v>180</v>
      </c>
      <c r="I85" s="776"/>
      <c r="J85" s="962"/>
      <c r="K85" s="962"/>
      <c r="L85" s="962"/>
      <c r="M85" s="801"/>
      <c r="N85" s="829"/>
      <c r="O85" s="830"/>
      <c r="P85" s="831"/>
      <c r="Q85" s="829"/>
      <c r="R85" s="803"/>
      <c r="S85" s="803"/>
      <c r="T85" s="832"/>
      <c r="U85" s="830"/>
      <c r="V85" s="833"/>
      <c r="W85" s="829"/>
      <c r="X85" s="833"/>
      <c r="AD85" s="86">
        <f t="shared" si="20"/>
        <v>0</v>
      </c>
    </row>
    <row r="86" spans="1:32" x14ac:dyDescent="0.25">
      <c r="A86" s="210"/>
      <c r="B86" s="1015" t="s">
        <v>269</v>
      </c>
      <c r="C86" s="776"/>
      <c r="D86" s="962"/>
      <c r="E86" s="577"/>
      <c r="F86" s="828"/>
      <c r="G86" s="789">
        <f>'Семестровка уск'!D90</f>
        <v>1</v>
      </c>
      <c r="H86" s="866">
        <f t="shared" si="19"/>
        <v>30</v>
      </c>
      <c r="I86" s="962"/>
      <c r="J86" s="962"/>
      <c r="K86" s="962"/>
      <c r="L86" s="962"/>
      <c r="M86" s="962"/>
      <c r="N86" s="829"/>
      <c r="O86" s="830"/>
      <c r="P86" s="831"/>
      <c r="Q86" s="829"/>
      <c r="R86" s="803"/>
      <c r="S86" s="803"/>
      <c r="T86" s="832"/>
      <c r="U86" s="830"/>
      <c r="V86" s="833"/>
      <c r="W86" s="832"/>
      <c r="X86" s="833"/>
      <c r="AD86" s="86">
        <f t="shared" si="20"/>
        <v>0</v>
      </c>
    </row>
    <row r="87" spans="1:32" x14ac:dyDescent="0.25">
      <c r="A87" s="187" t="s">
        <v>311</v>
      </c>
      <c r="B87" s="1016" t="s">
        <v>241</v>
      </c>
      <c r="C87" s="776">
        <v>3</v>
      </c>
      <c r="D87" s="962"/>
      <c r="E87" s="577"/>
      <c r="F87" s="828"/>
      <c r="G87" s="779">
        <f>'Семестровка уск'!E90</f>
        <v>5</v>
      </c>
      <c r="H87" s="866">
        <f t="shared" si="19"/>
        <v>150</v>
      </c>
      <c r="I87" s="805">
        <f>J87+L87</f>
        <v>60</v>
      </c>
      <c r="J87" s="962">
        <f>'Семестровка уск'!H90</f>
        <v>30</v>
      </c>
      <c r="K87" s="962"/>
      <c r="L87" s="962">
        <f>'Семестровка уск'!J90</f>
        <v>30</v>
      </c>
      <c r="M87" s="867">
        <f>H87-I87</f>
        <v>90</v>
      </c>
      <c r="N87" s="829"/>
      <c r="O87" s="830"/>
      <c r="P87" s="831"/>
      <c r="Q87" s="829">
        <f>'Семестровка уск'!L90</f>
        <v>4</v>
      </c>
      <c r="R87" s="803"/>
      <c r="S87" s="803"/>
      <c r="T87" s="832"/>
      <c r="U87" s="830"/>
      <c r="V87" s="833"/>
      <c r="W87" s="832"/>
      <c r="X87" s="833"/>
      <c r="AD87" s="86">
        <f t="shared" si="20"/>
        <v>4</v>
      </c>
    </row>
    <row r="88" spans="1:32" ht="31.5" x14ac:dyDescent="0.25">
      <c r="A88" s="187" t="s">
        <v>312</v>
      </c>
      <c r="B88" s="1023" t="str">
        <f>'Семестровка уск'!C114</f>
        <v>Курсова робота "Аналіз господарської
 діяльності"</v>
      </c>
      <c r="C88" s="212"/>
      <c r="D88" s="213"/>
      <c r="E88" s="213"/>
      <c r="F88" s="214" t="s">
        <v>173</v>
      </c>
      <c r="G88" s="869">
        <f>'Семестровка уск'!E114</f>
        <v>1</v>
      </c>
      <c r="H88" s="866">
        <f t="shared" si="19"/>
        <v>30</v>
      </c>
      <c r="I88" s="785"/>
      <c r="J88" s="516"/>
      <c r="K88" s="516"/>
      <c r="L88" s="516"/>
      <c r="M88" s="351"/>
      <c r="N88" s="216"/>
      <c r="O88" s="217"/>
      <c r="P88" s="218"/>
      <c r="Q88" s="216"/>
      <c r="R88" s="609"/>
      <c r="S88" s="609"/>
      <c r="T88" s="219"/>
      <c r="U88" s="217"/>
      <c r="V88" s="218"/>
      <c r="W88" s="219"/>
      <c r="X88" s="218"/>
      <c r="AD88" s="86">
        <f t="shared" si="20"/>
        <v>0</v>
      </c>
    </row>
    <row r="89" spans="1:32" ht="19.5" customHeight="1" x14ac:dyDescent="0.25">
      <c r="A89" s="1924" t="s">
        <v>272</v>
      </c>
      <c r="B89" s="1925"/>
      <c r="C89" s="1925"/>
      <c r="D89" s="1925"/>
      <c r="E89" s="1925"/>
      <c r="F89" s="1926"/>
      <c r="G89" s="358" t="e">
        <f>SUMIF(B50:B88,"*_*",G50:G88)</f>
        <v>#REF!</v>
      </c>
      <c r="H89" s="875" t="e">
        <f t="shared" si="19"/>
        <v>#REF!</v>
      </c>
      <c r="I89" s="516"/>
      <c r="J89" s="516"/>
      <c r="K89" s="516"/>
      <c r="L89" s="516"/>
      <c r="M89" s="516"/>
      <c r="N89" s="516"/>
      <c r="O89" s="516"/>
      <c r="P89" s="516"/>
      <c r="Q89" s="516"/>
      <c r="R89" s="516"/>
      <c r="S89" s="516"/>
      <c r="T89" s="516"/>
      <c r="U89" s="516"/>
      <c r="V89" s="516"/>
      <c r="W89" s="516"/>
      <c r="X89" s="516"/>
      <c r="AD89" s="86">
        <f t="shared" si="20"/>
        <v>0</v>
      </c>
      <c r="AF89" s="113" t="e">
        <f>G89*30</f>
        <v>#REF!</v>
      </c>
    </row>
    <row r="90" spans="1:32" ht="19.5" customHeight="1" thickBot="1" x14ac:dyDescent="0.3">
      <c r="A90" s="1924" t="s">
        <v>267</v>
      </c>
      <c r="B90" s="1925"/>
      <c r="C90" s="1925"/>
      <c r="D90" s="1925"/>
      <c r="E90" s="1925"/>
      <c r="F90" s="1926"/>
      <c r="G90" s="358" t="e">
        <f>SUMIF($AD50:$AD88,"&gt;0",G50:G88)+G53+G78+G88</f>
        <v>#REF!</v>
      </c>
      <c r="H90" s="358" t="e">
        <f t="shared" ref="H90:M90" si="21">SUMIF($AD50:$AD88,"&gt;0",H50:H88)+H53+H78+H88</f>
        <v>#REF!</v>
      </c>
      <c r="I90" s="358" t="e">
        <f t="shared" si="21"/>
        <v>#REF!</v>
      </c>
      <c r="J90" s="358" t="e">
        <f t="shared" si="21"/>
        <v>#REF!</v>
      </c>
      <c r="K90" s="358">
        <f t="shared" si="21"/>
        <v>0</v>
      </c>
      <c r="L90" s="358" t="e">
        <f t="shared" si="21"/>
        <v>#REF!</v>
      </c>
      <c r="M90" s="358" t="e">
        <f t="shared" si="21"/>
        <v>#REF!</v>
      </c>
      <c r="N90" s="516">
        <f t="shared" ref="N90:S90" si="22">SUM(N50:N89)</f>
        <v>9</v>
      </c>
      <c r="O90" s="516" t="e">
        <f t="shared" si="22"/>
        <v>#REF!</v>
      </c>
      <c r="P90" s="516" t="e">
        <f t="shared" si="22"/>
        <v>#REF!</v>
      </c>
      <c r="Q90" s="516">
        <f t="shared" si="22"/>
        <v>7</v>
      </c>
      <c r="R90" s="516">
        <f t="shared" si="22"/>
        <v>8</v>
      </c>
      <c r="S90" s="516">
        <f t="shared" si="22"/>
        <v>0</v>
      </c>
      <c r="T90" s="516"/>
      <c r="U90" s="516"/>
      <c r="V90" s="516"/>
      <c r="W90" s="516"/>
      <c r="X90" s="516"/>
      <c r="AD90" s="86"/>
      <c r="AF90" s="113" t="e">
        <f t="shared" ref="AF90:AF91" si="23">G90*30</f>
        <v>#REF!</v>
      </c>
    </row>
    <row r="91" spans="1:32" ht="16.5" thickBot="1" x14ac:dyDescent="0.3">
      <c r="A91" s="1686" t="s">
        <v>174</v>
      </c>
      <c r="B91" s="1687"/>
      <c r="C91" s="1687"/>
      <c r="D91" s="1687"/>
      <c r="E91" s="1687"/>
      <c r="F91" s="1688"/>
      <c r="G91" s="876" t="e">
        <f>G89+G90</f>
        <v>#REF!</v>
      </c>
      <c r="H91" s="876" t="e">
        <f>H89+H90</f>
        <v>#REF!</v>
      </c>
      <c r="I91" s="877"/>
      <c r="J91" s="736"/>
      <c r="K91" s="878"/>
      <c r="L91" s="878"/>
      <c r="M91" s="878"/>
      <c r="N91" s="878"/>
      <c r="O91" s="878"/>
      <c r="P91" s="878"/>
      <c r="Q91" s="878"/>
      <c r="R91" s="878"/>
      <c r="S91" s="878"/>
      <c r="T91" s="878"/>
      <c r="U91" s="878"/>
      <c r="V91" s="878"/>
      <c r="W91" s="878"/>
      <c r="X91" s="878"/>
      <c r="Y91" s="231">
        <f>SUM(Y71:Y88)</f>
        <v>0</v>
      </c>
      <c r="Z91" s="230">
        <f>SUM(Z71:Z88)</f>
        <v>0</v>
      </c>
      <c r="AA91" s="230">
        <f>SUM(AA71:AA88)</f>
        <v>0</v>
      </c>
      <c r="AB91" s="230">
        <f>SUM(AB71:AB88)</f>
        <v>0</v>
      </c>
      <c r="AC91" s="230">
        <f>SUM(AC71:AC88)</f>
        <v>0</v>
      </c>
      <c r="AF91" s="113" t="e">
        <f t="shared" si="23"/>
        <v>#REF!</v>
      </c>
    </row>
    <row r="92" spans="1:32" x14ac:dyDescent="0.25">
      <c r="A92" s="1689" t="s">
        <v>175</v>
      </c>
      <c r="B92" s="1690"/>
      <c r="C92" s="1690"/>
      <c r="D92" s="1690"/>
      <c r="E92" s="1690"/>
      <c r="F92" s="1690"/>
      <c r="G92" s="1690"/>
      <c r="H92" s="1671"/>
      <c r="I92" s="1671"/>
      <c r="J92" s="1690"/>
      <c r="K92" s="1690"/>
      <c r="L92" s="1690"/>
      <c r="M92" s="1690"/>
      <c r="N92" s="1690"/>
      <c r="O92" s="1690"/>
      <c r="P92" s="1690"/>
      <c r="Q92" s="1690"/>
      <c r="R92" s="1690"/>
      <c r="S92" s="1690"/>
      <c r="T92" s="1690"/>
      <c r="U92" s="1690"/>
      <c r="V92" s="1690"/>
      <c r="W92" s="1690"/>
      <c r="X92" s="1691"/>
    </row>
    <row r="93" spans="1:32" ht="31.5" x14ac:dyDescent="0.25">
      <c r="A93" s="462" t="s">
        <v>294</v>
      </c>
      <c r="B93" s="879" t="s">
        <v>289</v>
      </c>
      <c r="C93" s="880"/>
      <c r="D93" s="880"/>
      <c r="E93" s="880"/>
      <c r="F93" s="880"/>
      <c r="G93" s="881">
        <f>'Семестровка уск'!D32</f>
        <v>3</v>
      </c>
      <c r="H93" s="882">
        <f>G93*30</f>
        <v>90</v>
      </c>
      <c r="I93" s="883"/>
      <c r="J93" s="883"/>
      <c r="K93" s="883"/>
      <c r="L93" s="883"/>
      <c r="M93" s="883"/>
      <c r="N93" s="883"/>
      <c r="O93" s="883"/>
      <c r="P93" s="883"/>
      <c r="Q93" s="883"/>
      <c r="R93" s="883"/>
      <c r="S93" s="883"/>
      <c r="T93" s="883"/>
      <c r="U93" s="883"/>
      <c r="V93" s="883"/>
      <c r="W93" s="880"/>
      <c r="X93" s="880"/>
    </row>
    <row r="94" spans="1:32" ht="39.75" customHeight="1" x14ac:dyDescent="0.25">
      <c r="A94" s="462" t="s">
        <v>295</v>
      </c>
      <c r="B94" s="987" t="str">
        <f>'Семестровка уск'!C44</f>
        <v>Виробнича практика 1
 (обліково-економічна) на базі ЗВО 1 рівня_</v>
      </c>
      <c r="C94" s="880"/>
      <c r="D94" s="880"/>
      <c r="E94" s="880"/>
      <c r="F94" s="880"/>
      <c r="G94" s="883">
        <f>'Семестровка уск'!D44</f>
        <v>3</v>
      </c>
      <c r="H94" s="884">
        <f>G94*30</f>
        <v>90</v>
      </c>
      <c r="I94" s="883"/>
      <c r="J94" s="883"/>
      <c r="K94" s="883"/>
      <c r="L94" s="883"/>
      <c r="M94" s="883"/>
      <c r="N94" s="883"/>
      <c r="O94" s="883"/>
      <c r="P94" s="883"/>
      <c r="Q94" s="883"/>
      <c r="R94" s="883"/>
      <c r="S94" s="883"/>
      <c r="T94" s="883"/>
      <c r="U94" s="883"/>
      <c r="V94" s="883"/>
      <c r="W94" s="880"/>
      <c r="X94" s="880"/>
    </row>
    <row r="95" spans="1:32" ht="31.5" x14ac:dyDescent="0.25">
      <c r="A95" s="462" t="s">
        <v>296</v>
      </c>
      <c r="B95" s="987" t="str">
        <f>'Семестровка уск'!C85</f>
        <v>Виробнича практика 2 
(обліково-аналітична) на базі ЗВО 1 рівня_</v>
      </c>
      <c r="C95" s="880"/>
      <c r="D95" s="880"/>
      <c r="E95" s="880"/>
      <c r="F95" s="880"/>
      <c r="G95" s="883">
        <f>'Семестровка уск'!D85</f>
        <v>3</v>
      </c>
      <c r="H95" s="884">
        <f>G95*30</f>
        <v>90</v>
      </c>
      <c r="I95" s="883"/>
      <c r="J95" s="883"/>
      <c r="K95" s="883"/>
      <c r="L95" s="883"/>
      <c r="M95" s="883"/>
      <c r="N95" s="883"/>
      <c r="O95" s="883"/>
      <c r="P95" s="883"/>
      <c r="Q95" s="883"/>
      <c r="R95" s="883"/>
      <c r="S95" s="883"/>
      <c r="T95" s="883"/>
      <c r="U95" s="883"/>
      <c r="V95" s="883"/>
      <c r="W95" s="880"/>
      <c r="X95" s="880"/>
    </row>
    <row r="96" spans="1:32" s="86" customFormat="1" x14ac:dyDescent="0.25">
      <c r="A96" s="462" t="s">
        <v>297</v>
      </c>
      <c r="B96" s="885" t="s">
        <v>38</v>
      </c>
      <c r="C96" s="886"/>
      <c r="D96" s="887" t="s">
        <v>173</v>
      </c>
      <c r="E96" s="887"/>
      <c r="F96" s="888"/>
      <c r="G96" s="889">
        <f>'Семестровка уск'!E115</f>
        <v>6</v>
      </c>
      <c r="H96" s="890">
        <f>G96*30</f>
        <v>180</v>
      </c>
      <c r="I96" s="959">
        <f>J96+K96+L96</f>
        <v>0</v>
      </c>
      <c r="J96" s="960"/>
      <c r="K96" s="960"/>
      <c r="L96" s="960"/>
      <c r="M96" s="782">
        <f>H96-I96</f>
        <v>180</v>
      </c>
      <c r="N96" s="891"/>
      <c r="O96" s="892"/>
      <c r="P96" s="893"/>
      <c r="Q96" s="894"/>
      <c r="R96" s="892"/>
      <c r="S96" s="892"/>
      <c r="T96" s="894"/>
      <c r="U96" s="892"/>
      <c r="V96" s="893"/>
      <c r="W96" s="894"/>
      <c r="X96" s="893"/>
    </row>
    <row r="97" spans="1:32" s="86" customFormat="1" x14ac:dyDescent="0.25">
      <c r="A97" s="1924" t="s">
        <v>303</v>
      </c>
      <c r="B97" s="1925"/>
      <c r="C97" s="1925"/>
      <c r="D97" s="1925"/>
      <c r="E97" s="1925"/>
      <c r="F97" s="1926"/>
      <c r="G97" s="883">
        <f>G93+G94+G95</f>
        <v>9</v>
      </c>
      <c r="H97" s="883">
        <f>H93+H94+H95</f>
        <v>270</v>
      </c>
      <c r="I97" s="962"/>
      <c r="J97" s="962"/>
      <c r="K97" s="962"/>
      <c r="L97" s="962"/>
      <c r="M97" s="962"/>
      <c r="N97" s="895"/>
      <c r="O97" s="895"/>
      <c r="P97" s="841"/>
      <c r="Q97" s="895"/>
      <c r="R97" s="895"/>
      <c r="S97" s="895"/>
      <c r="T97" s="895"/>
      <c r="U97" s="895"/>
      <c r="V97" s="841"/>
      <c r="W97" s="895"/>
      <c r="X97" s="841"/>
      <c r="AF97" s="113">
        <f>G97*30</f>
        <v>270</v>
      </c>
    </row>
    <row r="98" spans="1:32" s="86" customFormat="1" x14ac:dyDescent="0.25">
      <c r="A98" s="1924" t="s">
        <v>267</v>
      </c>
      <c r="B98" s="1925"/>
      <c r="C98" s="1925"/>
      <c r="D98" s="1925"/>
      <c r="E98" s="1925"/>
      <c r="F98" s="1926"/>
      <c r="G98" s="883">
        <f>G96</f>
        <v>6</v>
      </c>
      <c r="H98" s="883">
        <f>H96</f>
        <v>180</v>
      </c>
      <c r="I98" s="883">
        <f t="shared" ref="I98:X98" si="24">I96</f>
        <v>0</v>
      </c>
      <c r="J98" s="883">
        <f t="shared" si="24"/>
        <v>0</v>
      </c>
      <c r="K98" s="883">
        <f t="shared" si="24"/>
        <v>0</v>
      </c>
      <c r="L98" s="883">
        <f t="shared" si="24"/>
        <v>0</v>
      </c>
      <c r="M98" s="883">
        <f t="shared" si="24"/>
        <v>180</v>
      </c>
      <c r="N98" s="883">
        <f t="shared" si="24"/>
        <v>0</v>
      </c>
      <c r="O98" s="883">
        <f t="shared" si="24"/>
        <v>0</v>
      </c>
      <c r="P98" s="883">
        <f t="shared" si="24"/>
        <v>0</v>
      </c>
      <c r="Q98" s="883">
        <f t="shared" si="24"/>
        <v>0</v>
      </c>
      <c r="R98" s="883">
        <f t="shared" si="24"/>
        <v>0</v>
      </c>
      <c r="S98" s="883">
        <f t="shared" si="24"/>
        <v>0</v>
      </c>
      <c r="T98" s="883">
        <f t="shared" si="24"/>
        <v>0</v>
      </c>
      <c r="U98" s="883">
        <f t="shared" si="24"/>
        <v>0</v>
      </c>
      <c r="V98" s="883">
        <f t="shared" si="24"/>
        <v>0</v>
      </c>
      <c r="W98" s="883">
        <f t="shared" si="24"/>
        <v>0</v>
      </c>
      <c r="X98" s="883">
        <f t="shared" si="24"/>
        <v>0</v>
      </c>
      <c r="AF98" s="113">
        <f t="shared" ref="AF98:AF99" si="25">G98*30</f>
        <v>180</v>
      </c>
    </row>
    <row r="99" spans="1:32" s="86" customFormat="1" ht="16.5" thickBot="1" x14ac:dyDescent="0.3">
      <c r="A99" s="1670" t="s">
        <v>179</v>
      </c>
      <c r="B99" s="1671"/>
      <c r="C99" s="1671"/>
      <c r="D99" s="1671"/>
      <c r="E99" s="1671"/>
      <c r="F99" s="1672"/>
      <c r="G99" s="896">
        <f>G97+G98</f>
        <v>15</v>
      </c>
      <c r="H99" s="896">
        <f>H97+H98</f>
        <v>450</v>
      </c>
      <c r="I99" s="897"/>
      <c r="J99" s="897"/>
      <c r="K99" s="897"/>
      <c r="L99" s="897"/>
      <c r="M99" s="897"/>
      <c r="N99" s="897"/>
      <c r="O99" s="897"/>
      <c r="P99" s="897"/>
      <c r="Q99" s="897"/>
      <c r="R99" s="897"/>
      <c r="S99" s="897"/>
      <c r="T99" s="897"/>
      <c r="U99" s="897"/>
      <c r="V99" s="897"/>
      <c r="W99" s="897"/>
      <c r="X99" s="897"/>
      <c r="AF99" s="113">
        <f t="shared" si="25"/>
        <v>450</v>
      </c>
    </row>
    <row r="100" spans="1:32" ht="16.5" thickBot="1" x14ac:dyDescent="0.3">
      <c r="A100" s="1689" t="s">
        <v>180</v>
      </c>
      <c r="B100" s="1690"/>
      <c r="C100" s="1690"/>
      <c r="D100" s="1690"/>
      <c r="E100" s="1690"/>
      <c r="F100" s="1690"/>
      <c r="G100" s="1690"/>
      <c r="H100" s="1690"/>
      <c r="I100" s="1690"/>
      <c r="J100" s="1690"/>
      <c r="K100" s="1690"/>
      <c r="L100" s="1690"/>
      <c r="M100" s="1690"/>
      <c r="N100" s="1690"/>
      <c r="O100" s="1690"/>
      <c r="P100" s="1690"/>
      <c r="Q100" s="1690"/>
      <c r="R100" s="1690"/>
      <c r="S100" s="1690"/>
      <c r="T100" s="1690"/>
      <c r="U100" s="1690"/>
      <c r="V100" s="1690"/>
      <c r="W100" s="1690"/>
      <c r="X100" s="1691"/>
    </row>
    <row r="101" spans="1:32" s="86" customFormat="1" ht="16.5" thickBot="1" x14ac:dyDescent="0.3">
      <c r="A101" s="260" t="s">
        <v>298</v>
      </c>
      <c r="B101" s="898" t="s">
        <v>36</v>
      </c>
      <c r="C101" s="899"/>
      <c r="D101" s="900"/>
      <c r="E101" s="900"/>
      <c r="F101" s="901"/>
      <c r="G101" s="902" t="e">
        <f>'Семестровка уск'!#REF!</f>
        <v>#REF!</v>
      </c>
      <c r="H101" s="903" t="e">
        <f>G101*30</f>
        <v>#REF!</v>
      </c>
      <c r="I101" s="904">
        <f>J101+K101+L101</f>
        <v>0</v>
      </c>
      <c r="J101" s="905"/>
      <c r="K101" s="905"/>
      <c r="L101" s="905"/>
      <c r="M101" s="906" t="e">
        <f>H101-I101</f>
        <v>#REF!</v>
      </c>
      <c r="N101" s="907"/>
      <c r="O101" s="908"/>
      <c r="P101" s="909"/>
      <c r="Q101" s="910"/>
      <c r="R101" s="911"/>
      <c r="S101" s="911"/>
      <c r="T101" s="907"/>
      <c r="U101" s="908"/>
      <c r="V101" s="909"/>
      <c r="W101" s="910"/>
      <c r="X101" s="912"/>
    </row>
    <row r="102" spans="1:32" s="86" customFormat="1" ht="32.25" thickBot="1" x14ac:dyDescent="0.3">
      <c r="A102" s="260" t="s">
        <v>299</v>
      </c>
      <c r="B102" s="913" t="s">
        <v>183</v>
      </c>
      <c r="C102" s="914">
        <v>4</v>
      </c>
      <c r="D102" s="915"/>
      <c r="E102" s="915"/>
      <c r="F102" s="916"/>
      <c r="G102" s="917">
        <f>'Семестровка уск'!E116</f>
        <v>6</v>
      </c>
      <c r="H102" s="918">
        <f>G102*30</f>
        <v>180</v>
      </c>
      <c r="I102" s="919">
        <f>J102+K102+L102</f>
        <v>0</v>
      </c>
      <c r="J102" s="920"/>
      <c r="K102" s="920"/>
      <c r="L102" s="920"/>
      <c r="M102" s="921">
        <f>H102-I102</f>
        <v>180</v>
      </c>
      <c r="N102" s="922"/>
      <c r="O102" s="923"/>
      <c r="P102" s="924"/>
      <c r="Q102" s="925"/>
      <c r="R102" s="911"/>
      <c r="S102" s="911"/>
      <c r="T102" s="922"/>
      <c r="U102" s="923"/>
      <c r="V102" s="924"/>
      <c r="W102" s="925"/>
      <c r="X102" s="926"/>
    </row>
    <row r="103" spans="1:32" s="86" customFormat="1" ht="16.5" thickBot="1" x14ac:dyDescent="0.3">
      <c r="A103" s="1695" t="s">
        <v>184</v>
      </c>
      <c r="B103" s="1696"/>
      <c r="C103" s="1696"/>
      <c r="D103" s="1696"/>
      <c r="E103" s="1696"/>
      <c r="F103" s="1697"/>
      <c r="G103" s="927" t="e">
        <f>SUM(G101:G102)</f>
        <v>#REF!</v>
      </c>
      <c r="H103" s="928" t="e">
        <f>SUM(H101:H102)</f>
        <v>#REF!</v>
      </c>
      <c r="I103" s="928">
        <f t="shared" ref="I103:X103" si="26">I101</f>
        <v>0</v>
      </c>
      <c r="J103" s="928">
        <f t="shared" si="26"/>
        <v>0</v>
      </c>
      <c r="K103" s="928">
        <f t="shared" si="26"/>
        <v>0</v>
      </c>
      <c r="L103" s="928">
        <f t="shared" si="26"/>
        <v>0</v>
      </c>
      <c r="M103" s="928" t="e">
        <f>SUM(M101:M102)</f>
        <v>#REF!</v>
      </c>
      <c r="N103" s="928">
        <f t="shared" si="26"/>
        <v>0</v>
      </c>
      <c r="O103" s="928">
        <f t="shared" si="26"/>
        <v>0</v>
      </c>
      <c r="P103" s="928">
        <f t="shared" si="26"/>
        <v>0</v>
      </c>
      <c r="Q103" s="928">
        <f t="shared" si="26"/>
        <v>0</v>
      </c>
      <c r="R103" s="928"/>
      <c r="S103" s="928">
        <f t="shared" si="26"/>
        <v>0</v>
      </c>
      <c r="T103" s="928">
        <f t="shared" si="26"/>
        <v>0</v>
      </c>
      <c r="U103" s="928">
        <f t="shared" si="26"/>
        <v>0</v>
      </c>
      <c r="V103" s="928">
        <f t="shared" si="26"/>
        <v>0</v>
      </c>
      <c r="W103" s="928">
        <f t="shared" si="26"/>
        <v>0</v>
      </c>
      <c r="X103" s="897">
        <f t="shared" si="26"/>
        <v>0</v>
      </c>
    </row>
    <row r="104" spans="1:32" s="86" customFormat="1" ht="16.5" thickBot="1" x14ac:dyDescent="0.3">
      <c r="A104" s="1698" t="s">
        <v>304</v>
      </c>
      <c r="B104" s="1699"/>
      <c r="C104" s="1699"/>
      <c r="D104" s="1699"/>
      <c r="E104" s="1699"/>
      <c r="F104" s="1699"/>
      <c r="G104" s="883" t="e">
        <f>G89+G97+G46</f>
        <v>#REF!</v>
      </c>
      <c r="H104" s="883" t="e">
        <f>H89+H97+H46</f>
        <v>#REF!</v>
      </c>
      <c r="I104" s="929"/>
      <c r="J104" s="929"/>
      <c r="K104" s="929"/>
      <c r="L104" s="929"/>
      <c r="M104" s="929"/>
      <c r="N104" s="929"/>
      <c r="O104" s="929"/>
      <c r="P104" s="929"/>
      <c r="Q104" s="929"/>
      <c r="R104" s="929"/>
      <c r="S104" s="929"/>
      <c r="T104" s="929"/>
      <c r="U104" s="929"/>
      <c r="V104" s="929"/>
      <c r="W104" s="929"/>
      <c r="X104" s="929"/>
      <c r="AF104" s="113" t="e">
        <f>G104*30</f>
        <v>#REF!</v>
      </c>
    </row>
    <row r="105" spans="1:32" s="86" customFormat="1" ht="16.5" customHeight="1" thickBot="1" x14ac:dyDescent="0.3">
      <c r="A105" s="1698" t="s">
        <v>305</v>
      </c>
      <c r="B105" s="1699"/>
      <c r="C105" s="1699"/>
      <c r="D105" s="1699"/>
      <c r="E105" s="1699"/>
      <c r="F105" s="1699"/>
      <c r="G105" s="883" t="e">
        <f t="shared" ref="G105:S105" si="27">G90+G98+G47+G103</f>
        <v>#REF!</v>
      </c>
      <c r="H105" s="883" t="e">
        <f t="shared" si="27"/>
        <v>#REF!</v>
      </c>
      <c r="I105" s="883" t="e">
        <f t="shared" si="27"/>
        <v>#REF!</v>
      </c>
      <c r="J105" s="883" t="e">
        <f t="shared" si="27"/>
        <v>#REF!</v>
      </c>
      <c r="K105" s="883" t="e">
        <f t="shared" si="27"/>
        <v>#REF!</v>
      </c>
      <c r="L105" s="883" t="e">
        <f t="shared" si="27"/>
        <v>#REF!</v>
      </c>
      <c r="M105" s="883" t="e">
        <f t="shared" si="27"/>
        <v>#REF!</v>
      </c>
      <c r="N105" s="883" t="e">
        <f t="shared" si="27"/>
        <v>#REF!</v>
      </c>
      <c r="O105" s="883" t="e">
        <f t="shared" si="27"/>
        <v>#REF!</v>
      </c>
      <c r="P105" s="883" t="e">
        <f t="shared" si="27"/>
        <v>#REF!</v>
      </c>
      <c r="Q105" s="883">
        <f t="shared" si="27"/>
        <v>7</v>
      </c>
      <c r="R105" s="883">
        <f t="shared" si="27"/>
        <v>15</v>
      </c>
      <c r="S105" s="883">
        <f t="shared" si="27"/>
        <v>0</v>
      </c>
      <c r="T105" s="929"/>
      <c r="U105" s="929"/>
      <c r="V105" s="929"/>
      <c r="W105" s="929"/>
      <c r="X105" s="929"/>
      <c r="AF105" s="113" t="e">
        <f t="shared" ref="AF105:AF106" si="28">G105*30</f>
        <v>#REF!</v>
      </c>
    </row>
    <row r="106" spans="1:32" ht="16.5" thickBot="1" x14ac:dyDescent="0.3">
      <c r="A106" s="1698" t="s">
        <v>185</v>
      </c>
      <c r="B106" s="1699"/>
      <c r="C106" s="1699"/>
      <c r="D106" s="1699"/>
      <c r="E106" s="1699"/>
      <c r="F106" s="1699"/>
      <c r="G106" s="930" t="e">
        <f>G104+G105</f>
        <v>#REF!</v>
      </c>
      <c r="H106" s="930" t="e">
        <f>H104+H105</f>
        <v>#REF!</v>
      </c>
      <c r="I106" s="931"/>
      <c r="J106" s="931"/>
      <c r="K106" s="931"/>
      <c r="L106" s="931"/>
      <c r="M106" s="931"/>
      <c r="N106" s="931"/>
      <c r="O106" s="931"/>
      <c r="P106" s="931"/>
      <c r="Q106" s="931"/>
      <c r="R106" s="931"/>
      <c r="S106" s="931"/>
      <c r="T106" s="931"/>
      <c r="U106" s="931"/>
      <c r="V106" s="931"/>
      <c r="W106" s="931"/>
      <c r="X106" s="931"/>
      <c r="Y106" s="86" t="e">
        <f>30*G106</f>
        <v>#REF!</v>
      </c>
      <c r="AF106" s="113" t="e">
        <f t="shared" si="28"/>
        <v>#REF!</v>
      </c>
    </row>
    <row r="107" spans="1:32" x14ac:dyDescent="0.25">
      <c r="A107" s="1700" t="s">
        <v>186</v>
      </c>
      <c r="B107" s="1701"/>
      <c r="C107" s="1701"/>
      <c r="D107" s="1701"/>
      <c r="E107" s="1701"/>
      <c r="F107" s="1701"/>
      <c r="G107" s="1701"/>
      <c r="H107" s="1701"/>
      <c r="I107" s="1701"/>
      <c r="J107" s="1701"/>
      <c r="K107" s="1701"/>
      <c r="L107" s="1701"/>
      <c r="M107" s="1701"/>
      <c r="N107" s="1701"/>
      <c r="O107" s="1701"/>
      <c r="P107" s="1701"/>
      <c r="Q107" s="1701"/>
      <c r="R107" s="1701"/>
      <c r="S107" s="1701"/>
      <c r="T107" s="1701"/>
      <c r="U107" s="1701"/>
      <c r="V107" s="1701"/>
      <c r="W107" s="1701"/>
      <c r="X107" s="1702"/>
    </row>
    <row r="108" spans="1:32" x14ac:dyDescent="0.25">
      <c r="A108" s="1673" t="s">
        <v>187</v>
      </c>
      <c r="B108" s="1674"/>
      <c r="C108" s="1674"/>
      <c r="D108" s="1674"/>
      <c r="E108" s="1674"/>
      <c r="F108" s="1674"/>
      <c r="G108" s="1674"/>
      <c r="H108" s="1674"/>
      <c r="I108" s="1674"/>
      <c r="J108" s="1674"/>
      <c r="K108" s="1674"/>
      <c r="L108" s="1674"/>
      <c r="M108" s="1674"/>
      <c r="N108" s="1674"/>
      <c r="O108" s="1674"/>
      <c r="P108" s="1674"/>
      <c r="Q108" s="1674"/>
      <c r="R108" s="1674"/>
      <c r="S108" s="1674"/>
      <c r="T108" s="1674"/>
      <c r="U108" s="1674"/>
      <c r="V108" s="1674"/>
      <c r="W108" s="1674"/>
      <c r="X108" s="1675"/>
    </row>
    <row r="109" spans="1:32" x14ac:dyDescent="0.25">
      <c r="A109" s="750" t="s">
        <v>188</v>
      </c>
      <c r="B109" s="991" t="s">
        <v>62</v>
      </c>
      <c r="C109" s="752"/>
      <c r="D109" s="752"/>
      <c r="E109" s="752"/>
      <c r="F109" s="752"/>
      <c r="G109" s="752"/>
      <c r="H109" s="752"/>
      <c r="I109" s="752"/>
      <c r="J109" s="752"/>
      <c r="K109" s="752"/>
      <c r="L109" s="752"/>
      <c r="M109" s="752"/>
      <c r="N109" s="752"/>
      <c r="O109" s="752"/>
      <c r="P109" s="752"/>
      <c r="Q109" s="752"/>
      <c r="R109" s="752"/>
      <c r="S109" s="752"/>
      <c r="T109" s="752"/>
      <c r="U109" s="752"/>
      <c r="V109" s="752"/>
      <c r="W109" s="752"/>
      <c r="X109" s="752"/>
    </row>
    <row r="110" spans="1:32" x14ac:dyDescent="0.25">
      <c r="A110" s="1932" t="s">
        <v>251</v>
      </c>
      <c r="B110" s="992" t="s">
        <v>329</v>
      </c>
      <c r="C110" s="324"/>
      <c r="D110" s="753"/>
      <c r="E110" s="753"/>
      <c r="F110" s="326"/>
      <c r="G110" s="319"/>
      <c r="H110" s="754"/>
      <c r="I110" s="755"/>
      <c r="J110" s="756"/>
      <c r="K110" s="756"/>
      <c r="L110" s="756"/>
      <c r="M110" s="757"/>
      <c r="N110" s="328"/>
      <c r="O110" s="325"/>
      <c r="P110" s="326"/>
      <c r="Q110" s="328"/>
      <c r="R110" s="318"/>
      <c r="S110" s="318"/>
      <c r="T110" s="324"/>
      <c r="U110" s="325"/>
      <c r="V110" s="326"/>
      <c r="W110" s="328"/>
      <c r="X110" s="326"/>
      <c r="AD110" s="86">
        <f t="shared" ref="AD110:AD132" si="29">SUM(N110:S110)</f>
        <v>0</v>
      </c>
    </row>
    <row r="111" spans="1:32" x14ac:dyDescent="0.25">
      <c r="A111" s="1932"/>
      <c r="B111" s="993" t="s">
        <v>330</v>
      </c>
      <c r="C111" s="318"/>
      <c r="D111" s="318"/>
      <c r="E111" s="318"/>
      <c r="F111" s="318"/>
      <c r="G111" s="358" t="e">
        <f>G112+G113</f>
        <v>#REF!</v>
      </c>
      <c r="H111" s="754" t="e">
        <f>G111*30</f>
        <v>#REF!</v>
      </c>
      <c r="I111" s="336"/>
      <c r="J111" s="336"/>
      <c r="K111" s="336"/>
      <c r="L111" s="336"/>
      <c r="M111" s="336"/>
      <c r="N111" s="318"/>
      <c r="O111" s="318"/>
      <c r="P111" s="318"/>
      <c r="Q111" s="318"/>
      <c r="R111" s="318"/>
      <c r="S111" s="318"/>
      <c r="T111" s="318"/>
      <c r="U111" s="318"/>
      <c r="V111" s="318"/>
      <c r="W111" s="318"/>
      <c r="X111" s="318"/>
      <c r="AD111" s="86">
        <f t="shared" si="29"/>
        <v>0</v>
      </c>
    </row>
    <row r="112" spans="1:32" x14ac:dyDescent="0.25">
      <c r="A112" s="989"/>
      <c r="B112" s="983" t="s">
        <v>269</v>
      </c>
      <c r="C112" s="318"/>
      <c r="D112" s="318"/>
      <c r="E112" s="318"/>
      <c r="F112" s="318"/>
      <c r="G112" s="358" t="e">
        <f>'Семестровка уск'!#REF!</f>
        <v>#REF!</v>
      </c>
      <c r="H112" s="754" t="e">
        <f t="shared" ref="H112:H113" si="30">G112*30</f>
        <v>#REF!</v>
      </c>
      <c r="I112" s="336"/>
      <c r="J112" s="336"/>
      <c r="K112" s="336"/>
      <c r="L112" s="336"/>
      <c r="M112" s="336"/>
      <c r="N112" s="318"/>
      <c r="O112" s="318"/>
      <c r="P112" s="318"/>
      <c r="Q112" s="318"/>
      <c r="R112" s="318"/>
      <c r="S112" s="318"/>
      <c r="T112" s="318"/>
      <c r="U112" s="318"/>
      <c r="V112" s="318"/>
      <c r="W112" s="318"/>
      <c r="X112" s="318"/>
      <c r="AD112" s="86">
        <f t="shared" si="29"/>
        <v>0</v>
      </c>
    </row>
    <row r="113" spans="1:30" x14ac:dyDescent="0.25">
      <c r="A113" s="989"/>
      <c r="B113" s="994" t="s">
        <v>241</v>
      </c>
      <c r="C113" s="318"/>
      <c r="D113" s="318" t="s">
        <v>52</v>
      </c>
      <c r="E113" s="318"/>
      <c r="F113" s="318"/>
      <c r="G113" s="358" t="e">
        <f>'Семестровка уск'!#REF!</f>
        <v>#REF!</v>
      </c>
      <c r="H113" s="754" t="e">
        <f t="shared" si="30"/>
        <v>#REF!</v>
      </c>
      <c r="I113" s="336" t="e">
        <f>J113+K113+L113</f>
        <v>#REF!</v>
      </c>
      <c r="J113" s="336" t="e">
        <f>'Семестровка уск'!#REF!</f>
        <v>#REF!</v>
      </c>
      <c r="K113" s="336" t="e">
        <f>'Семестровка уск'!#REF!</f>
        <v>#REF!</v>
      </c>
      <c r="L113" s="336" t="e">
        <f>'Семестровка уск'!#REF!</f>
        <v>#REF!</v>
      </c>
      <c r="M113" s="336" t="e">
        <f>H113-I113</f>
        <v>#REF!</v>
      </c>
      <c r="N113" s="318"/>
      <c r="O113" s="318" t="e">
        <f>'Семестровка уск'!#REF!</f>
        <v>#REF!</v>
      </c>
      <c r="P113" s="318"/>
      <c r="Q113" s="318"/>
      <c r="R113" s="318"/>
      <c r="S113" s="318"/>
      <c r="T113" s="318"/>
      <c r="U113" s="318"/>
      <c r="V113" s="318"/>
      <c r="W113" s="318"/>
      <c r="X113" s="318"/>
      <c r="AD113" s="86" t="e">
        <f t="shared" si="29"/>
        <v>#REF!</v>
      </c>
    </row>
    <row r="114" spans="1:30" x14ac:dyDescent="0.25">
      <c r="A114" s="1933" t="s">
        <v>252</v>
      </c>
      <c r="B114" s="992" t="s">
        <v>293</v>
      </c>
      <c r="C114" s="753"/>
      <c r="D114" s="753"/>
      <c r="E114" s="753"/>
      <c r="F114" s="753"/>
      <c r="G114" s="990" t="e">
        <f>'Семестровка уск'!#REF!</f>
        <v>#REF!</v>
      </c>
      <c r="H114" s="754" t="e">
        <f>G114*30</f>
        <v>#REF!</v>
      </c>
      <c r="I114" s="756"/>
      <c r="J114" s="756"/>
      <c r="K114" s="756"/>
      <c r="L114" s="756"/>
      <c r="M114" s="756"/>
      <c r="N114" s="753"/>
      <c r="O114" s="753"/>
      <c r="P114" s="753"/>
      <c r="Q114" s="753"/>
      <c r="R114" s="753"/>
      <c r="S114" s="753"/>
      <c r="T114" s="753"/>
      <c r="U114" s="753"/>
      <c r="V114" s="753"/>
      <c r="W114" s="753"/>
      <c r="X114" s="753"/>
      <c r="AD114" s="86">
        <f t="shared" si="29"/>
        <v>0</v>
      </c>
    </row>
    <row r="115" spans="1:30" x14ac:dyDescent="0.25">
      <c r="A115" s="1934"/>
      <c r="B115" s="992" t="s">
        <v>245</v>
      </c>
      <c r="C115" s="318"/>
      <c r="D115" s="318"/>
      <c r="E115" s="318"/>
      <c r="F115" s="318"/>
      <c r="G115" s="358"/>
      <c r="H115" s="336"/>
      <c r="I115" s="336"/>
      <c r="J115" s="336"/>
      <c r="K115" s="336"/>
      <c r="L115" s="336"/>
      <c r="M115" s="336"/>
      <c r="N115" s="318"/>
      <c r="O115" s="318"/>
      <c r="P115" s="318"/>
      <c r="Q115" s="318"/>
      <c r="R115" s="318"/>
      <c r="S115" s="318"/>
      <c r="T115" s="318"/>
      <c r="U115" s="318"/>
      <c r="V115" s="318"/>
      <c r="W115" s="318"/>
      <c r="X115" s="318"/>
      <c r="AD115" s="86">
        <f t="shared" si="29"/>
        <v>0</v>
      </c>
    </row>
    <row r="116" spans="1:30" x14ac:dyDescent="0.25">
      <c r="A116" s="1929" t="s">
        <v>300</v>
      </c>
      <c r="B116" s="1014" t="s">
        <v>15</v>
      </c>
      <c r="C116" s="318"/>
      <c r="D116" s="318"/>
      <c r="E116" s="318"/>
      <c r="F116" s="318"/>
      <c r="G116" s="358" t="e">
        <f>G117+G118</f>
        <v>#REF!</v>
      </c>
      <c r="H116" s="336" t="e">
        <f>G116*30</f>
        <v>#REF!</v>
      </c>
      <c r="I116" s="336">
        <f>J116+K116+L116</f>
        <v>0</v>
      </c>
      <c r="J116" s="336"/>
      <c r="K116" s="336"/>
      <c r="L116" s="336"/>
      <c r="M116" s="336"/>
      <c r="N116" s="318"/>
      <c r="O116" s="318"/>
      <c r="P116" s="318"/>
      <c r="Q116" s="318"/>
      <c r="R116" s="318"/>
      <c r="S116" s="318"/>
      <c r="T116" s="318"/>
      <c r="U116" s="318"/>
      <c r="V116" s="318"/>
      <c r="W116" s="318"/>
      <c r="X116" s="318"/>
      <c r="AD116" s="86">
        <f t="shared" si="29"/>
        <v>0</v>
      </c>
    </row>
    <row r="117" spans="1:30" x14ac:dyDescent="0.25">
      <c r="A117" s="1930"/>
      <c r="B117" s="1015" t="s">
        <v>269</v>
      </c>
      <c r="C117" s="318"/>
      <c r="D117" s="318"/>
      <c r="E117" s="318"/>
      <c r="F117" s="318"/>
      <c r="G117" s="358" t="e">
        <f>'Семестровка уск'!#REF!</f>
        <v>#REF!</v>
      </c>
      <c r="H117" s="336" t="e">
        <f t="shared" ref="H117:H136" si="31">G117*30</f>
        <v>#REF!</v>
      </c>
      <c r="I117" s="336"/>
      <c r="J117" s="336"/>
      <c r="K117" s="336"/>
      <c r="L117" s="336"/>
      <c r="M117" s="336"/>
      <c r="N117" s="318"/>
      <c r="O117" s="318"/>
      <c r="P117" s="318"/>
      <c r="Q117" s="318"/>
      <c r="R117" s="318"/>
      <c r="S117" s="318"/>
      <c r="T117" s="318"/>
      <c r="U117" s="318"/>
      <c r="V117" s="318"/>
      <c r="W117" s="318"/>
      <c r="X117" s="318"/>
      <c r="AD117" s="86">
        <f t="shared" si="29"/>
        <v>0</v>
      </c>
    </row>
    <row r="118" spans="1:30" x14ac:dyDescent="0.25">
      <c r="A118" s="1930"/>
      <c r="B118" s="1016" t="s">
        <v>241</v>
      </c>
      <c r="C118" s="318"/>
      <c r="D118" s="318">
        <v>1</v>
      </c>
      <c r="E118" s="318"/>
      <c r="F118" s="318"/>
      <c r="G118" s="358" t="e">
        <f>'Семестровка уск'!#REF!</f>
        <v>#REF!</v>
      </c>
      <c r="H118" s="336" t="e">
        <f t="shared" si="31"/>
        <v>#REF!</v>
      </c>
      <c r="I118" s="336" t="e">
        <f>J118+K118+L118</f>
        <v>#REF!</v>
      </c>
      <c r="J118" s="336" t="e">
        <f>'Семестровка уск'!#REF!</f>
        <v>#REF!</v>
      </c>
      <c r="K118" s="336"/>
      <c r="L118" s="336" t="e">
        <f>'Семестровка уск'!#REF!</f>
        <v>#REF!</v>
      </c>
      <c r="M118" s="336" t="e">
        <f>H118-I118</f>
        <v>#REF!</v>
      </c>
      <c r="N118" s="545">
        <v>2</v>
      </c>
      <c r="O118" s="318"/>
      <c r="P118" s="318"/>
      <c r="Q118" s="318"/>
      <c r="R118" s="318"/>
      <c r="S118" s="318"/>
      <c r="T118" s="318"/>
      <c r="U118" s="318"/>
      <c r="V118" s="318"/>
      <c r="W118" s="318"/>
      <c r="X118" s="318"/>
      <c r="AD118" s="86">
        <f t="shared" si="29"/>
        <v>2</v>
      </c>
    </row>
    <row r="119" spans="1:30" x14ac:dyDescent="0.25">
      <c r="A119" s="1930"/>
      <c r="B119" s="1014" t="s">
        <v>242</v>
      </c>
      <c r="C119" s="318"/>
      <c r="D119" s="318"/>
      <c r="E119" s="318"/>
      <c r="F119" s="318"/>
      <c r="G119" s="358" t="e">
        <f>G120+G121</f>
        <v>#REF!</v>
      </c>
      <c r="H119" s="336" t="e">
        <f t="shared" si="31"/>
        <v>#REF!</v>
      </c>
      <c r="I119" s="336"/>
      <c r="J119" s="336"/>
      <c r="K119" s="336"/>
      <c r="L119" s="336"/>
      <c r="M119" s="336"/>
      <c r="N119" s="318"/>
      <c r="O119" s="318"/>
      <c r="P119" s="318"/>
      <c r="Q119" s="318"/>
      <c r="R119" s="318"/>
      <c r="S119" s="318"/>
      <c r="T119" s="318"/>
      <c r="U119" s="318"/>
      <c r="V119" s="318"/>
      <c r="W119" s="318"/>
      <c r="X119" s="318"/>
      <c r="AD119" s="86">
        <f t="shared" si="29"/>
        <v>0</v>
      </c>
    </row>
    <row r="120" spans="1:30" x14ac:dyDescent="0.25">
      <c r="A120" s="1930"/>
      <c r="B120" s="1015" t="s">
        <v>240</v>
      </c>
      <c r="C120" s="318"/>
      <c r="D120" s="318"/>
      <c r="E120" s="318"/>
      <c r="F120" s="318"/>
      <c r="G120" s="358" t="e">
        <f>G117</f>
        <v>#REF!</v>
      </c>
      <c r="H120" s="336" t="e">
        <f t="shared" si="31"/>
        <v>#REF!</v>
      </c>
      <c r="I120" s="336"/>
      <c r="J120" s="336"/>
      <c r="K120" s="336"/>
      <c r="L120" s="336"/>
      <c r="M120" s="336"/>
      <c r="N120" s="318"/>
      <c r="O120" s="318"/>
      <c r="P120" s="318"/>
      <c r="Q120" s="318"/>
      <c r="R120" s="318"/>
      <c r="S120" s="318"/>
      <c r="T120" s="318"/>
      <c r="U120" s="318"/>
      <c r="V120" s="318"/>
      <c r="W120" s="318"/>
      <c r="X120" s="318"/>
      <c r="AD120" s="86">
        <f t="shared" si="29"/>
        <v>0</v>
      </c>
    </row>
    <row r="121" spans="1:30" x14ac:dyDescent="0.25">
      <c r="A121" s="1931"/>
      <c r="B121" s="1016" t="s">
        <v>241</v>
      </c>
      <c r="C121" s="318"/>
      <c r="D121" s="318">
        <v>1</v>
      </c>
      <c r="E121" s="318"/>
      <c r="F121" s="318"/>
      <c r="G121" s="358" t="e">
        <f>G118</f>
        <v>#REF!</v>
      </c>
      <c r="H121" s="336" t="e">
        <f t="shared" si="31"/>
        <v>#REF!</v>
      </c>
      <c r="I121" s="336">
        <f>J121+K121+L121</f>
        <v>30</v>
      </c>
      <c r="J121" s="336">
        <v>15</v>
      </c>
      <c r="K121" s="336"/>
      <c r="L121" s="336">
        <v>15</v>
      </c>
      <c r="M121" s="336" t="e">
        <f>H121-I121</f>
        <v>#REF!</v>
      </c>
      <c r="N121" s="318">
        <v>2</v>
      </c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AD121" s="86"/>
    </row>
    <row r="122" spans="1:30" x14ac:dyDescent="0.25">
      <c r="A122" s="1929" t="s">
        <v>301</v>
      </c>
      <c r="B122" s="1014" t="s">
        <v>15</v>
      </c>
      <c r="C122" s="318"/>
      <c r="D122" s="318"/>
      <c r="E122" s="318"/>
      <c r="F122" s="318"/>
      <c r="G122" s="358">
        <f>G123+G124</f>
        <v>4</v>
      </c>
      <c r="H122" s="336">
        <f t="shared" si="31"/>
        <v>120</v>
      </c>
      <c r="I122" s="336"/>
      <c r="J122" s="336"/>
      <c r="K122" s="336"/>
      <c r="L122" s="336"/>
      <c r="M122" s="336"/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AD122" s="86">
        <f t="shared" si="29"/>
        <v>0</v>
      </c>
    </row>
    <row r="123" spans="1:30" x14ac:dyDescent="0.25">
      <c r="A123" s="1930"/>
      <c r="B123" s="1015" t="s">
        <v>269</v>
      </c>
      <c r="C123" s="318"/>
      <c r="D123" s="318"/>
      <c r="E123" s="318"/>
      <c r="F123" s="318"/>
      <c r="G123" s="358">
        <f>'Семестровка уск'!D49</f>
        <v>2</v>
      </c>
      <c r="H123" s="336">
        <f t="shared" si="31"/>
        <v>60</v>
      </c>
      <c r="I123" s="336"/>
      <c r="J123" s="336"/>
      <c r="K123" s="336"/>
      <c r="L123" s="336"/>
      <c r="M123" s="336"/>
      <c r="N123" s="318"/>
      <c r="O123" s="318"/>
      <c r="P123" s="318"/>
      <c r="Q123" s="318"/>
      <c r="R123" s="318"/>
      <c r="S123" s="318"/>
      <c r="T123" s="318"/>
      <c r="U123" s="318"/>
      <c r="V123" s="318"/>
      <c r="W123" s="318"/>
      <c r="X123" s="318"/>
      <c r="AD123" s="86">
        <f t="shared" si="29"/>
        <v>0</v>
      </c>
    </row>
    <row r="124" spans="1:30" x14ac:dyDescent="0.25">
      <c r="A124" s="1930"/>
      <c r="B124" s="1016" t="s">
        <v>241</v>
      </c>
      <c r="C124" s="318"/>
      <c r="D124" s="318" t="s">
        <v>52</v>
      </c>
      <c r="E124" s="318"/>
      <c r="F124" s="318"/>
      <c r="G124" s="358">
        <f>'Семестровка уск'!E49</f>
        <v>2</v>
      </c>
      <c r="H124" s="336">
        <f t="shared" si="31"/>
        <v>60</v>
      </c>
      <c r="I124" s="336">
        <f>J124+K124+L124</f>
        <v>18</v>
      </c>
      <c r="J124" s="336"/>
      <c r="K124" s="336"/>
      <c r="L124" s="336">
        <f>'Семестровка уск'!J49</f>
        <v>18</v>
      </c>
      <c r="M124" s="336">
        <f>H124-I124</f>
        <v>42</v>
      </c>
      <c r="N124" s="318"/>
      <c r="O124" s="318">
        <v>2</v>
      </c>
      <c r="P124" s="318"/>
      <c r="Q124" s="318"/>
      <c r="R124" s="318"/>
      <c r="S124" s="318"/>
      <c r="T124" s="318"/>
      <c r="U124" s="318"/>
      <c r="V124" s="318"/>
      <c r="W124" s="318"/>
      <c r="X124" s="318"/>
      <c r="AD124" s="86">
        <f t="shared" si="29"/>
        <v>2</v>
      </c>
    </row>
    <row r="125" spans="1:30" x14ac:dyDescent="0.25">
      <c r="A125" s="1930"/>
      <c r="B125" s="1014" t="s">
        <v>243</v>
      </c>
      <c r="C125" s="318"/>
      <c r="D125" s="318"/>
      <c r="E125" s="318"/>
      <c r="F125" s="318"/>
      <c r="G125" s="358">
        <f>G126+G127</f>
        <v>4</v>
      </c>
      <c r="H125" s="336">
        <f t="shared" si="31"/>
        <v>120</v>
      </c>
      <c r="I125" s="336"/>
      <c r="J125" s="336"/>
      <c r="K125" s="336"/>
      <c r="L125" s="336"/>
      <c r="M125" s="336"/>
      <c r="N125" s="318"/>
      <c r="O125" s="318"/>
      <c r="P125" s="318"/>
      <c r="Q125" s="318"/>
      <c r="R125" s="318"/>
      <c r="S125" s="318"/>
      <c r="T125" s="318"/>
      <c r="U125" s="318"/>
      <c r="V125" s="318"/>
      <c r="W125" s="318"/>
      <c r="X125" s="318"/>
      <c r="AD125" s="86">
        <f t="shared" si="29"/>
        <v>0</v>
      </c>
    </row>
    <row r="126" spans="1:30" x14ac:dyDescent="0.25">
      <c r="A126" s="1930"/>
      <c r="B126" s="1015" t="s">
        <v>240</v>
      </c>
      <c r="C126" s="318"/>
      <c r="D126" s="318"/>
      <c r="E126" s="318"/>
      <c r="F126" s="318"/>
      <c r="G126" s="358">
        <f>G123</f>
        <v>2</v>
      </c>
      <c r="H126" s="336">
        <f t="shared" si="31"/>
        <v>60</v>
      </c>
      <c r="I126" s="336"/>
      <c r="J126" s="336"/>
      <c r="K126" s="336"/>
      <c r="L126" s="336"/>
      <c r="M126" s="336"/>
      <c r="N126" s="318"/>
      <c r="O126" s="318"/>
      <c r="P126" s="318"/>
      <c r="Q126" s="318"/>
      <c r="R126" s="318"/>
      <c r="S126" s="318"/>
      <c r="T126" s="318"/>
      <c r="U126" s="318"/>
      <c r="V126" s="318"/>
      <c r="W126" s="318"/>
      <c r="X126" s="318"/>
      <c r="AD126" s="86">
        <f t="shared" si="29"/>
        <v>0</v>
      </c>
    </row>
    <row r="127" spans="1:30" x14ac:dyDescent="0.25">
      <c r="A127" s="1931"/>
      <c r="B127" s="1016" t="s">
        <v>241</v>
      </c>
      <c r="C127" s="318"/>
      <c r="D127" s="318">
        <v>2</v>
      </c>
      <c r="E127" s="318"/>
      <c r="F127" s="318"/>
      <c r="G127" s="358">
        <f>G124</f>
        <v>2</v>
      </c>
      <c r="H127" s="336">
        <f t="shared" si="31"/>
        <v>60</v>
      </c>
      <c r="I127" s="336">
        <f>J127+K127+L127</f>
        <v>18</v>
      </c>
      <c r="J127" s="336">
        <v>9</v>
      </c>
      <c r="K127" s="336"/>
      <c r="L127" s="336">
        <v>9</v>
      </c>
      <c r="M127" s="336">
        <f>H127-I127</f>
        <v>42</v>
      </c>
      <c r="N127" s="318"/>
      <c r="O127" s="318">
        <v>2</v>
      </c>
      <c r="P127" s="318"/>
      <c r="Q127" s="318"/>
      <c r="R127" s="318"/>
      <c r="S127" s="318"/>
      <c r="T127" s="318"/>
      <c r="U127" s="318"/>
      <c r="V127" s="318"/>
      <c r="W127" s="318"/>
      <c r="X127" s="318"/>
      <c r="AD127" s="86"/>
    </row>
    <row r="128" spans="1:30" x14ac:dyDescent="0.25">
      <c r="A128" s="1929" t="s">
        <v>302</v>
      </c>
      <c r="B128" s="1014" t="s">
        <v>15</v>
      </c>
      <c r="C128" s="318"/>
      <c r="D128" s="318"/>
      <c r="E128" s="318"/>
      <c r="F128" s="318"/>
      <c r="G128" s="358">
        <f>G129+G130</f>
        <v>4</v>
      </c>
      <c r="H128" s="336">
        <f t="shared" si="31"/>
        <v>120</v>
      </c>
      <c r="I128" s="336"/>
      <c r="J128" s="336"/>
      <c r="K128" s="336"/>
      <c r="L128" s="336"/>
      <c r="M128" s="336"/>
      <c r="N128" s="318"/>
      <c r="O128" s="318"/>
      <c r="P128" s="318"/>
      <c r="Q128" s="318"/>
      <c r="R128" s="318"/>
      <c r="S128" s="318"/>
      <c r="T128" s="318"/>
      <c r="U128" s="318"/>
      <c r="V128" s="318"/>
      <c r="W128" s="318"/>
      <c r="X128" s="318"/>
      <c r="AD128" s="86">
        <f t="shared" si="29"/>
        <v>0</v>
      </c>
    </row>
    <row r="129" spans="1:30" x14ac:dyDescent="0.25">
      <c r="A129" s="1930"/>
      <c r="B129" s="1015" t="s">
        <v>269</v>
      </c>
      <c r="C129" s="318"/>
      <c r="D129" s="318"/>
      <c r="E129" s="318"/>
      <c r="F129" s="318"/>
      <c r="G129" s="358">
        <f>'Семестровка уск'!D88</f>
        <v>2</v>
      </c>
      <c r="H129" s="336">
        <f t="shared" si="31"/>
        <v>60</v>
      </c>
      <c r="I129" s="336"/>
      <c r="J129" s="336"/>
      <c r="K129" s="336"/>
      <c r="L129" s="336"/>
      <c r="M129" s="336"/>
      <c r="N129" s="318"/>
      <c r="O129" s="318"/>
      <c r="P129" s="318"/>
      <c r="Q129" s="318"/>
      <c r="R129" s="318"/>
      <c r="S129" s="318"/>
      <c r="T129" s="318"/>
      <c r="U129" s="318"/>
      <c r="V129" s="318"/>
      <c r="W129" s="318"/>
      <c r="X129" s="318"/>
      <c r="AD129" s="86">
        <f t="shared" si="29"/>
        <v>0</v>
      </c>
    </row>
    <row r="130" spans="1:30" x14ac:dyDescent="0.25">
      <c r="A130" s="1930"/>
      <c r="B130" s="1016" t="s">
        <v>241</v>
      </c>
      <c r="C130" s="318"/>
      <c r="D130" s="318">
        <v>3</v>
      </c>
      <c r="E130" s="318"/>
      <c r="F130" s="318"/>
      <c r="G130" s="358">
        <f>'Семестровка уск'!E88</f>
        <v>2</v>
      </c>
      <c r="H130" s="336">
        <f t="shared" si="31"/>
        <v>60</v>
      </c>
      <c r="I130" s="336">
        <f>J130+K130+L130</f>
        <v>15</v>
      </c>
      <c r="J130" s="336"/>
      <c r="K130" s="336"/>
      <c r="L130" s="336">
        <f>'Семестровка уск'!J88</f>
        <v>15</v>
      </c>
      <c r="M130" s="336">
        <f>H130-I130</f>
        <v>45</v>
      </c>
      <c r="N130" s="318"/>
      <c r="O130" s="318"/>
      <c r="P130" s="318"/>
      <c r="Q130" s="318">
        <f>'Семестровка уск'!L88</f>
        <v>2</v>
      </c>
      <c r="R130" s="318"/>
      <c r="S130" s="318"/>
      <c r="T130" s="318"/>
      <c r="U130" s="318"/>
      <c r="V130" s="318"/>
      <c r="W130" s="318"/>
      <c r="X130" s="318"/>
      <c r="AD130" s="86">
        <f t="shared" si="29"/>
        <v>2</v>
      </c>
    </row>
    <row r="131" spans="1:30" x14ac:dyDescent="0.25">
      <c r="A131" s="1930"/>
      <c r="B131" s="1014" t="s">
        <v>253</v>
      </c>
      <c r="C131" s="318"/>
      <c r="D131" s="318"/>
      <c r="E131" s="318"/>
      <c r="F131" s="318"/>
      <c r="G131" s="358">
        <f>G128</f>
        <v>4</v>
      </c>
      <c r="H131" s="336">
        <f t="shared" si="31"/>
        <v>120</v>
      </c>
      <c r="I131" s="336"/>
      <c r="J131" s="336"/>
      <c r="K131" s="336"/>
      <c r="L131" s="336"/>
      <c r="M131" s="336"/>
      <c r="N131" s="318"/>
      <c r="O131" s="318"/>
      <c r="P131" s="318"/>
      <c r="Q131" s="318"/>
      <c r="R131" s="318"/>
      <c r="S131" s="318"/>
      <c r="T131" s="318"/>
      <c r="U131" s="318"/>
      <c r="V131" s="318"/>
      <c r="W131" s="318"/>
      <c r="X131" s="318"/>
      <c r="AD131" s="86">
        <f t="shared" si="29"/>
        <v>0</v>
      </c>
    </row>
    <row r="132" spans="1:30" x14ac:dyDescent="0.25">
      <c r="A132" s="1930"/>
      <c r="B132" s="1015" t="s">
        <v>240</v>
      </c>
      <c r="C132" s="318"/>
      <c r="D132" s="318"/>
      <c r="E132" s="318"/>
      <c r="F132" s="318"/>
      <c r="G132" s="358">
        <f t="shared" ref="G132:G133" si="32">G129</f>
        <v>2</v>
      </c>
      <c r="H132" s="336">
        <f t="shared" si="31"/>
        <v>60</v>
      </c>
      <c r="I132" s="336"/>
      <c r="J132" s="336"/>
      <c r="K132" s="336"/>
      <c r="L132" s="336"/>
      <c r="M132" s="336"/>
      <c r="N132" s="318"/>
      <c r="O132" s="318"/>
      <c r="P132" s="318"/>
      <c r="Q132" s="318"/>
      <c r="R132" s="318"/>
      <c r="S132" s="318"/>
      <c r="T132" s="318"/>
      <c r="U132" s="318"/>
      <c r="V132" s="318"/>
      <c r="W132" s="318"/>
      <c r="X132" s="318"/>
      <c r="AD132" s="86">
        <f t="shared" si="29"/>
        <v>0</v>
      </c>
    </row>
    <row r="133" spans="1:30" x14ac:dyDescent="0.25">
      <c r="A133" s="1931"/>
      <c r="B133" s="1016" t="s">
        <v>241</v>
      </c>
      <c r="C133" s="318"/>
      <c r="D133" s="318">
        <v>3</v>
      </c>
      <c r="E133" s="318"/>
      <c r="F133" s="318"/>
      <c r="G133" s="358">
        <f t="shared" si="32"/>
        <v>2</v>
      </c>
      <c r="H133" s="336">
        <f t="shared" si="31"/>
        <v>60</v>
      </c>
      <c r="I133" s="336">
        <f>J133+K133+L133</f>
        <v>30</v>
      </c>
      <c r="J133" s="336">
        <v>15</v>
      </c>
      <c r="K133" s="336"/>
      <c r="L133" s="336">
        <v>15</v>
      </c>
      <c r="M133" s="336">
        <f>H133-I133</f>
        <v>30</v>
      </c>
      <c r="N133" s="318"/>
      <c r="O133" s="318"/>
      <c r="P133" s="318"/>
      <c r="Q133" s="318">
        <v>2</v>
      </c>
      <c r="R133" s="318"/>
      <c r="S133" s="318"/>
      <c r="T133" s="318"/>
      <c r="U133" s="318"/>
      <c r="V133" s="318"/>
      <c r="W133" s="318"/>
      <c r="X133" s="318"/>
      <c r="AD133" s="86"/>
    </row>
    <row r="134" spans="1:30" x14ac:dyDescent="0.25">
      <c r="A134" s="1935" t="s">
        <v>303</v>
      </c>
      <c r="B134" s="1936"/>
      <c r="C134" s="1936"/>
      <c r="D134" s="1936"/>
      <c r="E134" s="1936"/>
      <c r="F134" s="1937"/>
      <c r="G134" s="358" t="e">
        <f>SUMIF(B109:B133,"*_*",G109:G133)</f>
        <v>#REF!</v>
      </c>
      <c r="H134" s="336" t="e">
        <f t="shared" si="31"/>
        <v>#REF!</v>
      </c>
      <c r="I134" s="336"/>
      <c r="J134" s="336"/>
      <c r="K134" s="336"/>
      <c r="L134" s="336"/>
      <c r="M134" s="336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</row>
    <row r="135" spans="1:30" x14ac:dyDescent="0.25">
      <c r="A135" s="1935" t="s">
        <v>267</v>
      </c>
      <c r="B135" s="1936"/>
      <c r="C135" s="1936"/>
      <c r="D135" s="1936"/>
      <c r="E135" s="1936"/>
      <c r="F135" s="1937"/>
      <c r="G135" s="358" t="e">
        <f>SUMIF($AD109:$AD133,"&gt;0",G109:G133)</f>
        <v>#REF!</v>
      </c>
      <c r="H135" s="358" t="e">
        <f>SUMIF($AD109:$AD133,"&gt;0",H109:H133)</f>
        <v>#REF!</v>
      </c>
      <c r="I135" s="358" t="e">
        <f t="shared" ref="I135:Q135" si="33">SUMIF($AD109:$AD133,"&gt;0",I109:I133)</f>
        <v>#REF!</v>
      </c>
      <c r="J135" s="358" t="e">
        <f t="shared" si="33"/>
        <v>#REF!</v>
      </c>
      <c r="K135" s="358">
        <f t="shared" si="33"/>
        <v>0</v>
      </c>
      <c r="L135" s="358" t="e">
        <f t="shared" si="33"/>
        <v>#REF!</v>
      </c>
      <c r="M135" s="358" t="e">
        <f t="shared" si="33"/>
        <v>#REF!</v>
      </c>
      <c r="N135" s="358">
        <f t="shared" si="33"/>
        <v>2</v>
      </c>
      <c r="O135" s="358">
        <f t="shared" si="33"/>
        <v>2</v>
      </c>
      <c r="P135" s="358">
        <f t="shared" si="33"/>
        <v>0</v>
      </c>
      <c r="Q135" s="358">
        <f t="shared" si="33"/>
        <v>2</v>
      </c>
      <c r="R135" s="318"/>
      <c r="S135" s="318"/>
      <c r="T135" s="318"/>
      <c r="U135" s="318"/>
      <c r="V135" s="318"/>
      <c r="W135" s="318"/>
      <c r="X135" s="318"/>
    </row>
    <row r="136" spans="1:30" ht="16.5" thickBot="1" x14ac:dyDescent="0.3">
      <c r="A136" s="1938" t="s">
        <v>191</v>
      </c>
      <c r="B136" s="1938"/>
      <c r="C136" s="1938"/>
      <c r="D136" s="1938"/>
      <c r="E136" s="1938"/>
      <c r="F136" s="1938"/>
      <c r="G136" s="760" t="e">
        <f>G134+G135</f>
        <v>#REF!</v>
      </c>
      <c r="H136" s="336" t="e">
        <f t="shared" si="31"/>
        <v>#REF!</v>
      </c>
      <c r="I136" s="761"/>
      <c r="J136" s="761"/>
      <c r="K136" s="761"/>
      <c r="L136" s="761"/>
      <c r="M136" s="761"/>
      <c r="N136" s="761"/>
      <c r="O136" s="761"/>
      <c r="P136" s="761"/>
      <c r="Q136" s="761"/>
      <c r="R136" s="761"/>
      <c r="S136" s="761"/>
      <c r="T136" s="761"/>
      <c r="U136" s="761"/>
      <c r="V136" s="761"/>
      <c r="W136" s="761"/>
      <c r="X136" s="761"/>
      <c r="Y136" s="316">
        <f t="shared" ref="Y136:AC136" si="34">SUM(Y110:Y111)</f>
        <v>0</v>
      </c>
      <c r="Z136" s="315">
        <f t="shared" si="34"/>
        <v>0</v>
      </c>
      <c r="AA136" s="315">
        <f t="shared" si="34"/>
        <v>0</v>
      </c>
      <c r="AB136" s="315">
        <f t="shared" si="34"/>
        <v>0</v>
      </c>
      <c r="AC136" s="315">
        <f t="shared" si="34"/>
        <v>0</v>
      </c>
    </row>
    <row r="137" spans="1:30" ht="16.5" thickBot="1" x14ac:dyDescent="0.3">
      <c r="A137" s="1939" t="s">
        <v>192</v>
      </c>
      <c r="B137" s="1940"/>
      <c r="C137" s="1940"/>
      <c r="D137" s="1940"/>
      <c r="E137" s="1940"/>
      <c r="F137" s="1940"/>
      <c r="G137" s="1940"/>
      <c r="H137" s="1940"/>
      <c r="I137" s="1941"/>
      <c r="J137" s="1941"/>
      <c r="K137" s="1941"/>
      <c r="L137" s="1941"/>
      <c r="M137" s="1941"/>
      <c r="N137" s="1940"/>
      <c r="O137" s="1940"/>
      <c r="P137" s="1940"/>
      <c r="Q137" s="1940"/>
      <c r="R137" s="1941"/>
      <c r="S137" s="1941"/>
      <c r="T137" s="1940"/>
      <c r="U137" s="1940"/>
      <c r="V137" s="1940"/>
      <c r="W137" s="1940"/>
      <c r="X137" s="1942"/>
    </row>
    <row r="138" spans="1:30" x14ac:dyDescent="0.25">
      <c r="A138" s="1943" t="s">
        <v>193</v>
      </c>
      <c r="B138" s="1021" t="s">
        <v>342</v>
      </c>
      <c r="C138" s="318"/>
      <c r="D138" s="318"/>
      <c r="E138" s="318"/>
      <c r="F138" s="318"/>
      <c r="G138" s="333"/>
      <c r="H138" s="343"/>
      <c r="I138" s="344"/>
      <c r="J138" s="345"/>
      <c r="K138" s="346"/>
      <c r="L138" s="346"/>
      <c r="M138" s="347"/>
      <c r="N138" s="219"/>
      <c r="O138" s="217"/>
      <c r="P138" s="218"/>
      <c r="Q138" s="612"/>
      <c r="R138" s="318"/>
      <c r="S138" s="318"/>
      <c r="T138" s="324"/>
      <c r="U138" s="325"/>
      <c r="V138" s="326"/>
      <c r="W138" s="328"/>
      <c r="X138" s="326"/>
      <c r="AD138" s="86">
        <f t="shared" ref="AD138:AD173" si="35">SUM(N138:S138)</f>
        <v>0</v>
      </c>
    </row>
    <row r="139" spans="1:30" ht="16.5" customHeight="1" x14ac:dyDescent="0.25">
      <c r="A139" s="1707"/>
      <c r="B139" s="573" t="s">
        <v>343</v>
      </c>
      <c r="C139" s="330"/>
      <c r="D139" s="213"/>
      <c r="E139" s="331"/>
      <c r="F139" s="332"/>
      <c r="G139" s="333">
        <f>G140+G141</f>
        <v>4</v>
      </c>
      <c r="H139" s="343">
        <f>G139*30</f>
        <v>120</v>
      </c>
      <c r="I139" s="344"/>
      <c r="J139" s="345"/>
      <c r="K139" s="346"/>
      <c r="L139" s="346"/>
      <c r="M139" s="347"/>
      <c r="N139" s="219"/>
      <c r="O139" s="217"/>
      <c r="P139" s="218"/>
      <c r="Q139" s="352"/>
      <c r="R139" s="318"/>
      <c r="S139" s="318"/>
      <c r="T139" s="338"/>
      <c r="U139" s="339"/>
      <c r="V139" s="340"/>
      <c r="W139" s="341"/>
      <c r="X139" s="340"/>
      <c r="AD139" s="86">
        <f t="shared" si="35"/>
        <v>0</v>
      </c>
    </row>
    <row r="140" spans="1:30" ht="16.5" customHeight="1" x14ac:dyDescent="0.25">
      <c r="A140" s="1707"/>
      <c r="B140" s="1015" t="s">
        <v>269</v>
      </c>
      <c r="C140" s="330"/>
      <c r="D140" s="213"/>
      <c r="E140" s="331"/>
      <c r="F140" s="332"/>
      <c r="G140" s="333">
        <f>'Семестровка уск'!D91</f>
        <v>0</v>
      </c>
      <c r="H140" s="343">
        <f>G140*30</f>
        <v>0</v>
      </c>
      <c r="I140" s="344"/>
      <c r="J140" s="345"/>
      <c r="K140" s="346"/>
      <c r="L140" s="346"/>
      <c r="M140" s="347"/>
      <c r="N140" s="219"/>
      <c r="O140" s="217"/>
      <c r="P140" s="218"/>
      <c r="Q140" s="352"/>
      <c r="R140" s="318"/>
      <c r="S140" s="318"/>
      <c r="T140" s="338"/>
      <c r="U140" s="339"/>
      <c r="V140" s="340"/>
      <c r="W140" s="341"/>
      <c r="X140" s="340"/>
      <c r="AD140" s="86">
        <f t="shared" si="35"/>
        <v>0</v>
      </c>
    </row>
    <row r="141" spans="1:30" ht="16.5" customHeight="1" x14ac:dyDescent="0.25">
      <c r="A141" s="1707"/>
      <c r="B141" s="1016" t="s">
        <v>241</v>
      </c>
      <c r="C141" s="330"/>
      <c r="D141" s="213" t="s">
        <v>157</v>
      </c>
      <c r="E141" s="331"/>
      <c r="F141" s="332"/>
      <c r="G141" s="333">
        <f>'Семестровка уск'!E91</f>
        <v>4</v>
      </c>
      <c r="H141" s="343">
        <f>G141*30</f>
        <v>120</v>
      </c>
      <c r="I141" s="344">
        <f>J141+L141+K141</f>
        <v>45</v>
      </c>
      <c r="J141" s="345">
        <f>'Семестровка уск'!H91</f>
        <v>30</v>
      </c>
      <c r="K141" s="345"/>
      <c r="L141" s="345">
        <f>'Семестровка уск'!J91</f>
        <v>15</v>
      </c>
      <c r="M141" s="347">
        <f>H141-I141</f>
        <v>75</v>
      </c>
      <c r="N141" s="219"/>
      <c r="O141" s="217"/>
      <c r="P141" s="218"/>
      <c r="Q141" s="352">
        <f>'Семестровка уск'!L91</f>
        <v>3</v>
      </c>
      <c r="R141" s="318"/>
      <c r="S141" s="318"/>
      <c r="T141" s="338"/>
      <c r="U141" s="339"/>
      <c r="V141" s="340"/>
      <c r="W141" s="341"/>
      <c r="X141" s="340"/>
      <c r="AD141" s="86">
        <f t="shared" si="35"/>
        <v>3</v>
      </c>
    </row>
    <row r="142" spans="1:30" x14ac:dyDescent="0.25">
      <c r="A142" s="1706" t="s">
        <v>196</v>
      </c>
      <c r="B142" s="593" t="s">
        <v>339</v>
      </c>
      <c r="C142" s="330"/>
      <c r="D142" s="596"/>
      <c r="E142" s="331"/>
      <c r="F142" s="332"/>
      <c r="G142" s="333"/>
      <c r="H142" s="343"/>
      <c r="I142" s="344"/>
      <c r="J142" s="345"/>
      <c r="K142" s="346"/>
      <c r="L142" s="346"/>
      <c r="M142" s="347"/>
      <c r="N142" s="219"/>
      <c r="O142" s="217"/>
      <c r="P142" s="218"/>
      <c r="Q142" s="613"/>
      <c r="R142" s="609"/>
      <c r="S142" s="609"/>
      <c r="T142" s="219"/>
      <c r="U142" s="217"/>
      <c r="V142" s="218"/>
      <c r="W142" s="216"/>
      <c r="X142" s="340"/>
      <c r="AD142" s="86">
        <f t="shared" si="35"/>
        <v>0</v>
      </c>
    </row>
    <row r="143" spans="1:30" x14ac:dyDescent="0.25">
      <c r="A143" s="1707"/>
      <c r="B143" s="573" t="s">
        <v>340</v>
      </c>
      <c r="C143" s="330"/>
      <c r="D143" s="213"/>
      <c r="E143" s="331"/>
      <c r="F143" s="332"/>
      <c r="G143" s="333">
        <f>G144+G145</f>
        <v>4</v>
      </c>
      <c r="H143" s="343">
        <f>G143*30</f>
        <v>120</v>
      </c>
      <c r="I143" s="344"/>
      <c r="J143" s="345"/>
      <c r="K143" s="346"/>
      <c r="L143" s="346"/>
      <c r="M143" s="347"/>
      <c r="N143" s="219"/>
      <c r="O143" s="217"/>
      <c r="P143" s="218"/>
      <c r="Q143" s="613"/>
      <c r="R143" s="609"/>
      <c r="S143" s="609"/>
      <c r="T143" s="219"/>
      <c r="U143" s="217"/>
      <c r="V143" s="218"/>
      <c r="W143" s="216"/>
      <c r="X143" s="340"/>
      <c r="AD143" s="86">
        <f t="shared" si="35"/>
        <v>0</v>
      </c>
    </row>
    <row r="144" spans="1:30" x14ac:dyDescent="0.25">
      <c r="A144" s="1707"/>
      <c r="B144" s="1015" t="s">
        <v>269</v>
      </c>
      <c r="C144" s="330"/>
      <c r="D144" s="213"/>
      <c r="E144" s="331"/>
      <c r="F144" s="332"/>
      <c r="G144" s="333">
        <f>'Семестровка уск'!D65</f>
        <v>2</v>
      </c>
      <c r="H144" s="343">
        <f>G144*30</f>
        <v>60</v>
      </c>
      <c r="I144" s="344"/>
      <c r="J144" s="345"/>
      <c r="K144" s="346"/>
      <c r="L144" s="346"/>
      <c r="M144" s="347"/>
      <c r="N144" s="219"/>
      <c r="O144" s="217"/>
      <c r="P144" s="218"/>
      <c r="Q144" s="613"/>
      <c r="R144" s="609"/>
      <c r="S144" s="609"/>
      <c r="T144" s="219"/>
      <c r="U144" s="217"/>
      <c r="V144" s="218"/>
      <c r="W144" s="216"/>
      <c r="X144" s="340"/>
      <c r="AD144" s="86">
        <f t="shared" si="35"/>
        <v>0</v>
      </c>
    </row>
    <row r="145" spans="1:30" x14ac:dyDescent="0.25">
      <c r="A145" s="1708"/>
      <c r="B145" s="1016" t="s">
        <v>241</v>
      </c>
      <c r="C145" s="330"/>
      <c r="D145" s="213" t="s">
        <v>247</v>
      </c>
      <c r="E145" s="331"/>
      <c r="F145" s="332"/>
      <c r="G145" s="333">
        <f>'Семестровка уск'!E65</f>
        <v>2</v>
      </c>
      <c r="H145" s="343">
        <f>G145*30</f>
        <v>60</v>
      </c>
      <c r="I145" s="344">
        <f>J145+L145+K145</f>
        <v>27</v>
      </c>
      <c r="J145" s="345">
        <f>'Семестровка уск'!H65</f>
        <v>18</v>
      </c>
      <c r="K145" s="345"/>
      <c r="L145" s="345">
        <f>'Семестровка уск'!J65</f>
        <v>9</v>
      </c>
      <c r="M145" s="347">
        <f>H145-I145</f>
        <v>33</v>
      </c>
      <c r="N145" s="219"/>
      <c r="O145" s="217"/>
      <c r="P145" s="218">
        <f>'Семестровка уск'!L65</f>
        <v>3</v>
      </c>
      <c r="Q145" s="614"/>
      <c r="R145" s="616"/>
      <c r="S145" s="609"/>
      <c r="T145" s="219"/>
      <c r="U145" s="217"/>
      <c r="V145" s="218"/>
      <c r="W145" s="216"/>
      <c r="X145" s="340"/>
      <c r="AD145" s="86">
        <f t="shared" si="35"/>
        <v>3</v>
      </c>
    </row>
    <row r="146" spans="1:30" x14ac:dyDescent="0.25">
      <c r="A146" s="1706" t="s">
        <v>199</v>
      </c>
      <c r="B146" s="1022" t="s">
        <v>345</v>
      </c>
      <c r="C146" s="345"/>
      <c r="D146" s="762"/>
      <c r="E146" s="762"/>
      <c r="F146" s="763"/>
      <c r="G146" s="763"/>
      <c r="H146" s="763"/>
      <c r="I146" s="596"/>
      <c r="J146" s="596"/>
      <c r="K146" s="596"/>
      <c r="L146" s="596"/>
      <c r="M146" s="596"/>
      <c r="N146" s="596"/>
      <c r="O146" s="596"/>
      <c r="P146" s="596"/>
      <c r="Q146" s="596"/>
      <c r="R146" s="596"/>
      <c r="S146" s="609"/>
      <c r="T146" s="219"/>
      <c r="U146" s="217"/>
      <c r="V146" s="218"/>
      <c r="W146" s="216"/>
      <c r="X146" s="340"/>
      <c r="AD146" s="86">
        <f t="shared" si="35"/>
        <v>0</v>
      </c>
    </row>
    <row r="147" spans="1:30" ht="31.5" x14ac:dyDescent="0.25">
      <c r="A147" s="1707"/>
      <c r="B147" s="593" t="s">
        <v>346</v>
      </c>
      <c r="C147" s="330"/>
      <c r="D147" s="145"/>
      <c r="E147" s="331"/>
      <c r="F147" s="332"/>
      <c r="G147" s="333">
        <f>G148+G149</f>
        <v>4</v>
      </c>
      <c r="H147" s="343">
        <f>G147*30</f>
        <v>120</v>
      </c>
      <c r="I147" s="344"/>
      <c r="J147" s="345"/>
      <c r="K147" s="346"/>
      <c r="L147" s="346"/>
      <c r="M147" s="351"/>
      <c r="N147" s="219"/>
      <c r="O147" s="217"/>
      <c r="P147" s="350"/>
      <c r="Q147" s="613"/>
      <c r="R147" s="609"/>
      <c r="S147" s="609"/>
      <c r="T147" s="219"/>
      <c r="U147" s="217"/>
      <c r="V147" s="218"/>
      <c r="W147" s="216"/>
      <c r="X147" s="340"/>
      <c r="AD147" s="86">
        <f t="shared" si="35"/>
        <v>0</v>
      </c>
    </row>
    <row r="148" spans="1:30" x14ac:dyDescent="0.25">
      <c r="A148" s="1707"/>
      <c r="B148" s="1015" t="s">
        <v>269</v>
      </c>
      <c r="C148" s="330"/>
      <c r="D148" s="213"/>
      <c r="E148" s="331"/>
      <c r="F148" s="332"/>
      <c r="G148" s="333">
        <f>'Семестровка уск'!D93</f>
        <v>0</v>
      </c>
      <c r="H148" s="343">
        <f>G148*30</f>
        <v>0</v>
      </c>
      <c r="I148" s="344"/>
      <c r="J148" s="345"/>
      <c r="K148" s="346"/>
      <c r="L148" s="346"/>
      <c r="M148" s="351"/>
      <c r="N148" s="219"/>
      <c r="O148" s="217"/>
      <c r="P148" s="350"/>
      <c r="Q148" s="613"/>
      <c r="R148" s="609"/>
      <c r="S148" s="609"/>
      <c r="T148" s="219"/>
      <c r="U148" s="217"/>
      <c r="V148" s="218"/>
      <c r="W148" s="216"/>
      <c r="X148" s="340"/>
      <c r="AD148" s="86">
        <f t="shared" si="35"/>
        <v>0</v>
      </c>
    </row>
    <row r="149" spans="1:30" x14ac:dyDescent="0.25">
      <c r="A149" s="1708"/>
      <c r="B149" s="1016" t="s">
        <v>241</v>
      </c>
      <c r="C149" s="330"/>
      <c r="D149" s="213" t="s">
        <v>157</v>
      </c>
      <c r="E149" s="331"/>
      <c r="F149" s="332"/>
      <c r="G149" s="333">
        <f>'Семестровка уск'!E93</f>
        <v>4</v>
      </c>
      <c r="H149" s="343">
        <f>G149*30</f>
        <v>120</v>
      </c>
      <c r="I149" s="344">
        <f>J149+L149+K149</f>
        <v>45</v>
      </c>
      <c r="J149" s="345">
        <f>'Семестровка уск'!H93</f>
        <v>30</v>
      </c>
      <c r="K149" s="345"/>
      <c r="L149" s="345">
        <f>'Семестровка уск'!J93</f>
        <v>15</v>
      </c>
      <c r="M149" s="347">
        <f>H149-I149</f>
        <v>75</v>
      </c>
      <c r="N149" s="219"/>
      <c r="O149" s="217"/>
      <c r="P149" s="350"/>
      <c r="Q149" s="614">
        <f>'Семестровка уск'!L93</f>
        <v>3</v>
      </c>
      <c r="R149" s="616"/>
      <c r="S149" s="609"/>
      <c r="T149" s="219"/>
      <c r="U149" s="217"/>
      <c r="V149" s="218"/>
      <c r="W149" s="216"/>
      <c r="X149" s="340"/>
      <c r="AD149" s="86">
        <f t="shared" si="35"/>
        <v>3</v>
      </c>
    </row>
    <row r="150" spans="1:30" x14ac:dyDescent="0.25">
      <c r="A150" s="1706" t="s">
        <v>203</v>
      </c>
      <c r="B150" s="593" t="s">
        <v>350</v>
      </c>
      <c r="C150" s="330"/>
      <c r="D150" s="213"/>
      <c r="E150" s="213"/>
      <c r="F150" s="213"/>
      <c r="G150" s="596"/>
      <c r="H150" s="596"/>
      <c r="I150" s="596"/>
      <c r="J150" s="596"/>
      <c r="K150" s="596"/>
      <c r="L150" s="596"/>
      <c r="M150" s="596"/>
      <c r="N150" s="596"/>
      <c r="O150" s="596"/>
      <c r="P150" s="596"/>
      <c r="Q150" s="596"/>
      <c r="R150" s="609"/>
      <c r="S150" s="609"/>
      <c r="T150" s="609"/>
      <c r="U150" s="217"/>
      <c r="V150" s="218"/>
      <c r="W150" s="216"/>
      <c r="X150" s="340"/>
      <c r="AD150" s="86">
        <f t="shared" si="35"/>
        <v>0</v>
      </c>
    </row>
    <row r="151" spans="1:30" x14ac:dyDescent="0.25">
      <c r="A151" s="1707"/>
      <c r="B151" s="593" t="s">
        <v>351</v>
      </c>
      <c r="C151" s="330"/>
      <c r="D151" s="213"/>
      <c r="E151" s="331"/>
      <c r="F151" s="331"/>
      <c r="G151" s="333">
        <f>G152+G153</f>
        <v>6</v>
      </c>
      <c r="H151" s="318">
        <f>G151*30</f>
        <v>180</v>
      </c>
      <c r="I151" s="335"/>
      <c r="J151" s="336"/>
      <c r="K151" s="336"/>
      <c r="L151" s="336"/>
      <c r="M151" s="353"/>
      <c r="N151" s="219"/>
      <c r="O151" s="217"/>
      <c r="P151" s="350"/>
      <c r="Q151" s="613"/>
      <c r="R151" s="609"/>
      <c r="S151" s="609"/>
      <c r="T151" s="219"/>
      <c r="U151" s="217"/>
      <c r="V151" s="218"/>
      <c r="W151" s="216"/>
      <c r="X151" s="340"/>
      <c r="AD151" s="86">
        <f t="shared" si="35"/>
        <v>0</v>
      </c>
    </row>
    <row r="152" spans="1:30" x14ac:dyDescent="0.25">
      <c r="A152" s="1707"/>
      <c r="B152" s="1015" t="s">
        <v>269</v>
      </c>
      <c r="C152" s="345"/>
      <c r="D152" s="213"/>
      <c r="E152" s="213"/>
      <c r="F152" s="213"/>
      <c r="G152" s="358">
        <f>'Семестровка уск'!D96</f>
        <v>3</v>
      </c>
      <c r="H152" s="318">
        <f>G152*30</f>
        <v>90</v>
      </c>
      <c r="I152" s="336"/>
      <c r="J152" s="336"/>
      <c r="K152" s="336"/>
      <c r="L152" s="336"/>
      <c r="M152" s="631"/>
      <c r="N152" s="609"/>
      <c r="O152" s="609"/>
      <c r="P152" s="609"/>
      <c r="Q152" s="609"/>
      <c r="R152" s="609"/>
      <c r="S152" s="609"/>
      <c r="T152" s="219"/>
      <c r="U152" s="217"/>
      <c r="V152" s="218"/>
      <c r="W152" s="216"/>
      <c r="X152" s="340"/>
      <c r="AD152" s="86">
        <f t="shared" si="35"/>
        <v>0</v>
      </c>
    </row>
    <row r="153" spans="1:30" x14ac:dyDescent="0.25">
      <c r="A153" s="1708"/>
      <c r="B153" s="1016" t="s">
        <v>241</v>
      </c>
      <c r="C153" s="345">
        <v>4</v>
      </c>
      <c r="D153" s="213"/>
      <c r="E153" s="213"/>
      <c r="F153" s="213"/>
      <c r="G153" s="358">
        <f>'Семестровка уск'!E96</f>
        <v>3</v>
      </c>
      <c r="H153" s="318">
        <f>G153*30</f>
        <v>90</v>
      </c>
      <c r="I153" s="631">
        <f>J153+L153+K153</f>
        <v>45</v>
      </c>
      <c r="J153" s="345">
        <f>'Семестровка уск'!H96</f>
        <v>30</v>
      </c>
      <c r="K153" s="345"/>
      <c r="L153" s="345">
        <f>'Семестровка уск'!J96</f>
        <v>15</v>
      </c>
      <c r="M153" s="632">
        <f>H153-I153</f>
        <v>45</v>
      </c>
      <c r="N153" s="609"/>
      <c r="O153" s="609"/>
      <c r="P153" s="609"/>
      <c r="Q153" s="609">
        <f>'Семестровка уск'!L96</f>
        <v>3</v>
      </c>
      <c r="R153" s="609"/>
      <c r="S153" s="609"/>
      <c r="T153" s="219"/>
      <c r="U153" s="217"/>
      <c r="V153" s="218"/>
      <c r="W153" s="216"/>
      <c r="X153" s="340"/>
      <c r="AD153" s="86">
        <f t="shared" si="35"/>
        <v>3</v>
      </c>
    </row>
    <row r="154" spans="1:30" x14ac:dyDescent="0.25">
      <c r="A154" s="1944" t="s">
        <v>207</v>
      </c>
      <c r="B154" s="1015" t="s">
        <v>353</v>
      </c>
      <c r="C154" s="330"/>
      <c r="D154" s="213"/>
      <c r="E154" s="331"/>
      <c r="F154" s="332"/>
      <c r="G154" s="333" t="e">
        <f>'Семестровка уск'!#REF!</f>
        <v>#REF!</v>
      </c>
      <c r="H154" s="352"/>
      <c r="I154" s="344"/>
      <c r="J154" s="345"/>
      <c r="K154" s="346"/>
      <c r="L154" s="346"/>
      <c r="M154" s="347"/>
      <c r="N154" s="219"/>
      <c r="O154" s="217"/>
      <c r="P154" s="350"/>
      <c r="Q154" s="613"/>
      <c r="R154" s="609"/>
      <c r="S154" s="609"/>
      <c r="T154" s="219"/>
      <c r="U154" s="217"/>
      <c r="V154" s="218"/>
      <c r="W154" s="216"/>
      <c r="X154" s="218"/>
      <c r="AD154" s="86">
        <f t="shared" si="35"/>
        <v>0</v>
      </c>
    </row>
    <row r="155" spans="1:30" x14ac:dyDescent="0.25">
      <c r="A155" s="1945"/>
      <c r="B155" s="1016" t="s">
        <v>354</v>
      </c>
      <c r="C155" s="330">
        <v>4</v>
      </c>
      <c r="D155" s="213"/>
      <c r="E155" s="331"/>
      <c r="F155" s="332"/>
      <c r="G155" s="333" t="e">
        <f>'Семестровка уск'!#REF!</f>
        <v>#REF!</v>
      </c>
      <c r="H155" s="352" t="e">
        <f>G155*30</f>
        <v>#REF!</v>
      </c>
      <c r="I155" s="344" t="e">
        <f>J155+L155</f>
        <v>#REF!</v>
      </c>
      <c r="J155" s="345" t="e">
        <f>'Семестровка уск'!#REF!</f>
        <v>#REF!</v>
      </c>
      <c r="K155" s="345"/>
      <c r="L155" s="345" t="e">
        <f>'Семестровка уск'!#REF!</f>
        <v>#REF!</v>
      </c>
      <c r="M155" s="347" t="e">
        <f>H155-I155</f>
        <v>#REF!</v>
      </c>
      <c r="N155" s="219"/>
      <c r="O155" s="217"/>
      <c r="P155" s="350"/>
      <c r="Q155" s="613" t="e">
        <f>'Семестровка уск'!#REF!</f>
        <v>#REF!</v>
      </c>
      <c r="R155" s="609"/>
      <c r="S155" s="609"/>
      <c r="T155" s="219"/>
      <c r="U155" s="217"/>
      <c r="V155" s="218"/>
      <c r="W155" s="216"/>
      <c r="X155" s="218"/>
      <c r="AD155" s="86" t="e">
        <f t="shared" si="35"/>
        <v>#REF!</v>
      </c>
    </row>
    <row r="156" spans="1:30" x14ac:dyDescent="0.25">
      <c r="A156" s="1706" t="s">
        <v>210</v>
      </c>
      <c r="B156" s="593" t="s">
        <v>357</v>
      </c>
      <c r="C156" s="330"/>
      <c r="D156" s="346"/>
      <c r="E156" s="332"/>
      <c r="F156" s="331"/>
      <c r="G156" s="333"/>
      <c r="H156" s="343"/>
      <c r="I156" s="344"/>
      <c r="J156" s="345"/>
      <c r="K156" s="346"/>
      <c r="L156" s="346"/>
      <c r="M156" s="347"/>
      <c r="N156" s="219"/>
      <c r="O156" s="217"/>
      <c r="P156" s="350"/>
      <c r="Q156" s="613"/>
      <c r="R156" s="609"/>
      <c r="S156" s="609"/>
      <c r="T156" s="219"/>
      <c r="U156" s="217"/>
      <c r="V156" s="218"/>
      <c r="W156" s="216"/>
      <c r="X156" s="218"/>
      <c r="AD156" s="86">
        <f t="shared" si="35"/>
        <v>0</v>
      </c>
    </row>
    <row r="157" spans="1:30" x14ac:dyDescent="0.25">
      <c r="A157" s="1707"/>
      <c r="B157" s="593" t="s">
        <v>358</v>
      </c>
      <c r="C157" s="330"/>
      <c r="D157" s="346"/>
      <c r="E157" s="332"/>
      <c r="F157" s="331"/>
      <c r="G157" s="333" t="e">
        <f>G158+G159</f>
        <v>#REF!</v>
      </c>
      <c r="H157" s="343" t="e">
        <f t="shared" ref="H157:H159" si="36">G157*30</f>
        <v>#REF!</v>
      </c>
      <c r="I157" s="357"/>
      <c r="J157" s="358"/>
      <c r="K157" s="358"/>
      <c r="L157" s="358"/>
      <c r="M157" s="353"/>
      <c r="N157" s="219"/>
      <c r="O157" s="217"/>
      <c r="P157" s="350"/>
      <c r="Q157" s="613"/>
      <c r="R157" s="609"/>
      <c r="S157" s="609"/>
      <c r="T157" s="219"/>
      <c r="U157" s="217"/>
      <c r="V157" s="218"/>
      <c r="W157" s="216"/>
      <c r="X157" s="218"/>
      <c r="AD157" s="86">
        <f t="shared" si="35"/>
        <v>0</v>
      </c>
    </row>
    <row r="158" spans="1:30" x14ac:dyDescent="0.25">
      <c r="A158" s="1707"/>
      <c r="B158" s="1015" t="s">
        <v>269</v>
      </c>
      <c r="C158" s="330"/>
      <c r="D158" s="346"/>
      <c r="E158" s="332"/>
      <c r="F158" s="331"/>
      <c r="G158" s="333" t="e">
        <f>'Семестровка уск'!#REF!</f>
        <v>#REF!</v>
      </c>
      <c r="H158" s="343" t="e">
        <f t="shared" si="36"/>
        <v>#REF!</v>
      </c>
      <c r="I158" s="357"/>
      <c r="J158" s="358"/>
      <c r="K158" s="358"/>
      <c r="L158" s="358"/>
      <c r="M158" s="353"/>
      <c r="N158" s="219"/>
      <c r="O158" s="217"/>
      <c r="P158" s="350"/>
      <c r="Q158" s="613"/>
      <c r="R158" s="609"/>
      <c r="S158" s="609"/>
      <c r="T158" s="219"/>
      <c r="U158" s="217"/>
      <c r="V158" s="218"/>
      <c r="W158" s="216"/>
      <c r="X158" s="218"/>
      <c r="AD158" s="86">
        <f t="shared" si="35"/>
        <v>0</v>
      </c>
    </row>
    <row r="159" spans="1:30" x14ac:dyDescent="0.25">
      <c r="A159" s="1708"/>
      <c r="B159" s="1016" t="s">
        <v>241</v>
      </c>
      <c r="C159" s="330">
        <v>4</v>
      </c>
      <c r="D159" s="346"/>
      <c r="E159" s="332"/>
      <c r="F159" s="331"/>
      <c r="G159" s="333" t="e">
        <f>'Семестровка уск'!#REF!</f>
        <v>#REF!</v>
      </c>
      <c r="H159" s="343" t="e">
        <f t="shared" si="36"/>
        <v>#REF!</v>
      </c>
      <c r="I159" s="344" t="e">
        <f>J159+L159+K159</f>
        <v>#REF!</v>
      </c>
      <c r="J159" s="345" t="e">
        <f>'Семестровка уск'!#REF!</f>
        <v>#REF!</v>
      </c>
      <c r="K159" s="345"/>
      <c r="L159" s="345" t="e">
        <f>'Семестровка уск'!#REF!</f>
        <v>#REF!</v>
      </c>
      <c r="M159" s="347" t="e">
        <f t="shared" ref="M159" si="37">H159-I159</f>
        <v>#REF!</v>
      </c>
      <c r="N159" s="219"/>
      <c r="O159" s="217"/>
      <c r="P159" s="350"/>
      <c r="Q159" s="613"/>
      <c r="R159" s="609" t="e">
        <f>'Семестровка уск'!#REF!</f>
        <v>#REF!</v>
      </c>
      <c r="S159" s="609"/>
      <c r="T159" s="219"/>
      <c r="U159" s="217"/>
      <c r="V159" s="218"/>
      <c r="W159" s="216"/>
      <c r="X159" s="218"/>
      <c r="AD159" s="86" t="e">
        <f t="shared" si="35"/>
        <v>#REF!</v>
      </c>
    </row>
    <row r="160" spans="1:30" x14ac:dyDescent="0.25">
      <c r="A160" s="1706" t="s">
        <v>213</v>
      </c>
      <c r="B160" s="593" t="s">
        <v>359</v>
      </c>
      <c r="C160" s="330"/>
      <c r="D160" s="346"/>
      <c r="E160" s="332"/>
      <c r="F160" s="331"/>
      <c r="G160" s="333"/>
      <c r="H160" s="343"/>
      <c r="I160" s="344"/>
      <c r="J160" s="345"/>
      <c r="K160" s="346"/>
      <c r="L160" s="346"/>
      <c r="M160" s="347"/>
      <c r="N160" s="219"/>
      <c r="O160" s="217"/>
      <c r="P160" s="350"/>
      <c r="Q160" s="613"/>
      <c r="R160" s="609"/>
      <c r="S160" s="609"/>
      <c r="T160" s="219"/>
      <c r="U160" s="217"/>
      <c r="V160" s="218"/>
      <c r="W160" s="216"/>
      <c r="X160" s="218"/>
      <c r="AD160" s="86">
        <f t="shared" si="35"/>
        <v>0</v>
      </c>
    </row>
    <row r="161" spans="1:31" x14ac:dyDescent="0.25">
      <c r="A161" s="1707"/>
      <c r="B161" s="593" t="s">
        <v>360</v>
      </c>
      <c r="C161" s="330"/>
      <c r="D161" s="346"/>
      <c r="E161" s="332"/>
      <c r="F161" s="331"/>
      <c r="G161" s="333">
        <f>G162+G163</f>
        <v>6</v>
      </c>
      <c r="H161" s="343">
        <f t="shared" ref="H161:H163" si="38">G161*30</f>
        <v>180</v>
      </c>
      <c r="I161" s="357"/>
      <c r="J161" s="358"/>
      <c r="K161" s="358"/>
      <c r="L161" s="358"/>
      <c r="M161" s="353"/>
      <c r="N161" s="219"/>
      <c r="O161" s="217"/>
      <c r="P161" s="350"/>
      <c r="Q161" s="613"/>
      <c r="R161" s="609"/>
      <c r="S161" s="609"/>
      <c r="T161" s="219"/>
      <c r="U161" s="217"/>
      <c r="V161" s="218"/>
      <c r="W161" s="216"/>
      <c r="X161" s="218"/>
      <c r="AD161" s="86">
        <f t="shared" si="35"/>
        <v>0</v>
      </c>
    </row>
    <row r="162" spans="1:31" x14ac:dyDescent="0.25">
      <c r="A162" s="1707"/>
      <c r="B162" s="1015" t="s">
        <v>269</v>
      </c>
      <c r="C162" s="330"/>
      <c r="D162" s="346"/>
      <c r="E162" s="332"/>
      <c r="F162" s="331"/>
      <c r="G162" s="333">
        <f>'Семестровка уск'!D112</f>
        <v>3</v>
      </c>
      <c r="H162" s="343">
        <f t="shared" si="38"/>
        <v>90</v>
      </c>
      <c r="I162" s="357"/>
      <c r="J162" s="358"/>
      <c r="K162" s="358"/>
      <c r="L162" s="358"/>
      <c r="M162" s="353"/>
      <c r="N162" s="219"/>
      <c r="O162" s="217"/>
      <c r="P162" s="350"/>
      <c r="Q162" s="613"/>
      <c r="R162" s="609"/>
      <c r="S162" s="609"/>
      <c r="T162" s="219"/>
      <c r="U162" s="217"/>
      <c r="V162" s="218"/>
      <c r="W162" s="216"/>
      <c r="X162" s="218"/>
      <c r="AD162" s="86">
        <f t="shared" si="35"/>
        <v>0</v>
      </c>
    </row>
    <row r="163" spans="1:31" x14ac:dyDescent="0.25">
      <c r="A163" s="1708"/>
      <c r="B163" s="1016" t="s">
        <v>241</v>
      </c>
      <c r="C163" s="330">
        <v>4</v>
      </c>
      <c r="D163" s="346"/>
      <c r="E163" s="332"/>
      <c r="F163" s="331"/>
      <c r="G163" s="333">
        <f>'Семестровка уск'!E112</f>
        <v>3</v>
      </c>
      <c r="H163" s="343">
        <f t="shared" si="38"/>
        <v>90</v>
      </c>
      <c r="I163" s="344">
        <f>J163+L163+K163</f>
        <v>39</v>
      </c>
      <c r="J163" s="358">
        <f>'Семестровка уск'!H112</f>
        <v>26</v>
      </c>
      <c r="K163" s="358">
        <f>'Семестровка уск'!I112</f>
        <v>0</v>
      </c>
      <c r="L163" s="358">
        <f>'Семестровка уск'!J112</f>
        <v>13</v>
      </c>
      <c r="M163" s="347">
        <f t="shared" ref="M163" si="39">H163-I163</f>
        <v>51</v>
      </c>
      <c r="N163" s="219"/>
      <c r="O163" s="217"/>
      <c r="P163" s="350"/>
      <c r="Q163" s="614"/>
      <c r="R163" s="616">
        <f>'Семестровка уск'!L112</f>
        <v>3</v>
      </c>
      <c r="S163" s="609"/>
      <c r="T163" s="219"/>
      <c r="U163" s="217"/>
      <c r="V163" s="218"/>
      <c r="W163" s="216"/>
      <c r="X163" s="218"/>
      <c r="AD163" s="86">
        <f t="shared" si="35"/>
        <v>3</v>
      </c>
    </row>
    <row r="164" spans="1:31" x14ac:dyDescent="0.25">
      <c r="A164" s="1706" t="s">
        <v>216</v>
      </c>
      <c r="B164" s="211"/>
      <c r="C164" s="330"/>
      <c r="D164" s="346"/>
      <c r="E164" s="332"/>
      <c r="F164" s="213"/>
      <c r="G164" s="596"/>
      <c r="H164" s="596"/>
      <c r="I164" s="596"/>
      <c r="J164" s="596"/>
      <c r="K164" s="596"/>
      <c r="L164" s="596"/>
      <c r="M164" s="596"/>
      <c r="N164" s="596"/>
      <c r="O164" s="596"/>
      <c r="P164" s="596"/>
      <c r="Q164" s="596"/>
      <c r="R164" s="596"/>
      <c r="S164" s="596"/>
      <c r="T164" s="609"/>
      <c r="U164" s="609"/>
      <c r="V164" s="218"/>
      <c r="W164" s="216"/>
      <c r="X164" s="218"/>
      <c r="AD164" s="86">
        <f t="shared" si="35"/>
        <v>0</v>
      </c>
    </row>
    <row r="165" spans="1:31" x14ac:dyDescent="0.25">
      <c r="A165" s="1707"/>
      <c r="B165" s="211"/>
      <c r="C165" s="330"/>
      <c r="D165" s="346"/>
      <c r="E165" s="332"/>
      <c r="F165" s="331"/>
      <c r="G165" s="333">
        <f>G166+G167</f>
        <v>6</v>
      </c>
      <c r="H165" s="343">
        <f>G165*30</f>
        <v>180</v>
      </c>
      <c r="I165" s="357"/>
      <c r="J165" s="358"/>
      <c r="K165" s="358"/>
      <c r="L165" s="358"/>
      <c r="M165" s="353"/>
      <c r="N165" s="219"/>
      <c r="O165" s="217"/>
      <c r="P165" s="350"/>
      <c r="Q165" s="613"/>
      <c r="R165" s="609"/>
      <c r="S165" s="609"/>
      <c r="T165" s="219"/>
      <c r="U165" s="217"/>
      <c r="V165" s="218"/>
      <c r="W165" s="216"/>
      <c r="X165" s="218"/>
      <c r="AD165" s="86">
        <f t="shared" si="35"/>
        <v>0</v>
      </c>
    </row>
    <row r="166" spans="1:31" x14ac:dyDescent="0.25">
      <c r="A166" s="1707"/>
      <c r="B166" s="764"/>
      <c r="C166" s="330"/>
      <c r="D166" s="346"/>
      <c r="E166" s="332"/>
      <c r="F166" s="331"/>
      <c r="G166" s="333">
        <f>'Семестровка уск'!D112</f>
        <v>3</v>
      </c>
      <c r="H166" s="343">
        <f>G166*30</f>
        <v>90</v>
      </c>
      <c r="I166" s="357"/>
      <c r="J166" s="358"/>
      <c r="K166" s="358"/>
      <c r="L166" s="358"/>
      <c r="M166" s="353"/>
      <c r="N166" s="219"/>
      <c r="O166" s="217"/>
      <c r="P166" s="350"/>
      <c r="Q166" s="613"/>
      <c r="R166" s="609"/>
      <c r="S166" s="609"/>
      <c r="T166" s="219"/>
      <c r="U166" s="217"/>
      <c r="V166" s="218"/>
      <c r="W166" s="216"/>
      <c r="X166" s="218"/>
      <c r="AD166" s="86">
        <f t="shared" si="35"/>
        <v>0</v>
      </c>
    </row>
    <row r="167" spans="1:31" x14ac:dyDescent="0.25">
      <c r="A167" s="1708"/>
      <c r="B167" s="765"/>
      <c r="C167" s="330"/>
      <c r="D167" s="346"/>
      <c r="E167" s="332"/>
      <c r="F167" s="331"/>
      <c r="G167" s="333">
        <f>'Семестровка уск'!E112</f>
        <v>3</v>
      </c>
      <c r="H167" s="343">
        <f>G167*30</f>
        <v>90</v>
      </c>
      <c r="I167" s="344">
        <f>J167+L167+K167</f>
        <v>0</v>
      </c>
      <c r="J167" s="345"/>
      <c r="K167" s="345"/>
      <c r="L167" s="345"/>
      <c r="M167" s="347">
        <f>H167-I167</f>
        <v>90</v>
      </c>
      <c r="N167" s="219"/>
      <c r="O167" s="217"/>
      <c r="P167" s="350"/>
      <c r="Q167" s="613"/>
      <c r="R167" s="609"/>
      <c r="S167" s="609"/>
      <c r="T167" s="219"/>
      <c r="U167" s="217"/>
      <c r="V167" s="218"/>
      <c r="W167" s="216"/>
      <c r="X167" s="218"/>
      <c r="AD167" s="86">
        <f t="shared" si="35"/>
        <v>0</v>
      </c>
    </row>
    <row r="168" spans="1:31" x14ac:dyDescent="0.25">
      <c r="A168" s="1717" t="s">
        <v>219</v>
      </c>
      <c r="B168" s="593" t="s">
        <v>335</v>
      </c>
      <c r="C168" s="330"/>
      <c r="D168" s="346"/>
      <c r="E168" s="332"/>
      <c r="F168" s="331"/>
      <c r="G168" s="333"/>
      <c r="H168" s="352"/>
      <c r="I168" s="344"/>
      <c r="J168" s="345"/>
      <c r="K168" s="346"/>
      <c r="L168" s="346"/>
      <c r="M168" s="347"/>
      <c r="N168" s="219"/>
      <c r="O168" s="217"/>
      <c r="P168" s="350"/>
      <c r="Q168" s="613"/>
      <c r="R168" s="609"/>
      <c r="S168" s="609"/>
      <c r="T168" s="219"/>
      <c r="U168" s="217"/>
      <c r="V168" s="218"/>
      <c r="W168" s="216"/>
      <c r="X168" s="218"/>
      <c r="AD168" s="86">
        <f t="shared" si="35"/>
        <v>0</v>
      </c>
    </row>
    <row r="169" spans="1:31" x14ac:dyDescent="0.25">
      <c r="A169" s="1718"/>
      <c r="B169" s="1018" t="s">
        <v>336</v>
      </c>
      <c r="C169" s="635"/>
      <c r="D169" s="636"/>
      <c r="E169" s="637"/>
      <c r="F169" s="638"/>
      <c r="G169" s="639">
        <f>G170+G171</f>
        <v>4</v>
      </c>
      <c r="H169" s="343">
        <f>G169*30</f>
        <v>120</v>
      </c>
      <c r="I169" s="640"/>
      <c r="J169" s="641"/>
      <c r="K169" s="636"/>
      <c r="L169" s="636"/>
      <c r="M169" s="642"/>
      <c r="N169" s="643"/>
      <c r="O169" s="644"/>
      <c r="P169" s="645"/>
      <c r="Q169" s="646"/>
      <c r="R169" s="647"/>
      <c r="S169" s="647"/>
      <c r="T169" s="643"/>
      <c r="U169" s="644"/>
      <c r="V169" s="648"/>
      <c r="W169" s="649"/>
      <c r="X169" s="648"/>
      <c r="AD169" s="86">
        <f t="shared" si="35"/>
        <v>0</v>
      </c>
    </row>
    <row r="170" spans="1:31" x14ac:dyDescent="0.25">
      <c r="A170" s="1718"/>
      <c r="B170" s="1015" t="s">
        <v>269</v>
      </c>
      <c r="C170" s="345"/>
      <c r="D170" s="346"/>
      <c r="E170" s="346"/>
      <c r="F170" s="213"/>
      <c r="G170" s="358">
        <f>'Семестровка уск'!D66</f>
        <v>2</v>
      </c>
      <c r="H170" s="343">
        <f t="shared" ref="H170:H172" si="40">G170*30</f>
        <v>60</v>
      </c>
      <c r="I170" s="631"/>
      <c r="J170" s="345"/>
      <c r="K170" s="346"/>
      <c r="L170" s="346"/>
      <c r="M170" s="632"/>
      <c r="N170" s="609"/>
      <c r="O170" s="609"/>
      <c r="P170" s="609"/>
      <c r="Q170" s="609"/>
      <c r="R170" s="609"/>
      <c r="S170" s="609"/>
      <c r="T170" s="609"/>
      <c r="U170" s="609"/>
      <c r="V170" s="609"/>
      <c r="W170" s="609"/>
      <c r="X170" s="609"/>
      <c r="AD170" s="86">
        <f t="shared" si="35"/>
        <v>0</v>
      </c>
    </row>
    <row r="171" spans="1:31" x14ac:dyDescent="0.25">
      <c r="A171" s="1719"/>
      <c r="B171" s="1016" t="s">
        <v>241</v>
      </c>
      <c r="C171" s="345"/>
      <c r="D171" s="346" t="s">
        <v>249</v>
      </c>
      <c r="E171" s="346"/>
      <c r="F171" s="213"/>
      <c r="G171" s="333">
        <f>'Семестровка уск'!E66</f>
        <v>2</v>
      </c>
      <c r="H171" s="343">
        <f t="shared" si="40"/>
        <v>60</v>
      </c>
      <c r="I171" s="344">
        <f>J171+L171+K171</f>
        <v>27</v>
      </c>
      <c r="J171" s="345">
        <f>'Семестровка уск'!H66</f>
        <v>18</v>
      </c>
      <c r="K171" s="345">
        <f>'Семестровка уск'!I66</f>
        <v>0</v>
      </c>
      <c r="L171" s="345">
        <f>'Семестровка уск'!J66</f>
        <v>9</v>
      </c>
      <c r="M171" s="347">
        <f>H171-I171</f>
        <v>33</v>
      </c>
      <c r="N171" s="219"/>
      <c r="O171" s="217">
        <f>'Семестровка уск'!L66</f>
        <v>3</v>
      </c>
      <c r="P171" s="350"/>
      <c r="Q171" s="613"/>
      <c r="R171" s="609"/>
      <c r="S171" s="609"/>
      <c r="T171" s="609"/>
      <c r="U171" s="609"/>
      <c r="V171" s="609"/>
      <c r="W171" s="609"/>
      <c r="X171" s="609"/>
      <c r="AD171" s="86">
        <f t="shared" si="35"/>
        <v>3</v>
      </c>
    </row>
    <row r="172" spans="1:31" x14ac:dyDescent="0.25">
      <c r="A172" s="1924" t="s">
        <v>303</v>
      </c>
      <c r="B172" s="1925"/>
      <c r="C172" s="1925"/>
      <c r="D172" s="1925"/>
      <c r="E172" s="1925"/>
      <c r="F172" s="1926"/>
      <c r="G172" s="358" t="e">
        <f>SUMIF(B138:B171,"*_*",G138:G171)</f>
        <v>#REF!</v>
      </c>
      <c r="H172" s="343" t="e">
        <f t="shared" si="40"/>
        <v>#REF!</v>
      </c>
      <c r="I172" s="631"/>
      <c r="J172" s="345"/>
      <c r="K172" s="345"/>
      <c r="L172" s="345"/>
      <c r="M172" s="632"/>
      <c r="N172" s="609"/>
      <c r="O172" s="609"/>
      <c r="P172" s="609"/>
      <c r="Q172" s="609"/>
      <c r="R172" s="609"/>
      <c r="S172" s="609"/>
      <c r="T172" s="609"/>
      <c r="U172" s="609"/>
      <c r="V172" s="609"/>
      <c r="W172" s="609"/>
      <c r="X172" s="609"/>
      <c r="AD172" s="86">
        <f t="shared" si="35"/>
        <v>0</v>
      </c>
    </row>
    <row r="173" spans="1:31" ht="16.5" thickBot="1" x14ac:dyDescent="0.3">
      <c r="A173" s="1924" t="s">
        <v>267</v>
      </c>
      <c r="B173" s="1925"/>
      <c r="C173" s="1925"/>
      <c r="D173" s="1925"/>
      <c r="E173" s="1925"/>
      <c r="F173" s="1926"/>
      <c r="G173" s="358">
        <f t="shared" ref="G173:X173" si="41">SUMIF($AD138:$AD171,"&gt;0",G138:G171)</f>
        <v>18</v>
      </c>
      <c r="H173" s="358">
        <f t="shared" si="41"/>
        <v>540</v>
      </c>
      <c r="I173" s="358">
        <f t="shared" si="41"/>
        <v>228</v>
      </c>
      <c r="J173" s="358">
        <f t="shared" si="41"/>
        <v>152</v>
      </c>
      <c r="K173" s="358">
        <f t="shared" si="41"/>
        <v>0</v>
      </c>
      <c r="L173" s="358">
        <f t="shared" si="41"/>
        <v>76</v>
      </c>
      <c r="M173" s="358">
        <f t="shared" si="41"/>
        <v>312</v>
      </c>
      <c r="N173" s="358">
        <f t="shared" si="41"/>
        <v>0</v>
      </c>
      <c r="O173" s="358">
        <f t="shared" si="41"/>
        <v>3</v>
      </c>
      <c r="P173" s="358">
        <f t="shared" si="41"/>
        <v>3</v>
      </c>
      <c r="Q173" s="358">
        <f t="shared" si="41"/>
        <v>9</v>
      </c>
      <c r="R173" s="358">
        <f t="shared" si="41"/>
        <v>3</v>
      </c>
      <c r="S173" s="358">
        <f t="shared" si="41"/>
        <v>0</v>
      </c>
      <c r="T173" s="358">
        <f t="shared" si="41"/>
        <v>0</v>
      </c>
      <c r="U173" s="358">
        <f t="shared" si="41"/>
        <v>0</v>
      </c>
      <c r="V173" s="358">
        <f t="shared" si="41"/>
        <v>0</v>
      </c>
      <c r="W173" s="358">
        <f t="shared" si="41"/>
        <v>0</v>
      </c>
      <c r="X173" s="358">
        <f t="shared" si="41"/>
        <v>0</v>
      </c>
      <c r="AD173" s="86">
        <f t="shared" si="35"/>
        <v>18</v>
      </c>
    </row>
    <row r="174" spans="1:31" ht="16.5" thickBot="1" x14ac:dyDescent="0.3">
      <c r="A174" s="1686" t="s">
        <v>225</v>
      </c>
      <c r="B174" s="1687"/>
      <c r="C174" s="1687"/>
      <c r="D174" s="1687"/>
      <c r="E174" s="1687"/>
      <c r="F174" s="1688"/>
      <c r="G174" s="930" t="e">
        <f>G172+G173</f>
        <v>#REF!</v>
      </c>
      <c r="H174" s="930" t="e">
        <f>H172+H173</f>
        <v>#REF!</v>
      </c>
      <c r="I174" s="878"/>
      <c r="J174" s="878"/>
      <c r="K174" s="878"/>
      <c r="L174" s="878"/>
      <c r="M174" s="878"/>
      <c r="N174" s="878"/>
      <c r="O174" s="878"/>
      <c r="P174" s="878"/>
      <c r="Q174" s="878"/>
      <c r="R174" s="878"/>
      <c r="S174" s="878"/>
      <c r="T174" s="878"/>
      <c r="U174" s="878"/>
      <c r="V174" s="878"/>
      <c r="W174" s="878"/>
      <c r="X174" s="878"/>
      <c r="Y174" s="231">
        <f>SUM(Y138:Y169)</f>
        <v>0</v>
      </c>
      <c r="Z174" s="230">
        <f>SUM(Z138:Z169)</f>
        <v>0</v>
      </c>
      <c r="AA174" s="230">
        <f>SUM(AA138:AA169)</f>
        <v>0</v>
      </c>
      <c r="AB174" s="230">
        <f>SUM(AB138:AB169)</f>
        <v>0</v>
      </c>
      <c r="AC174" s="230">
        <f>SUM(AC138:AC169)</f>
        <v>0</v>
      </c>
      <c r="AE174" s="145" t="e">
        <f>G174*30</f>
        <v>#REF!</v>
      </c>
    </row>
    <row r="175" spans="1:31" ht="16.5" thickBot="1" x14ac:dyDescent="0.3">
      <c r="A175" s="1720" t="s">
        <v>306</v>
      </c>
      <c r="B175" s="1721"/>
      <c r="C175" s="1721"/>
      <c r="D175" s="1721"/>
      <c r="E175" s="1721"/>
      <c r="F175" s="1721"/>
      <c r="G175" s="760" t="e">
        <f>G172+G134</f>
        <v>#REF!</v>
      </c>
      <c r="H175" s="343" t="e">
        <f t="shared" ref="H175" si="42">G175*30</f>
        <v>#REF!</v>
      </c>
      <c r="I175" s="736"/>
      <c r="J175" s="878"/>
      <c r="K175" s="878"/>
      <c r="L175" s="878"/>
      <c r="M175" s="878"/>
      <c r="N175" s="878"/>
      <c r="O175" s="878"/>
      <c r="P175" s="878"/>
      <c r="Q175" s="878"/>
      <c r="R175" s="878"/>
      <c r="S175" s="878"/>
      <c r="T175" s="878"/>
      <c r="U175" s="878"/>
      <c r="V175" s="878"/>
      <c r="W175" s="878"/>
      <c r="X175" s="878"/>
      <c r="Y175" s="231"/>
      <c r="Z175" s="230"/>
      <c r="AA175" s="230"/>
      <c r="AB175" s="230"/>
      <c r="AC175" s="230"/>
    </row>
    <row r="176" spans="1:31" ht="16.5" thickBot="1" x14ac:dyDescent="0.3">
      <c r="A176" s="1720" t="s">
        <v>307</v>
      </c>
      <c r="B176" s="1721"/>
      <c r="C176" s="1721"/>
      <c r="D176" s="1721"/>
      <c r="E176" s="1721"/>
      <c r="F176" s="1721"/>
      <c r="G176" s="760" t="e">
        <f>G173+G135</f>
        <v>#REF!</v>
      </c>
      <c r="H176" s="760" t="e">
        <f t="shared" ref="H176:R176" si="43">H173+H135</f>
        <v>#REF!</v>
      </c>
      <c r="I176" s="760" t="e">
        <f t="shared" si="43"/>
        <v>#REF!</v>
      </c>
      <c r="J176" s="760" t="e">
        <f t="shared" si="43"/>
        <v>#REF!</v>
      </c>
      <c r="K176" s="760">
        <f t="shared" si="43"/>
        <v>0</v>
      </c>
      <c r="L176" s="760" t="e">
        <f t="shared" si="43"/>
        <v>#REF!</v>
      </c>
      <c r="M176" s="760" t="e">
        <f t="shared" si="43"/>
        <v>#REF!</v>
      </c>
      <c r="N176" s="760">
        <f t="shared" si="43"/>
        <v>2</v>
      </c>
      <c r="O176" s="760">
        <f t="shared" si="43"/>
        <v>5</v>
      </c>
      <c r="P176" s="760">
        <f t="shared" si="43"/>
        <v>3</v>
      </c>
      <c r="Q176" s="760">
        <f t="shared" si="43"/>
        <v>11</v>
      </c>
      <c r="R176" s="760">
        <f t="shared" si="43"/>
        <v>3</v>
      </c>
      <c r="S176" s="760"/>
      <c r="T176" s="878"/>
      <c r="U176" s="878"/>
      <c r="V176" s="878"/>
      <c r="W176" s="878"/>
      <c r="X176" s="878"/>
      <c r="Y176" s="231"/>
      <c r="Z176" s="230"/>
      <c r="AA176" s="230"/>
      <c r="AB176" s="230"/>
      <c r="AC176" s="230"/>
    </row>
    <row r="177" spans="1:31" ht="16.5" thickBot="1" x14ac:dyDescent="0.3">
      <c r="A177" s="1720" t="s">
        <v>226</v>
      </c>
      <c r="B177" s="1721"/>
      <c r="C177" s="1721"/>
      <c r="D177" s="1721"/>
      <c r="E177" s="1721"/>
      <c r="F177" s="1722"/>
      <c r="G177" s="733" t="e">
        <f>G174+G136</f>
        <v>#REF!</v>
      </c>
      <c r="H177" s="932" t="e">
        <f>H174+H136</f>
        <v>#REF!</v>
      </c>
      <c r="I177" s="933"/>
      <c r="J177" s="933"/>
      <c r="K177" s="933"/>
      <c r="L177" s="933"/>
      <c r="M177" s="933"/>
      <c r="N177" s="734"/>
      <c r="O177" s="734"/>
      <c r="P177" s="734"/>
      <c r="Q177" s="734"/>
      <c r="R177" s="734"/>
      <c r="S177" s="734"/>
      <c r="T177" s="734"/>
      <c r="U177" s="734"/>
      <c r="V177" s="734"/>
      <c r="W177" s="734"/>
      <c r="X177" s="734"/>
      <c r="Y177" s="231">
        <f>Y174+Y136</f>
        <v>0</v>
      </c>
      <c r="Z177" s="230">
        <f>Z174+Z136</f>
        <v>0</v>
      </c>
      <c r="AA177" s="230">
        <f>AA174+AA136</f>
        <v>0</v>
      </c>
      <c r="AB177" s="230">
        <f>AB174+AB136</f>
        <v>0</v>
      </c>
      <c r="AC177" s="230">
        <f>AC174+AC136</f>
        <v>0</v>
      </c>
      <c r="AE177" s="145" t="e">
        <f>G177*30</f>
        <v>#REF!</v>
      </c>
    </row>
    <row r="178" spans="1:31" ht="16.5" thickBot="1" x14ac:dyDescent="0.3">
      <c r="A178" s="1723" t="s">
        <v>313</v>
      </c>
      <c r="B178" s="1723"/>
      <c r="C178" s="1723"/>
      <c r="D178" s="1723"/>
      <c r="E178" s="1723"/>
      <c r="F178" s="1723"/>
      <c r="G178" s="733" t="e">
        <f t="shared" ref="G178:H180" si="44">G175+G104</f>
        <v>#REF!</v>
      </c>
      <c r="H178" s="733" t="e">
        <f t="shared" si="44"/>
        <v>#REF!</v>
      </c>
      <c r="I178" s="933"/>
      <c r="J178" s="933"/>
      <c r="K178" s="933"/>
      <c r="L178" s="933"/>
      <c r="M178" s="933"/>
      <c r="N178" s="734"/>
      <c r="O178" s="734"/>
      <c r="P178" s="734"/>
      <c r="Q178" s="734"/>
      <c r="R178" s="734"/>
      <c r="S178" s="734"/>
      <c r="T178" s="734"/>
      <c r="U178" s="734"/>
      <c r="V178" s="734"/>
      <c r="W178" s="734"/>
      <c r="X178" s="734"/>
      <c r="Y178" s="714"/>
      <c r="Z178" s="714"/>
      <c r="AA178" s="315"/>
      <c r="AB178" s="315"/>
      <c r="AC178" s="315"/>
    </row>
    <row r="179" spans="1:31" ht="16.5" thickBot="1" x14ac:dyDescent="0.3">
      <c r="A179" s="1723" t="s">
        <v>314</v>
      </c>
      <c r="B179" s="1723"/>
      <c r="C179" s="1723"/>
      <c r="D179" s="1723"/>
      <c r="E179" s="1723"/>
      <c r="F179" s="1723"/>
      <c r="G179" s="733" t="e">
        <f t="shared" si="44"/>
        <v>#REF!</v>
      </c>
      <c r="H179" s="733" t="e">
        <f t="shared" si="44"/>
        <v>#REF!</v>
      </c>
      <c r="I179" s="733" t="e">
        <f t="shared" ref="I179:R179" si="45">I176+I105</f>
        <v>#REF!</v>
      </c>
      <c r="J179" s="733" t="e">
        <f t="shared" si="45"/>
        <v>#REF!</v>
      </c>
      <c r="K179" s="733" t="e">
        <f t="shared" si="45"/>
        <v>#REF!</v>
      </c>
      <c r="L179" s="733" t="e">
        <f t="shared" si="45"/>
        <v>#REF!</v>
      </c>
      <c r="M179" s="733" t="e">
        <f t="shared" si="45"/>
        <v>#REF!</v>
      </c>
      <c r="N179" s="715" t="e">
        <f t="shared" si="45"/>
        <v>#REF!</v>
      </c>
      <c r="O179" s="715" t="e">
        <f t="shared" si="45"/>
        <v>#REF!</v>
      </c>
      <c r="P179" s="715" t="e">
        <f t="shared" si="45"/>
        <v>#REF!</v>
      </c>
      <c r="Q179" s="715">
        <f t="shared" si="45"/>
        <v>18</v>
      </c>
      <c r="R179" s="715">
        <f t="shared" si="45"/>
        <v>18</v>
      </c>
      <c r="S179" s="733"/>
      <c r="T179" s="734"/>
      <c r="U179" s="734"/>
      <c r="V179" s="734"/>
      <c r="W179" s="734"/>
      <c r="X179" s="734"/>
      <c r="Y179" s="714"/>
      <c r="Z179" s="714"/>
      <c r="AA179" s="315"/>
      <c r="AB179" s="315"/>
      <c r="AC179" s="315"/>
    </row>
    <row r="180" spans="1:31" s="86" customFormat="1" ht="16.5" thickBot="1" x14ac:dyDescent="0.3">
      <c r="A180" s="1723" t="s">
        <v>227</v>
      </c>
      <c r="B180" s="1723"/>
      <c r="C180" s="1723"/>
      <c r="D180" s="1723"/>
      <c r="E180" s="1723"/>
      <c r="F180" s="1723"/>
      <c r="G180" s="934" t="e">
        <f t="shared" si="44"/>
        <v>#REF!</v>
      </c>
      <c r="H180" s="934" t="e">
        <f t="shared" si="44"/>
        <v>#REF!</v>
      </c>
      <c r="I180" s="933"/>
      <c r="J180" s="933"/>
      <c r="K180" s="933"/>
      <c r="L180" s="933"/>
      <c r="M180" s="933"/>
      <c r="N180" s="734"/>
      <c r="O180" s="734"/>
      <c r="P180" s="734"/>
      <c r="Q180" s="734"/>
      <c r="R180" s="734"/>
      <c r="S180" s="734"/>
      <c r="T180" s="734"/>
      <c r="U180" s="734"/>
      <c r="V180" s="734"/>
      <c r="W180" s="734"/>
      <c r="X180" s="734"/>
      <c r="AA180" s="364">
        <v>22</v>
      </c>
      <c r="AB180" s="364">
        <v>22</v>
      </c>
      <c r="AC180" s="364">
        <v>22</v>
      </c>
    </row>
    <row r="181" spans="1:31" s="86" customFormat="1" ht="16.5" thickBot="1" x14ac:dyDescent="0.3">
      <c r="A181" s="1724" t="s">
        <v>228</v>
      </c>
      <c r="B181" s="1724"/>
      <c r="C181" s="1724"/>
      <c r="D181" s="1724"/>
      <c r="E181" s="1724"/>
      <c r="F181" s="1724"/>
      <c r="G181" s="1724"/>
      <c r="H181" s="1724"/>
      <c r="I181" s="1724"/>
      <c r="J181" s="1724"/>
      <c r="K181" s="1724"/>
      <c r="L181" s="1724"/>
      <c r="M181" s="1724"/>
      <c r="N181" s="958" t="e">
        <f>N179</f>
        <v>#REF!</v>
      </c>
      <c r="O181" s="958" t="e">
        <f t="shared" ref="O181:R181" si="46">O179</f>
        <v>#REF!</v>
      </c>
      <c r="P181" s="958" t="e">
        <f t="shared" si="46"/>
        <v>#REF!</v>
      </c>
      <c r="Q181" s="958">
        <f t="shared" si="46"/>
        <v>18</v>
      </c>
      <c r="R181" s="958">
        <f t="shared" si="46"/>
        <v>18</v>
      </c>
      <c r="S181" s="735"/>
      <c r="T181" s="735">
        <f t="shared" ref="T181:AC181" si="47">T180</f>
        <v>0</v>
      </c>
      <c r="U181" s="734">
        <f t="shared" si="47"/>
        <v>0</v>
      </c>
      <c r="V181" s="734">
        <f t="shared" si="47"/>
        <v>0</v>
      </c>
      <c r="W181" s="734">
        <f t="shared" si="47"/>
        <v>0</v>
      </c>
      <c r="X181" s="734">
        <f t="shared" si="47"/>
        <v>0</v>
      </c>
      <c r="Y181" s="231">
        <f t="shared" si="47"/>
        <v>0</v>
      </c>
      <c r="Z181" s="230">
        <f t="shared" si="47"/>
        <v>0</v>
      </c>
      <c r="AA181" s="230">
        <f t="shared" si="47"/>
        <v>22</v>
      </c>
      <c r="AB181" s="230">
        <f t="shared" si="47"/>
        <v>22</v>
      </c>
      <c r="AC181" s="230">
        <f t="shared" si="47"/>
        <v>22</v>
      </c>
    </row>
    <row r="182" spans="1:31" s="86" customFormat="1" ht="16.5" thickBot="1" x14ac:dyDescent="0.3">
      <c r="A182" s="1716" t="s">
        <v>229</v>
      </c>
      <c r="B182" s="1716"/>
      <c r="C182" s="1716"/>
      <c r="D182" s="1716"/>
      <c r="E182" s="1716"/>
      <c r="F182" s="1716"/>
      <c r="G182" s="1716"/>
      <c r="H182" s="1716"/>
      <c r="I182" s="1716"/>
      <c r="J182" s="1716"/>
      <c r="K182" s="1716"/>
      <c r="L182" s="1716"/>
      <c r="M182" s="1716"/>
      <c r="N182" s="734">
        <v>2</v>
      </c>
      <c r="O182" s="736">
        <v>1</v>
      </c>
      <c r="P182" s="737">
        <v>2</v>
      </c>
      <c r="Q182" s="738">
        <v>3</v>
      </c>
      <c r="R182" s="946">
        <v>0</v>
      </c>
      <c r="S182" s="728"/>
      <c r="T182" s="946"/>
      <c r="U182" s="737"/>
      <c r="V182" s="737"/>
      <c r="W182" s="737"/>
      <c r="X182" s="737"/>
    </row>
    <row r="183" spans="1:31" s="86" customFormat="1" ht="16.5" thickBot="1" x14ac:dyDescent="0.3">
      <c r="A183" s="1716" t="s">
        <v>230</v>
      </c>
      <c r="B183" s="1716"/>
      <c r="C183" s="1716"/>
      <c r="D183" s="1716"/>
      <c r="E183" s="1716"/>
      <c r="F183" s="1716"/>
      <c r="G183" s="1716"/>
      <c r="H183" s="1716"/>
      <c r="I183" s="1716"/>
      <c r="J183" s="1716"/>
      <c r="K183" s="1716"/>
      <c r="L183" s="1716"/>
      <c r="M183" s="1716"/>
      <c r="N183" s="735">
        <v>9</v>
      </c>
      <c r="O183" s="739">
        <v>2</v>
      </c>
      <c r="P183" s="740">
        <v>4</v>
      </c>
      <c r="Q183" s="741">
        <v>6</v>
      </c>
      <c r="R183" s="946">
        <v>7</v>
      </c>
      <c r="S183" s="728"/>
      <c r="T183" s="946"/>
      <c r="U183" s="740"/>
      <c r="V183" s="740"/>
      <c r="W183" s="740"/>
      <c r="X183" s="740"/>
    </row>
    <row r="184" spans="1:31" s="86" customFormat="1" ht="16.5" thickBot="1" x14ac:dyDescent="0.3">
      <c r="A184" s="1716" t="s">
        <v>231</v>
      </c>
      <c r="B184" s="1716"/>
      <c r="C184" s="1716"/>
      <c r="D184" s="1716"/>
      <c r="E184" s="1716"/>
      <c r="F184" s="1716"/>
      <c r="G184" s="1716"/>
      <c r="H184" s="1716"/>
      <c r="I184" s="1716"/>
      <c r="J184" s="1716"/>
      <c r="K184" s="1716"/>
      <c r="L184" s="1716"/>
      <c r="M184" s="1716"/>
      <c r="N184" s="742"/>
      <c r="O184" s="743"/>
      <c r="P184" s="743"/>
      <c r="Q184" s="745"/>
      <c r="R184" s="810"/>
      <c r="S184" s="728"/>
      <c r="T184" s="810"/>
      <c r="U184" s="744"/>
      <c r="V184" s="744"/>
      <c r="W184" s="744"/>
      <c r="X184" s="744"/>
    </row>
    <row r="185" spans="1:31" s="86" customFormat="1" ht="16.5" thickBot="1" x14ac:dyDescent="0.3">
      <c r="A185" s="1725" t="s">
        <v>232</v>
      </c>
      <c r="B185" s="1725"/>
      <c r="C185" s="1725"/>
      <c r="D185" s="1725"/>
      <c r="E185" s="1725"/>
      <c r="F185" s="1725"/>
      <c r="G185" s="1725"/>
      <c r="H185" s="1725"/>
      <c r="I185" s="1725"/>
      <c r="J185" s="1725"/>
      <c r="K185" s="1725"/>
      <c r="L185" s="1725"/>
      <c r="M185" s="1725"/>
      <c r="N185" s="746"/>
      <c r="O185" s="743">
        <v>1</v>
      </c>
      <c r="P185" s="747"/>
      <c r="Q185" s="748">
        <v>1</v>
      </c>
      <c r="R185" s="749">
        <v>1</v>
      </c>
      <c r="S185" s="945"/>
      <c r="T185" s="935"/>
      <c r="U185" s="748"/>
      <c r="V185" s="935"/>
      <c r="W185" s="935"/>
      <c r="X185" s="935"/>
    </row>
    <row r="186" spans="1:31" s="86" customFormat="1" ht="16.5" thickBot="1" x14ac:dyDescent="0.3">
      <c r="A186" s="1726" t="s">
        <v>233</v>
      </c>
      <c r="B186" s="1727"/>
      <c r="C186" s="1727"/>
      <c r="D186" s="1727"/>
      <c r="E186" s="1727"/>
      <c r="F186" s="1727"/>
      <c r="G186" s="1727"/>
      <c r="H186" s="1727"/>
      <c r="I186" s="1727"/>
      <c r="J186" s="1727"/>
      <c r="K186" s="1727"/>
      <c r="L186" s="1727"/>
      <c r="M186" s="1728"/>
      <c r="N186" s="1953" t="s">
        <v>234</v>
      </c>
      <c r="O186" s="1954"/>
      <c r="P186" s="1955"/>
      <c r="Q186" s="1946" t="e">
        <f>G106/G180*100</f>
        <v>#REF!</v>
      </c>
      <c r="R186" s="1957"/>
      <c r="S186" s="1957"/>
      <c r="T186" s="1946" t="s">
        <v>35</v>
      </c>
      <c r="U186" s="1957"/>
      <c r="V186" s="1947"/>
      <c r="W186" s="1946" t="e">
        <f>G177/G180*100</f>
        <v>#REF!</v>
      </c>
      <c r="X186" s="1947"/>
      <c r="Y186" s="375" t="e">
        <f>SUM(N186:X186)</f>
        <v>#REF!</v>
      </c>
    </row>
    <row r="187" spans="1:31" s="86" customFormat="1" x14ac:dyDescent="0.25">
      <c r="A187" s="376"/>
      <c r="B187" s="936"/>
      <c r="C187" s="936"/>
      <c r="D187" s="936"/>
      <c r="E187" s="936"/>
      <c r="F187" s="936"/>
      <c r="G187" s="936"/>
      <c r="H187" s="936"/>
      <c r="I187" s="936"/>
      <c r="J187" s="936"/>
      <c r="K187" s="936"/>
      <c r="L187" s="936"/>
      <c r="M187" s="936"/>
      <c r="N187" s="937"/>
      <c r="O187" s="937"/>
      <c r="P187" s="937"/>
      <c r="Q187" s="938"/>
      <c r="R187" s="938"/>
      <c r="S187" s="938"/>
      <c r="T187" s="937"/>
      <c r="U187" s="937"/>
      <c r="V187" s="937"/>
      <c r="W187" s="937"/>
      <c r="X187" s="937"/>
    </row>
    <row r="188" spans="1:31" s="86" customFormat="1" x14ac:dyDescent="0.25">
      <c r="A188" s="379"/>
    </row>
    <row r="189" spans="1:31" s="86" customFormat="1" x14ac:dyDescent="0.25">
      <c r="A189" s="379"/>
      <c r="B189" s="963"/>
      <c r="C189" s="963"/>
      <c r="D189" s="963"/>
      <c r="E189" s="963"/>
      <c r="F189" s="963"/>
      <c r="G189" s="963"/>
      <c r="H189" s="963"/>
      <c r="I189" s="963"/>
      <c r="J189" s="963"/>
      <c r="K189" s="963"/>
    </row>
    <row r="190" spans="1:31" s="86" customFormat="1" x14ac:dyDescent="0.25">
      <c r="A190" s="379"/>
      <c r="B190" s="963" t="s">
        <v>235</v>
      </c>
      <c r="C190" s="963"/>
      <c r="D190" s="1948"/>
      <c r="E190" s="1948"/>
      <c r="F190" s="1949"/>
      <c r="G190" s="1949"/>
      <c r="H190" s="963"/>
      <c r="I190" s="1950" t="s">
        <v>236</v>
      </c>
      <c r="J190" s="1951"/>
      <c r="K190" s="1951"/>
    </row>
    <row r="191" spans="1:31" s="86" customFormat="1" x14ac:dyDescent="0.25">
      <c r="A191" s="379"/>
    </row>
    <row r="192" spans="1:31" s="86" customFormat="1" x14ac:dyDescent="0.25">
      <c r="A192" s="379"/>
      <c r="B192" s="963" t="s">
        <v>237</v>
      </c>
      <c r="C192" s="963"/>
      <c r="D192" s="1948"/>
      <c r="E192" s="1948"/>
      <c r="F192" s="1949"/>
      <c r="G192" s="1949"/>
      <c r="H192" s="963"/>
      <c r="I192" s="1950" t="s">
        <v>238</v>
      </c>
      <c r="J192" s="1952"/>
      <c r="K192" s="1952"/>
    </row>
    <row r="193" spans="1:13" s="86" customFormat="1" x14ac:dyDescent="0.25">
      <c r="A193" s="379"/>
    </row>
    <row r="194" spans="1:13" s="86" customFormat="1" x14ac:dyDescent="0.25">
      <c r="A194" s="379"/>
      <c r="B194" s="963" t="s">
        <v>239</v>
      </c>
      <c r="C194" s="963"/>
      <c r="D194" s="1948"/>
      <c r="E194" s="1948"/>
      <c r="F194" s="1949"/>
      <c r="G194" s="1949"/>
      <c r="H194" s="963"/>
      <c r="I194" s="1950" t="s">
        <v>238</v>
      </c>
      <c r="J194" s="1952"/>
      <c r="K194" s="1952"/>
    </row>
    <row r="195" spans="1:13" s="86" customFormat="1" x14ac:dyDescent="0.25">
      <c r="A195" s="95"/>
      <c r="B195" s="939"/>
      <c r="C195" s="1956" t="s">
        <v>109</v>
      </c>
      <c r="D195" s="1956"/>
      <c r="E195" s="1956"/>
      <c r="F195" s="1956"/>
      <c r="G195" s="1956"/>
      <c r="H195" s="1956"/>
      <c r="I195" s="1956"/>
      <c r="J195" s="1956"/>
      <c r="K195" s="1956"/>
      <c r="L195" s="940"/>
      <c r="M195" s="940"/>
    </row>
  </sheetData>
  <mergeCells count="89">
    <mergeCell ref="D194:G194"/>
    <mergeCell ref="I194:K194"/>
    <mergeCell ref="C195:K195"/>
    <mergeCell ref="Q186:S186"/>
    <mergeCell ref="T186:V186"/>
    <mergeCell ref="W186:X186"/>
    <mergeCell ref="D190:G190"/>
    <mergeCell ref="I190:K190"/>
    <mergeCell ref="D192:G192"/>
    <mergeCell ref="I192:K192"/>
    <mergeCell ref="N186:P186"/>
    <mergeCell ref="A182:M182"/>
    <mergeCell ref="A183:M183"/>
    <mergeCell ref="A184:M184"/>
    <mergeCell ref="A185:M185"/>
    <mergeCell ref="A186:M186"/>
    <mergeCell ref="A181:M181"/>
    <mergeCell ref="A164:A167"/>
    <mergeCell ref="A168:A171"/>
    <mergeCell ref="A172:F172"/>
    <mergeCell ref="A173:F173"/>
    <mergeCell ref="A174:F174"/>
    <mergeCell ref="A175:F175"/>
    <mergeCell ref="A176:F176"/>
    <mergeCell ref="A177:F177"/>
    <mergeCell ref="A178:F178"/>
    <mergeCell ref="A179:F179"/>
    <mergeCell ref="A180:F180"/>
    <mergeCell ref="A160:A163"/>
    <mergeCell ref="A128:A133"/>
    <mergeCell ref="A134:F134"/>
    <mergeCell ref="A135:F135"/>
    <mergeCell ref="A136:F136"/>
    <mergeCell ref="A137:X137"/>
    <mergeCell ref="A138:A141"/>
    <mergeCell ref="A142:A145"/>
    <mergeCell ref="A146:A149"/>
    <mergeCell ref="A150:A153"/>
    <mergeCell ref="A154:A155"/>
    <mergeCell ref="A156:A159"/>
    <mergeCell ref="A122:A127"/>
    <mergeCell ref="A99:F99"/>
    <mergeCell ref="A100:X100"/>
    <mergeCell ref="A103:F103"/>
    <mergeCell ref="A104:F104"/>
    <mergeCell ref="A105:F105"/>
    <mergeCell ref="A106:F106"/>
    <mergeCell ref="A107:X107"/>
    <mergeCell ref="A108:X108"/>
    <mergeCell ref="A110:A111"/>
    <mergeCell ref="A114:A115"/>
    <mergeCell ref="A116:A121"/>
    <mergeCell ref="A98:F98"/>
    <mergeCell ref="A10:X10"/>
    <mergeCell ref="A45:B45"/>
    <mergeCell ref="A46:F46"/>
    <mergeCell ref="A47:F47"/>
    <mergeCell ref="A48:F48"/>
    <mergeCell ref="A49:X49"/>
    <mergeCell ref="A89:F89"/>
    <mergeCell ref="A90:F90"/>
    <mergeCell ref="A91:F91"/>
    <mergeCell ref="A92:X92"/>
    <mergeCell ref="A97:F97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5" right="0.75" top="1" bottom="1" header="0.5" footer="0.5"/>
  <pageSetup paperSize="9" scale="56" orientation="landscape" r:id="rId1"/>
  <headerFooter alignWithMargins="0"/>
  <rowBreaks count="1" manualBreakCount="1">
    <brk id="10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9"/>
  <sheetViews>
    <sheetView tabSelected="1" view="pageBreakPreview" zoomScale="75" zoomScaleNormal="85" zoomScaleSheetLayoutView="75" workbookViewId="0">
      <selection activeCell="B12" sqref="B12"/>
    </sheetView>
  </sheetViews>
  <sheetFormatPr defaultRowHeight="15.75" x14ac:dyDescent="0.25"/>
  <cols>
    <col min="1" max="1" width="11.28515625" style="1028" customWidth="1"/>
    <col min="2" max="2" width="50.7109375" style="145" customWidth="1"/>
    <col min="3" max="3" width="6.7109375" style="941" customWidth="1"/>
    <col min="4" max="4" width="12" style="942" customWidth="1"/>
    <col min="5" max="5" width="7.28515625" style="942" customWidth="1"/>
    <col min="6" max="6" width="6.42578125" style="941" customWidth="1"/>
    <col min="7" max="7" width="7.42578125" style="941" customWidth="1"/>
    <col min="8" max="8" width="9.85546875" style="941" customWidth="1"/>
    <col min="9" max="9" width="8.7109375" style="145" customWidth="1"/>
    <col min="10" max="10" width="8" style="145" customWidth="1"/>
    <col min="11" max="11" width="5.85546875" style="145" customWidth="1"/>
    <col min="12" max="12" width="7.85546875" style="145" customWidth="1"/>
    <col min="13" max="13" width="8.85546875" style="145" customWidth="1"/>
    <col min="14" max="14" width="6.85546875" style="145" customWidth="1"/>
    <col min="15" max="15" width="5.85546875" style="145" customWidth="1"/>
    <col min="16" max="16" width="7" style="145" customWidth="1"/>
    <col min="17" max="17" width="8.5703125" style="145" customWidth="1"/>
    <col min="18" max="18" width="10.7109375" style="145" customWidth="1"/>
    <col min="19" max="16384" width="9.140625" style="145"/>
  </cols>
  <sheetData>
    <row r="1" spans="1:18" s="86" customFormat="1" ht="18.75" customHeight="1" thickBot="1" x14ac:dyDescent="0.3">
      <c r="A1" s="1958" t="s">
        <v>436</v>
      </c>
      <c r="B1" s="1959"/>
      <c r="C1" s="1959"/>
      <c r="D1" s="1959"/>
      <c r="E1" s="1959"/>
      <c r="F1" s="1959"/>
      <c r="G1" s="1959"/>
      <c r="H1" s="1959"/>
      <c r="I1" s="1959"/>
      <c r="J1" s="1959"/>
      <c r="K1" s="1959"/>
      <c r="L1" s="1959"/>
      <c r="M1" s="1959"/>
      <c r="N1" s="1959"/>
      <c r="O1" s="1959"/>
      <c r="P1" s="1959"/>
      <c r="Q1" s="1959"/>
      <c r="R1" s="1959"/>
    </row>
    <row r="2" spans="1:18" s="86" customFormat="1" ht="15.75" customHeight="1" x14ac:dyDescent="0.25">
      <c r="A2" s="1960" t="s">
        <v>124</v>
      </c>
      <c r="B2" s="1877" t="s">
        <v>125</v>
      </c>
      <c r="C2" s="1880" t="s">
        <v>126</v>
      </c>
      <c r="D2" s="1881"/>
      <c r="E2" s="1881"/>
      <c r="F2" s="1882"/>
      <c r="G2" s="1883" t="s">
        <v>127</v>
      </c>
      <c r="H2" s="1886" t="s">
        <v>128</v>
      </c>
      <c r="I2" s="1887"/>
      <c r="J2" s="1887"/>
      <c r="K2" s="1887"/>
      <c r="L2" s="1887"/>
      <c r="M2" s="1888"/>
      <c r="N2" s="1889" t="s">
        <v>371</v>
      </c>
      <c r="O2" s="1890"/>
      <c r="P2" s="1890"/>
      <c r="Q2" s="1890"/>
      <c r="R2" s="1891"/>
    </row>
    <row r="3" spans="1:18" s="86" customFormat="1" ht="16.5" customHeight="1" thickBot="1" x14ac:dyDescent="0.3">
      <c r="A3" s="1961"/>
      <c r="B3" s="1878"/>
      <c r="C3" s="1895" t="s">
        <v>130</v>
      </c>
      <c r="D3" s="1897" t="s">
        <v>131</v>
      </c>
      <c r="E3" s="1899" t="s">
        <v>132</v>
      </c>
      <c r="F3" s="1900"/>
      <c r="G3" s="1884"/>
      <c r="H3" s="1901" t="s">
        <v>6</v>
      </c>
      <c r="I3" s="1904" t="s">
        <v>133</v>
      </c>
      <c r="J3" s="1905"/>
      <c r="K3" s="1905"/>
      <c r="L3" s="1906"/>
      <c r="M3" s="1907" t="s">
        <v>134</v>
      </c>
      <c r="N3" s="1892"/>
      <c r="O3" s="1893"/>
      <c r="P3" s="1893"/>
      <c r="Q3" s="1893"/>
      <c r="R3" s="1894"/>
    </row>
    <row r="4" spans="1:18" s="86" customFormat="1" ht="16.5" customHeight="1" thickBot="1" x14ac:dyDescent="0.3">
      <c r="A4" s="1961"/>
      <c r="B4" s="1878"/>
      <c r="C4" s="1895"/>
      <c r="D4" s="1897"/>
      <c r="E4" s="1897" t="s">
        <v>135</v>
      </c>
      <c r="F4" s="1911" t="s">
        <v>136</v>
      </c>
      <c r="G4" s="1884"/>
      <c r="H4" s="1902"/>
      <c r="I4" s="1913" t="s">
        <v>21</v>
      </c>
      <c r="J4" s="1913" t="s">
        <v>23</v>
      </c>
      <c r="K4" s="1913" t="s">
        <v>137</v>
      </c>
      <c r="L4" s="1913" t="s">
        <v>138</v>
      </c>
      <c r="M4" s="1908"/>
      <c r="N4" s="1916" t="s">
        <v>139</v>
      </c>
      <c r="O4" s="1917"/>
      <c r="P4" s="1918"/>
      <c r="Q4" s="1916" t="s">
        <v>140</v>
      </c>
      <c r="R4" s="1918"/>
    </row>
    <row r="5" spans="1:18" s="86" customFormat="1" ht="16.5" thickBot="1" x14ac:dyDescent="0.3">
      <c r="A5" s="1961"/>
      <c r="B5" s="1878"/>
      <c r="C5" s="1895"/>
      <c r="D5" s="1897"/>
      <c r="E5" s="1897"/>
      <c r="F5" s="1911"/>
      <c r="G5" s="1884"/>
      <c r="H5" s="1902"/>
      <c r="I5" s="1914"/>
      <c r="J5" s="1914"/>
      <c r="K5" s="1914"/>
      <c r="L5" s="1914"/>
      <c r="M5" s="1908"/>
      <c r="N5" s="766">
        <v>1</v>
      </c>
      <c r="O5" s="767" t="s">
        <v>52</v>
      </c>
      <c r="P5" s="768" t="s">
        <v>53</v>
      </c>
      <c r="Q5" s="766">
        <v>3</v>
      </c>
      <c r="R5" s="769">
        <v>4</v>
      </c>
    </row>
    <row r="6" spans="1:18" s="86" customFormat="1" ht="16.5" thickBot="1" x14ac:dyDescent="0.3">
      <c r="A6" s="1961"/>
      <c r="B6" s="1878"/>
      <c r="C6" s="1895"/>
      <c r="D6" s="1897"/>
      <c r="E6" s="1897"/>
      <c r="F6" s="1911"/>
      <c r="G6" s="1884"/>
      <c r="H6" s="1902"/>
      <c r="I6" s="1914"/>
      <c r="J6" s="1914"/>
      <c r="K6" s="1914"/>
      <c r="L6" s="1914"/>
      <c r="M6" s="1909"/>
      <c r="N6" s="1919" t="s">
        <v>437</v>
      </c>
      <c r="O6" s="1920"/>
      <c r="P6" s="1921"/>
      <c r="Q6" s="1921"/>
      <c r="R6" s="1923"/>
    </row>
    <row r="7" spans="1:18" s="86" customFormat="1" ht="25.5" customHeight="1" thickBot="1" x14ac:dyDescent="0.3">
      <c r="A7" s="1962"/>
      <c r="B7" s="1879"/>
      <c r="C7" s="1896"/>
      <c r="D7" s="1898"/>
      <c r="E7" s="1898"/>
      <c r="F7" s="1912"/>
      <c r="G7" s="1885"/>
      <c r="H7" s="1903"/>
      <c r="I7" s="1915"/>
      <c r="J7" s="1915"/>
      <c r="K7" s="1915"/>
      <c r="L7" s="1915"/>
      <c r="M7" s="1910"/>
      <c r="N7" s="766">
        <v>15</v>
      </c>
      <c r="O7" s="767">
        <v>9</v>
      </c>
      <c r="P7" s="771">
        <v>9</v>
      </c>
      <c r="Q7" s="766">
        <v>15</v>
      </c>
      <c r="R7" s="769">
        <v>13</v>
      </c>
    </row>
    <row r="8" spans="1:18" s="86" customFormat="1" ht="16.5" thickBot="1" x14ac:dyDescent="0.3">
      <c r="A8" s="758">
        <v>1</v>
      </c>
      <c r="B8" s="773">
        <v>2</v>
      </c>
      <c r="C8" s="1186">
        <v>3</v>
      </c>
      <c r="D8" s="758">
        <v>4</v>
      </c>
      <c r="E8" s="758">
        <v>5</v>
      </c>
      <c r="F8" s="758">
        <v>6</v>
      </c>
      <c r="G8" s="758">
        <v>7</v>
      </c>
      <c r="H8" s="758">
        <v>8</v>
      </c>
      <c r="I8" s="758">
        <v>9</v>
      </c>
      <c r="J8" s="758">
        <v>10</v>
      </c>
      <c r="K8" s="758">
        <v>11</v>
      </c>
      <c r="L8" s="758">
        <v>12</v>
      </c>
      <c r="M8" s="1185">
        <v>13</v>
      </c>
      <c r="N8" s="766">
        <v>14</v>
      </c>
      <c r="O8" s="772">
        <v>15</v>
      </c>
      <c r="P8" s="766">
        <v>16</v>
      </c>
      <c r="Q8" s="772">
        <v>17</v>
      </c>
      <c r="R8" s="773">
        <v>18</v>
      </c>
    </row>
    <row r="9" spans="1:18" s="86" customFormat="1" ht="16.5" thickBot="1" x14ac:dyDescent="0.3">
      <c r="A9" s="1963" t="s">
        <v>142</v>
      </c>
      <c r="B9" s="1964"/>
      <c r="C9" s="1965"/>
      <c r="D9" s="1965"/>
      <c r="E9" s="1965"/>
      <c r="F9" s="1965"/>
      <c r="G9" s="1965"/>
      <c r="H9" s="1965"/>
      <c r="I9" s="1965"/>
      <c r="J9" s="1965"/>
      <c r="K9" s="1965"/>
      <c r="L9" s="1965"/>
      <c r="M9" s="1965"/>
      <c r="N9" s="1964"/>
      <c r="O9" s="1964"/>
      <c r="P9" s="1964"/>
      <c r="Q9" s="1964"/>
      <c r="R9" s="1966"/>
    </row>
    <row r="10" spans="1:18" s="86" customFormat="1" ht="16.5" thickBot="1" x14ac:dyDescent="0.3">
      <c r="A10" s="1969" t="s">
        <v>143</v>
      </c>
      <c r="B10" s="1970"/>
      <c r="C10" s="1970"/>
      <c r="D10" s="1970"/>
      <c r="E10" s="1970"/>
      <c r="F10" s="1970"/>
      <c r="G10" s="1970"/>
      <c r="H10" s="1970"/>
      <c r="I10" s="1970"/>
      <c r="J10" s="1970"/>
      <c r="K10" s="1970"/>
      <c r="L10" s="1970"/>
      <c r="M10" s="1970"/>
      <c r="N10" s="1970"/>
      <c r="O10" s="1970"/>
      <c r="P10" s="1970"/>
      <c r="Q10" s="1970"/>
      <c r="R10" s="1971"/>
    </row>
    <row r="11" spans="1:18" s="113" customFormat="1" ht="31.5" x14ac:dyDescent="0.25">
      <c r="A11" s="171" t="s">
        <v>144</v>
      </c>
      <c r="B11" s="1559" t="s">
        <v>391</v>
      </c>
      <c r="C11" s="1106"/>
      <c r="D11" s="1216"/>
      <c r="E11" s="1190"/>
      <c r="F11" s="1217"/>
      <c r="G11" s="1218">
        <v>12</v>
      </c>
      <c r="H11" s="780">
        <f t="shared" ref="H11:H44" si="0">G11*30</f>
        <v>360</v>
      </c>
      <c r="I11" s="1219"/>
      <c r="J11" s="1220"/>
      <c r="K11" s="1221"/>
      <c r="L11" s="1221"/>
      <c r="M11" s="1153"/>
      <c r="N11" s="1222"/>
      <c r="O11" s="1223"/>
      <c r="P11" s="1224"/>
      <c r="Q11" s="1120"/>
      <c r="R11" s="1584"/>
    </row>
    <row r="12" spans="1:18" s="113" customFormat="1" x14ac:dyDescent="0.25">
      <c r="A12" s="1025" t="s">
        <v>145</v>
      </c>
      <c r="B12" s="1560" t="s">
        <v>417</v>
      </c>
      <c r="C12" s="1107"/>
      <c r="D12" s="1123" t="s">
        <v>161</v>
      </c>
      <c r="E12" s="1191"/>
      <c r="F12" s="778"/>
      <c r="G12" s="779">
        <v>2</v>
      </c>
      <c r="H12" s="780">
        <f t="shared" si="0"/>
        <v>60</v>
      </c>
      <c r="I12" s="1107">
        <f>J12+L12</f>
        <v>30</v>
      </c>
      <c r="J12" s="874">
        <v>15</v>
      </c>
      <c r="K12" s="1196"/>
      <c r="L12" s="1196">
        <v>15</v>
      </c>
      <c r="M12" s="801">
        <f t="shared" ref="M12" si="1">H12-I12</f>
        <v>30</v>
      </c>
      <c r="N12" s="1226">
        <v>2</v>
      </c>
      <c r="O12" s="1227"/>
      <c r="P12" s="1228"/>
      <c r="Q12" s="829"/>
      <c r="R12" s="1586"/>
    </row>
    <row r="13" spans="1:18" s="113" customFormat="1" x14ac:dyDescent="0.25">
      <c r="A13" s="1025" t="s">
        <v>152</v>
      </c>
      <c r="B13" s="1560" t="s">
        <v>403</v>
      </c>
      <c r="C13" s="1107"/>
      <c r="D13" s="1123"/>
      <c r="E13" s="1191"/>
      <c r="F13" s="778"/>
      <c r="G13" s="779">
        <v>4</v>
      </c>
      <c r="H13" s="780">
        <f t="shared" si="0"/>
        <v>120</v>
      </c>
      <c r="I13" s="1107"/>
      <c r="J13" s="874"/>
      <c r="K13" s="1196"/>
      <c r="L13" s="1196"/>
      <c r="M13" s="801"/>
      <c r="N13" s="1226"/>
      <c r="O13" s="1227"/>
      <c r="P13" s="1228"/>
      <c r="Q13" s="829"/>
      <c r="R13" s="1586"/>
    </row>
    <row r="14" spans="1:18" s="113" customFormat="1" x14ac:dyDescent="0.25">
      <c r="A14" s="1025"/>
      <c r="B14" s="1561" t="s">
        <v>390</v>
      </c>
      <c r="C14" s="1107"/>
      <c r="D14" s="1123"/>
      <c r="E14" s="1191"/>
      <c r="F14" s="778"/>
      <c r="G14" s="865">
        <v>1.5</v>
      </c>
      <c r="H14" s="355">
        <f t="shared" si="0"/>
        <v>45</v>
      </c>
      <c r="I14" s="1126"/>
      <c r="J14" s="783"/>
      <c r="K14" s="516"/>
      <c r="L14" s="516"/>
      <c r="M14" s="351"/>
      <c r="N14" s="1226"/>
      <c r="O14" s="1227"/>
      <c r="P14" s="1228"/>
      <c r="Q14" s="829"/>
      <c r="R14" s="1586"/>
    </row>
    <row r="15" spans="1:18" s="113" customFormat="1" x14ac:dyDescent="0.25">
      <c r="A15" s="1025"/>
      <c r="B15" s="1561" t="s">
        <v>411</v>
      </c>
      <c r="C15" s="1107"/>
      <c r="D15" s="1123" t="s">
        <v>161</v>
      </c>
      <c r="E15" s="1191"/>
      <c r="F15" s="778"/>
      <c r="G15" s="865">
        <v>2.5</v>
      </c>
      <c r="H15" s="355">
        <f t="shared" si="0"/>
        <v>75</v>
      </c>
      <c r="I15" s="1126">
        <f t="shared" ref="I15" si="2">J15+L15</f>
        <v>30</v>
      </c>
      <c r="J15" s="783">
        <v>15</v>
      </c>
      <c r="K15" s="516"/>
      <c r="L15" s="516">
        <v>15</v>
      </c>
      <c r="M15" s="351">
        <f t="shared" ref="M15" si="3">H15-I15</f>
        <v>45</v>
      </c>
      <c r="N15" s="1226">
        <v>2</v>
      </c>
      <c r="O15" s="1227"/>
      <c r="P15" s="1228"/>
      <c r="Q15" s="829"/>
      <c r="R15" s="1586"/>
    </row>
    <row r="16" spans="1:18" s="113" customFormat="1" x14ac:dyDescent="0.25">
      <c r="A16" s="1025" t="s">
        <v>155</v>
      </c>
      <c r="B16" s="1560" t="s">
        <v>43</v>
      </c>
      <c r="C16" s="1107"/>
      <c r="D16" s="1123"/>
      <c r="E16" s="1191"/>
      <c r="F16" s="778"/>
      <c r="G16" s="779">
        <v>6</v>
      </c>
      <c r="H16" s="780">
        <f t="shared" si="0"/>
        <v>180</v>
      </c>
      <c r="I16" s="1107"/>
      <c r="J16" s="874"/>
      <c r="K16" s="1196"/>
      <c r="L16" s="1196"/>
      <c r="M16" s="801"/>
      <c r="N16" s="1226"/>
      <c r="O16" s="1227"/>
      <c r="P16" s="1228"/>
      <c r="Q16" s="829"/>
      <c r="R16" s="1586"/>
    </row>
    <row r="17" spans="1:21" s="113" customFormat="1" ht="31.5" x14ac:dyDescent="0.25">
      <c r="A17" s="1100" t="s">
        <v>438</v>
      </c>
      <c r="B17" s="1562" t="s">
        <v>404</v>
      </c>
      <c r="C17" s="1107"/>
      <c r="D17" s="1107"/>
      <c r="E17" s="1229"/>
      <c r="F17" s="828"/>
      <c r="G17" s="779">
        <v>3</v>
      </c>
      <c r="H17" s="780">
        <f t="shared" si="0"/>
        <v>90</v>
      </c>
      <c r="I17" s="1107"/>
      <c r="J17" s="874"/>
      <c r="K17" s="1196"/>
      <c r="L17" s="1196"/>
      <c r="M17" s="801"/>
      <c r="N17" s="1230"/>
      <c r="O17" s="1231"/>
      <c r="P17" s="1232"/>
      <c r="Q17" s="785"/>
      <c r="R17" s="1587"/>
    </row>
    <row r="18" spans="1:21" s="113" customFormat="1" x14ac:dyDescent="0.25">
      <c r="A18" s="1100" t="s">
        <v>439</v>
      </c>
      <c r="B18" s="1562" t="s">
        <v>75</v>
      </c>
      <c r="C18" s="1107"/>
      <c r="D18" s="1233"/>
      <c r="E18" s="1234"/>
      <c r="F18" s="1235"/>
      <c r="G18" s="1236">
        <v>3</v>
      </c>
      <c r="H18" s="1237">
        <f t="shared" si="0"/>
        <v>90</v>
      </c>
      <c r="I18" s="1107"/>
      <c r="J18" s="874"/>
      <c r="K18" s="1196"/>
      <c r="L18" s="1196"/>
      <c r="M18" s="801"/>
      <c r="N18" s="1230"/>
      <c r="O18" s="1231"/>
      <c r="P18" s="1232"/>
      <c r="Q18" s="785"/>
      <c r="R18" s="1587"/>
    </row>
    <row r="19" spans="1:21" x14ac:dyDescent="0.25">
      <c r="A19" s="1193"/>
      <c r="B19" s="1563" t="s">
        <v>390</v>
      </c>
      <c r="C19" s="1109"/>
      <c r="D19" s="1238"/>
      <c r="E19" s="1239"/>
      <c r="F19" s="861"/>
      <c r="G19" s="854">
        <v>1.5</v>
      </c>
      <c r="H19" s="820">
        <f t="shared" si="0"/>
        <v>45</v>
      </c>
      <c r="I19" s="1126"/>
      <c r="J19" s="783"/>
      <c r="K19" s="516"/>
      <c r="L19" s="516"/>
      <c r="M19" s="351"/>
      <c r="N19" s="1230"/>
      <c r="O19" s="1227"/>
      <c r="P19" s="1228"/>
      <c r="Q19" s="829"/>
      <c r="R19" s="1586"/>
    </row>
    <row r="20" spans="1:21" x14ac:dyDescent="0.25">
      <c r="A20" s="1193"/>
      <c r="B20" s="1561" t="s">
        <v>411</v>
      </c>
      <c r="C20" s="1109"/>
      <c r="D20" s="1240">
        <v>1</v>
      </c>
      <c r="E20" s="1239"/>
      <c r="F20" s="861"/>
      <c r="G20" s="854">
        <v>1.5</v>
      </c>
      <c r="H20" s="820">
        <f t="shared" si="0"/>
        <v>45</v>
      </c>
      <c r="I20" s="1126">
        <f t="shared" ref="I20" si="4">J20+L20</f>
        <v>30</v>
      </c>
      <c r="J20" s="783">
        <v>15</v>
      </c>
      <c r="K20" s="516"/>
      <c r="L20" s="516">
        <v>15</v>
      </c>
      <c r="M20" s="351">
        <f t="shared" ref="M20" si="5">H20-I20</f>
        <v>15</v>
      </c>
      <c r="N20" s="1230">
        <v>2</v>
      </c>
      <c r="O20" s="1227"/>
      <c r="P20" s="1228"/>
      <c r="Q20" s="829"/>
      <c r="R20" s="1586"/>
    </row>
    <row r="21" spans="1:21" x14ac:dyDescent="0.25">
      <c r="A21" s="1025" t="s">
        <v>156</v>
      </c>
      <c r="B21" s="1560" t="s">
        <v>19</v>
      </c>
      <c r="C21" s="1107"/>
      <c r="D21" s="1107"/>
      <c r="E21" s="1229"/>
      <c r="F21" s="828"/>
      <c r="G21" s="779">
        <v>6</v>
      </c>
      <c r="H21" s="780">
        <f t="shared" si="0"/>
        <v>180</v>
      </c>
      <c r="I21" s="1107"/>
      <c r="J21" s="874"/>
      <c r="K21" s="1196"/>
      <c r="L21" s="1196"/>
      <c r="M21" s="801"/>
      <c r="N21" s="1226"/>
      <c r="O21" s="1227"/>
      <c r="P21" s="1228"/>
      <c r="Q21" s="829"/>
      <c r="R21" s="1586"/>
    </row>
    <row r="22" spans="1:21" x14ac:dyDescent="0.25">
      <c r="A22" s="1290"/>
      <c r="B22" s="1563" t="s">
        <v>390</v>
      </c>
      <c r="C22" s="1109"/>
      <c r="D22" s="1238"/>
      <c r="E22" s="1241"/>
      <c r="F22" s="861"/>
      <c r="G22" s="854">
        <v>4</v>
      </c>
      <c r="H22" s="820">
        <f t="shared" si="0"/>
        <v>120</v>
      </c>
      <c r="I22" s="1107"/>
      <c r="J22" s="874"/>
      <c r="K22" s="1196"/>
      <c r="L22" s="1196"/>
      <c r="M22" s="801"/>
      <c r="N22" s="1226"/>
      <c r="O22" s="1227"/>
      <c r="P22" s="1228"/>
      <c r="Q22" s="1170"/>
      <c r="R22" s="1588"/>
    </row>
    <row r="23" spans="1:21" x14ac:dyDescent="0.25">
      <c r="A23" s="1290"/>
      <c r="B23" s="1561" t="s">
        <v>411</v>
      </c>
      <c r="C23" s="1109"/>
      <c r="D23" s="1109">
        <v>1</v>
      </c>
      <c r="E23" s="1241"/>
      <c r="F23" s="861"/>
      <c r="G23" s="854">
        <v>2</v>
      </c>
      <c r="H23" s="820">
        <f t="shared" si="0"/>
        <v>60</v>
      </c>
      <c r="I23" s="1126">
        <f t="shared" ref="I23" si="6">J23+K23+L23</f>
        <v>30</v>
      </c>
      <c r="J23" s="783">
        <v>15</v>
      </c>
      <c r="K23" s="516"/>
      <c r="L23" s="516">
        <v>15</v>
      </c>
      <c r="M23" s="351">
        <f t="shared" ref="M23" si="7">H23-I23</f>
        <v>30</v>
      </c>
      <c r="N23" s="1226">
        <v>2</v>
      </c>
      <c r="O23" s="1227"/>
      <c r="P23" s="1228"/>
      <c r="Q23" s="829"/>
      <c r="R23" s="1586"/>
    </row>
    <row r="24" spans="1:21" s="113" customFormat="1" x14ac:dyDescent="0.25">
      <c r="A24" s="1192" t="s">
        <v>259</v>
      </c>
      <c r="B24" s="1564" t="s">
        <v>418</v>
      </c>
      <c r="C24" s="1242"/>
      <c r="D24" s="1107"/>
      <c r="E24" s="874"/>
      <c r="F24" s="801"/>
      <c r="G24" s="789">
        <v>4</v>
      </c>
      <c r="H24" s="780">
        <f t="shared" si="0"/>
        <v>120</v>
      </c>
      <c r="I24" s="1107"/>
      <c r="J24" s="874"/>
      <c r="K24" s="1196"/>
      <c r="L24" s="1196"/>
      <c r="M24" s="801"/>
      <c r="N24" s="1230"/>
      <c r="O24" s="1231"/>
      <c r="P24" s="347"/>
      <c r="Q24" s="785"/>
      <c r="R24" s="1587"/>
      <c r="U24" s="113" t="s">
        <v>440</v>
      </c>
    </row>
    <row r="25" spans="1:21" s="113" customFormat="1" x14ac:dyDescent="0.25">
      <c r="A25" s="1192"/>
      <c r="B25" s="1563" t="s">
        <v>390</v>
      </c>
      <c r="C25" s="1242"/>
      <c r="D25" s="1107"/>
      <c r="E25" s="874"/>
      <c r="F25" s="801"/>
      <c r="G25" s="869">
        <v>2.5</v>
      </c>
      <c r="H25" s="355">
        <f t="shared" si="0"/>
        <v>75</v>
      </c>
      <c r="I25" s="1126"/>
      <c r="J25" s="783"/>
      <c r="K25" s="516"/>
      <c r="L25" s="516"/>
      <c r="M25" s="351"/>
      <c r="N25" s="1230"/>
      <c r="O25" s="1231"/>
      <c r="P25" s="347"/>
      <c r="Q25" s="785"/>
      <c r="R25" s="1587"/>
    </row>
    <row r="26" spans="1:21" s="113" customFormat="1" x14ac:dyDescent="0.25">
      <c r="A26" s="1192"/>
      <c r="B26" s="1561" t="s">
        <v>411</v>
      </c>
      <c r="C26" s="1242"/>
      <c r="D26" s="1107">
        <v>1</v>
      </c>
      <c r="E26" s="874"/>
      <c r="F26" s="801"/>
      <c r="G26" s="869">
        <v>1.5</v>
      </c>
      <c r="H26" s="355">
        <f t="shared" si="0"/>
        <v>45</v>
      </c>
      <c r="I26" s="1126">
        <f t="shared" ref="I26" si="8">J26+K26+L26</f>
        <v>15</v>
      </c>
      <c r="J26" s="783">
        <v>8</v>
      </c>
      <c r="K26" s="516"/>
      <c r="L26" s="516">
        <v>7</v>
      </c>
      <c r="M26" s="351">
        <f t="shared" ref="M26" si="9">H26-I26</f>
        <v>30</v>
      </c>
      <c r="N26" s="1230">
        <v>1</v>
      </c>
      <c r="O26" s="1231"/>
      <c r="P26" s="347"/>
      <c r="Q26" s="785"/>
      <c r="R26" s="1587"/>
    </row>
    <row r="27" spans="1:21" s="113" customFormat="1" x14ac:dyDescent="0.25">
      <c r="A27" s="1192" t="s">
        <v>260</v>
      </c>
      <c r="B27" s="1564" t="s">
        <v>419</v>
      </c>
      <c r="C27" s="1242"/>
      <c r="D27" s="1107"/>
      <c r="E27" s="874"/>
      <c r="F27" s="801"/>
      <c r="G27" s="789">
        <v>5</v>
      </c>
      <c r="H27" s="780">
        <f t="shared" si="0"/>
        <v>150</v>
      </c>
      <c r="I27" s="1107"/>
      <c r="J27" s="874"/>
      <c r="K27" s="1196"/>
      <c r="L27" s="1196"/>
      <c r="M27" s="801"/>
      <c r="N27" s="1226"/>
      <c r="O27" s="1227"/>
      <c r="P27" s="1228"/>
      <c r="Q27" s="829"/>
      <c r="R27" s="1586"/>
    </row>
    <row r="28" spans="1:21" s="113" customFormat="1" x14ac:dyDescent="0.25">
      <c r="A28" s="1192"/>
      <c r="B28" s="1563" t="s">
        <v>390</v>
      </c>
      <c r="C28" s="1242"/>
      <c r="D28" s="1107"/>
      <c r="E28" s="776"/>
      <c r="F28" s="1243"/>
      <c r="G28" s="333">
        <v>3</v>
      </c>
      <c r="H28" s="355">
        <f t="shared" si="0"/>
        <v>90</v>
      </c>
      <c r="I28" s="1126"/>
      <c r="J28" s="783"/>
      <c r="K28" s="516"/>
      <c r="L28" s="516"/>
      <c r="M28" s="351"/>
      <c r="N28" s="1226"/>
      <c r="O28" s="1227"/>
      <c r="P28" s="1228"/>
      <c r="Q28" s="829"/>
      <c r="R28" s="1586"/>
    </row>
    <row r="29" spans="1:21" s="113" customFormat="1" x14ac:dyDescent="0.25">
      <c r="A29" s="1192"/>
      <c r="B29" s="1561" t="s">
        <v>411</v>
      </c>
      <c r="C29" s="1242"/>
      <c r="D29" s="1107">
        <v>1</v>
      </c>
      <c r="E29" s="1244"/>
      <c r="F29" s="1245"/>
      <c r="G29" s="1246">
        <v>2</v>
      </c>
      <c r="H29" s="355">
        <f t="shared" si="0"/>
        <v>60</v>
      </c>
      <c r="I29" s="1126">
        <f t="shared" ref="I29" si="10">J29+K29+L29</f>
        <v>30</v>
      </c>
      <c r="J29" s="783">
        <v>15</v>
      </c>
      <c r="K29" s="516"/>
      <c r="L29" s="516">
        <v>15</v>
      </c>
      <c r="M29" s="351">
        <f t="shared" ref="M29" si="11">H29-I29</f>
        <v>30</v>
      </c>
      <c r="N29" s="1226">
        <v>2</v>
      </c>
      <c r="O29" s="1227"/>
      <c r="P29" s="1228"/>
      <c r="Q29" s="829"/>
      <c r="R29" s="1586"/>
    </row>
    <row r="30" spans="1:21" s="113" customFormat="1" x14ac:dyDescent="0.25">
      <c r="A30" s="1025" t="s">
        <v>263</v>
      </c>
      <c r="B30" s="1564" t="s">
        <v>372</v>
      </c>
      <c r="C30" s="1109"/>
      <c r="D30" s="1240"/>
      <c r="E30" s="1239"/>
      <c r="F30" s="861"/>
      <c r="G30" s="1247">
        <v>6</v>
      </c>
      <c r="H30" s="1248">
        <f t="shared" si="0"/>
        <v>180</v>
      </c>
      <c r="I30" s="1107"/>
      <c r="J30" s="1249"/>
      <c r="K30" s="946"/>
      <c r="L30" s="946"/>
      <c r="M30" s="1099"/>
      <c r="N30" s="1226"/>
      <c r="O30" s="1227"/>
      <c r="P30" s="1228"/>
      <c r="Q30" s="1170"/>
      <c r="R30" s="1588"/>
    </row>
    <row r="31" spans="1:21" s="113" customFormat="1" x14ac:dyDescent="0.25">
      <c r="A31" s="1025"/>
      <c r="B31" s="1563" t="s">
        <v>390</v>
      </c>
      <c r="C31" s="1109"/>
      <c r="D31" s="1240"/>
      <c r="E31" s="776"/>
      <c r="F31" s="1243"/>
      <c r="G31" s="333">
        <v>3.5</v>
      </c>
      <c r="H31" s="355">
        <f t="shared" si="0"/>
        <v>105</v>
      </c>
      <c r="I31" s="1107"/>
      <c r="J31" s="1249"/>
      <c r="K31" s="946"/>
      <c r="L31" s="946"/>
      <c r="M31" s="1099"/>
      <c r="N31" s="1226"/>
      <c r="O31" s="1227"/>
      <c r="P31" s="1228"/>
      <c r="Q31" s="1170"/>
      <c r="R31" s="1588"/>
    </row>
    <row r="32" spans="1:21" s="113" customFormat="1" x14ac:dyDescent="0.25">
      <c r="A32" s="1025"/>
      <c r="B32" s="1561" t="s">
        <v>411</v>
      </c>
      <c r="C32" s="1109"/>
      <c r="D32" s="1240" t="s">
        <v>53</v>
      </c>
      <c r="E32" s="1244"/>
      <c r="F32" s="1245"/>
      <c r="G32" s="1246">
        <v>2.5</v>
      </c>
      <c r="H32" s="355">
        <f t="shared" si="0"/>
        <v>75</v>
      </c>
      <c r="I32" s="1126">
        <f t="shared" ref="I32" si="12">J32+K32+L32</f>
        <v>36</v>
      </c>
      <c r="J32" s="8">
        <v>18</v>
      </c>
      <c r="K32" s="8"/>
      <c r="L32" s="8">
        <v>18</v>
      </c>
      <c r="M32" s="351">
        <f t="shared" ref="M32" si="13">H32-I32</f>
        <v>39</v>
      </c>
      <c r="N32" s="1226"/>
      <c r="O32" s="1227">
        <v>2</v>
      </c>
      <c r="P32" s="1228">
        <v>2</v>
      </c>
      <c r="Q32" s="1170"/>
      <c r="R32" s="1588"/>
    </row>
    <row r="33" spans="1:18" s="113" customFormat="1" ht="47.25" x14ac:dyDescent="0.25">
      <c r="A33" s="1025" t="s">
        <v>264</v>
      </c>
      <c r="B33" s="1560" t="s">
        <v>441</v>
      </c>
      <c r="C33" s="1107"/>
      <c r="D33" s="1107"/>
      <c r="E33" s="1229"/>
      <c r="F33" s="828"/>
      <c r="G33" s="779">
        <v>3</v>
      </c>
      <c r="H33" s="780">
        <f t="shared" si="0"/>
        <v>90</v>
      </c>
      <c r="I33" s="1107"/>
      <c r="J33" s="874"/>
      <c r="K33" s="1196"/>
      <c r="L33" s="1196"/>
      <c r="M33" s="801"/>
      <c r="N33" s="1226"/>
      <c r="O33" s="1227"/>
      <c r="P33" s="1250"/>
      <c r="Q33" s="829"/>
      <c r="R33" s="1586"/>
    </row>
    <row r="34" spans="1:18" s="113" customFormat="1" x14ac:dyDescent="0.25">
      <c r="A34" s="1025" t="s">
        <v>265</v>
      </c>
      <c r="B34" s="1560" t="s">
        <v>27</v>
      </c>
      <c r="C34" s="1107"/>
      <c r="D34" s="1107"/>
      <c r="E34" s="1229"/>
      <c r="F34" s="828"/>
      <c r="G34" s="779">
        <v>3</v>
      </c>
      <c r="H34" s="780">
        <f t="shared" si="0"/>
        <v>90</v>
      </c>
      <c r="I34" s="1107"/>
      <c r="J34" s="874"/>
      <c r="K34" s="1196"/>
      <c r="L34" s="1196"/>
      <c r="M34" s="801"/>
      <c r="N34" s="1226"/>
      <c r="O34" s="1227"/>
      <c r="P34" s="1250"/>
      <c r="Q34" s="829"/>
      <c r="R34" s="1586"/>
    </row>
    <row r="35" spans="1:18" s="113" customFormat="1" x14ac:dyDescent="0.25">
      <c r="A35" s="1192"/>
      <c r="B35" s="1563" t="s">
        <v>390</v>
      </c>
      <c r="C35" s="1107"/>
      <c r="D35" s="1107"/>
      <c r="E35" s="1229"/>
      <c r="F35" s="828"/>
      <c r="G35" s="869">
        <v>1.5</v>
      </c>
      <c r="H35" s="355">
        <f t="shared" si="0"/>
        <v>45</v>
      </c>
      <c r="I35" s="1126"/>
      <c r="J35" s="783"/>
      <c r="K35" s="516"/>
      <c r="L35" s="516"/>
      <c r="M35" s="351"/>
      <c r="N35" s="1230"/>
      <c r="O35" s="1227"/>
      <c r="P35" s="1250"/>
      <c r="Q35" s="829"/>
      <c r="R35" s="1586"/>
    </row>
    <row r="36" spans="1:18" s="113" customFormat="1" x14ac:dyDescent="0.25">
      <c r="A36" s="1192"/>
      <c r="B36" s="1561" t="s">
        <v>411</v>
      </c>
      <c r="C36" s="1107"/>
      <c r="D36" s="1107">
        <v>1</v>
      </c>
      <c r="E36" s="1229"/>
      <c r="F36" s="828"/>
      <c r="G36" s="869">
        <v>1.5</v>
      </c>
      <c r="H36" s="355">
        <f t="shared" si="0"/>
        <v>45</v>
      </c>
      <c r="I36" s="1126">
        <f t="shared" ref="I36" si="14">J36+K36+L36</f>
        <v>22</v>
      </c>
      <c r="J36" s="783">
        <v>15</v>
      </c>
      <c r="K36" s="516"/>
      <c r="L36" s="516">
        <v>7</v>
      </c>
      <c r="M36" s="351">
        <f t="shared" ref="M36" si="15">H36-I36</f>
        <v>23</v>
      </c>
      <c r="N36" s="1167">
        <v>1.5</v>
      </c>
      <c r="O36" s="1227"/>
      <c r="P36" s="1250"/>
      <c r="Q36" s="829"/>
      <c r="R36" s="1586"/>
    </row>
    <row r="37" spans="1:18" s="1251" customFormat="1" x14ac:dyDescent="0.25">
      <c r="A37" s="1192" t="s">
        <v>266</v>
      </c>
      <c r="B37" s="1564" t="s">
        <v>51</v>
      </c>
      <c r="C37" s="1242"/>
      <c r="D37" s="1107"/>
      <c r="E37" s="874"/>
      <c r="F37" s="801"/>
      <c r="G37" s="789">
        <v>6</v>
      </c>
      <c r="H37" s="780">
        <f t="shared" si="0"/>
        <v>180</v>
      </c>
      <c r="I37" s="1107"/>
      <c r="J37" s="874"/>
      <c r="K37" s="1196"/>
      <c r="L37" s="1196"/>
      <c r="M37" s="801"/>
      <c r="N37" s="1226"/>
      <c r="O37" s="1227"/>
      <c r="P37" s="1228"/>
      <c r="Q37" s="829"/>
      <c r="R37" s="1586"/>
    </row>
    <row r="38" spans="1:18" s="1251" customFormat="1" x14ac:dyDescent="0.25">
      <c r="A38" s="1192"/>
      <c r="B38" s="1563" t="s">
        <v>390</v>
      </c>
      <c r="C38" s="1107"/>
      <c r="D38" s="1107"/>
      <c r="E38" s="1229"/>
      <c r="F38" s="828"/>
      <c r="G38" s="869">
        <v>3</v>
      </c>
      <c r="H38" s="355">
        <f t="shared" si="0"/>
        <v>90</v>
      </c>
      <c r="I38" s="1126"/>
      <c r="J38" s="783"/>
      <c r="K38" s="516"/>
      <c r="L38" s="516"/>
      <c r="M38" s="351"/>
      <c r="N38" s="1230"/>
      <c r="O38" s="1227"/>
      <c r="P38" s="1228"/>
      <c r="Q38" s="829"/>
      <c r="R38" s="1586"/>
    </row>
    <row r="39" spans="1:18" s="1251" customFormat="1" x14ac:dyDescent="0.25">
      <c r="A39" s="1192"/>
      <c r="B39" s="1561" t="s">
        <v>411</v>
      </c>
      <c r="C39" s="1107"/>
      <c r="D39" s="1107">
        <v>1</v>
      </c>
      <c r="E39" s="1229"/>
      <c r="F39" s="828"/>
      <c r="G39" s="869">
        <v>3</v>
      </c>
      <c r="H39" s="355">
        <f t="shared" si="0"/>
        <v>90</v>
      </c>
      <c r="I39" s="1126">
        <f t="shared" ref="I39" si="16">J39+K39+L39</f>
        <v>60</v>
      </c>
      <c r="J39" s="783">
        <v>30</v>
      </c>
      <c r="K39" s="516"/>
      <c r="L39" s="516">
        <v>30</v>
      </c>
      <c r="M39" s="351">
        <f t="shared" ref="M39" si="17">H39-I39</f>
        <v>30</v>
      </c>
      <c r="N39" s="1230">
        <v>4</v>
      </c>
      <c r="O39" s="1227"/>
      <c r="P39" s="1228"/>
      <c r="Q39" s="829"/>
      <c r="R39" s="1586"/>
    </row>
    <row r="40" spans="1:18" s="113" customFormat="1" x14ac:dyDescent="0.25">
      <c r="A40" s="1025" t="s">
        <v>310</v>
      </c>
      <c r="B40" s="1564" t="s">
        <v>30</v>
      </c>
      <c r="C40" s="1242"/>
      <c r="D40" s="1107"/>
      <c r="E40" s="1229"/>
      <c r="F40" s="801"/>
      <c r="G40" s="779">
        <v>6</v>
      </c>
      <c r="H40" s="780">
        <f t="shared" si="0"/>
        <v>180</v>
      </c>
      <c r="I40" s="1107"/>
      <c r="J40" s="874"/>
      <c r="K40" s="1196"/>
      <c r="L40" s="1196"/>
      <c r="M40" s="801"/>
      <c r="N40" s="1230"/>
      <c r="O40" s="1231"/>
      <c r="P40" s="347"/>
      <c r="Q40" s="785"/>
      <c r="R40" s="1587"/>
    </row>
    <row r="41" spans="1:18" s="113" customFormat="1" x14ac:dyDescent="0.25">
      <c r="A41" s="1192"/>
      <c r="B41" s="1563" t="s">
        <v>390</v>
      </c>
      <c r="C41" s="1107"/>
      <c r="D41" s="1107"/>
      <c r="E41" s="1229"/>
      <c r="F41" s="828"/>
      <c r="G41" s="1252">
        <v>4</v>
      </c>
      <c r="H41" s="1253">
        <f>G41*30</f>
        <v>120</v>
      </c>
      <c r="I41" s="1126"/>
      <c r="J41" s="783"/>
      <c r="K41" s="516"/>
      <c r="L41" s="516"/>
      <c r="M41" s="351"/>
      <c r="N41" s="1230"/>
      <c r="O41" s="1231"/>
      <c r="P41" s="347"/>
      <c r="Q41" s="785"/>
      <c r="R41" s="1587"/>
    </row>
    <row r="42" spans="1:18" s="113" customFormat="1" x14ac:dyDescent="0.25">
      <c r="A42" s="1192"/>
      <c r="B42" s="1561" t="s">
        <v>411</v>
      </c>
      <c r="C42" s="1107"/>
      <c r="D42" s="1107" t="s">
        <v>52</v>
      </c>
      <c r="E42" s="1229"/>
      <c r="F42" s="828"/>
      <c r="G42" s="869">
        <v>2</v>
      </c>
      <c r="H42" s="355">
        <f t="shared" ref="H42" si="18">G42*30</f>
        <v>60</v>
      </c>
      <c r="I42" s="1126">
        <f t="shared" ref="I42" si="19">J42+K42+L42</f>
        <v>36</v>
      </c>
      <c r="J42" s="783">
        <v>18</v>
      </c>
      <c r="K42" s="516"/>
      <c r="L42" s="516">
        <v>18</v>
      </c>
      <c r="M42" s="351">
        <f t="shared" ref="M42" si="20">H42-I42</f>
        <v>24</v>
      </c>
      <c r="N42" s="1230"/>
      <c r="O42" s="1231">
        <v>4</v>
      </c>
      <c r="P42" s="347"/>
      <c r="Q42" s="785"/>
      <c r="R42" s="1587"/>
    </row>
    <row r="43" spans="1:18" s="113" customFormat="1" x14ac:dyDescent="0.25">
      <c r="A43" s="1025" t="s">
        <v>442</v>
      </c>
      <c r="B43" s="1565" t="s">
        <v>476</v>
      </c>
      <c r="C43" s="1107"/>
      <c r="D43" s="577"/>
      <c r="E43" s="776"/>
      <c r="F43" s="577"/>
      <c r="G43" s="1104">
        <v>4</v>
      </c>
      <c r="H43" s="1107">
        <f t="shared" si="0"/>
        <v>120</v>
      </c>
      <c r="I43" s="1107"/>
      <c r="J43" s="874"/>
      <c r="K43" s="1196"/>
      <c r="L43" s="1196"/>
      <c r="M43" s="577"/>
      <c r="N43" s="1122"/>
      <c r="O43" s="1568"/>
      <c r="P43" s="1228"/>
      <c r="Q43" s="832"/>
      <c r="R43" s="833"/>
    </row>
    <row r="44" spans="1:18" s="113" customFormat="1" ht="16.5" thickBot="1" x14ac:dyDescent="0.3">
      <c r="A44" s="1567" t="s">
        <v>443</v>
      </c>
      <c r="B44" s="1566" t="s">
        <v>420</v>
      </c>
      <c r="C44" s="1255"/>
      <c r="D44" s="1233">
        <v>1</v>
      </c>
      <c r="E44" s="1256"/>
      <c r="F44" s="1172"/>
      <c r="G44" s="1236">
        <v>3</v>
      </c>
      <c r="H44" s="1237">
        <f t="shared" si="0"/>
        <v>90</v>
      </c>
      <c r="I44" s="1233">
        <f t="shared" ref="I44" si="21">J44+K44+L44</f>
        <v>30</v>
      </c>
      <c r="J44" s="1256">
        <v>15</v>
      </c>
      <c r="K44" s="1171"/>
      <c r="L44" s="1171">
        <v>15</v>
      </c>
      <c r="M44" s="1172">
        <f t="shared" ref="M44" si="22">H44-I44</f>
        <v>60</v>
      </c>
      <c r="N44" s="1257">
        <v>2</v>
      </c>
      <c r="O44" s="1258"/>
      <c r="P44" s="1259"/>
      <c r="Q44" s="1260"/>
      <c r="R44" s="1589"/>
    </row>
    <row r="45" spans="1:18" s="113" customFormat="1" ht="16.5" thickBot="1" x14ac:dyDescent="0.3">
      <c r="A45" s="1972" t="s">
        <v>393</v>
      </c>
      <c r="B45" s="1973"/>
      <c r="C45" s="1973"/>
      <c r="D45" s="1973"/>
      <c r="E45" s="1973"/>
      <c r="F45" s="1973"/>
      <c r="G45" s="1262">
        <f>G11+G14+G17+G19+G22+G25+G28+G31+G33+G35+G38+G41+G43</f>
        <v>46.5</v>
      </c>
      <c r="H45" s="1263">
        <f>H11+H14+H17+H19+H22+H25+H28+H31+H33+H35+H38+H41+H43</f>
        <v>1395</v>
      </c>
      <c r="I45" s="1103"/>
      <c r="J45" s="1264"/>
      <c r="K45" s="1265"/>
      <c r="L45" s="1265"/>
      <c r="M45" s="1266"/>
      <c r="N45" s="1120"/>
      <c r="O45" s="1113"/>
      <c r="P45" s="1121"/>
      <c r="Q45" s="1120"/>
      <c r="R45" s="1267"/>
    </row>
    <row r="46" spans="1:18" s="113" customFormat="1" ht="16.5" thickBot="1" x14ac:dyDescent="0.3">
      <c r="A46" s="1972" t="s">
        <v>267</v>
      </c>
      <c r="B46" s="1973"/>
      <c r="C46" s="1973"/>
      <c r="D46" s="1973"/>
      <c r="E46" s="1973"/>
      <c r="F46" s="1973"/>
      <c r="G46" s="1262">
        <f>G12+G15+G20+G23+G26+G29+G32+G36+G39+G42+G44</f>
        <v>23.5</v>
      </c>
      <c r="H46" s="1262">
        <f t="shared" ref="H46:J46" si="23">H12+H15+H20+H23+H26+H29+H32+H36+H39+H42+H44</f>
        <v>705</v>
      </c>
      <c r="I46" s="1262">
        <f t="shared" si="23"/>
        <v>349</v>
      </c>
      <c r="J46" s="1262">
        <f t="shared" si="23"/>
        <v>179</v>
      </c>
      <c r="K46" s="1269"/>
      <c r="L46" s="1269">
        <f>L12+L15+L20+L23+L26+L29+L32+L36+L39+L42+L44</f>
        <v>170</v>
      </c>
      <c r="M46" s="1270">
        <f>M12+M15+M20+M23+M26+M29+M32+M36+M39+M42+M44</f>
        <v>356</v>
      </c>
      <c r="N46" s="1118">
        <f>N12+N15+N20+N23+N26+N29+N32+N36+N39+N42+N44</f>
        <v>18.5</v>
      </c>
      <c r="O46" s="800">
        <f t="shared" ref="O46:R46" si="24">O12+O15+O20+O23+O26+O29+O32+O36+O39+O42+O44</f>
        <v>6</v>
      </c>
      <c r="P46" s="1119">
        <f t="shared" si="24"/>
        <v>2</v>
      </c>
      <c r="Q46" s="1118">
        <f t="shared" si="24"/>
        <v>0</v>
      </c>
      <c r="R46" s="1119">
        <f t="shared" si="24"/>
        <v>0</v>
      </c>
    </row>
    <row r="47" spans="1:18" s="86" customFormat="1" ht="16.5" thickBot="1" x14ac:dyDescent="0.3">
      <c r="A47" s="1750" t="s">
        <v>268</v>
      </c>
      <c r="B47" s="1974"/>
      <c r="C47" s="1974"/>
      <c r="D47" s="1974"/>
      <c r="E47" s="1974"/>
      <c r="F47" s="1974"/>
      <c r="G47" s="1271">
        <f>G45+G46</f>
        <v>70</v>
      </c>
      <c r="H47" s="1272">
        <f t="shared" ref="H47:P47" si="25">H45+H46</f>
        <v>2100</v>
      </c>
      <c r="I47" s="1273">
        <f t="shared" si="25"/>
        <v>349</v>
      </c>
      <c r="J47" s="1273">
        <f t="shared" si="25"/>
        <v>179</v>
      </c>
      <c r="K47" s="1273"/>
      <c r="L47" s="1273">
        <f t="shared" si="25"/>
        <v>170</v>
      </c>
      <c r="M47" s="1273">
        <f t="shared" si="25"/>
        <v>356</v>
      </c>
      <c r="N47" s="1600">
        <f t="shared" si="25"/>
        <v>18.5</v>
      </c>
      <c r="O47" s="1115">
        <f t="shared" si="25"/>
        <v>6</v>
      </c>
      <c r="P47" s="1116">
        <f t="shared" si="25"/>
        <v>2</v>
      </c>
      <c r="Q47" s="1600"/>
      <c r="R47" s="1601"/>
    </row>
    <row r="48" spans="1:18" ht="16.5" thickBot="1" x14ac:dyDescent="0.3">
      <c r="A48" s="1682" t="s">
        <v>159</v>
      </c>
      <c r="B48" s="1683"/>
      <c r="C48" s="1683"/>
      <c r="D48" s="1683"/>
      <c r="E48" s="1683"/>
      <c r="F48" s="1683"/>
      <c r="G48" s="1683"/>
      <c r="H48" s="1683"/>
      <c r="I48" s="1683"/>
      <c r="J48" s="1683"/>
      <c r="K48" s="1683"/>
      <c r="L48" s="1683"/>
      <c r="M48" s="1683"/>
      <c r="N48" s="1684"/>
      <c r="O48" s="1684"/>
      <c r="P48" s="1684"/>
      <c r="Q48" s="1684"/>
      <c r="R48" s="1685"/>
    </row>
    <row r="49" spans="1:18" ht="16.5" thickBot="1" x14ac:dyDescent="0.3">
      <c r="A49" s="171" t="s">
        <v>160</v>
      </c>
      <c r="B49" s="1280" t="s">
        <v>331</v>
      </c>
      <c r="C49" s="1242"/>
      <c r="D49" s="1107"/>
      <c r="E49" s="1229"/>
      <c r="F49" s="801"/>
      <c r="G49" s="1104">
        <f>G50+G53</f>
        <v>7</v>
      </c>
      <c r="H49" s="1107">
        <f t="shared" ref="H49:H94" si="26">G49*30</f>
        <v>210</v>
      </c>
      <c r="I49" s="1134"/>
      <c r="J49" s="874"/>
      <c r="K49" s="1196"/>
      <c r="L49" s="1196"/>
      <c r="M49" s="1281"/>
      <c r="N49" s="1230"/>
      <c r="O49" s="1231"/>
      <c r="P49" s="347"/>
      <c r="Q49" s="785"/>
      <c r="R49" s="1587"/>
    </row>
    <row r="50" spans="1:18" x14ac:dyDescent="0.25">
      <c r="A50" s="1583" t="s">
        <v>348</v>
      </c>
      <c r="B50" s="1288" t="s">
        <v>331</v>
      </c>
      <c r="C50" s="1242"/>
      <c r="D50" s="1107"/>
      <c r="E50" s="1229"/>
      <c r="F50" s="801"/>
      <c r="G50" s="869">
        <v>6</v>
      </c>
      <c r="H50" s="1126">
        <f t="shared" si="26"/>
        <v>180</v>
      </c>
      <c r="I50" s="1134"/>
      <c r="J50" s="874"/>
      <c r="K50" s="1196"/>
      <c r="L50" s="1196"/>
      <c r="M50" s="1281"/>
      <c r="N50" s="1230"/>
      <c r="O50" s="1231"/>
      <c r="P50" s="347"/>
      <c r="Q50" s="785"/>
      <c r="R50" s="1587"/>
    </row>
    <row r="51" spans="1:18" x14ac:dyDescent="0.25">
      <c r="A51" s="1193"/>
      <c r="B51" s="764" t="s">
        <v>390</v>
      </c>
      <c r="C51" s="1107"/>
      <c r="D51" s="1107"/>
      <c r="E51" s="1229"/>
      <c r="F51" s="828"/>
      <c r="G51" s="1252">
        <v>1</v>
      </c>
      <c r="H51" s="1253">
        <f>G51*30</f>
        <v>30</v>
      </c>
      <c r="I51" s="1126"/>
      <c r="J51" s="783"/>
      <c r="K51" s="516"/>
      <c r="L51" s="516"/>
      <c r="M51" s="351"/>
      <c r="N51" s="1230"/>
      <c r="O51" s="1231"/>
      <c r="P51" s="347"/>
      <c r="Q51" s="785"/>
      <c r="R51" s="1587"/>
    </row>
    <row r="52" spans="1:18" ht="16.5" thickBot="1" x14ac:dyDescent="0.3">
      <c r="A52" s="1193"/>
      <c r="B52" s="787" t="s">
        <v>411</v>
      </c>
      <c r="C52" s="1107">
        <v>3</v>
      </c>
      <c r="D52" s="1107"/>
      <c r="E52" s="1229"/>
      <c r="F52" s="828"/>
      <c r="G52" s="869">
        <v>5</v>
      </c>
      <c r="H52" s="355">
        <f t="shared" ref="H52:H63" si="27">G52*30</f>
        <v>150</v>
      </c>
      <c r="I52" s="1126">
        <f t="shared" ref="I52:I53" si="28">J52+K52+L52</f>
        <v>60</v>
      </c>
      <c r="J52" s="783">
        <v>30</v>
      </c>
      <c r="K52" s="516"/>
      <c r="L52" s="516">
        <v>30</v>
      </c>
      <c r="M52" s="351">
        <f t="shared" ref="M52" si="29">H52-I52</f>
        <v>90</v>
      </c>
      <c r="N52" s="1230"/>
      <c r="O52" s="1231"/>
      <c r="P52" s="347"/>
      <c r="Q52" s="785">
        <v>4</v>
      </c>
      <c r="R52" s="1587"/>
    </row>
    <row r="53" spans="1:18" ht="32.25" thickBot="1" x14ac:dyDescent="0.3">
      <c r="A53" s="1583" t="s">
        <v>349</v>
      </c>
      <c r="B53" s="1569" t="s">
        <v>347</v>
      </c>
      <c r="C53" s="1107"/>
      <c r="D53" s="1107"/>
      <c r="E53" s="1229"/>
      <c r="F53" s="1294" t="s">
        <v>173</v>
      </c>
      <c r="G53" s="869">
        <v>1</v>
      </c>
      <c r="H53" s="355">
        <f t="shared" si="27"/>
        <v>30</v>
      </c>
      <c r="I53" s="1126">
        <f t="shared" si="28"/>
        <v>0</v>
      </c>
      <c r="J53" s="783"/>
      <c r="K53" s="516"/>
      <c r="L53" s="516"/>
      <c r="M53" s="351">
        <v>30</v>
      </c>
      <c r="N53" s="1230"/>
      <c r="O53" s="1231"/>
      <c r="P53" s="347"/>
      <c r="Q53" s="785"/>
      <c r="R53" s="1587"/>
    </row>
    <row r="54" spans="1:18" x14ac:dyDescent="0.25">
      <c r="A54" s="1025" t="s">
        <v>162</v>
      </c>
      <c r="B54" s="1280" t="s">
        <v>361</v>
      </c>
      <c r="C54" s="1242"/>
      <c r="D54" s="1107"/>
      <c r="E54" s="1229"/>
      <c r="F54" s="801"/>
      <c r="G54" s="1104">
        <v>6</v>
      </c>
      <c r="H54" s="1107">
        <f t="shared" ref="H54" si="30">G54*30</f>
        <v>180</v>
      </c>
      <c r="I54" s="1134"/>
      <c r="J54" s="874"/>
      <c r="K54" s="1196"/>
      <c r="L54" s="1196"/>
      <c r="M54" s="1281"/>
      <c r="N54" s="1230"/>
      <c r="O54" s="1231"/>
      <c r="P54" s="347"/>
      <c r="Q54" s="785"/>
      <c r="R54" s="1587"/>
    </row>
    <row r="55" spans="1:18" x14ac:dyDescent="0.25">
      <c r="A55" s="1025"/>
      <c r="B55" s="764" t="s">
        <v>390</v>
      </c>
      <c r="C55" s="1107"/>
      <c r="D55" s="1107"/>
      <c r="E55" s="1229"/>
      <c r="F55" s="828"/>
      <c r="G55" s="1252">
        <v>2</v>
      </c>
      <c r="H55" s="1253">
        <f>G55*30</f>
        <v>60</v>
      </c>
      <c r="I55" s="1126"/>
      <c r="J55" s="783"/>
      <c r="K55" s="516"/>
      <c r="L55" s="516"/>
      <c r="M55" s="351"/>
      <c r="N55" s="1230"/>
      <c r="O55" s="1231"/>
      <c r="P55" s="347"/>
      <c r="Q55" s="785"/>
      <c r="R55" s="1587"/>
    </row>
    <row r="56" spans="1:18" x14ac:dyDescent="0.25">
      <c r="A56" s="1025"/>
      <c r="B56" s="787" t="s">
        <v>411</v>
      </c>
      <c r="C56" s="1107">
        <v>4</v>
      </c>
      <c r="D56" s="1107"/>
      <c r="E56" s="1229"/>
      <c r="F56" s="828"/>
      <c r="G56" s="869">
        <v>4</v>
      </c>
      <c r="H56" s="355">
        <f t="shared" ref="H56:H57" si="31">G56*30</f>
        <v>120</v>
      </c>
      <c r="I56" s="1126">
        <f t="shared" ref="I56" si="32">J56+K56+L56</f>
        <v>52</v>
      </c>
      <c r="J56" s="783">
        <v>26</v>
      </c>
      <c r="K56" s="516"/>
      <c r="L56" s="516">
        <v>26</v>
      </c>
      <c r="M56" s="351">
        <f t="shared" ref="M56" si="33">H56-I56</f>
        <v>68</v>
      </c>
      <c r="N56" s="1230"/>
      <c r="O56" s="1231"/>
      <c r="P56" s="347"/>
      <c r="Q56" s="785"/>
      <c r="R56" s="1587">
        <v>4</v>
      </c>
    </row>
    <row r="57" spans="1:18" x14ac:dyDescent="0.25">
      <c r="A57" s="1025" t="s">
        <v>165</v>
      </c>
      <c r="B57" s="1280" t="s">
        <v>383</v>
      </c>
      <c r="C57" s="1242"/>
      <c r="D57" s="1107"/>
      <c r="E57" s="1229"/>
      <c r="F57" s="801"/>
      <c r="G57" s="1104">
        <v>6</v>
      </c>
      <c r="H57" s="1107">
        <f t="shared" si="31"/>
        <v>180</v>
      </c>
      <c r="I57" s="1134"/>
      <c r="J57" s="874"/>
      <c r="K57" s="1196"/>
      <c r="L57" s="1196"/>
      <c r="M57" s="1281"/>
      <c r="N57" s="1230"/>
      <c r="O57" s="1231"/>
      <c r="P57" s="347"/>
      <c r="Q57" s="785"/>
      <c r="R57" s="1587"/>
    </row>
    <row r="58" spans="1:18" x14ac:dyDescent="0.25">
      <c r="A58" s="1025"/>
      <c r="B58" s="764" t="s">
        <v>390</v>
      </c>
      <c r="C58" s="1107"/>
      <c r="D58" s="1107"/>
      <c r="E58" s="1229"/>
      <c r="F58" s="828"/>
      <c r="G58" s="1252">
        <v>3</v>
      </c>
      <c r="H58" s="1253">
        <f>G58*30</f>
        <v>90</v>
      </c>
      <c r="I58" s="1126"/>
      <c r="J58" s="783"/>
      <c r="K58" s="516"/>
      <c r="L58" s="516"/>
      <c r="M58" s="351"/>
      <c r="N58" s="1230"/>
      <c r="O58" s="1231"/>
      <c r="P58" s="347"/>
      <c r="Q58" s="785"/>
      <c r="R58" s="1587"/>
    </row>
    <row r="59" spans="1:18" x14ac:dyDescent="0.25">
      <c r="A59" s="1025"/>
      <c r="B59" s="787" t="s">
        <v>411</v>
      </c>
      <c r="C59" s="1107" t="s">
        <v>53</v>
      </c>
      <c r="D59" s="1107"/>
      <c r="E59" s="1229"/>
      <c r="F59" s="828"/>
      <c r="G59" s="869">
        <v>3</v>
      </c>
      <c r="H59" s="355">
        <f t="shared" ref="H59:H60" si="34">G59*30</f>
        <v>90</v>
      </c>
      <c r="I59" s="1126">
        <f t="shared" ref="I59" si="35">J59+K59+L59</f>
        <v>36</v>
      </c>
      <c r="J59" s="783">
        <v>18</v>
      </c>
      <c r="K59" s="516"/>
      <c r="L59" s="516">
        <v>18</v>
      </c>
      <c r="M59" s="351">
        <f t="shared" ref="M59" si="36">H59-I59</f>
        <v>54</v>
      </c>
      <c r="N59" s="1230"/>
      <c r="O59" s="1231"/>
      <c r="P59" s="347">
        <v>4</v>
      </c>
      <c r="Q59" s="785"/>
      <c r="R59" s="1587"/>
    </row>
    <row r="60" spans="1:18" x14ac:dyDescent="0.25">
      <c r="A60" s="1025" t="s">
        <v>166</v>
      </c>
      <c r="B60" s="1280" t="s">
        <v>380</v>
      </c>
      <c r="C60" s="1242"/>
      <c r="D60" s="1107"/>
      <c r="E60" s="1229"/>
      <c r="F60" s="801"/>
      <c r="G60" s="1104">
        <v>6</v>
      </c>
      <c r="H60" s="1107">
        <f t="shared" si="34"/>
        <v>180</v>
      </c>
      <c r="I60" s="1134"/>
      <c r="J60" s="874"/>
      <c r="K60" s="1196"/>
      <c r="L60" s="1196"/>
      <c r="M60" s="1281"/>
      <c r="N60" s="1230"/>
      <c r="O60" s="1231"/>
      <c r="P60" s="347"/>
      <c r="Q60" s="785"/>
      <c r="R60" s="1587"/>
    </row>
    <row r="61" spans="1:18" x14ac:dyDescent="0.25">
      <c r="A61" s="1025"/>
      <c r="B61" s="764" t="s">
        <v>390</v>
      </c>
      <c r="C61" s="1107"/>
      <c r="D61" s="1107"/>
      <c r="E61" s="1229"/>
      <c r="F61" s="828"/>
      <c r="G61" s="1252">
        <v>3</v>
      </c>
      <c r="H61" s="1253">
        <f>G61*30</f>
        <v>90</v>
      </c>
      <c r="I61" s="1126"/>
      <c r="J61" s="783"/>
      <c r="K61" s="516"/>
      <c r="L61" s="516"/>
      <c r="M61" s="351"/>
      <c r="N61" s="1230"/>
      <c r="O61" s="1231"/>
      <c r="P61" s="347"/>
      <c r="Q61" s="785"/>
      <c r="R61" s="1587"/>
    </row>
    <row r="62" spans="1:18" x14ac:dyDescent="0.25">
      <c r="A62" s="1025"/>
      <c r="B62" s="787" t="s">
        <v>411</v>
      </c>
      <c r="C62" s="1107">
        <v>4</v>
      </c>
      <c r="D62" s="1107"/>
      <c r="E62" s="1229"/>
      <c r="F62" s="828"/>
      <c r="G62" s="869">
        <v>3</v>
      </c>
      <c r="H62" s="355">
        <f t="shared" ref="H62" si="37">G62*30</f>
        <v>90</v>
      </c>
      <c r="I62" s="1126">
        <f t="shared" ref="I62" si="38">J62+K62+L62</f>
        <v>39</v>
      </c>
      <c r="J62" s="783">
        <v>26</v>
      </c>
      <c r="K62" s="516"/>
      <c r="L62" s="516">
        <v>13</v>
      </c>
      <c r="M62" s="351">
        <f t="shared" ref="M62" si="39">H62-I62</f>
        <v>51</v>
      </c>
      <c r="N62" s="1230"/>
      <c r="O62" s="1231"/>
      <c r="P62" s="347"/>
      <c r="Q62" s="785"/>
      <c r="R62" s="1587">
        <v>3</v>
      </c>
    </row>
    <row r="63" spans="1:18" ht="32.25" customHeight="1" x14ac:dyDescent="0.25">
      <c r="A63" s="1025" t="s">
        <v>167</v>
      </c>
      <c r="B63" s="1280" t="s">
        <v>344</v>
      </c>
      <c r="C63" s="1242"/>
      <c r="D63" s="1107"/>
      <c r="E63" s="1229"/>
      <c r="F63" s="801"/>
      <c r="G63" s="1104">
        <v>6</v>
      </c>
      <c r="H63" s="1107">
        <f t="shared" si="27"/>
        <v>180</v>
      </c>
      <c r="I63" s="1134"/>
      <c r="J63" s="874"/>
      <c r="K63" s="1196"/>
      <c r="L63" s="1196"/>
      <c r="M63" s="1281"/>
      <c r="N63" s="1230"/>
      <c r="O63" s="1231"/>
      <c r="P63" s="347"/>
      <c r="Q63" s="785"/>
      <c r="R63" s="1587"/>
    </row>
    <row r="64" spans="1:18" x14ac:dyDescent="0.25">
      <c r="A64" s="1025"/>
      <c r="B64" s="764" t="s">
        <v>390</v>
      </c>
      <c r="C64" s="1107"/>
      <c r="D64" s="1107"/>
      <c r="E64" s="1229"/>
      <c r="F64" s="828"/>
      <c r="G64" s="1252">
        <v>2</v>
      </c>
      <c r="H64" s="1253">
        <f>G64*30</f>
        <v>60</v>
      </c>
      <c r="I64" s="1126"/>
      <c r="J64" s="783"/>
      <c r="K64" s="516"/>
      <c r="L64" s="516"/>
      <c r="M64" s="351"/>
      <c r="N64" s="1230"/>
      <c r="O64" s="1231"/>
      <c r="P64" s="347"/>
      <c r="Q64" s="785"/>
      <c r="R64" s="1587"/>
    </row>
    <row r="65" spans="1:18" ht="16.5" thickBot="1" x14ac:dyDescent="0.3">
      <c r="A65" s="1025"/>
      <c r="B65" s="787" t="s">
        <v>411</v>
      </c>
      <c r="C65" s="1107">
        <v>3</v>
      </c>
      <c r="D65" s="1107"/>
      <c r="E65" s="1229"/>
      <c r="F65" s="828"/>
      <c r="G65" s="869">
        <v>4</v>
      </c>
      <c r="H65" s="355">
        <f t="shared" ref="H65" si="40">G65*30</f>
        <v>120</v>
      </c>
      <c r="I65" s="1126">
        <f t="shared" ref="I65" si="41">J65+K65+L65</f>
        <v>45</v>
      </c>
      <c r="J65" s="783">
        <v>15</v>
      </c>
      <c r="K65" s="516">
        <v>30</v>
      </c>
      <c r="L65" s="516"/>
      <c r="M65" s="351">
        <f t="shared" ref="M65" si="42">H65-I65</f>
        <v>75</v>
      </c>
      <c r="N65" s="1230"/>
      <c r="O65" s="1231"/>
      <c r="P65" s="347"/>
      <c r="Q65" s="785">
        <v>3</v>
      </c>
      <c r="R65" s="1587"/>
    </row>
    <row r="66" spans="1:18" x14ac:dyDescent="0.25">
      <c r="A66" s="1025" t="s">
        <v>169</v>
      </c>
      <c r="B66" s="1274" t="s">
        <v>37</v>
      </c>
      <c r="C66" s="1275"/>
      <c r="D66" s="1275"/>
      <c r="E66" s="1276"/>
      <c r="F66" s="176"/>
      <c r="G66" s="1277">
        <v>4</v>
      </c>
      <c r="H66" s="1278">
        <f>G66*30</f>
        <v>120</v>
      </c>
      <c r="I66" s="1126"/>
      <c r="J66" s="783"/>
      <c r="K66" s="516"/>
      <c r="L66" s="516"/>
      <c r="M66" s="351"/>
      <c r="N66" s="1230"/>
      <c r="O66" s="1231"/>
      <c r="P66" s="347"/>
      <c r="Q66" s="785"/>
      <c r="R66" s="1587"/>
    </row>
    <row r="67" spans="1:18" x14ac:dyDescent="0.25">
      <c r="A67" s="1025"/>
      <c r="B67" s="764" t="s">
        <v>390</v>
      </c>
      <c r="C67" s="1107"/>
      <c r="D67" s="1107"/>
      <c r="E67" s="1229"/>
      <c r="F67" s="828"/>
      <c r="G67" s="1252">
        <v>1</v>
      </c>
      <c r="H67" s="1253">
        <f>G67*30</f>
        <v>30</v>
      </c>
      <c r="I67" s="1126"/>
      <c r="J67" s="783"/>
      <c r="K67" s="516"/>
      <c r="L67" s="516"/>
      <c r="M67" s="351"/>
      <c r="N67" s="1230"/>
      <c r="O67" s="1231"/>
      <c r="P67" s="347"/>
      <c r="Q67" s="785"/>
      <c r="R67" s="1587"/>
    </row>
    <row r="68" spans="1:18" x14ac:dyDescent="0.25">
      <c r="A68" s="1025"/>
      <c r="B68" s="787" t="s">
        <v>411</v>
      </c>
      <c r="C68" s="1107"/>
      <c r="D68" s="1107">
        <v>1</v>
      </c>
      <c r="E68" s="1229"/>
      <c r="F68" s="828"/>
      <c r="G68" s="869">
        <v>3</v>
      </c>
      <c r="H68" s="355">
        <f t="shared" ref="H68" si="43">G68*30</f>
        <v>90</v>
      </c>
      <c r="I68" s="1126">
        <f t="shared" ref="I68" si="44">J68+K68+L68</f>
        <v>45</v>
      </c>
      <c r="J68" s="783">
        <v>30</v>
      </c>
      <c r="K68" s="516"/>
      <c r="L68" s="516">
        <v>15</v>
      </c>
      <c r="M68" s="351">
        <f t="shared" ref="M68" si="45">H68-I68</f>
        <v>45</v>
      </c>
      <c r="N68" s="1230">
        <v>3</v>
      </c>
      <c r="O68" s="1231"/>
      <c r="P68" s="347"/>
      <c r="Q68" s="785"/>
      <c r="R68" s="1587"/>
    </row>
    <row r="69" spans="1:18" ht="36" customHeight="1" x14ac:dyDescent="0.25">
      <c r="A69" s="1025" t="s">
        <v>170</v>
      </c>
      <c r="B69" s="1313" t="s">
        <v>394</v>
      </c>
      <c r="C69" s="1284"/>
      <c r="D69" s="1314"/>
      <c r="E69" s="1315"/>
      <c r="F69" s="1287"/>
      <c r="G69" s="789">
        <v>5</v>
      </c>
      <c r="H69" s="1107">
        <f t="shared" ref="H69:H76" si="46">G69*30</f>
        <v>150</v>
      </c>
      <c r="I69" s="1126"/>
      <c r="J69" s="783"/>
      <c r="K69" s="516"/>
      <c r="L69" s="516"/>
      <c r="M69" s="351"/>
      <c r="N69" s="1230"/>
      <c r="O69" s="1231"/>
      <c r="P69" s="347"/>
      <c r="Q69" s="785"/>
      <c r="R69" s="1587"/>
    </row>
    <row r="70" spans="1:18" x14ac:dyDescent="0.25">
      <c r="A70" s="1025" t="s">
        <v>279</v>
      </c>
      <c r="B70" s="1280" t="s">
        <v>32</v>
      </c>
      <c r="C70" s="1242"/>
      <c r="D70" s="1107"/>
      <c r="E70" s="1229"/>
      <c r="F70" s="801"/>
      <c r="G70" s="1104">
        <v>5</v>
      </c>
      <c r="H70" s="1107">
        <f t="shared" si="46"/>
        <v>150</v>
      </c>
      <c r="I70" s="1134"/>
      <c r="J70" s="874"/>
      <c r="K70" s="1196"/>
      <c r="L70" s="1196"/>
      <c r="M70" s="1281"/>
      <c r="N70" s="1230"/>
      <c r="O70" s="1231"/>
      <c r="P70" s="347"/>
      <c r="Q70" s="785"/>
      <c r="R70" s="1587"/>
    </row>
    <row r="71" spans="1:18" x14ac:dyDescent="0.25">
      <c r="A71" s="1025"/>
      <c r="B71" s="764" t="s">
        <v>390</v>
      </c>
      <c r="C71" s="1107"/>
      <c r="D71" s="1107"/>
      <c r="E71" s="1229"/>
      <c r="F71" s="828"/>
      <c r="G71" s="1252">
        <v>2.5</v>
      </c>
      <c r="H71" s="1253">
        <f t="shared" si="46"/>
        <v>75</v>
      </c>
      <c r="I71" s="1126"/>
      <c r="J71" s="783"/>
      <c r="K71" s="516"/>
      <c r="L71" s="516"/>
      <c r="M71" s="351"/>
      <c r="N71" s="1230"/>
      <c r="O71" s="1231"/>
      <c r="P71" s="347"/>
      <c r="Q71" s="785"/>
      <c r="R71" s="1587"/>
    </row>
    <row r="72" spans="1:18" x14ac:dyDescent="0.25">
      <c r="A72" s="1025"/>
      <c r="B72" s="787" t="s">
        <v>411</v>
      </c>
      <c r="C72" s="1107"/>
      <c r="D72" s="1107" t="s">
        <v>52</v>
      </c>
      <c r="E72" s="1229"/>
      <c r="F72" s="828"/>
      <c r="G72" s="869">
        <v>2.5</v>
      </c>
      <c r="H72" s="355">
        <f t="shared" si="46"/>
        <v>75</v>
      </c>
      <c r="I72" s="1126">
        <f>J72+K72+L72</f>
        <v>45</v>
      </c>
      <c r="J72" s="783">
        <v>27</v>
      </c>
      <c r="K72" s="516"/>
      <c r="L72" s="516">
        <v>18</v>
      </c>
      <c r="M72" s="351">
        <f>H72-I72</f>
        <v>30</v>
      </c>
      <c r="N72" s="1230"/>
      <c r="O72" s="1231">
        <v>5</v>
      </c>
      <c r="P72" s="347"/>
      <c r="Q72" s="785"/>
      <c r="R72" s="1587"/>
    </row>
    <row r="73" spans="1:18" x14ac:dyDescent="0.25">
      <c r="A73" s="1025" t="s">
        <v>274</v>
      </c>
      <c r="B73" s="1282" t="s">
        <v>333</v>
      </c>
      <c r="C73" s="1107" t="s">
        <v>53</v>
      </c>
      <c r="D73" s="1107"/>
      <c r="E73" s="1229"/>
      <c r="F73" s="828"/>
      <c r="G73" s="1104">
        <v>5</v>
      </c>
      <c r="H73" s="1107">
        <f t="shared" si="46"/>
        <v>150</v>
      </c>
      <c r="I73" s="1134">
        <f>J73+K73+L73</f>
        <v>54</v>
      </c>
      <c r="J73" s="874">
        <v>18</v>
      </c>
      <c r="K73" s="1196"/>
      <c r="L73" s="1196">
        <v>36</v>
      </c>
      <c r="M73" s="1281">
        <f>H73-I73</f>
        <v>96</v>
      </c>
      <c r="N73" s="1230"/>
      <c r="O73" s="1231">
        <v>3</v>
      </c>
      <c r="P73" s="353">
        <v>3</v>
      </c>
      <c r="Q73" s="785"/>
      <c r="R73" s="1587"/>
    </row>
    <row r="74" spans="1:18" x14ac:dyDescent="0.25">
      <c r="A74" s="1025" t="s">
        <v>280</v>
      </c>
      <c r="B74" s="1280" t="s">
        <v>430</v>
      </c>
      <c r="C74" s="1242"/>
      <c r="D74" s="1107"/>
      <c r="E74" s="1229"/>
      <c r="F74" s="801"/>
      <c r="G74" s="1104">
        <v>6</v>
      </c>
      <c r="H74" s="1107">
        <f t="shared" si="46"/>
        <v>180</v>
      </c>
      <c r="I74" s="1134"/>
      <c r="J74" s="874"/>
      <c r="K74" s="1196"/>
      <c r="L74" s="1196"/>
      <c r="M74" s="1281"/>
      <c r="N74" s="1230"/>
      <c r="O74" s="1231"/>
      <c r="P74" s="347"/>
      <c r="Q74" s="785"/>
      <c r="R74" s="1587"/>
    </row>
    <row r="75" spans="1:18" x14ac:dyDescent="0.25">
      <c r="A75" s="1025"/>
      <c r="B75" s="764" t="s">
        <v>390</v>
      </c>
      <c r="C75" s="1107"/>
      <c r="D75" s="1107"/>
      <c r="E75" s="1229"/>
      <c r="F75" s="828"/>
      <c r="G75" s="1252">
        <v>3</v>
      </c>
      <c r="H75" s="1253">
        <f t="shared" si="46"/>
        <v>90</v>
      </c>
      <c r="I75" s="1126"/>
      <c r="J75" s="783"/>
      <c r="K75" s="516"/>
      <c r="L75" s="516"/>
      <c r="M75" s="351"/>
      <c r="N75" s="1230"/>
      <c r="O75" s="1231"/>
      <c r="P75" s="347"/>
      <c r="Q75" s="785"/>
      <c r="R75" s="1587"/>
    </row>
    <row r="76" spans="1:18" ht="16.5" thickBot="1" x14ac:dyDescent="0.3">
      <c r="A76" s="1025"/>
      <c r="B76" s="787" t="s">
        <v>411</v>
      </c>
      <c r="C76" s="1107">
        <v>3</v>
      </c>
      <c r="D76" s="1107"/>
      <c r="E76" s="1229"/>
      <c r="F76" s="828"/>
      <c r="G76" s="869">
        <v>3</v>
      </c>
      <c r="H76" s="355">
        <f t="shared" si="46"/>
        <v>90</v>
      </c>
      <c r="I76" s="1126">
        <f>J76+K76+L76</f>
        <v>45</v>
      </c>
      <c r="J76" s="783">
        <v>30</v>
      </c>
      <c r="K76" s="516"/>
      <c r="L76" s="516">
        <v>15</v>
      </c>
      <c r="M76" s="351">
        <f>H76-I76</f>
        <v>45</v>
      </c>
      <c r="N76" s="1230"/>
      <c r="O76" s="1231"/>
      <c r="P76" s="347"/>
      <c r="Q76" s="785">
        <v>3</v>
      </c>
      <c r="R76" s="1587"/>
    </row>
    <row r="77" spans="1:18" x14ac:dyDescent="0.25">
      <c r="A77" s="1025" t="s">
        <v>281</v>
      </c>
      <c r="B77" s="1280" t="s">
        <v>327</v>
      </c>
      <c r="C77" s="1106"/>
      <c r="D77" s="1106"/>
      <c r="E77" s="1279"/>
      <c r="F77" s="1124"/>
      <c r="G77" s="1103">
        <f>G78+G81</f>
        <v>7</v>
      </c>
      <c r="H77" s="1219">
        <f t="shared" ref="H77" si="47">H78+H81</f>
        <v>210</v>
      </c>
      <c r="I77" s="1219"/>
      <c r="J77" s="1304"/>
      <c r="K77" s="1221"/>
      <c r="L77" s="1221"/>
      <c r="M77" s="1305"/>
      <c r="N77" s="1306"/>
      <c r="O77" s="1307"/>
      <c r="P77" s="1308"/>
      <c r="Q77" s="785"/>
      <c r="R77" s="1587"/>
    </row>
    <row r="78" spans="1:18" x14ac:dyDescent="0.25">
      <c r="A78" s="1026" t="s">
        <v>364</v>
      </c>
      <c r="B78" s="1309" t="s">
        <v>327</v>
      </c>
      <c r="C78" s="1126"/>
      <c r="D78" s="1126"/>
      <c r="E78" s="784"/>
      <c r="F78" s="337"/>
      <c r="G78" s="333">
        <v>6</v>
      </c>
      <c r="H78" s="1126">
        <f>G78*30</f>
        <v>180</v>
      </c>
      <c r="I78" s="1310"/>
      <c r="J78" s="783"/>
      <c r="K78" s="516"/>
      <c r="L78" s="516"/>
      <c r="M78" s="1311"/>
      <c r="N78" s="1230"/>
      <c r="O78" s="1231"/>
      <c r="P78" s="1232"/>
      <c r="Q78" s="785"/>
      <c r="R78" s="1587"/>
    </row>
    <row r="79" spans="1:18" x14ac:dyDescent="0.25">
      <c r="A79" s="1025"/>
      <c r="B79" s="764" t="s">
        <v>390</v>
      </c>
      <c r="C79" s="1107"/>
      <c r="D79" s="1107"/>
      <c r="E79" s="1229"/>
      <c r="F79" s="828"/>
      <c r="G79" s="1252">
        <v>3</v>
      </c>
      <c r="H79" s="1253">
        <f>G79*30</f>
        <v>90</v>
      </c>
      <c r="I79" s="1126"/>
      <c r="J79" s="783"/>
      <c r="K79" s="516"/>
      <c r="L79" s="516"/>
      <c r="M79" s="351"/>
      <c r="N79" s="1230"/>
      <c r="O79" s="1231"/>
      <c r="P79" s="347"/>
      <c r="Q79" s="785"/>
      <c r="R79" s="1587"/>
    </row>
    <row r="80" spans="1:18" x14ac:dyDescent="0.25">
      <c r="A80" s="1025"/>
      <c r="B80" s="787" t="s">
        <v>411</v>
      </c>
      <c r="C80" s="1107">
        <v>1</v>
      </c>
      <c r="D80" s="1107"/>
      <c r="E80" s="1229"/>
      <c r="F80" s="828"/>
      <c r="G80" s="869">
        <v>3</v>
      </c>
      <c r="H80" s="355">
        <f t="shared" ref="H80" si="48">G80*30</f>
        <v>90</v>
      </c>
      <c r="I80" s="1126">
        <f t="shared" ref="I80" si="49">J80+K80+L80</f>
        <v>45</v>
      </c>
      <c r="J80" s="783">
        <v>30</v>
      </c>
      <c r="K80" s="516"/>
      <c r="L80" s="516">
        <v>15</v>
      </c>
      <c r="M80" s="351">
        <f t="shared" ref="M80" si="50">H80-I80</f>
        <v>45</v>
      </c>
      <c r="N80" s="1230">
        <v>3</v>
      </c>
      <c r="O80" s="1231"/>
      <c r="P80" s="347"/>
      <c r="Q80" s="785"/>
      <c r="R80" s="1587"/>
    </row>
    <row r="81" spans="1:18" x14ac:dyDescent="0.25">
      <c r="A81" s="1026" t="s">
        <v>365</v>
      </c>
      <c r="B81" s="1309" t="s">
        <v>332</v>
      </c>
      <c r="C81" s="1126"/>
      <c r="D81" s="1126"/>
      <c r="E81" s="784"/>
      <c r="F81" s="337" t="s">
        <v>249</v>
      </c>
      <c r="G81" s="333">
        <v>1</v>
      </c>
      <c r="H81" s="1126">
        <f>G81*30</f>
        <v>30</v>
      </c>
      <c r="I81" s="1310"/>
      <c r="J81" s="783"/>
      <c r="K81" s="516"/>
      <c r="L81" s="516"/>
      <c r="M81" s="1311">
        <v>30</v>
      </c>
      <c r="N81" s="1230"/>
      <c r="O81" s="1231"/>
      <c r="P81" s="1232"/>
      <c r="Q81" s="785"/>
      <c r="R81" s="1587"/>
    </row>
    <row r="82" spans="1:18" x14ac:dyDescent="0.25">
      <c r="A82" s="1025" t="s">
        <v>282</v>
      </c>
      <c r="B82" s="1280" t="s">
        <v>379</v>
      </c>
      <c r="C82" s="1242"/>
      <c r="D82" s="1107"/>
      <c r="E82" s="1229"/>
      <c r="F82" s="801"/>
      <c r="G82" s="1104">
        <v>6</v>
      </c>
      <c r="H82" s="1107">
        <f t="shared" ref="H82" si="51">G82*30</f>
        <v>180</v>
      </c>
      <c r="I82" s="1134"/>
      <c r="J82" s="874"/>
      <c r="K82" s="1196"/>
      <c r="L82" s="1196"/>
      <c r="M82" s="1281"/>
      <c r="N82" s="1230"/>
      <c r="O82" s="1231"/>
      <c r="P82" s="347"/>
      <c r="Q82" s="785"/>
      <c r="R82" s="1587"/>
    </row>
    <row r="83" spans="1:18" x14ac:dyDescent="0.25">
      <c r="A83" s="1025"/>
      <c r="B83" s="764" t="s">
        <v>390</v>
      </c>
      <c r="C83" s="1107"/>
      <c r="D83" s="1107"/>
      <c r="E83" s="1229"/>
      <c r="F83" s="828"/>
      <c r="G83" s="1252">
        <v>2</v>
      </c>
      <c r="H83" s="1253">
        <f>G83*30</f>
        <v>60</v>
      </c>
      <c r="I83" s="1126"/>
      <c r="J83" s="783"/>
      <c r="K83" s="516"/>
      <c r="L83" s="516"/>
      <c r="M83" s="351"/>
      <c r="N83" s="1230"/>
      <c r="O83" s="1231"/>
      <c r="P83" s="347"/>
      <c r="Q83" s="785"/>
      <c r="R83" s="1587"/>
    </row>
    <row r="84" spans="1:18" x14ac:dyDescent="0.25">
      <c r="A84" s="1025"/>
      <c r="B84" s="787" t="s">
        <v>411</v>
      </c>
      <c r="C84" s="1107">
        <v>4</v>
      </c>
      <c r="D84" s="1107"/>
      <c r="E84" s="1229"/>
      <c r="F84" s="828"/>
      <c r="G84" s="869">
        <v>4</v>
      </c>
      <c r="H84" s="355">
        <f t="shared" ref="H84" si="52">G84*30</f>
        <v>120</v>
      </c>
      <c r="I84" s="1126">
        <f t="shared" ref="I84" si="53">J84+K84+L84</f>
        <v>52</v>
      </c>
      <c r="J84" s="783">
        <v>26</v>
      </c>
      <c r="K84" s="516"/>
      <c r="L84" s="516">
        <v>26</v>
      </c>
      <c r="M84" s="351">
        <f t="shared" ref="M84" si="54">H84-I84</f>
        <v>68</v>
      </c>
      <c r="N84" s="1230"/>
      <c r="O84" s="1231"/>
      <c r="P84" s="347"/>
      <c r="Q84" s="785"/>
      <c r="R84" s="1587">
        <v>4</v>
      </c>
    </row>
    <row r="85" spans="1:18" x14ac:dyDescent="0.25">
      <c r="A85" s="1025" t="s">
        <v>283</v>
      </c>
      <c r="B85" s="1282" t="s">
        <v>31</v>
      </c>
      <c r="C85" s="1107"/>
      <c r="D85" s="1107"/>
      <c r="E85" s="1229"/>
      <c r="F85" s="828"/>
      <c r="G85" s="1104">
        <v>6</v>
      </c>
      <c r="H85" s="1107">
        <f t="shared" si="26"/>
        <v>180</v>
      </c>
      <c r="I85" s="1134"/>
      <c r="J85" s="874"/>
      <c r="K85" s="1196"/>
      <c r="L85" s="1196"/>
      <c r="M85" s="1281"/>
      <c r="N85" s="1230"/>
      <c r="O85" s="1231"/>
      <c r="P85" s="1232"/>
      <c r="Q85" s="785"/>
      <c r="R85" s="1587"/>
    </row>
    <row r="86" spans="1:18" x14ac:dyDescent="0.25">
      <c r="A86" s="1025"/>
      <c r="B86" s="764" t="s">
        <v>390</v>
      </c>
      <c r="C86" s="1107"/>
      <c r="D86" s="1107"/>
      <c r="E86" s="1229"/>
      <c r="F86" s="828"/>
      <c r="G86" s="1252">
        <v>3</v>
      </c>
      <c r="H86" s="1253">
        <f>G86*30</f>
        <v>90</v>
      </c>
      <c r="I86" s="1126"/>
      <c r="J86" s="783"/>
      <c r="K86" s="516"/>
      <c r="L86" s="516"/>
      <c r="M86" s="351"/>
      <c r="N86" s="1230"/>
      <c r="O86" s="1231"/>
      <c r="P86" s="347"/>
      <c r="Q86" s="785"/>
      <c r="R86" s="1587"/>
    </row>
    <row r="87" spans="1:18" x14ac:dyDescent="0.25">
      <c r="A87" s="1025"/>
      <c r="B87" s="787" t="s">
        <v>411</v>
      </c>
      <c r="C87" s="1107"/>
      <c r="D87" s="1107">
        <v>1</v>
      </c>
      <c r="E87" s="1229"/>
      <c r="F87" s="828"/>
      <c r="G87" s="869">
        <v>3</v>
      </c>
      <c r="H87" s="355">
        <f t="shared" ref="H87" si="55">G87*30</f>
        <v>90</v>
      </c>
      <c r="I87" s="1126">
        <f t="shared" ref="I87" si="56">J87+K87+L87</f>
        <v>45</v>
      </c>
      <c r="J87" s="783">
        <v>30</v>
      </c>
      <c r="K87" s="516"/>
      <c r="L87" s="516">
        <v>15</v>
      </c>
      <c r="M87" s="351">
        <f t="shared" ref="M87:M94" si="57">H87-I87</f>
        <v>45</v>
      </c>
      <c r="N87" s="1230">
        <v>3</v>
      </c>
      <c r="O87" s="1231"/>
      <c r="P87" s="347"/>
      <c r="Q87" s="785"/>
      <c r="R87" s="1587"/>
    </row>
    <row r="88" spans="1:18" x14ac:dyDescent="0.25">
      <c r="A88" s="1025" t="s">
        <v>284</v>
      </c>
      <c r="B88" s="1280" t="s">
        <v>337</v>
      </c>
      <c r="C88" s="1284"/>
      <c r="D88" s="1285"/>
      <c r="E88" s="1286"/>
      <c r="F88" s="1287"/>
      <c r="G88" s="1105">
        <v>6</v>
      </c>
      <c r="H88" s="1107">
        <f t="shared" si="26"/>
        <v>180</v>
      </c>
      <c r="I88" s="1134"/>
      <c r="J88" s="874"/>
      <c r="K88" s="1196"/>
      <c r="L88" s="1196"/>
      <c r="M88" s="1281"/>
      <c r="N88" s="1230"/>
      <c r="O88" s="1231"/>
      <c r="P88" s="347"/>
      <c r="Q88" s="216"/>
      <c r="R88" s="348"/>
    </row>
    <row r="89" spans="1:18" x14ac:dyDescent="0.25">
      <c r="A89" s="1025"/>
      <c r="B89" s="764" t="s">
        <v>390</v>
      </c>
      <c r="C89" s="1107"/>
      <c r="D89" s="1107"/>
      <c r="E89" s="1229"/>
      <c r="F89" s="828"/>
      <c r="G89" s="1252">
        <v>3</v>
      </c>
      <c r="H89" s="1253">
        <f>G89*30</f>
        <v>90</v>
      </c>
      <c r="I89" s="1126"/>
      <c r="J89" s="783"/>
      <c r="K89" s="516"/>
      <c r="L89" s="516"/>
      <c r="M89" s="351"/>
      <c r="N89" s="1230"/>
      <c r="O89" s="1231"/>
      <c r="P89" s="347"/>
      <c r="Q89" s="785"/>
      <c r="R89" s="348"/>
    </row>
    <row r="90" spans="1:18" x14ac:dyDescent="0.25">
      <c r="A90" s="1025"/>
      <c r="B90" s="787" t="s">
        <v>411</v>
      </c>
      <c r="C90" s="1107" t="s">
        <v>52</v>
      </c>
      <c r="D90" s="1107"/>
      <c r="E90" s="1229"/>
      <c r="F90" s="828"/>
      <c r="G90" s="869">
        <v>3</v>
      </c>
      <c r="H90" s="355">
        <f t="shared" ref="H90:H91" si="58">G90*30</f>
        <v>90</v>
      </c>
      <c r="I90" s="1126">
        <f t="shared" ref="I90" si="59">J90+K90+L90</f>
        <v>36</v>
      </c>
      <c r="J90" s="783">
        <v>18</v>
      </c>
      <c r="K90" s="516"/>
      <c r="L90" s="516">
        <v>18</v>
      </c>
      <c r="M90" s="351">
        <f t="shared" ref="M90" si="60">H90-I90</f>
        <v>54</v>
      </c>
      <c r="N90" s="1230"/>
      <c r="O90" s="1231">
        <v>4</v>
      </c>
      <c r="P90" s="347"/>
      <c r="Q90" s="785"/>
      <c r="R90" s="348"/>
    </row>
    <row r="91" spans="1:18" x14ac:dyDescent="0.25">
      <c r="A91" s="1025" t="s">
        <v>285</v>
      </c>
      <c r="B91" s="1282" t="s">
        <v>341</v>
      </c>
      <c r="C91" s="1107"/>
      <c r="D91" s="1107"/>
      <c r="E91" s="1229"/>
      <c r="F91" s="828"/>
      <c r="G91" s="1104">
        <v>6</v>
      </c>
      <c r="H91" s="780">
        <f t="shared" si="58"/>
        <v>180</v>
      </c>
      <c r="I91" s="1134"/>
      <c r="J91" s="1101"/>
      <c r="K91" s="752"/>
      <c r="L91" s="752"/>
      <c r="M91" s="1281"/>
      <c r="N91" s="1226"/>
      <c r="O91" s="1227"/>
      <c r="P91" s="1283"/>
      <c r="Q91" s="829"/>
      <c r="R91" s="1586"/>
    </row>
    <row r="92" spans="1:18" x14ac:dyDescent="0.25">
      <c r="A92" s="1290"/>
      <c r="B92" s="764" t="s">
        <v>390</v>
      </c>
      <c r="C92" s="1107"/>
      <c r="D92" s="1107"/>
      <c r="E92" s="1229"/>
      <c r="F92" s="828"/>
      <c r="G92" s="1252">
        <v>3</v>
      </c>
      <c r="H92" s="1253">
        <f>G92*30</f>
        <v>90</v>
      </c>
      <c r="I92" s="1126"/>
      <c r="J92" s="783"/>
      <c r="K92" s="516"/>
      <c r="L92" s="516"/>
      <c r="M92" s="351"/>
      <c r="N92" s="1230"/>
      <c r="O92" s="1231"/>
      <c r="P92" s="1291"/>
      <c r="Q92" s="794"/>
      <c r="R92" s="1590"/>
    </row>
    <row r="93" spans="1:18" x14ac:dyDescent="0.25">
      <c r="A93" s="1290"/>
      <c r="B93" s="787" t="s">
        <v>411</v>
      </c>
      <c r="C93" s="1107" t="s">
        <v>53</v>
      </c>
      <c r="D93" s="1107"/>
      <c r="E93" s="1229"/>
      <c r="F93" s="828"/>
      <c r="G93" s="869">
        <v>3</v>
      </c>
      <c r="H93" s="355">
        <f t="shared" ref="H93" si="61">G93*30</f>
        <v>90</v>
      </c>
      <c r="I93" s="1126">
        <f t="shared" ref="I93" si="62">J93+K93+L93</f>
        <v>36</v>
      </c>
      <c r="J93" s="783">
        <v>18</v>
      </c>
      <c r="K93" s="516"/>
      <c r="L93" s="516">
        <v>18</v>
      </c>
      <c r="M93" s="351">
        <f t="shared" ref="M93" si="63">H93-I93</f>
        <v>54</v>
      </c>
      <c r="N93" s="1230"/>
      <c r="O93" s="1231"/>
      <c r="P93" s="1321">
        <v>4</v>
      </c>
      <c r="Q93" s="794"/>
      <c r="R93" s="1590"/>
    </row>
    <row r="94" spans="1:18" ht="16.5" thickBot="1" x14ac:dyDescent="0.3">
      <c r="A94" s="1025" t="s">
        <v>405</v>
      </c>
      <c r="B94" s="1573" t="s">
        <v>362</v>
      </c>
      <c r="C94" s="1164"/>
      <c r="D94" s="1292"/>
      <c r="E94" s="1293"/>
      <c r="F94" s="1294" t="s">
        <v>157</v>
      </c>
      <c r="G94" s="1295">
        <v>2</v>
      </c>
      <c r="H94" s="1296">
        <f t="shared" si="26"/>
        <v>60</v>
      </c>
      <c r="I94" s="1297"/>
      <c r="J94" s="1298"/>
      <c r="K94" s="1299"/>
      <c r="L94" s="1299"/>
      <c r="M94" s="1300">
        <f t="shared" si="57"/>
        <v>60</v>
      </c>
      <c r="N94" s="1301"/>
      <c r="O94" s="1302"/>
      <c r="P94" s="1303"/>
      <c r="Q94" s="360"/>
      <c r="R94" s="361"/>
    </row>
    <row r="95" spans="1:18" ht="16.5" thickBot="1" x14ac:dyDescent="0.3">
      <c r="A95" s="1972" t="s">
        <v>393</v>
      </c>
      <c r="B95" s="1973"/>
      <c r="C95" s="1973"/>
      <c r="D95" s="1973"/>
      <c r="E95" s="1973"/>
      <c r="F95" s="1973"/>
      <c r="G95" s="1322">
        <f>G51+G55+G58+G61+G64+G67+G69+G71+G75+G79+G83+G86+G89+G92</f>
        <v>36.5</v>
      </c>
      <c r="H95" s="1322">
        <f>H51+H55+H58+H61+H64+H67+H69+H71+H75+H79+H83+H86+H89+H92</f>
        <v>1095</v>
      </c>
      <c r="I95" s="1323"/>
      <c r="J95" s="1102"/>
      <c r="K95" s="1112"/>
      <c r="L95" s="1112"/>
      <c r="M95" s="906"/>
      <c r="N95" s="1324"/>
      <c r="O95" s="1112"/>
      <c r="P95" s="1149"/>
      <c r="Q95" s="1102"/>
      <c r="R95" s="906"/>
    </row>
    <row r="96" spans="1:18" ht="16.5" thickBot="1" x14ac:dyDescent="0.3">
      <c r="A96" s="1972" t="s">
        <v>267</v>
      </c>
      <c r="B96" s="1973"/>
      <c r="C96" s="1973"/>
      <c r="D96" s="1973"/>
      <c r="E96" s="1973"/>
      <c r="F96" s="1973"/>
      <c r="G96" s="1322">
        <f>G52+G53+G56+G59+G62+G65+G68+G72+G73+G76+G80+G81+G84+G87+G90+G93+G94</f>
        <v>52.5</v>
      </c>
      <c r="H96" s="1322">
        <f t="shared" ref="H96:R96" si="64">H52+H53+H56+H59+H62+H65+H68+H72+H73+H76+H80+H81+H84+H87+H90+H93+H94</f>
        <v>1575</v>
      </c>
      <c r="I96" s="1322">
        <f t="shared" si="64"/>
        <v>635</v>
      </c>
      <c r="J96" s="1322">
        <f t="shared" si="64"/>
        <v>342</v>
      </c>
      <c r="K96" s="1322">
        <f t="shared" si="64"/>
        <v>30</v>
      </c>
      <c r="L96" s="1322">
        <f t="shared" si="64"/>
        <v>263</v>
      </c>
      <c r="M96" s="1322">
        <f t="shared" si="64"/>
        <v>940</v>
      </c>
      <c r="N96" s="1322">
        <f t="shared" si="64"/>
        <v>9</v>
      </c>
      <c r="O96" s="1322">
        <f t="shared" si="64"/>
        <v>12</v>
      </c>
      <c r="P96" s="1322">
        <f>P52+P53+P56+P59+P62+P65+P68+P72+P73+P76+P80+P81+P84+P87+P90+P93+P94</f>
        <v>11</v>
      </c>
      <c r="Q96" s="1322">
        <f t="shared" si="64"/>
        <v>10</v>
      </c>
      <c r="R96" s="1591">
        <f t="shared" si="64"/>
        <v>11</v>
      </c>
    </row>
    <row r="97" spans="1:18" ht="16.5" thickBot="1" x14ac:dyDescent="0.3">
      <c r="A97" s="1975" t="s">
        <v>174</v>
      </c>
      <c r="B97" s="1976"/>
      <c r="C97" s="1976"/>
      <c r="D97" s="1976"/>
      <c r="E97" s="1976"/>
      <c r="F97" s="1976"/>
      <c r="G97" s="876">
        <f>G95+G96</f>
        <v>89</v>
      </c>
      <c r="H97" s="1325">
        <f t="shared" ref="H97:R97" si="65">H95+H96</f>
        <v>2670</v>
      </c>
      <c r="I97" s="1325">
        <f t="shared" si="65"/>
        <v>635</v>
      </c>
      <c r="J97" s="1325">
        <f t="shared" si="65"/>
        <v>342</v>
      </c>
      <c r="K97" s="1325"/>
      <c r="L97" s="1325">
        <f t="shared" si="65"/>
        <v>263</v>
      </c>
      <c r="M97" s="1325">
        <f t="shared" si="65"/>
        <v>940</v>
      </c>
      <c r="N97" s="1325">
        <f t="shared" si="65"/>
        <v>9</v>
      </c>
      <c r="O97" s="1325">
        <f t="shared" si="65"/>
        <v>12</v>
      </c>
      <c r="P97" s="1325">
        <f t="shared" si="65"/>
        <v>11</v>
      </c>
      <c r="Q97" s="1325">
        <f t="shared" si="65"/>
        <v>10</v>
      </c>
      <c r="R97" s="878">
        <f t="shared" si="65"/>
        <v>11</v>
      </c>
    </row>
    <row r="98" spans="1:18" ht="16.5" thickBot="1" x14ac:dyDescent="0.3">
      <c r="A98" s="1977" t="s">
        <v>175</v>
      </c>
      <c r="B98" s="1978"/>
      <c r="C98" s="1978"/>
      <c r="D98" s="1978"/>
      <c r="E98" s="1978"/>
      <c r="F98" s="1978"/>
      <c r="G98" s="1978"/>
      <c r="H98" s="1978"/>
      <c r="I98" s="1978"/>
      <c r="J98" s="1978"/>
      <c r="K98" s="1978"/>
      <c r="L98" s="1978"/>
      <c r="M98" s="1978"/>
      <c r="N98" s="1978"/>
      <c r="O98" s="1978"/>
      <c r="P98" s="1978"/>
      <c r="Q98" s="1978"/>
      <c r="R98" s="1979"/>
    </row>
    <row r="99" spans="1:18" s="86" customFormat="1" x14ac:dyDescent="0.25">
      <c r="A99" s="1215" t="s">
        <v>294</v>
      </c>
      <c r="B99" s="1326" t="s">
        <v>444</v>
      </c>
      <c r="C99" s="1327"/>
      <c r="D99" s="1328"/>
      <c r="E99" s="63"/>
      <c r="F99" s="1329"/>
      <c r="G99" s="1131">
        <v>3</v>
      </c>
      <c r="H99" s="1330">
        <f>G99*30</f>
        <v>90</v>
      </c>
      <c r="I99" s="1106"/>
      <c r="J99" s="1324"/>
      <c r="K99" s="1112"/>
      <c r="L99" s="1112"/>
      <c r="M99" s="906"/>
      <c r="N99" s="1220"/>
      <c r="O99" s="1331"/>
      <c r="P99" s="1332"/>
      <c r="Q99" s="1152"/>
      <c r="R99" s="1218"/>
    </row>
    <row r="100" spans="1:18" s="86" customFormat="1" x14ac:dyDescent="0.25">
      <c r="A100" s="1225" t="s">
        <v>295</v>
      </c>
      <c r="B100" s="1333" t="s">
        <v>477</v>
      </c>
      <c r="C100" s="1334"/>
      <c r="D100" s="1335"/>
      <c r="E100" s="1336"/>
      <c r="F100" s="1337"/>
      <c r="G100" s="1338">
        <v>3</v>
      </c>
      <c r="H100" s="1339">
        <f>G100*30</f>
        <v>90</v>
      </c>
      <c r="I100" s="1107"/>
      <c r="J100" s="874"/>
      <c r="K100" s="1196"/>
      <c r="L100" s="1196"/>
      <c r="M100" s="801"/>
      <c r="N100" s="1340"/>
      <c r="O100" s="1341"/>
      <c r="P100" s="824"/>
      <c r="Q100" s="1342"/>
      <c r="R100" s="822"/>
    </row>
    <row r="101" spans="1:18" s="86" customFormat="1" x14ac:dyDescent="0.25">
      <c r="A101" s="1225" t="s">
        <v>296</v>
      </c>
      <c r="B101" s="1129" t="s">
        <v>478</v>
      </c>
      <c r="C101" s="1343"/>
      <c r="D101" s="1344"/>
      <c r="E101" s="843"/>
      <c r="F101" s="1345"/>
      <c r="G101" s="1132">
        <v>3</v>
      </c>
      <c r="H101" s="1339">
        <f>G101*30</f>
        <v>90</v>
      </c>
      <c r="I101" s="1107"/>
      <c r="J101" s="874"/>
      <c r="K101" s="1196"/>
      <c r="L101" s="1196"/>
      <c r="M101" s="801"/>
      <c r="N101" s="1340"/>
      <c r="O101" s="1341"/>
      <c r="P101" s="824"/>
      <c r="Q101" s="1342"/>
      <c r="R101" s="822"/>
    </row>
    <row r="102" spans="1:18" s="86" customFormat="1" ht="16.5" thickBot="1" x14ac:dyDescent="0.3">
      <c r="A102" s="1346" t="s">
        <v>297</v>
      </c>
      <c r="B102" s="1130" t="s">
        <v>38</v>
      </c>
      <c r="C102" s="1347"/>
      <c r="D102" s="1348" t="s">
        <v>173</v>
      </c>
      <c r="E102" s="1052"/>
      <c r="F102" s="1349"/>
      <c r="G102" s="1133">
        <v>6</v>
      </c>
      <c r="H102" s="1350">
        <f>G102*30</f>
        <v>180</v>
      </c>
      <c r="I102" s="1117"/>
      <c r="J102" s="1351"/>
      <c r="K102" s="1182"/>
      <c r="L102" s="1182"/>
      <c r="M102" s="1183">
        <f>H102-I102</f>
        <v>180</v>
      </c>
      <c r="N102" s="1268"/>
      <c r="O102" s="1352"/>
      <c r="P102" s="1151"/>
      <c r="Q102" s="1150"/>
      <c r="R102" s="1592"/>
    </row>
    <row r="103" spans="1:18" s="86" customFormat="1" ht="16.5" thickBot="1" x14ac:dyDescent="0.3">
      <c r="A103" s="1980" t="s">
        <v>393</v>
      </c>
      <c r="B103" s="1981"/>
      <c r="C103" s="1981"/>
      <c r="D103" s="1981"/>
      <c r="E103" s="1981"/>
      <c r="F103" s="1981"/>
      <c r="G103" s="1353">
        <f>G99+G100+G101</f>
        <v>9</v>
      </c>
      <c r="H103" s="897">
        <f>H99+H100+H101</f>
        <v>270</v>
      </c>
      <c r="I103" s="166"/>
      <c r="J103" s="1256"/>
      <c r="K103" s="1171"/>
      <c r="L103" s="1171"/>
      <c r="M103" s="1172"/>
      <c r="N103" s="1354"/>
      <c r="O103" s="1355"/>
      <c r="P103" s="1356"/>
      <c r="Q103" s="1357"/>
      <c r="R103" s="1358"/>
    </row>
    <row r="104" spans="1:18" s="86" customFormat="1" ht="16.5" thickBot="1" x14ac:dyDescent="0.3">
      <c r="A104" s="1972" t="s">
        <v>267</v>
      </c>
      <c r="B104" s="1973"/>
      <c r="C104" s="1973"/>
      <c r="D104" s="1973"/>
      <c r="E104" s="1973"/>
      <c r="F104" s="1973"/>
      <c r="G104" s="1360">
        <f>G102</f>
        <v>6</v>
      </c>
      <c r="H104" s="1141">
        <f t="shared" ref="H104:M104" si="66">H102</f>
        <v>180</v>
      </c>
      <c r="I104" s="1360"/>
      <c r="J104" s="1360"/>
      <c r="K104" s="1360"/>
      <c r="L104" s="1360"/>
      <c r="M104" s="1360">
        <f t="shared" si="66"/>
        <v>180</v>
      </c>
      <c r="N104" s="1360"/>
      <c r="O104" s="1360"/>
      <c r="P104" s="1360"/>
      <c r="Q104" s="1360"/>
      <c r="R104" s="1360"/>
    </row>
    <row r="105" spans="1:18" s="86" customFormat="1" ht="16.5" thickBot="1" x14ac:dyDescent="0.3">
      <c r="A105" s="1967" t="s">
        <v>179</v>
      </c>
      <c r="B105" s="1968"/>
      <c r="C105" s="1968"/>
      <c r="D105" s="1968"/>
      <c r="E105" s="1968"/>
      <c r="F105" s="1968"/>
      <c r="G105" s="934">
        <f>G103+G104</f>
        <v>15</v>
      </c>
      <c r="H105" s="933">
        <f t="shared" ref="H105:M105" si="67">H103+H104</f>
        <v>450</v>
      </c>
      <c r="I105" s="934"/>
      <c r="J105" s="934"/>
      <c r="K105" s="934"/>
      <c r="L105" s="934"/>
      <c r="M105" s="934">
        <f t="shared" si="67"/>
        <v>180</v>
      </c>
      <c r="N105" s="934"/>
      <c r="O105" s="934"/>
      <c r="P105" s="934"/>
      <c r="Q105" s="934"/>
      <c r="R105" s="934"/>
    </row>
    <row r="106" spans="1:18" ht="16.5" thickBot="1" x14ac:dyDescent="0.3">
      <c r="A106" s="1977" t="s">
        <v>445</v>
      </c>
      <c r="B106" s="1978"/>
      <c r="C106" s="1978"/>
      <c r="D106" s="1978"/>
      <c r="E106" s="1978"/>
      <c r="F106" s="1978"/>
      <c r="G106" s="1978"/>
      <c r="H106" s="1978"/>
      <c r="I106" s="1978"/>
      <c r="J106" s="1978"/>
      <c r="K106" s="1978"/>
      <c r="L106" s="1978"/>
      <c r="M106" s="1978"/>
      <c r="N106" s="1978"/>
      <c r="O106" s="1978"/>
      <c r="P106" s="1978"/>
      <c r="Q106" s="1978"/>
      <c r="R106" s="1979"/>
    </row>
    <row r="107" spans="1:18" s="86" customFormat="1" ht="16.5" thickBot="1" x14ac:dyDescent="0.3">
      <c r="A107" s="1135" t="s">
        <v>298</v>
      </c>
      <c r="B107" s="1361" t="s">
        <v>398</v>
      </c>
      <c r="C107" s="1362"/>
      <c r="D107" s="1363"/>
      <c r="E107" s="1364"/>
      <c r="F107" s="1136"/>
      <c r="G107" s="1137">
        <v>6</v>
      </c>
      <c r="H107" s="1138">
        <f>G107*30</f>
        <v>180</v>
      </c>
      <c r="I107" s="747"/>
      <c r="J107" s="1365"/>
      <c r="K107" s="1139"/>
      <c r="L107" s="1139"/>
      <c r="M107" s="1366">
        <f>H107-I107</f>
        <v>180</v>
      </c>
      <c r="N107" s="1367"/>
      <c r="O107" s="1368"/>
      <c r="P107" s="1369"/>
      <c r="Q107" s="1140"/>
      <c r="R107" s="1593"/>
    </row>
    <row r="108" spans="1:18" s="86" customFormat="1" ht="16.5" thickBot="1" x14ac:dyDescent="0.3">
      <c r="A108" s="1984" t="s">
        <v>184</v>
      </c>
      <c r="B108" s="1985"/>
      <c r="C108" s="1985"/>
      <c r="D108" s="1985"/>
      <c r="E108" s="1985"/>
      <c r="F108" s="1986"/>
      <c r="G108" s="1370">
        <f>SUM(G107:G107)</f>
        <v>6</v>
      </c>
      <c r="H108" s="1371">
        <f>H107</f>
        <v>180</v>
      </c>
      <c r="I108" s="1372"/>
      <c r="J108" s="1373"/>
      <c r="K108" s="1374"/>
      <c r="L108" s="1374"/>
      <c r="M108" s="1374">
        <f>M107</f>
        <v>180</v>
      </c>
      <c r="N108" s="1374"/>
      <c r="O108" s="1374"/>
      <c r="P108" s="1374"/>
      <c r="Q108" s="1374"/>
      <c r="R108" s="1372"/>
    </row>
    <row r="109" spans="1:18" s="86" customFormat="1" ht="16.5" thickBot="1" x14ac:dyDescent="0.3">
      <c r="A109" s="1987" t="s">
        <v>399</v>
      </c>
      <c r="B109" s="1988"/>
      <c r="C109" s="1988"/>
      <c r="D109" s="1988"/>
      <c r="E109" s="1988"/>
      <c r="F109" s="1988"/>
      <c r="G109" s="1360">
        <f>G45+G95+G103</f>
        <v>92</v>
      </c>
      <c r="H109" s="1360">
        <f>H45+H95+H103</f>
        <v>2760</v>
      </c>
      <c r="I109" s="1375"/>
      <c r="J109" s="1375"/>
      <c r="K109" s="1375"/>
      <c r="L109" s="1375"/>
      <c r="M109" s="1375"/>
      <c r="N109" s="1375"/>
      <c r="O109" s="1376"/>
      <c r="P109" s="1375"/>
      <c r="Q109" s="1376"/>
      <c r="R109" s="1375"/>
    </row>
    <row r="110" spans="1:18" ht="16.5" thickBot="1" x14ac:dyDescent="0.3">
      <c r="A110" s="1987" t="s">
        <v>305</v>
      </c>
      <c r="B110" s="1988"/>
      <c r="C110" s="1988"/>
      <c r="D110" s="1988"/>
      <c r="E110" s="1988"/>
      <c r="F110" s="1988"/>
      <c r="G110" s="1353">
        <f>G46+G96+G104+G108</f>
        <v>88</v>
      </c>
      <c r="H110" s="1353">
        <f>H46+H96+H104+H108</f>
        <v>2640</v>
      </c>
      <c r="I110" s="889">
        <f>I46+I96+I104+I108</f>
        <v>984</v>
      </c>
      <c r="J110" s="889">
        <f>J46+J96+J104+J108</f>
        <v>521</v>
      </c>
      <c r="K110" s="889"/>
      <c r="L110" s="889">
        <f t="shared" ref="L110:R110" si="68">L46+L96+L104+L108</f>
        <v>433</v>
      </c>
      <c r="M110" s="889">
        <f t="shared" si="68"/>
        <v>1656</v>
      </c>
      <c r="N110" s="889">
        <f t="shared" si="68"/>
        <v>27.5</v>
      </c>
      <c r="O110" s="889">
        <f t="shared" si="68"/>
        <v>18</v>
      </c>
      <c r="P110" s="889">
        <f t="shared" si="68"/>
        <v>13</v>
      </c>
      <c r="Q110" s="889">
        <f t="shared" si="68"/>
        <v>10</v>
      </c>
      <c r="R110" s="889">
        <f t="shared" si="68"/>
        <v>11</v>
      </c>
    </row>
    <row r="111" spans="1:18" ht="16.5" thickBot="1" x14ac:dyDescent="0.3">
      <c r="A111" s="1989" t="s">
        <v>185</v>
      </c>
      <c r="B111" s="1990"/>
      <c r="C111" s="1990"/>
      <c r="D111" s="1990"/>
      <c r="E111" s="1990"/>
      <c r="F111" s="1990"/>
      <c r="G111" s="1027">
        <f>G109+G110</f>
        <v>180</v>
      </c>
      <c r="H111" s="1027">
        <f t="shared" ref="H111:R111" si="69">H109+H110</f>
        <v>5400</v>
      </c>
      <c r="I111" s="1027">
        <f t="shared" si="69"/>
        <v>984</v>
      </c>
      <c r="J111" s="1027">
        <f t="shared" si="69"/>
        <v>521</v>
      </c>
      <c r="K111" s="1027"/>
      <c r="L111" s="1027">
        <f t="shared" si="69"/>
        <v>433</v>
      </c>
      <c r="M111" s="1027">
        <f t="shared" si="69"/>
        <v>1656</v>
      </c>
      <c r="N111" s="1027">
        <f t="shared" si="69"/>
        <v>27.5</v>
      </c>
      <c r="O111" s="1027">
        <f t="shared" si="69"/>
        <v>18</v>
      </c>
      <c r="P111" s="1027">
        <f t="shared" si="69"/>
        <v>13</v>
      </c>
      <c r="Q111" s="1027">
        <f t="shared" si="69"/>
        <v>10</v>
      </c>
      <c r="R111" s="1027">
        <f t="shared" si="69"/>
        <v>11</v>
      </c>
    </row>
    <row r="112" spans="1:18" ht="16.5" thickBot="1" x14ac:dyDescent="0.3">
      <c r="A112" s="1939" t="s">
        <v>187</v>
      </c>
      <c r="B112" s="1941"/>
      <c r="C112" s="1941"/>
      <c r="D112" s="1941"/>
      <c r="E112" s="1941"/>
      <c r="F112" s="1941"/>
      <c r="G112" s="1941"/>
      <c r="H112" s="1941"/>
      <c r="I112" s="1941"/>
      <c r="J112" s="1941"/>
      <c r="K112" s="1941"/>
      <c r="L112" s="1941"/>
      <c r="M112" s="1941"/>
      <c r="N112" s="1941"/>
      <c r="O112" s="1941"/>
      <c r="P112" s="1941"/>
      <c r="Q112" s="1941"/>
      <c r="R112" s="1991"/>
    </row>
    <row r="113" spans="1:18" ht="16.5" thickBot="1" x14ac:dyDescent="0.3">
      <c r="A113" s="1992" t="s">
        <v>446</v>
      </c>
      <c r="B113" s="1993"/>
      <c r="C113" s="1187"/>
      <c r="D113" s="1377"/>
      <c r="E113" s="1378"/>
      <c r="F113" s="1379"/>
      <c r="G113" s="1377">
        <v>8</v>
      </c>
      <c r="H113" s="1574">
        <f t="shared" ref="H113" si="70">G113*30</f>
        <v>240</v>
      </c>
      <c r="I113" s="933"/>
      <c r="J113" s="1380"/>
      <c r="K113" s="1381"/>
      <c r="L113" s="1381"/>
      <c r="M113" s="1359"/>
      <c r="N113" s="1380"/>
      <c r="O113" s="1381"/>
      <c r="P113" s="1359"/>
      <c r="Q113" s="1382"/>
      <c r="R113" s="1359"/>
    </row>
    <row r="114" spans="1:18" ht="16.5" thickBot="1" x14ac:dyDescent="0.3">
      <c r="A114" s="1992" t="s">
        <v>447</v>
      </c>
      <c r="B114" s="1994"/>
      <c r="C114" s="1377"/>
      <c r="D114" s="1377"/>
      <c r="E114" s="1378"/>
      <c r="F114" s="1383"/>
      <c r="G114" s="1377">
        <f>G115+G116</f>
        <v>4</v>
      </c>
      <c r="H114" s="933">
        <f>H115+H116</f>
        <v>120</v>
      </c>
      <c r="I114" s="933"/>
      <c r="J114" s="1384"/>
      <c r="K114" s="1385"/>
      <c r="L114" s="1386"/>
      <c r="M114" s="1387"/>
      <c r="N114" s="1384"/>
      <c r="O114" s="1386"/>
      <c r="P114" s="1388"/>
      <c r="Q114" s="1382"/>
      <c r="R114" s="1594"/>
    </row>
    <row r="115" spans="1:18" x14ac:dyDescent="0.25">
      <c r="A115" s="1389"/>
      <c r="B115" s="1390" t="s">
        <v>390</v>
      </c>
      <c r="C115" s="1391"/>
      <c r="D115" s="1391"/>
      <c r="E115" s="1392"/>
      <c r="F115" s="1159"/>
      <c r="G115" s="1391">
        <f>G131</f>
        <v>2</v>
      </c>
      <c r="H115" s="1393">
        <f>H131</f>
        <v>60</v>
      </c>
      <c r="I115" s="1394"/>
      <c r="J115" s="1395"/>
      <c r="K115" s="1396"/>
      <c r="L115" s="1396"/>
      <c r="M115" s="1397"/>
      <c r="N115" s="1395"/>
      <c r="O115" s="1396"/>
      <c r="P115" s="1153"/>
      <c r="Q115" s="1161"/>
      <c r="R115" s="1332"/>
    </row>
    <row r="116" spans="1:18" ht="16.5" thickBot="1" x14ac:dyDescent="0.3">
      <c r="A116" s="1398"/>
      <c r="B116" s="1399" t="s">
        <v>411</v>
      </c>
      <c r="C116" s="1400"/>
      <c r="D116" s="1400">
        <v>1</v>
      </c>
      <c r="E116" s="1401"/>
      <c r="F116" s="1402"/>
      <c r="G116" s="1400">
        <f>G132</f>
        <v>2</v>
      </c>
      <c r="H116" s="1403">
        <f t="shared" ref="H116:N116" si="71">H132</f>
        <v>60</v>
      </c>
      <c r="I116" s="1404">
        <f t="shared" si="71"/>
        <v>30</v>
      </c>
      <c r="J116" s="1405">
        <f t="shared" si="71"/>
        <v>0</v>
      </c>
      <c r="K116" s="1406">
        <f t="shared" si="71"/>
        <v>0</v>
      </c>
      <c r="L116" s="1406">
        <f t="shared" si="71"/>
        <v>30</v>
      </c>
      <c r="M116" s="1407">
        <f t="shared" si="71"/>
        <v>30</v>
      </c>
      <c r="N116" s="1405">
        <f t="shared" si="71"/>
        <v>2</v>
      </c>
      <c r="O116" s="1406"/>
      <c r="P116" s="1151"/>
      <c r="Q116" s="1408"/>
      <c r="R116" s="1461"/>
    </row>
    <row r="117" spans="1:18" ht="16.5" thickBot="1" x14ac:dyDescent="0.3">
      <c r="A117" s="1995" t="s">
        <v>448</v>
      </c>
      <c r="B117" s="1996"/>
      <c r="C117" s="1412"/>
      <c r="D117" s="1413"/>
      <c r="E117" s="1414"/>
      <c r="F117" s="1415"/>
      <c r="G117" s="1416">
        <f>G118+G119</f>
        <v>4</v>
      </c>
      <c r="H117" s="1417">
        <f>H118+H119</f>
        <v>120</v>
      </c>
      <c r="I117" s="1418"/>
      <c r="J117" s="1419"/>
      <c r="K117" s="1420"/>
      <c r="L117" s="1420"/>
      <c r="M117" s="1421"/>
      <c r="N117" s="1419"/>
      <c r="O117" s="1422"/>
      <c r="P117" s="1423"/>
      <c r="Q117" s="1424"/>
      <c r="R117" s="1595"/>
    </row>
    <row r="118" spans="1:18" s="1430" customFormat="1" x14ac:dyDescent="0.25">
      <c r="A118" s="1425"/>
      <c r="B118" s="1390" t="s">
        <v>390</v>
      </c>
      <c r="C118" s="1145"/>
      <c r="D118" s="1125"/>
      <c r="E118" s="1279"/>
      <c r="F118" s="1124"/>
      <c r="G118" s="1426">
        <f>G138</f>
        <v>2</v>
      </c>
      <c r="H118" s="1393">
        <f>H138</f>
        <v>60</v>
      </c>
      <c r="I118" s="1427"/>
      <c r="J118" s="1428"/>
      <c r="K118" s="1429"/>
      <c r="L118" s="1429"/>
      <c r="M118" s="1165"/>
      <c r="N118" s="1428"/>
      <c r="O118" s="1396"/>
      <c r="P118" s="1153"/>
      <c r="Q118" s="1161"/>
      <c r="R118" s="1332"/>
    </row>
    <row r="119" spans="1:18" s="1434" customFormat="1" ht="16.5" thickBot="1" x14ac:dyDescent="0.3">
      <c r="A119" s="1398"/>
      <c r="B119" s="1399" t="s">
        <v>411</v>
      </c>
      <c r="C119" s="1188"/>
      <c r="D119" s="1431" t="s">
        <v>52</v>
      </c>
      <c r="E119" s="1189"/>
      <c r="F119" s="1432"/>
      <c r="G119" s="1433">
        <f>G138</f>
        <v>2</v>
      </c>
      <c r="H119" s="1403">
        <f t="shared" ref="H119:O119" si="72">H138</f>
        <v>60</v>
      </c>
      <c r="I119" s="1404">
        <f t="shared" si="72"/>
        <v>18</v>
      </c>
      <c r="J119" s="1405">
        <f t="shared" si="72"/>
        <v>0</v>
      </c>
      <c r="K119" s="1406">
        <f t="shared" si="72"/>
        <v>0</v>
      </c>
      <c r="L119" s="1406">
        <f t="shared" si="72"/>
        <v>18</v>
      </c>
      <c r="M119" s="1407">
        <f t="shared" si="72"/>
        <v>42</v>
      </c>
      <c r="N119" s="1405">
        <f t="shared" si="72"/>
        <v>0</v>
      </c>
      <c r="O119" s="1406">
        <f t="shared" si="72"/>
        <v>2</v>
      </c>
      <c r="P119" s="1151"/>
      <c r="Q119" s="1408"/>
      <c r="R119" s="1461"/>
    </row>
    <row r="120" spans="1:18" ht="16.5" thickBot="1" x14ac:dyDescent="0.3">
      <c r="A120" s="1997" t="s">
        <v>449</v>
      </c>
      <c r="B120" s="1998"/>
      <c r="C120" s="1435"/>
      <c r="D120" s="1126"/>
      <c r="E120" s="1229"/>
      <c r="F120" s="828"/>
      <c r="G120" s="1104">
        <f>G121+G122</f>
        <v>8</v>
      </c>
      <c r="H120" s="1436">
        <f>H121+H122</f>
        <v>240</v>
      </c>
      <c r="I120" s="1437"/>
      <c r="J120" s="1419"/>
      <c r="K120" s="1420"/>
      <c r="L120" s="1420"/>
      <c r="M120" s="1421"/>
      <c r="N120" s="1419"/>
      <c r="O120" s="1422"/>
      <c r="P120" s="1438"/>
      <c r="Q120" s="1439"/>
      <c r="R120" s="1438"/>
    </row>
    <row r="121" spans="1:18" x14ac:dyDescent="0.25">
      <c r="A121" s="1425"/>
      <c r="B121" s="1390" t="s">
        <v>390</v>
      </c>
      <c r="C121" s="1145"/>
      <c r="D121" s="1125"/>
      <c r="E121" s="1279"/>
      <c r="F121" s="1124"/>
      <c r="G121" s="1426">
        <v>4</v>
      </c>
      <c r="H121" s="1253">
        <f t="shared" ref="H121:H122" si="73">G121*30</f>
        <v>120</v>
      </c>
      <c r="I121" s="1427"/>
      <c r="J121" s="1428"/>
      <c r="K121" s="1429"/>
      <c r="L121" s="1429"/>
      <c r="M121" s="323"/>
      <c r="N121" s="1306"/>
      <c r="O121" s="1396"/>
      <c r="P121" s="1441"/>
      <c r="Q121" s="1395"/>
      <c r="R121" s="1332"/>
    </row>
    <row r="122" spans="1:18" ht="16.5" thickBot="1" x14ac:dyDescent="0.3">
      <c r="A122" s="1442"/>
      <c r="B122" s="1399" t="s">
        <v>411</v>
      </c>
      <c r="C122" s="1188"/>
      <c r="D122" s="1431">
        <v>3.3</v>
      </c>
      <c r="E122" s="1189"/>
      <c r="F122" s="1432"/>
      <c r="G122" s="1433">
        <v>4</v>
      </c>
      <c r="H122" s="1253">
        <f t="shared" si="73"/>
        <v>120</v>
      </c>
      <c r="I122" s="1404">
        <v>60</v>
      </c>
      <c r="J122" s="1405">
        <v>30</v>
      </c>
      <c r="K122" s="1406">
        <f t="shared" ref="K122:P122" si="74">K144</f>
        <v>0</v>
      </c>
      <c r="L122" s="1406">
        <f t="shared" si="74"/>
        <v>30</v>
      </c>
      <c r="M122" s="1443">
        <f t="shared" si="74"/>
        <v>30</v>
      </c>
      <c r="N122" s="1162">
        <f t="shared" si="74"/>
        <v>0</v>
      </c>
      <c r="O122" s="1406">
        <f t="shared" si="74"/>
        <v>0</v>
      </c>
      <c r="P122" s="1407">
        <f t="shared" si="74"/>
        <v>0</v>
      </c>
      <c r="Q122" s="1405">
        <v>4</v>
      </c>
      <c r="R122" s="1443"/>
    </row>
    <row r="123" spans="1:18" ht="16.5" thickBot="1" x14ac:dyDescent="0.3">
      <c r="A123" s="1999" t="s">
        <v>450</v>
      </c>
      <c r="B123" s="2000"/>
      <c r="C123" s="1444"/>
      <c r="D123" s="1445"/>
      <c r="E123" s="1234"/>
      <c r="F123" s="1446"/>
      <c r="G123" s="1447">
        <f>G124+G125</f>
        <v>4</v>
      </c>
      <c r="H123" s="1448">
        <f>H124+H125</f>
        <v>120</v>
      </c>
      <c r="I123" s="1449"/>
      <c r="J123" s="1450"/>
      <c r="K123" s="1420"/>
      <c r="L123" s="1420"/>
      <c r="M123" s="1421"/>
      <c r="N123" s="1419"/>
      <c r="O123" s="1440"/>
      <c r="P123" s="1451"/>
      <c r="Q123" s="1439"/>
      <c r="R123" s="1438"/>
    </row>
    <row r="124" spans="1:18" x14ac:dyDescent="0.25">
      <c r="A124" s="1425"/>
      <c r="B124" s="1390" t="s">
        <v>390</v>
      </c>
      <c r="C124" s="1145"/>
      <c r="D124" s="1125"/>
      <c r="E124" s="1279"/>
      <c r="F124" s="1124"/>
      <c r="G124" s="1426">
        <f>G152</f>
        <v>2</v>
      </c>
      <c r="H124" s="1393">
        <f>H152</f>
        <v>60</v>
      </c>
      <c r="I124" s="1427"/>
      <c r="J124" s="1428"/>
      <c r="K124" s="1429"/>
      <c r="L124" s="1429"/>
      <c r="M124" s="323"/>
      <c r="N124" s="1306"/>
      <c r="O124" s="1396"/>
      <c r="P124" s="1441"/>
      <c r="Q124" s="1395"/>
      <c r="R124" s="1332"/>
    </row>
    <row r="125" spans="1:18" ht="16.5" thickBot="1" x14ac:dyDescent="0.3">
      <c r="A125" s="1442"/>
      <c r="B125" s="1399" t="s">
        <v>411</v>
      </c>
      <c r="C125" s="1188"/>
      <c r="D125" s="1431">
        <v>4</v>
      </c>
      <c r="E125" s="1189"/>
      <c r="F125" s="1432"/>
      <c r="G125" s="1433">
        <f>G153</f>
        <v>2</v>
      </c>
      <c r="H125" s="1403">
        <f t="shared" ref="H125:R125" si="75">H153</f>
        <v>60</v>
      </c>
      <c r="I125" s="1404">
        <f t="shared" si="75"/>
        <v>39</v>
      </c>
      <c r="J125" s="1405">
        <f t="shared" si="75"/>
        <v>0</v>
      </c>
      <c r="K125" s="1406">
        <f t="shared" si="75"/>
        <v>0</v>
      </c>
      <c r="L125" s="1406">
        <f t="shared" si="75"/>
        <v>39</v>
      </c>
      <c r="M125" s="1443">
        <f t="shared" si="75"/>
        <v>21</v>
      </c>
      <c r="N125" s="1162">
        <f t="shared" si="75"/>
        <v>0</v>
      </c>
      <c r="O125" s="1406">
        <f t="shared" si="75"/>
        <v>0</v>
      </c>
      <c r="P125" s="1407">
        <f t="shared" si="75"/>
        <v>0</v>
      </c>
      <c r="Q125" s="1405">
        <f t="shared" si="75"/>
        <v>0</v>
      </c>
      <c r="R125" s="1443">
        <f t="shared" si="75"/>
        <v>3</v>
      </c>
    </row>
    <row r="126" spans="1:18" ht="31.5" x14ac:dyDescent="0.25">
      <c r="A126" s="1160" t="s">
        <v>188</v>
      </c>
      <c r="B126" s="1465" t="s">
        <v>396</v>
      </c>
      <c r="C126" s="1466"/>
      <c r="D126" s="1466"/>
      <c r="E126" s="324"/>
      <c r="F126" s="326"/>
      <c r="G126" s="319">
        <v>4</v>
      </c>
      <c r="H126" s="1467">
        <f t="shared" ref="H126:H156" si="76">G126*30</f>
        <v>120</v>
      </c>
      <c r="I126" s="1467"/>
      <c r="J126" s="1155"/>
      <c r="K126" s="1468"/>
      <c r="L126" s="1468"/>
      <c r="M126" s="1469"/>
      <c r="N126" s="1470"/>
      <c r="O126" s="1471"/>
      <c r="P126" s="1469"/>
      <c r="Q126" s="1470"/>
      <c r="R126" s="1596"/>
    </row>
    <row r="127" spans="1:18" ht="32.25" thickBot="1" x14ac:dyDescent="0.3">
      <c r="A127" s="1181" t="s">
        <v>300</v>
      </c>
      <c r="B127" s="1465" t="s">
        <v>400</v>
      </c>
      <c r="C127" s="1466"/>
      <c r="D127" s="1466"/>
      <c r="E127" s="324"/>
      <c r="F127" s="326"/>
      <c r="G127" s="319">
        <v>4</v>
      </c>
      <c r="H127" s="1467">
        <f t="shared" si="76"/>
        <v>120</v>
      </c>
      <c r="I127" s="1467"/>
      <c r="J127" s="1155"/>
      <c r="K127" s="1468"/>
      <c r="L127" s="1468"/>
      <c r="M127" s="1469"/>
      <c r="N127" s="1470"/>
      <c r="O127" s="1471"/>
      <c r="P127" s="1469"/>
      <c r="Q127" s="1470"/>
      <c r="R127" s="1596"/>
    </row>
    <row r="128" spans="1:18" ht="31.5" x14ac:dyDescent="0.25">
      <c r="A128" s="1464" t="s">
        <v>301</v>
      </c>
      <c r="B128" s="1465" t="s">
        <v>451</v>
      </c>
      <c r="C128" s="1466"/>
      <c r="D128" s="1466"/>
      <c r="E128" s="324"/>
      <c r="F128" s="326"/>
      <c r="G128" s="319">
        <v>4</v>
      </c>
      <c r="H128" s="1467">
        <f t="shared" si="76"/>
        <v>120</v>
      </c>
      <c r="I128" s="1467"/>
      <c r="J128" s="1155"/>
      <c r="K128" s="1468"/>
      <c r="L128" s="1468"/>
      <c r="M128" s="1469"/>
      <c r="N128" s="1470"/>
      <c r="O128" s="1471"/>
      <c r="P128" s="1469"/>
      <c r="Q128" s="1470"/>
      <c r="R128" s="1596"/>
    </row>
    <row r="129" spans="1:18" ht="16.5" thickBot="1" x14ac:dyDescent="0.3">
      <c r="A129" s="1464" t="s">
        <v>302</v>
      </c>
      <c r="B129" s="1455" t="s">
        <v>397</v>
      </c>
      <c r="C129" s="1456"/>
      <c r="D129" s="1456"/>
      <c r="E129" s="1457"/>
      <c r="F129" s="1458"/>
      <c r="G129" s="1433">
        <v>4</v>
      </c>
      <c r="H129" s="1403">
        <f t="shared" si="76"/>
        <v>120</v>
      </c>
      <c r="I129" s="1403"/>
      <c r="J129" s="1408"/>
      <c r="K129" s="1409"/>
      <c r="L129" s="1409"/>
      <c r="M129" s="1461"/>
      <c r="N129" s="1459"/>
      <c r="O129" s="1460"/>
      <c r="P129" s="1461"/>
      <c r="Q129" s="1459"/>
      <c r="R129" s="1597"/>
    </row>
    <row r="130" spans="1:18" ht="31.5" x14ac:dyDescent="0.25">
      <c r="A130" s="1160" t="s">
        <v>373</v>
      </c>
      <c r="B130" s="1452" t="s">
        <v>454</v>
      </c>
      <c r="C130" s="1453"/>
      <c r="D130" s="1453"/>
      <c r="E130" s="1166"/>
      <c r="F130" s="1098"/>
      <c r="G130" s="1426">
        <v>4</v>
      </c>
      <c r="H130" s="1393">
        <f t="shared" si="76"/>
        <v>120</v>
      </c>
      <c r="I130" s="1393"/>
      <c r="J130" s="1161"/>
      <c r="K130" s="1396"/>
      <c r="L130" s="1396"/>
      <c r="M130" s="1332"/>
      <c r="N130" s="1395"/>
      <c r="O130" s="1331"/>
      <c r="P130" s="1332"/>
      <c r="Q130" s="1395"/>
      <c r="R130" s="1585"/>
    </row>
    <row r="131" spans="1:18" x14ac:dyDescent="0.25">
      <c r="A131" s="1464"/>
      <c r="B131" s="764" t="s">
        <v>390</v>
      </c>
      <c r="C131" s="1107"/>
      <c r="D131" s="1107"/>
      <c r="E131" s="1229"/>
      <c r="F131" s="828"/>
      <c r="G131" s="869">
        <v>2</v>
      </c>
      <c r="H131" s="1253">
        <f t="shared" si="76"/>
        <v>60</v>
      </c>
      <c r="I131" s="1126"/>
      <c r="J131" s="783"/>
      <c r="K131" s="516"/>
      <c r="L131" s="516"/>
      <c r="M131" s="351"/>
      <c r="N131" s="1230"/>
      <c r="O131" s="1471"/>
      <c r="P131" s="1469"/>
      <c r="Q131" s="1470"/>
      <c r="R131" s="1596"/>
    </row>
    <row r="132" spans="1:18" x14ac:dyDescent="0.25">
      <c r="A132" s="1464"/>
      <c r="B132" s="765" t="s">
        <v>411</v>
      </c>
      <c r="C132" s="1107"/>
      <c r="D132" s="1126">
        <v>1</v>
      </c>
      <c r="E132" s="1229"/>
      <c r="F132" s="828"/>
      <c r="G132" s="333">
        <v>2</v>
      </c>
      <c r="H132" s="1253">
        <f t="shared" si="76"/>
        <v>60</v>
      </c>
      <c r="I132" s="1126">
        <f t="shared" ref="I132" si="77">J132+K132+L132</f>
        <v>30</v>
      </c>
      <c r="J132" s="783"/>
      <c r="K132" s="516"/>
      <c r="L132" s="516">
        <v>30</v>
      </c>
      <c r="M132" s="351">
        <f t="shared" ref="M132" si="78">H132-I132</f>
        <v>30</v>
      </c>
      <c r="N132" s="1230">
        <v>2</v>
      </c>
      <c r="O132" s="1471"/>
      <c r="P132" s="1469"/>
      <c r="Q132" s="1470"/>
      <c r="R132" s="1596"/>
    </row>
    <row r="133" spans="1:18" x14ac:dyDescent="0.25">
      <c r="A133" s="1174" t="s">
        <v>452</v>
      </c>
      <c r="B133" s="1472" t="s">
        <v>242</v>
      </c>
      <c r="C133" s="1466"/>
      <c r="D133" s="1466"/>
      <c r="E133" s="324"/>
      <c r="F133" s="326"/>
      <c r="G133" s="319">
        <v>4</v>
      </c>
      <c r="H133" s="1467">
        <f t="shared" si="76"/>
        <v>120</v>
      </c>
      <c r="I133" s="1467"/>
      <c r="J133" s="1155"/>
      <c r="K133" s="1468"/>
      <c r="L133" s="1468"/>
      <c r="M133" s="1469"/>
      <c r="N133" s="1470"/>
      <c r="O133" s="1471"/>
      <c r="P133" s="1469"/>
      <c r="Q133" s="1470"/>
      <c r="R133" s="1596"/>
    </row>
    <row r="134" spans="1:18" x14ac:dyDescent="0.25">
      <c r="A134" s="1174"/>
      <c r="B134" s="764" t="s">
        <v>390</v>
      </c>
      <c r="C134" s="1107"/>
      <c r="D134" s="1107"/>
      <c r="E134" s="1229"/>
      <c r="F134" s="828"/>
      <c r="G134" s="869">
        <v>2</v>
      </c>
      <c r="H134" s="1253">
        <f t="shared" si="76"/>
        <v>60</v>
      </c>
      <c r="I134" s="1126"/>
      <c r="J134" s="783"/>
      <c r="K134" s="516"/>
      <c r="L134" s="516"/>
      <c r="M134" s="351"/>
      <c r="N134" s="1230"/>
      <c r="O134" s="1471"/>
      <c r="P134" s="1469"/>
      <c r="Q134" s="1470"/>
      <c r="R134" s="1596"/>
    </row>
    <row r="135" spans="1:18" ht="16.5" thickBot="1" x14ac:dyDescent="0.3">
      <c r="A135" s="1174"/>
      <c r="B135" s="765" t="s">
        <v>411</v>
      </c>
      <c r="C135" s="1107"/>
      <c r="D135" s="1126">
        <v>1</v>
      </c>
      <c r="E135" s="1229"/>
      <c r="F135" s="828"/>
      <c r="G135" s="333">
        <v>2</v>
      </c>
      <c r="H135" s="1253">
        <f t="shared" si="76"/>
        <v>60</v>
      </c>
      <c r="I135" s="1126">
        <f t="shared" ref="I135" si="79">J135+K135+L135</f>
        <v>30</v>
      </c>
      <c r="J135" s="783">
        <v>15</v>
      </c>
      <c r="K135" s="516"/>
      <c r="L135" s="516">
        <v>15</v>
      </c>
      <c r="M135" s="351">
        <f t="shared" ref="M135" si="80">H135-I135</f>
        <v>30</v>
      </c>
      <c r="N135" s="1230">
        <v>2</v>
      </c>
      <c r="O135" s="1471"/>
      <c r="P135" s="1469"/>
      <c r="Q135" s="1470"/>
      <c r="R135" s="1596"/>
    </row>
    <row r="136" spans="1:18" ht="31.5" x14ac:dyDescent="0.25">
      <c r="A136" s="1160" t="s">
        <v>453</v>
      </c>
      <c r="B136" s="1472" t="s">
        <v>457</v>
      </c>
      <c r="C136" s="1466"/>
      <c r="D136" s="1466"/>
      <c r="E136" s="324"/>
      <c r="F136" s="326"/>
      <c r="G136" s="319">
        <v>4</v>
      </c>
      <c r="H136" s="1467">
        <f t="shared" si="76"/>
        <v>120</v>
      </c>
      <c r="I136" s="1467"/>
      <c r="J136" s="1155"/>
      <c r="K136" s="1468"/>
      <c r="L136" s="1468"/>
      <c r="M136" s="1469"/>
      <c r="N136" s="1470"/>
      <c r="O136" s="1471"/>
      <c r="P136" s="1469"/>
      <c r="Q136" s="1470"/>
      <c r="R136" s="1596"/>
    </row>
    <row r="137" spans="1:18" x14ac:dyDescent="0.25">
      <c r="A137" s="1464"/>
      <c r="B137" s="764" t="s">
        <v>390</v>
      </c>
      <c r="C137" s="1107"/>
      <c r="D137" s="1107"/>
      <c r="E137" s="1229"/>
      <c r="F137" s="828"/>
      <c r="G137" s="869">
        <v>2</v>
      </c>
      <c r="H137" s="1253">
        <f t="shared" si="76"/>
        <v>60</v>
      </c>
      <c r="I137" s="1126"/>
      <c r="J137" s="783"/>
      <c r="K137" s="516"/>
      <c r="L137" s="516"/>
      <c r="M137" s="351"/>
      <c r="N137" s="1230"/>
      <c r="O137" s="1471"/>
      <c r="P137" s="1469"/>
      <c r="Q137" s="1470"/>
      <c r="R137" s="1596"/>
    </row>
    <row r="138" spans="1:18" x14ac:dyDescent="0.25">
      <c r="A138" s="1464"/>
      <c r="B138" s="765" t="s">
        <v>411</v>
      </c>
      <c r="C138" s="1107"/>
      <c r="D138" s="1126" t="s">
        <v>52</v>
      </c>
      <c r="E138" s="1229"/>
      <c r="F138" s="828"/>
      <c r="G138" s="333">
        <v>2</v>
      </c>
      <c r="H138" s="1253">
        <f t="shared" si="76"/>
        <v>60</v>
      </c>
      <c r="I138" s="1126">
        <f t="shared" ref="I138" si="81">J138+K138+L138</f>
        <v>18</v>
      </c>
      <c r="J138" s="783"/>
      <c r="K138" s="516"/>
      <c r="L138" s="516">
        <v>18</v>
      </c>
      <c r="M138" s="351">
        <f t="shared" ref="M138" si="82">H138-I138</f>
        <v>42</v>
      </c>
      <c r="N138" s="1230"/>
      <c r="O138" s="1471">
        <v>2</v>
      </c>
      <c r="P138" s="1469"/>
      <c r="Q138" s="1470"/>
      <c r="R138" s="1596"/>
    </row>
    <row r="139" spans="1:18" x14ac:dyDescent="0.25">
      <c r="A139" s="1174" t="s">
        <v>455</v>
      </c>
      <c r="B139" s="1472" t="s">
        <v>253</v>
      </c>
      <c r="C139" s="1466"/>
      <c r="D139" s="1466"/>
      <c r="E139" s="324"/>
      <c r="F139" s="326"/>
      <c r="G139" s="319">
        <v>4</v>
      </c>
      <c r="H139" s="1467">
        <f t="shared" si="76"/>
        <v>120</v>
      </c>
      <c r="I139" s="1467"/>
      <c r="J139" s="1155"/>
      <c r="K139" s="1468"/>
      <c r="L139" s="1468"/>
      <c r="M139" s="1469"/>
      <c r="N139" s="1470"/>
      <c r="O139" s="1471"/>
      <c r="P139" s="1469"/>
      <c r="Q139" s="1470"/>
      <c r="R139" s="1596"/>
    </row>
    <row r="140" spans="1:18" x14ac:dyDescent="0.25">
      <c r="A140" s="1174"/>
      <c r="B140" s="764" t="s">
        <v>390</v>
      </c>
      <c r="C140" s="1107"/>
      <c r="D140" s="1107"/>
      <c r="E140" s="1229"/>
      <c r="F140" s="828"/>
      <c r="G140" s="869">
        <v>2</v>
      </c>
      <c r="H140" s="1253">
        <f t="shared" si="76"/>
        <v>60</v>
      </c>
      <c r="I140" s="1126"/>
      <c r="J140" s="783"/>
      <c r="K140" s="516"/>
      <c r="L140" s="516"/>
      <c r="M140" s="351"/>
      <c r="N140" s="1230"/>
      <c r="O140" s="1471"/>
      <c r="P140" s="1469"/>
      <c r="Q140" s="1470"/>
      <c r="R140" s="1596"/>
    </row>
    <row r="141" spans="1:18" x14ac:dyDescent="0.25">
      <c r="A141" s="1174"/>
      <c r="B141" s="765" t="s">
        <v>411</v>
      </c>
      <c r="C141" s="1107"/>
      <c r="D141" s="1126" t="s">
        <v>52</v>
      </c>
      <c r="E141" s="1229"/>
      <c r="F141" s="828"/>
      <c r="G141" s="333">
        <v>2</v>
      </c>
      <c r="H141" s="1253">
        <f t="shared" si="76"/>
        <v>60</v>
      </c>
      <c r="I141" s="1126">
        <f t="shared" ref="I141" si="83">J141+K141+L141</f>
        <v>18</v>
      </c>
      <c r="J141" s="783">
        <v>9</v>
      </c>
      <c r="K141" s="516"/>
      <c r="L141" s="516">
        <v>9</v>
      </c>
      <c r="M141" s="351">
        <f t="shared" ref="M141" si="84">H141-I141</f>
        <v>42</v>
      </c>
      <c r="N141" s="1230"/>
      <c r="O141" s="1471">
        <v>2</v>
      </c>
      <c r="P141" s="1469"/>
      <c r="Q141" s="1470"/>
      <c r="R141" s="1596"/>
    </row>
    <row r="142" spans="1:18" ht="31.5" x14ac:dyDescent="0.25">
      <c r="A142" s="1174" t="s">
        <v>456</v>
      </c>
      <c r="B142" s="1472" t="s">
        <v>423</v>
      </c>
      <c r="C142" s="1466"/>
      <c r="D142" s="1466"/>
      <c r="E142" s="324"/>
      <c r="F142" s="326"/>
      <c r="G142" s="319">
        <v>4</v>
      </c>
      <c r="H142" s="1467">
        <f t="shared" si="76"/>
        <v>120</v>
      </c>
      <c r="I142" s="1467"/>
      <c r="J142" s="1155"/>
      <c r="K142" s="1468"/>
      <c r="L142" s="1468"/>
      <c r="M142" s="1469"/>
      <c r="N142" s="1470"/>
      <c r="O142" s="1471"/>
      <c r="P142" s="1469"/>
      <c r="Q142" s="1470"/>
      <c r="R142" s="1596"/>
    </row>
    <row r="143" spans="1:18" x14ac:dyDescent="0.25">
      <c r="A143" s="1174"/>
      <c r="B143" s="764" t="s">
        <v>390</v>
      </c>
      <c r="C143" s="1107"/>
      <c r="D143" s="1107"/>
      <c r="E143" s="1229"/>
      <c r="F143" s="828"/>
      <c r="G143" s="869">
        <v>2</v>
      </c>
      <c r="H143" s="1253">
        <f t="shared" si="76"/>
        <v>60</v>
      </c>
      <c r="I143" s="1126"/>
      <c r="J143" s="783"/>
      <c r="K143" s="516"/>
      <c r="L143" s="516"/>
      <c r="M143" s="351"/>
      <c r="N143" s="1230"/>
      <c r="O143" s="1471"/>
      <c r="P143" s="1469"/>
      <c r="Q143" s="1470"/>
      <c r="R143" s="1596"/>
    </row>
    <row r="144" spans="1:18" x14ac:dyDescent="0.25">
      <c r="A144" s="1174"/>
      <c r="B144" s="765" t="s">
        <v>411</v>
      </c>
      <c r="C144" s="1107"/>
      <c r="D144" s="1126">
        <v>3</v>
      </c>
      <c r="E144" s="1229"/>
      <c r="F144" s="828"/>
      <c r="G144" s="333">
        <v>2</v>
      </c>
      <c r="H144" s="1253">
        <f t="shared" si="76"/>
        <v>60</v>
      </c>
      <c r="I144" s="1126">
        <f t="shared" ref="I144" si="85">J144+K144+L144</f>
        <v>30</v>
      </c>
      <c r="J144" s="783"/>
      <c r="K144" s="516"/>
      <c r="L144" s="516">
        <v>30</v>
      </c>
      <c r="M144" s="351">
        <f t="shared" ref="M144" si="86">H144-I144</f>
        <v>30</v>
      </c>
      <c r="N144" s="1230"/>
      <c r="O144" s="1471"/>
      <c r="P144" s="1469"/>
      <c r="Q144" s="1470">
        <v>2</v>
      </c>
      <c r="R144" s="1596"/>
    </row>
    <row r="145" spans="1:18" x14ac:dyDescent="0.25">
      <c r="A145" s="1174" t="s">
        <v>458</v>
      </c>
      <c r="B145" s="1473" t="s">
        <v>243</v>
      </c>
      <c r="C145" s="1474"/>
      <c r="D145" s="1474"/>
      <c r="E145" s="338"/>
      <c r="F145" s="340"/>
      <c r="G145" s="333">
        <v>4</v>
      </c>
      <c r="H145" s="1467">
        <f t="shared" si="76"/>
        <v>120</v>
      </c>
      <c r="I145" s="1467"/>
      <c r="J145" s="1155"/>
      <c r="K145" s="1468"/>
      <c r="L145" s="1468"/>
      <c r="M145" s="1469"/>
      <c r="N145" s="344"/>
      <c r="O145" s="1475"/>
      <c r="P145" s="353"/>
      <c r="Q145" s="344"/>
      <c r="R145" s="1598"/>
    </row>
    <row r="146" spans="1:18" x14ac:dyDescent="0.25">
      <c r="A146" s="1174"/>
      <c r="B146" s="764" t="s">
        <v>390</v>
      </c>
      <c r="C146" s="1107"/>
      <c r="D146" s="1107"/>
      <c r="E146" s="1229"/>
      <c r="F146" s="828"/>
      <c r="G146" s="869">
        <v>2</v>
      </c>
      <c r="H146" s="1253">
        <f t="shared" si="76"/>
        <v>60</v>
      </c>
      <c r="I146" s="1126"/>
      <c r="J146" s="783"/>
      <c r="K146" s="516"/>
      <c r="L146" s="516"/>
      <c r="M146" s="351"/>
      <c r="N146" s="1230"/>
      <c r="O146" s="1471"/>
      <c r="P146" s="1469"/>
      <c r="Q146" s="1470"/>
      <c r="R146" s="1598"/>
    </row>
    <row r="147" spans="1:18" x14ac:dyDescent="0.25">
      <c r="A147" s="1174"/>
      <c r="B147" s="765" t="s">
        <v>411</v>
      </c>
      <c r="C147" s="1107"/>
      <c r="D147" s="1126">
        <v>3</v>
      </c>
      <c r="E147" s="1229"/>
      <c r="F147" s="828"/>
      <c r="G147" s="333">
        <v>2</v>
      </c>
      <c r="H147" s="1253">
        <f t="shared" si="76"/>
        <v>60</v>
      </c>
      <c r="I147" s="1126">
        <f t="shared" ref="I147" si="87">J147+K147+L147</f>
        <v>30</v>
      </c>
      <c r="J147" s="783">
        <v>15</v>
      </c>
      <c r="K147" s="516"/>
      <c r="L147" s="516">
        <v>15</v>
      </c>
      <c r="M147" s="351">
        <f t="shared" ref="M147" si="88">H147-I147</f>
        <v>30</v>
      </c>
      <c r="N147" s="1230"/>
      <c r="O147" s="1471"/>
      <c r="P147" s="1469"/>
      <c r="Q147" s="1470">
        <v>2</v>
      </c>
      <c r="R147" s="1598"/>
    </row>
    <row r="148" spans="1:18" ht="16.5" customHeight="1" x14ac:dyDescent="0.25">
      <c r="A148" s="1174" t="s">
        <v>459</v>
      </c>
      <c r="B148" s="1472" t="s">
        <v>33</v>
      </c>
      <c r="C148" s="1474"/>
      <c r="D148" s="1474"/>
      <c r="E148" s="338"/>
      <c r="F148" s="340"/>
      <c r="G148" s="333">
        <v>4</v>
      </c>
      <c r="H148" s="1467">
        <f t="shared" si="76"/>
        <v>120</v>
      </c>
      <c r="I148" s="1467"/>
      <c r="J148" s="1155"/>
      <c r="K148" s="1468"/>
      <c r="L148" s="1468"/>
      <c r="M148" s="1469"/>
      <c r="N148" s="344"/>
      <c r="O148" s="1475"/>
      <c r="P148" s="353"/>
      <c r="Q148" s="344"/>
      <c r="R148" s="1598"/>
    </row>
    <row r="149" spans="1:18" x14ac:dyDescent="0.25">
      <c r="A149" s="1174"/>
      <c r="B149" s="764" t="s">
        <v>390</v>
      </c>
      <c r="C149" s="1107"/>
      <c r="D149" s="1107"/>
      <c r="E149" s="1229"/>
      <c r="F149" s="828"/>
      <c r="G149" s="869">
        <v>2</v>
      </c>
      <c r="H149" s="1253">
        <f t="shared" si="76"/>
        <v>60</v>
      </c>
      <c r="I149" s="1126"/>
      <c r="J149" s="783"/>
      <c r="K149" s="516"/>
      <c r="L149" s="516"/>
      <c r="M149" s="351"/>
      <c r="N149" s="1230"/>
      <c r="O149" s="1471"/>
      <c r="P149" s="1469"/>
      <c r="Q149" s="1470"/>
      <c r="R149" s="1598"/>
    </row>
    <row r="150" spans="1:18" x14ac:dyDescent="0.25">
      <c r="A150" s="1174"/>
      <c r="B150" s="765" t="s">
        <v>411</v>
      </c>
      <c r="C150" s="1107"/>
      <c r="D150" s="1126">
        <v>3</v>
      </c>
      <c r="E150" s="1229"/>
      <c r="F150" s="828"/>
      <c r="G150" s="333">
        <v>2</v>
      </c>
      <c r="H150" s="1253">
        <f t="shared" si="76"/>
        <v>60</v>
      </c>
      <c r="I150" s="1126">
        <f t="shared" ref="I150" si="89">J150+K150+L150</f>
        <v>30</v>
      </c>
      <c r="J150" s="783">
        <v>15</v>
      </c>
      <c r="K150" s="516"/>
      <c r="L150" s="516">
        <v>15</v>
      </c>
      <c r="M150" s="351">
        <f t="shared" ref="M150" si="90">H150-I150</f>
        <v>30</v>
      </c>
      <c r="N150" s="1230"/>
      <c r="O150" s="1471"/>
      <c r="P150" s="1469"/>
      <c r="Q150" s="1470">
        <v>2</v>
      </c>
      <c r="R150" s="1598"/>
    </row>
    <row r="151" spans="1:18" ht="31.5" x14ac:dyDescent="0.25">
      <c r="A151" s="1174" t="s">
        <v>460</v>
      </c>
      <c r="B151" s="1472" t="s">
        <v>462</v>
      </c>
      <c r="C151" s="1474"/>
      <c r="D151" s="1474"/>
      <c r="E151" s="338"/>
      <c r="F151" s="340"/>
      <c r="G151" s="333">
        <v>4</v>
      </c>
      <c r="H151" s="1467">
        <f t="shared" si="76"/>
        <v>120</v>
      </c>
      <c r="I151" s="1476"/>
      <c r="J151" s="1155"/>
      <c r="K151" s="1468"/>
      <c r="L151" s="1468"/>
      <c r="M151" s="1469"/>
      <c r="N151" s="344"/>
      <c r="O151" s="1475"/>
      <c r="P151" s="353"/>
      <c r="Q151" s="344"/>
      <c r="R151" s="1598"/>
    </row>
    <row r="152" spans="1:18" x14ac:dyDescent="0.25">
      <c r="A152" s="1174"/>
      <c r="B152" s="764" t="s">
        <v>390</v>
      </c>
      <c r="C152" s="1107"/>
      <c r="D152" s="1107"/>
      <c r="E152" s="1229"/>
      <c r="F152" s="828"/>
      <c r="G152" s="869">
        <v>2</v>
      </c>
      <c r="H152" s="1253">
        <f t="shared" si="76"/>
        <v>60</v>
      </c>
      <c r="I152" s="1126"/>
      <c r="J152" s="783"/>
      <c r="K152" s="516"/>
      <c r="L152" s="516"/>
      <c r="M152" s="351"/>
      <c r="N152" s="1230"/>
      <c r="O152" s="1471"/>
      <c r="P152" s="1469"/>
      <c r="Q152" s="1470"/>
      <c r="R152" s="1599"/>
    </row>
    <row r="153" spans="1:18" x14ac:dyDescent="0.25">
      <c r="A153" s="1174"/>
      <c r="B153" s="765" t="s">
        <v>411</v>
      </c>
      <c r="C153" s="1107"/>
      <c r="D153" s="1126">
        <v>4</v>
      </c>
      <c r="E153" s="1229"/>
      <c r="F153" s="828"/>
      <c r="G153" s="333">
        <v>2</v>
      </c>
      <c r="H153" s="1253">
        <f t="shared" si="76"/>
        <v>60</v>
      </c>
      <c r="I153" s="1126">
        <f t="shared" ref="I153" si="91">J153+K153+L153</f>
        <v>39</v>
      </c>
      <c r="J153" s="783"/>
      <c r="K153" s="516"/>
      <c r="L153" s="516">
        <v>39</v>
      </c>
      <c r="M153" s="351">
        <f t="shared" ref="M153" si="92">H153-I153</f>
        <v>21</v>
      </c>
      <c r="N153" s="1230"/>
      <c r="O153" s="1471"/>
      <c r="P153" s="1469"/>
      <c r="Q153" s="1470"/>
      <c r="R153" s="1599">
        <v>3</v>
      </c>
    </row>
    <row r="154" spans="1:18" x14ac:dyDescent="0.25">
      <c r="A154" s="1174" t="s">
        <v>461</v>
      </c>
      <c r="B154" s="1473" t="s">
        <v>463</v>
      </c>
      <c r="C154" s="1474"/>
      <c r="D154" s="1474"/>
      <c r="E154" s="338"/>
      <c r="F154" s="340"/>
      <c r="G154" s="333">
        <v>4</v>
      </c>
      <c r="H154" s="1467">
        <f t="shared" si="76"/>
        <v>120</v>
      </c>
      <c r="I154" s="1467"/>
      <c r="J154" s="1155"/>
      <c r="K154" s="1468"/>
      <c r="L154" s="1468"/>
      <c r="M154" s="1469"/>
      <c r="N154" s="344"/>
      <c r="O154" s="1475"/>
      <c r="P154" s="353"/>
      <c r="Q154" s="344"/>
      <c r="R154" s="1599"/>
    </row>
    <row r="155" spans="1:18" x14ac:dyDescent="0.25">
      <c r="A155" s="1477"/>
      <c r="B155" s="764" t="s">
        <v>390</v>
      </c>
      <c r="C155" s="1107"/>
      <c r="D155" s="1107"/>
      <c r="E155" s="1229"/>
      <c r="F155" s="828"/>
      <c r="G155" s="869">
        <v>2</v>
      </c>
      <c r="H155" s="1253">
        <f t="shared" si="76"/>
        <v>60</v>
      </c>
      <c r="I155" s="1126"/>
      <c r="J155" s="783"/>
      <c r="K155" s="516"/>
      <c r="L155" s="516"/>
      <c r="M155" s="351"/>
      <c r="N155" s="1478"/>
      <c r="O155" s="1471"/>
      <c r="P155" s="1469"/>
      <c r="Q155" s="1470"/>
      <c r="R155" s="1599"/>
    </row>
    <row r="156" spans="1:18" ht="16.5" thickBot="1" x14ac:dyDescent="0.3">
      <c r="A156" s="1477"/>
      <c r="B156" s="787" t="s">
        <v>411</v>
      </c>
      <c r="C156" s="1108"/>
      <c r="D156" s="1317">
        <v>4</v>
      </c>
      <c r="E156" s="1316"/>
      <c r="F156" s="788"/>
      <c r="G156" s="639">
        <v>2</v>
      </c>
      <c r="H156" s="1479">
        <f t="shared" si="76"/>
        <v>60</v>
      </c>
      <c r="I156" s="1317">
        <f>J156+K156+L156</f>
        <v>39</v>
      </c>
      <c r="J156" s="1318">
        <v>26</v>
      </c>
      <c r="K156" s="1319"/>
      <c r="L156" s="1319">
        <v>13</v>
      </c>
      <c r="M156" s="1254">
        <f t="shared" ref="M156" si="93">H156-I156</f>
        <v>21</v>
      </c>
      <c r="N156" s="1320"/>
      <c r="O156" s="1422"/>
      <c r="P156" s="1438"/>
      <c r="Q156" s="1439"/>
      <c r="R156" s="1599">
        <v>3</v>
      </c>
    </row>
    <row r="157" spans="1:18" x14ac:dyDescent="0.25">
      <c r="A157" s="1982" t="s">
        <v>464</v>
      </c>
      <c r="B157" s="1983"/>
      <c r="C157" s="1983"/>
      <c r="D157" s="1983"/>
      <c r="E157" s="1983"/>
      <c r="F157" s="1983"/>
      <c r="G157" s="1480">
        <f>G113+G115+G118+G121+G124</f>
        <v>18</v>
      </c>
      <c r="H157" s="1395">
        <f>H113+H115+H118+H121+H124</f>
        <v>540</v>
      </c>
      <c r="I157" s="1394"/>
      <c r="J157" s="1395"/>
      <c r="K157" s="1396"/>
      <c r="L157" s="1396"/>
      <c r="M157" s="1332"/>
      <c r="N157" s="1161"/>
      <c r="O157" s="1396"/>
      <c r="P157" s="1397"/>
      <c r="Q157" s="1395"/>
      <c r="R157" s="1332"/>
    </row>
    <row r="158" spans="1:18" ht="16.5" thickBot="1" x14ac:dyDescent="0.3">
      <c r="A158" s="2001" t="s">
        <v>267</v>
      </c>
      <c r="B158" s="2002"/>
      <c r="C158" s="2002"/>
      <c r="D158" s="2002"/>
      <c r="E158" s="2002"/>
      <c r="F158" s="2002"/>
      <c r="G158" s="1481">
        <f>G116+G119+G122+G125</f>
        <v>10</v>
      </c>
      <c r="H158" s="640">
        <f>H116+H119+H122+H125</f>
        <v>300</v>
      </c>
      <c r="I158" s="1482">
        <f>I116+I119+I122+I125</f>
        <v>147</v>
      </c>
      <c r="J158" s="1405"/>
      <c r="K158" s="1406"/>
      <c r="L158" s="1406">
        <f>L116+L119+L122+L125</f>
        <v>117</v>
      </c>
      <c r="M158" s="1443">
        <f>M116+M119+M122+M125</f>
        <v>123</v>
      </c>
      <c r="N158" s="1162">
        <f>N116+N119+N122+N125</f>
        <v>2</v>
      </c>
      <c r="O158" s="1406">
        <f>O116+O119+O122+O125</f>
        <v>2</v>
      </c>
      <c r="P158" s="1407"/>
      <c r="Q158" s="1405">
        <f>Q116+Q119+Q122+Q125</f>
        <v>4</v>
      </c>
      <c r="R158" s="1443">
        <f>R116+R119+R122+R125</f>
        <v>3</v>
      </c>
    </row>
    <row r="159" spans="1:18" ht="16.5" thickBot="1" x14ac:dyDescent="0.3">
      <c r="A159" s="2003" t="s">
        <v>191</v>
      </c>
      <c r="B159" s="2004"/>
      <c r="C159" s="2004"/>
      <c r="D159" s="2004"/>
      <c r="E159" s="2004"/>
      <c r="F159" s="2005"/>
      <c r="G159" s="1483">
        <f>G157+G158</f>
        <v>28</v>
      </c>
      <c r="H159" s="1484">
        <f t="shared" ref="H159:R159" si="94">H157+H158</f>
        <v>840</v>
      </c>
      <c r="I159" s="1484">
        <f t="shared" si="94"/>
        <v>147</v>
      </c>
      <c r="J159" s="1485"/>
      <c r="K159" s="1485"/>
      <c r="L159" s="1485">
        <f t="shared" si="94"/>
        <v>117</v>
      </c>
      <c r="M159" s="1485">
        <f t="shared" si="94"/>
        <v>123</v>
      </c>
      <c r="N159" s="1485">
        <f t="shared" si="94"/>
        <v>2</v>
      </c>
      <c r="O159" s="1485">
        <f t="shared" si="94"/>
        <v>2</v>
      </c>
      <c r="P159" s="1485"/>
      <c r="Q159" s="1485">
        <f t="shared" si="94"/>
        <v>4</v>
      </c>
      <c r="R159" s="878">
        <f t="shared" si="94"/>
        <v>3</v>
      </c>
    </row>
    <row r="160" spans="1:18" ht="16.5" thickBot="1" x14ac:dyDescent="0.3">
      <c r="A160" s="1939" t="s">
        <v>192</v>
      </c>
      <c r="B160" s="1941"/>
      <c r="C160" s="1941"/>
      <c r="D160" s="1941"/>
      <c r="E160" s="1941"/>
      <c r="F160" s="1941"/>
      <c r="G160" s="1941"/>
      <c r="H160" s="1941"/>
      <c r="I160" s="1941"/>
      <c r="J160" s="1941"/>
      <c r="K160" s="1941"/>
      <c r="L160" s="1941"/>
      <c r="M160" s="1941"/>
      <c r="N160" s="1941"/>
      <c r="O160" s="1941"/>
      <c r="P160" s="1941"/>
      <c r="Q160" s="1941"/>
      <c r="R160" s="1991"/>
    </row>
    <row r="161" spans="1:18" ht="16.5" thickBot="1" x14ac:dyDescent="0.3">
      <c r="A161" s="1992" t="s">
        <v>465</v>
      </c>
      <c r="B161" s="1993"/>
      <c r="C161" s="1187"/>
      <c r="D161" s="1377"/>
      <c r="E161" s="1378"/>
      <c r="F161" s="1379"/>
      <c r="G161" s="1377">
        <v>4</v>
      </c>
      <c r="H161" s="1377">
        <f>H167</f>
        <v>120</v>
      </c>
      <c r="I161" s="933"/>
      <c r="J161" s="1380"/>
      <c r="K161" s="1381"/>
      <c r="L161" s="1381"/>
      <c r="M161" s="1359"/>
      <c r="N161" s="1380"/>
      <c r="O161" s="1381"/>
      <c r="P161" s="1359"/>
      <c r="Q161" s="1382"/>
      <c r="R161" s="1359"/>
    </row>
    <row r="162" spans="1:18" ht="16.5" thickBot="1" x14ac:dyDescent="0.3">
      <c r="A162" s="1992" t="s">
        <v>466</v>
      </c>
      <c r="B162" s="1996"/>
      <c r="C162" s="1491"/>
      <c r="D162" s="1412" t="s">
        <v>482</v>
      </c>
      <c r="E162" s="1488"/>
      <c r="F162" s="1487"/>
      <c r="G162" s="1412">
        <v>12</v>
      </c>
      <c r="H162" s="1492">
        <f>H163+H164</f>
        <v>360</v>
      </c>
      <c r="I162" s="1412">
        <f>I169</f>
        <v>0</v>
      </c>
      <c r="J162" s="1493">
        <f>J169</f>
        <v>0</v>
      </c>
      <c r="K162" s="1176">
        <f>K169</f>
        <v>0</v>
      </c>
      <c r="L162" s="1176">
        <f>L169</f>
        <v>0</v>
      </c>
      <c r="M162" s="1494">
        <f>M169</f>
        <v>0</v>
      </c>
      <c r="N162" s="1175"/>
      <c r="O162" s="1176"/>
      <c r="P162" s="1494"/>
      <c r="Q162" s="1488"/>
      <c r="R162" s="1487"/>
    </row>
    <row r="163" spans="1:18" x14ac:dyDescent="0.25">
      <c r="A163" s="1425"/>
      <c r="B163" s="1390" t="s">
        <v>390</v>
      </c>
      <c r="C163" s="1486"/>
      <c r="D163" s="1145"/>
      <c r="E163" s="1142"/>
      <c r="F163" s="1095"/>
      <c r="G163" s="1391">
        <v>6</v>
      </c>
      <c r="H163" s="1391">
        <f>H173+H176+H179</f>
        <v>180</v>
      </c>
      <c r="I163" s="1489"/>
      <c r="J163" s="1158"/>
      <c r="K163" s="1097"/>
      <c r="L163" s="1097"/>
      <c r="M163" s="1490"/>
      <c r="N163" s="1158"/>
      <c r="O163" s="1097"/>
      <c r="P163" s="1159"/>
      <c r="Q163" s="1144"/>
      <c r="R163" s="1095"/>
    </row>
    <row r="164" spans="1:18" ht="16.5" thickBot="1" x14ac:dyDescent="0.3">
      <c r="A164" s="1442"/>
      <c r="B164" s="1399" t="s">
        <v>411</v>
      </c>
      <c r="C164" s="1495"/>
      <c r="D164" s="1188"/>
      <c r="E164" s="1496"/>
      <c r="F164" s="1197"/>
      <c r="G164" s="1400">
        <v>6</v>
      </c>
      <c r="H164" s="1400">
        <f>H171+H177+H180</f>
        <v>180</v>
      </c>
      <c r="I164" s="1317">
        <f>J164+K164+L164</f>
        <v>81</v>
      </c>
      <c r="J164" s="1147">
        <v>54</v>
      </c>
      <c r="K164" s="1096">
        <f>K177+K180</f>
        <v>0</v>
      </c>
      <c r="L164" s="1096">
        <v>27</v>
      </c>
      <c r="M164" s="1254">
        <f t="shared" ref="M164:M166" si="95">H164-I164</f>
        <v>99</v>
      </c>
      <c r="N164" s="1147">
        <f>N177+N180</f>
        <v>0</v>
      </c>
      <c r="O164" s="1096">
        <f>O177+O180</f>
        <v>0</v>
      </c>
      <c r="P164" s="1148">
        <v>9</v>
      </c>
      <c r="Q164" s="1497"/>
      <c r="R164" s="1197"/>
    </row>
    <row r="165" spans="1:18" ht="16.5" thickBot="1" x14ac:dyDescent="0.3">
      <c r="A165" s="1999" t="s">
        <v>467</v>
      </c>
      <c r="B165" s="2000"/>
      <c r="C165" s="1578"/>
      <c r="D165" s="1579" t="s">
        <v>483</v>
      </c>
      <c r="E165" s="1377"/>
      <c r="F165" s="1377"/>
      <c r="G165" s="1377">
        <v>12</v>
      </c>
      <c r="H165" s="1580">
        <f t="shared" ref="H165:H166" si="96">G165*30</f>
        <v>360</v>
      </c>
      <c r="I165" s="1317">
        <f>J165+K165+L165</f>
        <v>135</v>
      </c>
      <c r="J165" s="1377">
        <v>90</v>
      </c>
      <c r="K165" s="1377">
        <f>K175+K178</f>
        <v>0</v>
      </c>
      <c r="L165" s="1377">
        <v>45</v>
      </c>
      <c r="M165" s="1254">
        <f t="shared" si="95"/>
        <v>225</v>
      </c>
      <c r="N165" s="1377"/>
      <c r="O165" s="1377"/>
      <c r="P165" s="1377"/>
      <c r="Q165" s="1377">
        <v>9</v>
      </c>
      <c r="R165" s="1377"/>
    </row>
    <row r="166" spans="1:18" ht="16.5" thickBot="1" x14ac:dyDescent="0.3">
      <c r="A166" s="1999" t="s">
        <v>468</v>
      </c>
      <c r="B166" s="2000"/>
      <c r="C166" s="1578"/>
      <c r="D166" s="1377">
        <v>4</v>
      </c>
      <c r="E166" s="1377"/>
      <c r="F166" s="1377"/>
      <c r="G166" s="1377">
        <v>4</v>
      </c>
      <c r="H166" s="1580">
        <f t="shared" si="96"/>
        <v>120</v>
      </c>
      <c r="I166" s="1582">
        <f>J166+K166+L166</f>
        <v>52</v>
      </c>
      <c r="J166" s="1581">
        <v>26</v>
      </c>
      <c r="K166" s="1581"/>
      <c r="L166" s="1581">
        <v>26</v>
      </c>
      <c r="M166" s="1254">
        <f t="shared" si="95"/>
        <v>68</v>
      </c>
      <c r="N166" s="1581"/>
      <c r="O166" s="1581"/>
      <c r="P166" s="1581"/>
      <c r="Q166" s="1581"/>
      <c r="R166" s="1581">
        <v>4</v>
      </c>
    </row>
    <row r="167" spans="1:18" ht="31.5" x14ac:dyDescent="0.25">
      <c r="A167" s="1177" t="s">
        <v>193</v>
      </c>
      <c r="B167" s="1498" t="s">
        <v>479</v>
      </c>
      <c r="C167" s="1453"/>
      <c r="D167" s="1453"/>
      <c r="E167" s="321"/>
      <c r="F167" s="1098"/>
      <c r="G167" s="1426">
        <v>4</v>
      </c>
      <c r="H167" s="1393">
        <f>G167*30</f>
        <v>120</v>
      </c>
      <c r="I167" s="1391"/>
      <c r="J167" s="1158"/>
      <c r="K167" s="1097"/>
      <c r="L167" s="1097"/>
      <c r="M167" s="1159"/>
      <c r="N167" s="1166"/>
      <c r="O167" s="1454"/>
      <c r="P167" s="1499"/>
      <c r="Q167" s="321"/>
      <c r="R167" s="327"/>
    </row>
    <row r="168" spans="1:18" ht="16.5" thickBot="1" x14ac:dyDescent="0.3">
      <c r="A168" s="1179" t="s">
        <v>196</v>
      </c>
      <c r="B168" s="1501" t="s">
        <v>395</v>
      </c>
      <c r="C168" s="1456"/>
      <c r="D168" s="1456"/>
      <c r="E168" s="1462"/>
      <c r="F168" s="1458"/>
      <c r="G168" s="1433">
        <v>4</v>
      </c>
      <c r="H168" s="1403">
        <f>G168*30</f>
        <v>120</v>
      </c>
      <c r="I168" s="1400"/>
      <c r="J168" s="1410"/>
      <c r="K168" s="1411"/>
      <c r="L168" s="1411"/>
      <c r="M168" s="1402"/>
      <c r="N168" s="1457"/>
      <c r="O168" s="1463"/>
      <c r="P168" s="1575"/>
      <c r="Q168" s="1462"/>
      <c r="R168" s="1576"/>
    </row>
    <row r="169" spans="1:18" x14ac:dyDescent="0.25">
      <c r="A169" s="1180" t="s">
        <v>199</v>
      </c>
      <c r="B169" s="1502" t="s">
        <v>339</v>
      </c>
      <c r="C169" s="1466"/>
      <c r="D169" s="1466"/>
      <c r="E169" s="328"/>
      <c r="F169" s="326"/>
      <c r="G169" s="319">
        <v>4</v>
      </c>
      <c r="H169" s="1503">
        <f>G169*30</f>
        <v>120</v>
      </c>
      <c r="I169" s="1466"/>
      <c r="J169" s="328"/>
      <c r="K169" s="753"/>
      <c r="L169" s="753"/>
      <c r="M169" s="1504"/>
      <c r="N169" s="324"/>
      <c r="O169" s="753"/>
      <c r="P169" s="1500"/>
      <c r="Q169" s="328"/>
      <c r="R169" s="326"/>
    </row>
    <row r="170" spans="1:18" x14ac:dyDescent="0.25">
      <c r="A170" s="1178"/>
      <c r="B170" s="764" t="s">
        <v>390</v>
      </c>
      <c r="C170" s="1107"/>
      <c r="D170" s="1107"/>
      <c r="E170" s="1229"/>
      <c r="F170" s="828"/>
      <c r="G170" s="869">
        <v>2</v>
      </c>
      <c r="H170" s="355">
        <f t="shared" ref="H170:H171" si="97">G170*30</f>
        <v>60</v>
      </c>
      <c r="I170" s="1126"/>
      <c r="J170" s="783"/>
      <c r="K170" s="516"/>
      <c r="L170" s="516"/>
      <c r="M170" s="351"/>
      <c r="N170" s="1230"/>
      <c r="O170" s="1471"/>
      <c r="P170" s="1505"/>
      <c r="Q170" s="341"/>
      <c r="R170" s="340"/>
    </row>
    <row r="171" spans="1:18" x14ac:dyDescent="0.25">
      <c r="A171" s="1178"/>
      <c r="B171" s="765" t="s">
        <v>411</v>
      </c>
      <c r="C171" s="1107"/>
      <c r="D171" s="1126" t="s">
        <v>53</v>
      </c>
      <c r="E171" s="1229"/>
      <c r="F171" s="828"/>
      <c r="G171" s="333">
        <v>2</v>
      </c>
      <c r="H171" s="355">
        <f t="shared" si="97"/>
        <v>60</v>
      </c>
      <c r="I171" s="1126">
        <f t="shared" ref="I171" si="98">J171+K171+L171</f>
        <v>27</v>
      </c>
      <c r="J171" s="783">
        <v>18</v>
      </c>
      <c r="K171" s="516"/>
      <c r="L171" s="516">
        <v>9</v>
      </c>
      <c r="M171" s="351">
        <f t="shared" ref="M171" si="99">H171-I171</f>
        <v>33</v>
      </c>
      <c r="N171" s="1167"/>
      <c r="O171" s="1471"/>
      <c r="P171" s="1505">
        <v>3</v>
      </c>
      <c r="Q171" s="341"/>
      <c r="R171" s="340"/>
    </row>
    <row r="172" spans="1:18" x14ac:dyDescent="0.25">
      <c r="A172" s="1180" t="s">
        <v>203</v>
      </c>
      <c r="B172" s="764" t="s">
        <v>340</v>
      </c>
      <c r="C172" s="1163"/>
      <c r="D172" s="1289"/>
      <c r="E172" s="1506"/>
      <c r="F172" s="1507"/>
      <c r="G172" s="333">
        <v>4</v>
      </c>
      <c r="H172" s="1146">
        <v>120</v>
      </c>
      <c r="I172" s="1474"/>
      <c r="J172" s="335"/>
      <c r="K172" s="336"/>
      <c r="L172" s="336"/>
      <c r="M172" s="337"/>
      <c r="N172" s="338"/>
      <c r="O172" s="318"/>
      <c r="P172" s="1505"/>
      <c r="Q172" s="341"/>
      <c r="R172" s="340"/>
    </row>
    <row r="173" spans="1:18" x14ac:dyDescent="0.25">
      <c r="A173" s="1178"/>
      <c r="B173" s="764" t="s">
        <v>390</v>
      </c>
      <c r="C173" s="1107"/>
      <c r="D173" s="1107"/>
      <c r="E173" s="1229"/>
      <c r="F173" s="828"/>
      <c r="G173" s="869">
        <v>2</v>
      </c>
      <c r="H173" s="355">
        <f t="shared" ref="H173:H193" si="100">G173*30</f>
        <v>60</v>
      </c>
      <c r="I173" s="1126"/>
      <c r="J173" s="783"/>
      <c r="K173" s="516"/>
      <c r="L173" s="516"/>
      <c r="M173" s="351"/>
      <c r="N173" s="1230"/>
      <c r="O173" s="1471"/>
      <c r="P173" s="1505"/>
      <c r="Q173" s="341"/>
      <c r="R173" s="340"/>
    </row>
    <row r="174" spans="1:18" x14ac:dyDescent="0.25">
      <c r="A174" s="1178"/>
      <c r="B174" s="765" t="s">
        <v>411</v>
      </c>
      <c r="C174" s="1107"/>
      <c r="D174" s="1126" t="s">
        <v>53</v>
      </c>
      <c r="E174" s="1229"/>
      <c r="F174" s="828"/>
      <c r="G174" s="333">
        <v>2</v>
      </c>
      <c r="H174" s="355">
        <f t="shared" si="100"/>
        <v>60</v>
      </c>
      <c r="I174" s="1126">
        <f t="shared" ref="I174" si="101">J174+K174+L174</f>
        <v>27</v>
      </c>
      <c r="J174" s="783">
        <v>18</v>
      </c>
      <c r="K174" s="516"/>
      <c r="L174" s="516">
        <v>9</v>
      </c>
      <c r="M174" s="351">
        <f t="shared" ref="M174" si="102">H174-I174</f>
        <v>33</v>
      </c>
      <c r="N174" s="1167"/>
      <c r="O174" s="1471"/>
      <c r="P174" s="1505">
        <v>3</v>
      </c>
      <c r="Q174" s="341"/>
      <c r="R174" s="340"/>
    </row>
    <row r="175" spans="1:18" x14ac:dyDescent="0.25">
      <c r="A175" s="1178" t="s">
        <v>207</v>
      </c>
      <c r="B175" s="764" t="s">
        <v>335</v>
      </c>
      <c r="C175" s="1163"/>
      <c r="D175" s="1289"/>
      <c r="E175" s="1506"/>
      <c r="F175" s="1507"/>
      <c r="G175" s="333">
        <v>4</v>
      </c>
      <c r="H175" s="1163">
        <f t="shared" si="100"/>
        <v>120</v>
      </c>
      <c r="I175" s="1476"/>
      <c r="J175" s="1508"/>
      <c r="K175" s="346"/>
      <c r="L175" s="346"/>
      <c r="M175" s="347"/>
      <c r="N175" s="219"/>
      <c r="O175" s="609"/>
      <c r="P175" s="350"/>
      <c r="Q175" s="216"/>
      <c r="R175" s="218"/>
    </row>
    <row r="176" spans="1:18" x14ac:dyDescent="0.25">
      <c r="A176" s="1178"/>
      <c r="B176" s="764" t="s">
        <v>390</v>
      </c>
      <c r="C176" s="1107"/>
      <c r="D176" s="1107"/>
      <c r="E176" s="1229"/>
      <c r="F176" s="828"/>
      <c r="G176" s="869">
        <v>2</v>
      </c>
      <c r="H176" s="355">
        <f t="shared" si="100"/>
        <v>60</v>
      </c>
      <c r="I176" s="1126"/>
      <c r="J176" s="783"/>
      <c r="K176" s="516"/>
      <c r="L176" s="516"/>
      <c r="M176" s="351"/>
      <c r="N176" s="1230"/>
      <c r="O176" s="1471"/>
      <c r="P176" s="350"/>
      <c r="Q176" s="216"/>
      <c r="R176" s="348"/>
    </row>
    <row r="177" spans="1:18" x14ac:dyDescent="0.25">
      <c r="A177" s="1178"/>
      <c r="B177" s="765" t="s">
        <v>411</v>
      </c>
      <c r="C177" s="1107"/>
      <c r="D177" s="1126" t="s">
        <v>53</v>
      </c>
      <c r="E177" s="1229"/>
      <c r="F177" s="828"/>
      <c r="G177" s="333">
        <v>2</v>
      </c>
      <c r="H177" s="355">
        <f t="shared" si="100"/>
        <v>60</v>
      </c>
      <c r="I177" s="1126">
        <f t="shared" ref="I177" si="103">J177+K177+L177</f>
        <v>27</v>
      </c>
      <c r="J177" s="783">
        <v>18</v>
      </c>
      <c r="K177" s="516"/>
      <c r="L177" s="516">
        <v>9</v>
      </c>
      <c r="M177" s="351">
        <f t="shared" ref="M177" si="104">H177-I177</f>
        <v>33</v>
      </c>
      <c r="N177" s="1167"/>
      <c r="O177" s="1471"/>
      <c r="P177" s="350">
        <v>3</v>
      </c>
      <c r="Q177" s="216"/>
      <c r="R177" s="348"/>
    </row>
    <row r="178" spans="1:18" x14ac:dyDescent="0.25">
      <c r="A178" s="1178" t="s">
        <v>210</v>
      </c>
      <c r="B178" s="764" t="s">
        <v>336</v>
      </c>
      <c r="C178" s="1163"/>
      <c r="D178" s="1289"/>
      <c r="E178" s="1509"/>
      <c r="F178" s="1507"/>
      <c r="G178" s="333">
        <v>4</v>
      </c>
      <c r="H178" s="1163">
        <f t="shared" si="100"/>
        <v>120</v>
      </c>
      <c r="I178" s="1476"/>
      <c r="J178" s="1508"/>
      <c r="K178" s="346"/>
      <c r="L178" s="346"/>
      <c r="M178" s="347"/>
      <c r="N178" s="219"/>
      <c r="O178" s="217"/>
      <c r="P178" s="350"/>
      <c r="Q178" s="216"/>
      <c r="R178" s="348"/>
    </row>
    <row r="179" spans="1:18" x14ac:dyDescent="0.25">
      <c r="A179" s="1178"/>
      <c r="B179" s="764" t="s">
        <v>390</v>
      </c>
      <c r="C179" s="1107"/>
      <c r="D179" s="1107"/>
      <c r="E179" s="1229"/>
      <c r="F179" s="828"/>
      <c r="G179" s="869">
        <v>2</v>
      </c>
      <c r="H179" s="355">
        <f t="shared" si="100"/>
        <v>60</v>
      </c>
      <c r="I179" s="1126"/>
      <c r="J179" s="783"/>
      <c r="K179" s="516"/>
      <c r="L179" s="516"/>
      <c r="M179" s="351"/>
      <c r="N179" s="1230"/>
      <c r="O179" s="1471"/>
      <c r="P179" s="350"/>
      <c r="Q179" s="216"/>
      <c r="R179" s="348"/>
    </row>
    <row r="180" spans="1:18" x14ac:dyDescent="0.25">
      <c r="A180" s="1178"/>
      <c r="B180" s="765" t="s">
        <v>411</v>
      </c>
      <c r="C180" s="1107"/>
      <c r="D180" s="1126" t="s">
        <v>53</v>
      </c>
      <c r="E180" s="1229"/>
      <c r="F180" s="828"/>
      <c r="G180" s="333">
        <v>2</v>
      </c>
      <c r="H180" s="355">
        <f t="shared" si="100"/>
        <v>60</v>
      </c>
      <c r="I180" s="1126">
        <f t="shared" ref="I180" si="105">J180+K180+L180</f>
        <v>27</v>
      </c>
      <c r="J180" s="783">
        <v>18</v>
      </c>
      <c r="K180" s="516"/>
      <c r="L180" s="516">
        <v>9</v>
      </c>
      <c r="M180" s="351">
        <f t="shared" ref="M180" si="106">H180-I180</f>
        <v>33</v>
      </c>
      <c r="N180" s="1167"/>
      <c r="O180" s="1471"/>
      <c r="P180" s="350">
        <v>3</v>
      </c>
      <c r="Q180" s="216"/>
      <c r="R180" s="348"/>
    </row>
    <row r="181" spans="1:18" x14ac:dyDescent="0.25">
      <c r="A181" s="1178" t="s">
        <v>213</v>
      </c>
      <c r="B181" s="329" t="s">
        <v>481</v>
      </c>
      <c r="C181" s="1163"/>
      <c r="D181" s="1289"/>
      <c r="E181" s="1509"/>
      <c r="F181" s="1507"/>
      <c r="G181" s="333">
        <v>4</v>
      </c>
      <c r="H181" s="1163">
        <f>G181*30</f>
        <v>120</v>
      </c>
      <c r="I181" s="1476"/>
      <c r="J181" s="1508"/>
      <c r="K181" s="346"/>
      <c r="L181" s="346"/>
      <c r="M181" s="347"/>
      <c r="N181" s="219"/>
      <c r="O181" s="217"/>
      <c r="P181" s="350"/>
      <c r="Q181" s="216"/>
      <c r="R181" s="348"/>
    </row>
    <row r="182" spans="1:18" x14ac:dyDescent="0.25">
      <c r="A182" s="1178"/>
      <c r="B182" s="764" t="s">
        <v>390</v>
      </c>
      <c r="C182" s="1107"/>
      <c r="D182" s="1107"/>
      <c r="E182" s="1229"/>
      <c r="F182" s="828"/>
      <c r="G182" s="869">
        <v>2</v>
      </c>
      <c r="H182" s="355">
        <f t="shared" ref="H182:H183" si="107">G182*30</f>
        <v>60</v>
      </c>
      <c r="I182" s="1126"/>
      <c r="J182" s="783"/>
      <c r="K182" s="516"/>
      <c r="L182" s="516"/>
      <c r="M182" s="351"/>
      <c r="N182" s="1230"/>
      <c r="O182" s="1471"/>
      <c r="P182" s="350"/>
      <c r="Q182" s="216"/>
      <c r="R182" s="348"/>
    </row>
    <row r="183" spans="1:18" x14ac:dyDescent="0.25">
      <c r="A183" s="1178"/>
      <c r="B183" s="765" t="s">
        <v>411</v>
      </c>
      <c r="C183" s="1107"/>
      <c r="D183" s="1126" t="s">
        <v>53</v>
      </c>
      <c r="E183" s="1229"/>
      <c r="F183" s="828"/>
      <c r="G183" s="333">
        <v>2</v>
      </c>
      <c r="H183" s="355">
        <f t="shared" si="107"/>
        <v>60</v>
      </c>
      <c r="I183" s="1126">
        <f t="shared" ref="I183" si="108">J183+K183+L183</f>
        <v>27</v>
      </c>
      <c r="J183" s="783">
        <v>18</v>
      </c>
      <c r="K183" s="516"/>
      <c r="L183" s="516">
        <v>9</v>
      </c>
      <c r="M183" s="351">
        <f t="shared" ref="M183" si="109">H183-I183</f>
        <v>33</v>
      </c>
      <c r="N183" s="1167"/>
      <c r="O183" s="1471"/>
      <c r="P183" s="350">
        <v>3</v>
      </c>
      <c r="Q183" s="216"/>
      <c r="R183" s="348"/>
    </row>
    <row r="184" spans="1:18" x14ac:dyDescent="0.25">
      <c r="A184" s="1178" t="s">
        <v>216</v>
      </c>
      <c r="B184" s="329" t="s">
        <v>410</v>
      </c>
      <c r="C184" s="1163"/>
      <c r="D184" s="1289"/>
      <c r="E184" s="1509"/>
      <c r="F184" s="1507"/>
      <c r="G184" s="333">
        <v>4</v>
      </c>
      <c r="H184" s="1163">
        <f>G184*30</f>
        <v>120</v>
      </c>
      <c r="I184" s="1476"/>
      <c r="J184" s="1508"/>
      <c r="K184" s="346"/>
      <c r="L184" s="346"/>
      <c r="M184" s="347"/>
      <c r="N184" s="219"/>
      <c r="O184" s="217"/>
      <c r="P184" s="350"/>
      <c r="Q184" s="216"/>
      <c r="R184" s="348"/>
    </row>
    <row r="185" spans="1:18" x14ac:dyDescent="0.25">
      <c r="A185" s="1178"/>
      <c r="B185" s="764" t="s">
        <v>390</v>
      </c>
      <c r="C185" s="1107"/>
      <c r="D185" s="1107"/>
      <c r="E185" s="1229"/>
      <c r="F185" s="828"/>
      <c r="G185" s="869">
        <v>2</v>
      </c>
      <c r="H185" s="355">
        <f t="shared" ref="H185:H191" si="110">G185*30</f>
        <v>60</v>
      </c>
      <c r="I185" s="1126"/>
      <c r="J185" s="783"/>
      <c r="K185" s="516"/>
      <c r="L185" s="516"/>
      <c r="M185" s="351"/>
      <c r="N185" s="1230"/>
      <c r="O185" s="1471"/>
      <c r="P185" s="350"/>
      <c r="Q185" s="216"/>
      <c r="R185" s="348"/>
    </row>
    <row r="186" spans="1:18" x14ac:dyDescent="0.25">
      <c r="A186" s="1178"/>
      <c r="B186" s="765" t="s">
        <v>411</v>
      </c>
      <c r="C186" s="1107"/>
      <c r="D186" s="1126" t="s">
        <v>53</v>
      </c>
      <c r="E186" s="1229"/>
      <c r="F186" s="828"/>
      <c r="G186" s="333">
        <v>2</v>
      </c>
      <c r="H186" s="355">
        <f t="shared" si="110"/>
        <v>60</v>
      </c>
      <c r="I186" s="1126">
        <f t="shared" ref="I186:I191" si="111">J186+K186+L186</f>
        <v>27</v>
      </c>
      <c r="J186" s="783">
        <v>18</v>
      </c>
      <c r="K186" s="516"/>
      <c r="L186" s="516">
        <v>9</v>
      </c>
      <c r="M186" s="351">
        <f t="shared" ref="M186:M191" si="112">H186-I186</f>
        <v>33</v>
      </c>
      <c r="N186" s="1167"/>
      <c r="O186" s="1471"/>
      <c r="P186" s="350">
        <v>3</v>
      </c>
      <c r="Q186" s="216"/>
      <c r="R186" s="348"/>
    </row>
    <row r="187" spans="1:18" x14ac:dyDescent="0.25">
      <c r="A187" s="1178" t="s">
        <v>219</v>
      </c>
      <c r="B187" s="329" t="s">
        <v>343</v>
      </c>
      <c r="C187" s="1163"/>
      <c r="D187" s="1312">
        <v>3</v>
      </c>
      <c r="E187" s="1510"/>
      <c r="F187" s="214"/>
      <c r="G187" s="333">
        <v>4</v>
      </c>
      <c r="H187" s="1163">
        <f t="shared" si="110"/>
        <v>120</v>
      </c>
      <c r="I187" s="1126">
        <f t="shared" si="111"/>
        <v>45</v>
      </c>
      <c r="J187" s="783">
        <v>30</v>
      </c>
      <c r="K187" s="516"/>
      <c r="L187" s="516">
        <v>15</v>
      </c>
      <c r="M187" s="351">
        <f t="shared" si="112"/>
        <v>75</v>
      </c>
      <c r="N187" s="1167"/>
      <c r="O187" s="1471"/>
      <c r="P187" s="350"/>
      <c r="Q187" s="216">
        <v>3</v>
      </c>
      <c r="R187" s="348"/>
    </row>
    <row r="188" spans="1:18" x14ac:dyDescent="0.25">
      <c r="A188" s="1178" t="s">
        <v>222</v>
      </c>
      <c r="B188" s="329" t="s">
        <v>409</v>
      </c>
      <c r="C188" s="1163"/>
      <c r="D188" s="1312">
        <v>3</v>
      </c>
      <c r="E188" s="1510"/>
      <c r="F188" s="214"/>
      <c r="G188" s="333">
        <v>4</v>
      </c>
      <c r="H188" s="1163">
        <f t="shared" si="110"/>
        <v>120</v>
      </c>
      <c r="I188" s="1126">
        <f t="shared" si="111"/>
        <v>45</v>
      </c>
      <c r="J188" s="783">
        <v>30</v>
      </c>
      <c r="K188" s="516"/>
      <c r="L188" s="516">
        <v>15</v>
      </c>
      <c r="M188" s="351">
        <f t="shared" si="112"/>
        <v>75</v>
      </c>
      <c r="N188" s="1167"/>
      <c r="O188" s="1471"/>
      <c r="P188" s="350"/>
      <c r="Q188" s="216">
        <v>3</v>
      </c>
      <c r="R188" s="348"/>
    </row>
    <row r="189" spans="1:18" x14ac:dyDescent="0.25">
      <c r="A189" s="1178" t="s">
        <v>469</v>
      </c>
      <c r="B189" s="329" t="s">
        <v>355</v>
      </c>
      <c r="C189" s="1163"/>
      <c r="D189" s="1312">
        <v>3</v>
      </c>
      <c r="E189" s="1510"/>
      <c r="F189" s="214"/>
      <c r="G189" s="333">
        <v>4</v>
      </c>
      <c r="H189" s="1163">
        <f t="shared" si="110"/>
        <v>120</v>
      </c>
      <c r="I189" s="1126">
        <f t="shared" si="111"/>
        <v>45</v>
      </c>
      <c r="J189" s="783">
        <v>30</v>
      </c>
      <c r="K189" s="516"/>
      <c r="L189" s="516">
        <v>15</v>
      </c>
      <c r="M189" s="351">
        <f t="shared" si="112"/>
        <v>75</v>
      </c>
      <c r="N189" s="1167"/>
      <c r="O189" s="1471"/>
      <c r="P189" s="350"/>
      <c r="Q189" s="216">
        <v>3</v>
      </c>
      <c r="R189" s="348"/>
    </row>
    <row r="190" spans="1:18" ht="31.5" x14ac:dyDescent="0.25">
      <c r="A190" s="1178" t="s">
        <v>470</v>
      </c>
      <c r="B190" s="329" t="s">
        <v>406</v>
      </c>
      <c r="C190" s="1163"/>
      <c r="D190" s="1312">
        <v>3</v>
      </c>
      <c r="E190" s="1510"/>
      <c r="F190" s="214"/>
      <c r="G190" s="333">
        <v>4</v>
      </c>
      <c r="H190" s="1163">
        <f t="shared" si="110"/>
        <v>120</v>
      </c>
      <c r="I190" s="1126">
        <f t="shared" si="111"/>
        <v>45</v>
      </c>
      <c r="J190" s="783">
        <v>30</v>
      </c>
      <c r="K190" s="516"/>
      <c r="L190" s="516">
        <v>15</v>
      </c>
      <c r="M190" s="351">
        <f t="shared" si="112"/>
        <v>75</v>
      </c>
      <c r="N190" s="1167"/>
      <c r="O190" s="1471"/>
      <c r="P190" s="350"/>
      <c r="Q190" s="216">
        <v>3</v>
      </c>
      <c r="R190" s="348"/>
    </row>
    <row r="191" spans="1:18" x14ac:dyDescent="0.25">
      <c r="A191" s="1178" t="s">
        <v>471</v>
      </c>
      <c r="B191" s="329" t="s">
        <v>484</v>
      </c>
      <c r="C191" s="1163"/>
      <c r="D191" s="1312">
        <v>3</v>
      </c>
      <c r="E191" s="1510"/>
      <c r="F191" s="214"/>
      <c r="G191" s="333">
        <v>4</v>
      </c>
      <c r="H191" s="1163">
        <f t="shared" si="110"/>
        <v>120</v>
      </c>
      <c r="I191" s="1126">
        <f t="shared" si="111"/>
        <v>45</v>
      </c>
      <c r="J191" s="783">
        <v>30</v>
      </c>
      <c r="K191" s="516"/>
      <c r="L191" s="516">
        <v>15</v>
      </c>
      <c r="M191" s="351">
        <f t="shared" si="112"/>
        <v>75</v>
      </c>
      <c r="N191" s="1167"/>
      <c r="O191" s="1471"/>
      <c r="P191" s="350"/>
      <c r="Q191" s="216">
        <v>3</v>
      </c>
      <c r="R191" s="348"/>
    </row>
    <row r="192" spans="1:18" x14ac:dyDescent="0.25">
      <c r="A192" s="1178" t="s">
        <v>472</v>
      </c>
      <c r="B192" s="329" t="s">
        <v>358</v>
      </c>
      <c r="C192" s="1163"/>
      <c r="D192" s="1312">
        <v>3</v>
      </c>
      <c r="E192" s="1510"/>
      <c r="F192" s="214"/>
      <c r="G192" s="333">
        <v>4</v>
      </c>
      <c r="H192" s="1163">
        <f t="shared" si="100"/>
        <v>120</v>
      </c>
      <c r="I192" s="1126">
        <f t="shared" ref="I192:I194" si="113">J192+K192+L192</f>
        <v>45</v>
      </c>
      <c r="J192" s="783">
        <v>30</v>
      </c>
      <c r="K192" s="516"/>
      <c r="L192" s="516">
        <v>15</v>
      </c>
      <c r="M192" s="351">
        <f t="shared" ref="M192:M194" si="114">H192-I192</f>
        <v>75</v>
      </c>
      <c r="N192" s="1167"/>
      <c r="O192" s="1471"/>
      <c r="P192" s="350"/>
      <c r="Q192" s="216">
        <v>3</v>
      </c>
      <c r="R192" s="348"/>
    </row>
    <row r="193" spans="1:19" x14ac:dyDescent="0.25">
      <c r="A193" s="1178" t="s">
        <v>473</v>
      </c>
      <c r="B193" s="329" t="s">
        <v>407</v>
      </c>
      <c r="C193" s="1163"/>
      <c r="D193" s="1312">
        <v>4</v>
      </c>
      <c r="E193" s="1510"/>
      <c r="F193" s="214"/>
      <c r="G193" s="333">
        <v>4</v>
      </c>
      <c r="H193" s="1163">
        <f t="shared" si="100"/>
        <v>120</v>
      </c>
      <c r="I193" s="1126">
        <f t="shared" si="113"/>
        <v>52</v>
      </c>
      <c r="J193" s="783">
        <v>26</v>
      </c>
      <c r="K193" s="516"/>
      <c r="L193" s="516">
        <v>26</v>
      </c>
      <c r="M193" s="351">
        <f t="shared" si="114"/>
        <v>68</v>
      </c>
      <c r="N193" s="1167"/>
      <c r="O193" s="1475"/>
      <c r="P193" s="350"/>
      <c r="Q193" s="216"/>
      <c r="R193" s="348">
        <v>4</v>
      </c>
    </row>
    <row r="194" spans="1:19" ht="32.25" thickBot="1" x14ac:dyDescent="0.3">
      <c r="A194" s="1178" t="s">
        <v>474</v>
      </c>
      <c r="B194" s="1511" t="s">
        <v>408</v>
      </c>
      <c r="C194" s="1168"/>
      <c r="D194" s="1512">
        <v>4</v>
      </c>
      <c r="E194" s="1513"/>
      <c r="F194" s="1514"/>
      <c r="G194" s="319">
        <v>4</v>
      </c>
      <c r="H194" s="1168">
        <f>G194*30</f>
        <v>120</v>
      </c>
      <c r="I194" s="1503">
        <f t="shared" si="113"/>
        <v>52</v>
      </c>
      <c r="J194" s="513">
        <v>26</v>
      </c>
      <c r="K194" s="818"/>
      <c r="L194" s="516">
        <v>26</v>
      </c>
      <c r="M194" s="510">
        <f t="shared" si="114"/>
        <v>68</v>
      </c>
      <c r="N194" s="1515"/>
      <c r="O194" s="1471"/>
      <c r="P194" s="1516"/>
      <c r="Q194" s="1169"/>
      <c r="R194" s="1517">
        <v>4</v>
      </c>
    </row>
    <row r="195" spans="1:19" x14ac:dyDescent="0.25">
      <c r="A195" s="1982" t="s">
        <v>393</v>
      </c>
      <c r="B195" s="1983"/>
      <c r="C195" s="1983"/>
      <c r="D195" s="1983"/>
      <c r="E195" s="1983"/>
      <c r="F195" s="1983"/>
      <c r="G195" s="1518">
        <f>G161+G163</f>
        <v>10</v>
      </c>
      <c r="H195" s="1518">
        <f>H161+H163</f>
        <v>300</v>
      </c>
      <c r="I195" s="1394"/>
      <c r="J195" s="1519"/>
      <c r="K195" s="1156"/>
      <c r="L195" s="1156"/>
      <c r="M195" s="1165"/>
      <c r="N195" s="1428"/>
      <c r="O195" s="1429"/>
      <c r="P195" s="323"/>
      <c r="Q195" s="1306"/>
      <c r="R195" s="323"/>
    </row>
    <row r="196" spans="1:19" ht="16.5" thickBot="1" x14ac:dyDescent="0.3">
      <c r="A196" s="2009" t="s">
        <v>267</v>
      </c>
      <c r="B196" s="2010"/>
      <c r="C196" s="2010"/>
      <c r="D196" s="2010"/>
      <c r="E196" s="2010"/>
      <c r="F196" s="2010"/>
      <c r="G196" s="1143">
        <f>G164+G165+G166</f>
        <v>22</v>
      </c>
      <c r="H196" s="1143">
        <f t="shared" ref="H196:R196" si="115">H164+H165+H166</f>
        <v>660</v>
      </c>
      <c r="I196" s="1143">
        <f t="shared" si="115"/>
        <v>268</v>
      </c>
      <c r="J196" s="1143">
        <f t="shared" si="115"/>
        <v>170</v>
      </c>
      <c r="K196" s="1143">
        <f t="shared" si="115"/>
        <v>0</v>
      </c>
      <c r="L196" s="1143">
        <f t="shared" si="115"/>
        <v>98</v>
      </c>
      <c r="M196" s="1143">
        <f t="shared" si="115"/>
        <v>392</v>
      </c>
      <c r="N196" s="1143">
        <f t="shared" si="115"/>
        <v>0</v>
      </c>
      <c r="O196" s="1143">
        <f t="shared" si="115"/>
        <v>0</v>
      </c>
      <c r="P196" s="1143">
        <f t="shared" si="115"/>
        <v>9</v>
      </c>
      <c r="Q196" s="1143">
        <f t="shared" si="115"/>
        <v>9</v>
      </c>
      <c r="R196" s="1295">
        <f t="shared" si="115"/>
        <v>4</v>
      </c>
    </row>
    <row r="197" spans="1:19" ht="16.5" thickBot="1" x14ac:dyDescent="0.3">
      <c r="A197" s="1975" t="s">
        <v>225</v>
      </c>
      <c r="B197" s="1976"/>
      <c r="C197" s="1976"/>
      <c r="D197" s="1976"/>
      <c r="E197" s="1976"/>
      <c r="F197" s="1976"/>
      <c r="G197" s="876">
        <f>G195+G196</f>
        <v>32</v>
      </c>
      <c r="H197" s="1325">
        <f t="shared" ref="H197:R197" si="116">H195+H196</f>
        <v>960</v>
      </c>
      <c r="I197" s="1325">
        <f t="shared" si="116"/>
        <v>268</v>
      </c>
      <c r="J197" s="1325">
        <f t="shared" si="116"/>
        <v>170</v>
      </c>
      <c r="K197" s="1325"/>
      <c r="L197" s="1325">
        <f t="shared" si="116"/>
        <v>98</v>
      </c>
      <c r="M197" s="1325">
        <f t="shared" si="116"/>
        <v>392</v>
      </c>
      <c r="N197" s="1325"/>
      <c r="O197" s="1325">
        <f t="shared" si="116"/>
        <v>0</v>
      </c>
      <c r="P197" s="1325">
        <f t="shared" si="116"/>
        <v>9</v>
      </c>
      <c r="Q197" s="1325">
        <f t="shared" si="116"/>
        <v>9</v>
      </c>
      <c r="R197" s="878">
        <f t="shared" si="116"/>
        <v>4</v>
      </c>
    </row>
    <row r="198" spans="1:19" ht="16.5" thickBot="1" x14ac:dyDescent="0.3">
      <c r="A198" s="2007" t="s">
        <v>401</v>
      </c>
      <c r="B198" s="2011"/>
      <c r="C198" s="2011"/>
      <c r="D198" s="2011"/>
      <c r="E198" s="2011"/>
      <c r="F198" s="2011"/>
      <c r="G198" s="1521">
        <f>G157+G195</f>
        <v>28</v>
      </c>
      <c r="H198" s="1522">
        <f>H157+H195</f>
        <v>840</v>
      </c>
      <c r="I198" s="1522"/>
      <c r="J198" s="1522"/>
      <c r="K198" s="1522"/>
      <c r="L198" s="1522"/>
      <c r="M198" s="1522"/>
      <c r="N198" s="1523"/>
      <c r="O198" s="1523"/>
      <c r="P198" s="1523"/>
      <c r="Q198" s="1523"/>
      <c r="R198" s="1524"/>
    </row>
    <row r="199" spans="1:19" s="86" customFormat="1" ht="16.5" thickBot="1" x14ac:dyDescent="0.3">
      <c r="A199" s="2021" t="s">
        <v>307</v>
      </c>
      <c r="B199" s="2022"/>
      <c r="C199" s="2022"/>
      <c r="D199" s="2022"/>
      <c r="E199" s="2022"/>
      <c r="F199" s="2022"/>
      <c r="G199" s="1525">
        <f>G158+G196</f>
        <v>32</v>
      </c>
      <c r="H199" s="1526">
        <f>H158+H196</f>
        <v>960</v>
      </c>
      <c r="I199" s="1526">
        <f>I158+I196</f>
        <v>415</v>
      </c>
      <c r="J199" s="1526">
        <f>J158+J196</f>
        <v>170</v>
      </c>
      <c r="K199" s="1526"/>
      <c r="L199" s="1526">
        <f t="shared" ref="L199:R199" si="117">L158+L196</f>
        <v>215</v>
      </c>
      <c r="M199" s="1526">
        <f t="shared" si="117"/>
        <v>515</v>
      </c>
      <c r="N199" s="1526">
        <f t="shared" si="117"/>
        <v>2</v>
      </c>
      <c r="O199" s="1526">
        <f t="shared" si="117"/>
        <v>2</v>
      </c>
      <c r="P199" s="1526">
        <f t="shared" si="117"/>
        <v>9</v>
      </c>
      <c r="Q199" s="1526">
        <f t="shared" si="117"/>
        <v>13</v>
      </c>
      <c r="R199" s="1527">
        <f t="shared" si="117"/>
        <v>7</v>
      </c>
    </row>
    <row r="200" spans="1:19" s="86" customFormat="1" ht="16.5" thickBot="1" x14ac:dyDescent="0.3">
      <c r="A200" s="2023" t="s">
        <v>226</v>
      </c>
      <c r="B200" s="2024"/>
      <c r="C200" s="2024"/>
      <c r="D200" s="2024"/>
      <c r="E200" s="2024"/>
      <c r="F200" s="2024"/>
      <c r="G200" s="1528">
        <f>G198+G199</f>
        <v>60</v>
      </c>
      <c r="H200" s="1529">
        <f t="shared" ref="H200:R200" si="118">H198+H199</f>
        <v>1800</v>
      </c>
      <c r="I200" s="1529">
        <f t="shared" si="118"/>
        <v>415</v>
      </c>
      <c r="J200" s="1529">
        <f t="shared" si="118"/>
        <v>170</v>
      </c>
      <c r="K200" s="1529"/>
      <c r="L200" s="1529">
        <f t="shared" si="118"/>
        <v>215</v>
      </c>
      <c r="M200" s="1529">
        <f t="shared" si="118"/>
        <v>515</v>
      </c>
      <c r="N200" s="1529">
        <f t="shared" si="118"/>
        <v>2</v>
      </c>
      <c r="O200" s="1529">
        <f t="shared" si="118"/>
        <v>2</v>
      </c>
      <c r="P200" s="1529">
        <f t="shared" si="118"/>
        <v>9</v>
      </c>
      <c r="Q200" s="1529">
        <f t="shared" si="118"/>
        <v>13</v>
      </c>
      <c r="R200" s="933">
        <f t="shared" si="118"/>
        <v>7</v>
      </c>
    </row>
    <row r="201" spans="1:19" s="86" customFormat="1" ht="16.5" thickBot="1" x14ac:dyDescent="0.3">
      <c r="A201" s="2006" t="s">
        <v>402</v>
      </c>
      <c r="B201" s="2006"/>
      <c r="C201" s="2006"/>
      <c r="D201" s="2006"/>
      <c r="E201" s="2006"/>
      <c r="F201" s="2007"/>
      <c r="G201" s="1530">
        <f>G109+G198</f>
        <v>120</v>
      </c>
      <c r="H201" s="1531">
        <f>H109+H198</f>
        <v>3600</v>
      </c>
      <c r="I201" s="1531"/>
      <c r="J201" s="1531"/>
      <c r="K201" s="1531"/>
      <c r="L201" s="1531"/>
      <c r="M201" s="1531"/>
      <c r="N201" s="1531"/>
      <c r="O201" s="1531"/>
      <c r="P201" s="1531"/>
      <c r="Q201" s="1531"/>
      <c r="R201" s="932"/>
    </row>
    <row r="202" spans="1:19" s="86" customFormat="1" ht="16.5" thickBot="1" x14ac:dyDescent="0.3">
      <c r="A202" s="2006" t="s">
        <v>314</v>
      </c>
      <c r="B202" s="2006"/>
      <c r="C202" s="2006"/>
      <c r="D202" s="2006"/>
      <c r="E202" s="2006"/>
      <c r="F202" s="2007"/>
      <c r="G202" s="1530">
        <f>G110+G199</f>
        <v>120</v>
      </c>
      <c r="H202" s="1531">
        <f>H110+H199</f>
        <v>3600</v>
      </c>
      <c r="I202" s="1531">
        <f>I110+I199</f>
        <v>1399</v>
      </c>
      <c r="J202" s="1531">
        <f>J110+J199</f>
        <v>691</v>
      </c>
      <c r="K202" s="1531"/>
      <c r="L202" s="1531">
        <f t="shared" ref="L202:R202" si="119">L110+L199</f>
        <v>648</v>
      </c>
      <c r="M202" s="1531">
        <f t="shared" si="119"/>
        <v>2171</v>
      </c>
      <c r="N202" s="1530">
        <f t="shared" si="119"/>
        <v>29.5</v>
      </c>
      <c r="O202" s="1531">
        <f t="shared" si="119"/>
        <v>20</v>
      </c>
      <c r="P202" s="1531">
        <f t="shared" si="119"/>
        <v>22</v>
      </c>
      <c r="Q202" s="1531">
        <f t="shared" si="119"/>
        <v>23</v>
      </c>
      <c r="R202" s="932">
        <f t="shared" si="119"/>
        <v>18</v>
      </c>
    </row>
    <row r="203" spans="1:19" s="86" customFormat="1" ht="16.5" thickBot="1" x14ac:dyDescent="0.3">
      <c r="A203" s="2006" t="s">
        <v>227</v>
      </c>
      <c r="B203" s="2006"/>
      <c r="C203" s="2006"/>
      <c r="D203" s="2006"/>
      <c r="E203" s="2006"/>
      <c r="F203" s="2007"/>
      <c r="G203" s="1528">
        <f>G201+G202</f>
        <v>240</v>
      </c>
      <c r="H203" s="1529">
        <f t="shared" ref="H203:R203" si="120">H201+H202</f>
        <v>7200</v>
      </c>
      <c r="I203" s="1529">
        <f t="shared" si="120"/>
        <v>1399</v>
      </c>
      <c r="J203" s="1529">
        <f t="shared" si="120"/>
        <v>691</v>
      </c>
      <c r="K203" s="1529"/>
      <c r="L203" s="1529">
        <f t="shared" si="120"/>
        <v>648</v>
      </c>
      <c r="M203" s="1529">
        <f t="shared" si="120"/>
        <v>2171</v>
      </c>
      <c r="N203" s="1528">
        <f t="shared" si="120"/>
        <v>29.5</v>
      </c>
      <c r="O203" s="1529">
        <f t="shared" si="120"/>
        <v>20</v>
      </c>
      <c r="P203" s="1529">
        <f t="shared" si="120"/>
        <v>22</v>
      </c>
      <c r="Q203" s="1529">
        <f t="shared" si="120"/>
        <v>23</v>
      </c>
      <c r="R203" s="933">
        <f t="shared" si="120"/>
        <v>18</v>
      </c>
    </row>
    <row r="204" spans="1:19" s="86" customFormat="1" ht="16.5" thickBot="1" x14ac:dyDescent="0.3">
      <c r="A204" s="2008" t="s">
        <v>228</v>
      </c>
      <c r="B204" s="2008"/>
      <c r="C204" s="2008"/>
      <c r="D204" s="2008"/>
      <c r="E204" s="2008"/>
      <c r="F204" s="2008"/>
      <c r="G204" s="2008"/>
      <c r="H204" s="2008"/>
      <c r="I204" s="2008"/>
      <c r="J204" s="2008"/>
      <c r="K204" s="2008"/>
      <c r="L204" s="2008"/>
      <c r="M204" s="2008"/>
      <c r="N204" s="1532">
        <f>N202</f>
        <v>29.5</v>
      </c>
      <c r="O204" s="735">
        <f t="shared" ref="O204:R204" si="121">O202</f>
        <v>20</v>
      </c>
      <c r="P204" s="735">
        <f t="shared" si="121"/>
        <v>22</v>
      </c>
      <c r="Q204" s="735">
        <f t="shared" si="121"/>
        <v>23</v>
      </c>
      <c r="R204" s="735">
        <f t="shared" si="121"/>
        <v>18</v>
      </c>
    </row>
    <row r="205" spans="1:19" s="86" customFormat="1" ht="16.5" thickBot="1" x14ac:dyDescent="0.3">
      <c r="A205" s="2016" t="s">
        <v>229</v>
      </c>
      <c r="B205" s="2016"/>
      <c r="C205" s="2016"/>
      <c r="D205" s="2016"/>
      <c r="E205" s="2016"/>
      <c r="F205" s="2016"/>
      <c r="G205" s="2016"/>
      <c r="H205" s="2016"/>
      <c r="I205" s="2016"/>
      <c r="J205" s="2016"/>
      <c r="K205" s="2016"/>
      <c r="L205" s="2016"/>
      <c r="M205" s="2016"/>
      <c r="N205" s="734">
        <v>1</v>
      </c>
      <c r="O205" s="1520">
        <v>1</v>
      </c>
      <c r="P205" s="1533">
        <v>3</v>
      </c>
      <c r="Q205" s="1534">
        <v>3</v>
      </c>
      <c r="R205" s="747">
        <v>3</v>
      </c>
      <c r="S205" s="86">
        <f>SUM(N205:R205)</f>
        <v>11</v>
      </c>
    </row>
    <row r="206" spans="1:19" s="86" customFormat="1" ht="16.5" thickBot="1" x14ac:dyDescent="0.3">
      <c r="A206" s="2016" t="s">
        <v>230</v>
      </c>
      <c r="B206" s="2016"/>
      <c r="C206" s="2016"/>
      <c r="D206" s="2016"/>
      <c r="E206" s="2016"/>
      <c r="F206" s="2016"/>
      <c r="G206" s="2016"/>
      <c r="H206" s="2016"/>
      <c r="I206" s="2016"/>
      <c r="J206" s="2016"/>
      <c r="K206" s="2016"/>
      <c r="L206" s="2016"/>
      <c r="M206" s="2016"/>
      <c r="N206" s="931">
        <v>12</v>
      </c>
      <c r="O206" s="739">
        <v>3</v>
      </c>
      <c r="P206" s="740">
        <v>4</v>
      </c>
      <c r="Q206" s="1173">
        <v>5</v>
      </c>
      <c r="R206" s="1535">
        <v>2</v>
      </c>
      <c r="S206" s="86">
        <f>SUM(N206:R206)</f>
        <v>26</v>
      </c>
    </row>
    <row r="207" spans="1:19" s="86" customFormat="1" ht="16.5" thickBot="1" x14ac:dyDescent="0.3">
      <c r="A207" s="2016" t="s">
        <v>231</v>
      </c>
      <c r="B207" s="2016"/>
      <c r="C207" s="2016"/>
      <c r="D207" s="2016"/>
      <c r="E207" s="2016"/>
      <c r="F207" s="2016"/>
      <c r="G207" s="2016"/>
      <c r="H207" s="2016"/>
      <c r="I207" s="2016"/>
      <c r="J207" s="2016"/>
      <c r="K207" s="2016"/>
      <c r="L207" s="2016"/>
      <c r="M207" s="2016"/>
      <c r="N207" s="742"/>
      <c r="O207" s="743"/>
      <c r="P207" s="743"/>
      <c r="Q207" s="745"/>
      <c r="R207" s="743"/>
    </row>
    <row r="208" spans="1:19" s="86" customFormat="1" ht="16.5" thickBot="1" x14ac:dyDescent="0.3">
      <c r="A208" s="2017" t="s">
        <v>232</v>
      </c>
      <c r="B208" s="2017"/>
      <c r="C208" s="2017"/>
      <c r="D208" s="2017"/>
      <c r="E208" s="2017"/>
      <c r="F208" s="2017"/>
      <c r="G208" s="2017"/>
      <c r="H208" s="2017"/>
      <c r="I208" s="2017"/>
      <c r="J208" s="2017"/>
      <c r="K208" s="2017"/>
      <c r="L208" s="2017"/>
      <c r="M208" s="2017"/>
      <c r="N208" s="746"/>
      <c r="O208" s="747">
        <v>1</v>
      </c>
      <c r="P208" s="1536"/>
      <c r="Q208" s="935">
        <v>1</v>
      </c>
      <c r="R208" s="935">
        <v>1</v>
      </c>
    </row>
    <row r="209" spans="1:23" s="86" customFormat="1" ht="16.5" thickBot="1" x14ac:dyDescent="0.3">
      <c r="A209" s="2018" t="s">
        <v>233</v>
      </c>
      <c r="B209" s="2019"/>
      <c r="C209" s="2019"/>
      <c r="D209" s="2019"/>
      <c r="E209" s="2019"/>
      <c r="F209" s="2019"/>
      <c r="G209" s="2019"/>
      <c r="H209" s="2019"/>
      <c r="I209" s="2019"/>
      <c r="J209" s="2019"/>
      <c r="K209" s="2019"/>
      <c r="L209" s="2019"/>
      <c r="M209" s="2020"/>
      <c r="N209" s="1953" t="s">
        <v>234</v>
      </c>
      <c r="O209" s="1954"/>
      <c r="P209" s="1955"/>
      <c r="Q209" s="1946">
        <f>G111/G203*100</f>
        <v>75</v>
      </c>
      <c r="R209" s="2012"/>
    </row>
    <row r="210" spans="1:23" s="86" customFormat="1" ht="16.5" thickBot="1" x14ac:dyDescent="0.3">
      <c r="A210" s="1537"/>
      <c r="B210" s="1538"/>
      <c r="C210" s="1538"/>
      <c r="D210" s="1538"/>
      <c r="E210" s="1538"/>
      <c r="F210" s="1538"/>
      <c r="G210" s="1538"/>
      <c r="H210" s="1538"/>
      <c r="I210" s="1538"/>
      <c r="J210" s="1538"/>
      <c r="K210" s="1538"/>
      <c r="L210" s="1538"/>
      <c r="M210" s="1538"/>
      <c r="N210" s="1570" t="s">
        <v>35</v>
      </c>
      <c r="O210" s="1571"/>
      <c r="P210" s="1572"/>
      <c r="Q210" s="1946">
        <f>G200/G203*100</f>
        <v>25</v>
      </c>
      <c r="R210" s="1947"/>
    </row>
    <row r="211" spans="1:23" s="1251" customFormat="1" x14ac:dyDescent="0.25">
      <c r="A211" s="1154">
        <v>1</v>
      </c>
      <c r="B211" s="1539" t="s">
        <v>17</v>
      </c>
      <c r="C211" s="1540"/>
      <c r="D211" s="1541"/>
      <c r="E211" s="1541"/>
      <c r="F211" s="1540"/>
      <c r="G211" s="1540">
        <v>4</v>
      </c>
      <c r="H211" s="1540">
        <v>120</v>
      </c>
      <c r="I211" s="1539">
        <v>66</v>
      </c>
      <c r="J211" s="1539"/>
      <c r="K211" s="1539"/>
      <c r="L211" s="1539">
        <v>66</v>
      </c>
      <c r="M211" s="1539">
        <v>54</v>
      </c>
      <c r="N211" s="1539"/>
      <c r="O211" s="1539"/>
      <c r="P211" s="1539"/>
      <c r="Q211" s="1539"/>
      <c r="R211" s="1542"/>
    </row>
    <row r="212" spans="1:23" s="86" customFormat="1" x14ac:dyDescent="0.25">
      <c r="A212" s="1543" t="s">
        <v>412</v>
      </c>
      <c r="B212" s="728" t="s">
        <v>241</v>
      </c>
      <c r="C212" s="1184"/>
      <c r="D212" s="1544">
        <v>1</v>
      </c>
      <c r="E212" s="1544"/>
      <c r="F212" s="1184"/>
      <c r="G212" s="1184">
        <v>2</v>
      </c>
      <c r="H212" s="1184">
        <v>60</v>
      </c>
      <c r="I212" s="728">
        <v>30</v>
      </c>
      <c r="J212" s="728"/>
      <c r="K212" s="728"/>
      <c r="L212" s="728">
        <v>30</v>
      </c>
      <c r="M212" s="728">
        <v>30</v>
      </c>
      <c r="N212" s="728" t="s">
        <v>316</v>
      </c>
      <c r="O212" s="728"/>
      <c r="P212" s="728"/>
      <c r="Q212" s="728"/>
      <c r="R212" s="1545"/>
    </row>
    <row r="213" spans="1:23" s="86" customFormat="1" x14ac:dyDescent="0.25">
      <c r="A213" s="1543" t="s">
        <v>413</v>
      </c>
      <c r="B213" s="728" t="s">
        <v>241</v>
      </c>
      <c r="C213" s="1184"/>
      <c r="D213" s="1544" t="s">
        <v>321</v>
      </c>
      <c r="E213" s="1544"/>
      <c r="F213" s="1184"/>
      <c r="G213" s="1184">
        <v>2</v>
      </c>
      <c r="H213" s="1184">
        <v>60</v>
      </c>
      <c r="I213" s="728">
        <v>36</v>
      </c>
      <c r="J213" s="728"/>
      <c r="K213" s="728"/>
      <c r="L213" s="728">
        <v>36</v>
      </c>
      <c r="M213" s="728">
        <v>24</v>
      </c>
      <c r="N213" s="728"/>
      <c r="O213" s="728" t="s">
        <v>316</v>
      </c>
      <c r="P213" s="728" t="s">
        <v>316</v>
      </c>
      <c r="Q213" s="728"/>
      <c r="R213" s="1545"/>
    </row>
    <row r="214" spans="1:23" s="86" customFormat="1" x14ac:dyDescent="0.25">
      <c r="A214" s="1543" t="s">
        <v>475</v>
      </c>
      <c r="B214" s="728" t="s">
        <v>17</v>
      </c>
      <c r="C214" s="1184"/>
      <c r="D214" s="1544" t="s">
        <v>322</v>
      </c>
      <c r="E214" s="1544"/>
      <c r="F214" s="1184"/>
      <c r="G214" s="1184"/>
      <c r="H214" s="1184"/>
      <c r="I214" s="728"/>
      <c r="J214" s="728"/>
      <c r="K214" s="728"/>
      <c r="L214" s="728"/>
      <c r="M214" s="728">
        <v>0</v>
      </c>
      <c r="N214" s="728"/>
      <c r="O214" s="728"/>
      <c r="P214" s="728"/>
      <c r="Q214" s="728" t="s">
        <v>151</v>
      </c>
      <c r="R214" s="1545" t="s">
        <v>151</v>
      </c>
    </row>
    <row r="215" spans="1:23" s="86" customFormat="1" ht="16.5" thickBot="1" x14ac:dyDescent="0.3">
      <c r="A215" s="2013" t="s">
        <v>326</v>
      </c>
      <c r="B215" s="2014"/>
      <c r="C215" s="2014"/>
      <c r="D215" s="2014"/>
      <c r="E215" s="2014"/>
      <c r="F215" s="2015"/>
      <c r="G215" s="1604"/>
      <c r="H215" s="1604"/>
      <c r="I215" s="1605"/>
      <c r="J215" s="1605"/>
      <c r="K215" s="1605"/>
      <c r="L215" s="1605"/>
      <c r="M215" s="1605"/>
      <c r="N215" s="1605"/>
      <c r="O215" s="1605"/>
      <c r="P215" s="1605"/>
      <c r="Q215" s="1605"/>
      <c r="R215" s="1606"/>
      <c r="W215" s="113"/>
    </row>
    <row r="216" spans="1:23" s="86" customFormat="1" ht="31.5" x14ac:dyDescent="0.25">
      <c r="A216" s="1127" t="s">
        <v>414</v>
      </c>
      <c r="B216" s="1607" t="s">
        <v>415</v>
      </c>
      <c r="C216" s="1608"/>
      <c r="D216" s="1609"/>
      <c r="E216" s="1610"/>
      <c r="F216" s="1611"/>
      <c r="G216" s="1128">
        <f t="shared" ref="G216:M216" si="122">SUM(G217:G219)</f>
        <v>18</v>
      </c>
      <c r="H216" s="1128">
        <f t="shared" si="122"/>
        <v>540</v>
      </c>
      <c r="I216" s="1128">
        <f t="shared" si="122"/>
        <v>183</v>
      </c>
      <c r="J216" s="1128">
        <f t="shared" si="122"/>
        <v>0</v>
      </c>
      <c r="K216" s="1128">
        <f t="shared" si="122"/>
        <v>0</v>
      </c>
      <c r="L216" s="1128">
        <f t="shared" si="122"/>
        <v>183</v>
      </c>
      <c r="M216" s="1128">
        <f t="shared" si="122"/>
        <v>357</v>
      </c>
      <c r="N216" s="1113"/>
      <c r="O216" s="1113"/>
      <c r="P216" s="1113"/>
      <c r="Q216" s="1113"/>
      <c r="R216" s="1114"/>
      <c r="W216" s="113"/>
    </row>
    <row r="217" spans="1:23" s="86" customFormat="1" x14ac:dyDescent="0.25">
      <c r="A217" s="1546"/>
      <c r="B217" s="836" t="s">
        <v>416</v>
      </c>
      <c r="C217" s="345">
        <v>2</v>
      </c>
      <c r="D217" s="345" t="s">
        <v>161</v>
      </c>
      <c r="E217" s="839"/>
      <c r="F217" s="956"/>
      <c r="G217" s="957">
        <v>9</v>
      </c>
      <c r="H217" s="810">
        <f>G217*30</f>
        <v>270</v>
      </c>
      <c r="I217" s="516">
        <f>J217+K217+L217</f>
        <v>99</v>
      </c>
      <c r="J217" s="810"/>
      <c r="K217" s="810"/>
      <c r="L217" s="810">
        <v>99</v>
      </c>
      <c r="M217" s="1603">
        <f>H217-I217</f>
        <v>171</v>
      </c>
      <c r="N217" s="803">
        <v>3</v>
      </c>
      <c r="O217" s="803">
        <v>3</v>
      </c>
      <c r="P217" s="803">
        <v>3</v>
      </c>
      <c r="Q217" s="803"/>
      <c r="R217" s="833"/>
      <c r="W217" s="113"/>
    </row>
    <row r="218" spans="1:23" s="86" customFormat="1" ht="16.5" thickBot="1" x14ac:dyDescent="0.3">
      <c r="A218" s="1547"/>
      <c r="B218" s="1548" t="s">
        <v>416</v>
      </c>
      <c r="C218" s="1157">
        <v>4</v>
      </c>
      <c r="D218" s="1157" t="s">
        <v>205</v>
      </c>
      <c r="E218" s="1549"/>
      <c r="F218" s="1550"/>
      <c r="G218" s="1551">
        <v>9</v>
      </c>
      <c r="H218" s="66">
        <f t="shared" ref="H218" si="123">G218*30</f>
        <v>270</v>
      </c>
      <c r="I218" s="1299">
        <f t="shared" ref="I218" si="124">J218+K218+L218</f>
        <v>84</v>
      </c>
      <c r="J218" s="66"/>
      <c r="K218" s="66"/>
      <c r="L218" s="66">
        <v>84</v>
      </c>
      <c r="M218" s="1612">
        <f t="shared" ref="M218" si="125">H218-I218</f>
        <v>186</v>
      </c>
      <c r="N218" s="1110"/>
      <c r="O218" s="1110"/>
      <c r="P218" s="1110"/>
      <c r="Q218" s="1110">
        <v>3</v>
      </c>
      <c r="R218" s="1111">
        <v>3</v>
      </c>
      <c r="W218" s="113"/>
    </row>
    <row r="219" spans="1:23" s="86" customFormat="1" x14ac:dyDescent="0.25">
      <c r="A219" s="1602"/>
      <c r="B219" s="1552"/>
      <c r="C219" s="1553"/>
      <c r="D219" s="1553"/>
      <c r="E219" s="1554"/>
      <c r="F219" s="1555"/>
      <c r="G219" s="1556"/>
      <c r="H219" s="73"/>
      <c r="I219" s="1557"/>
      <c r="J219" s="73"/>
      <c r="K219" s="73"/>
      <c r="L219" s="73"/>
      <c r="M219" s="1558"/>
      <c r="N219" s="1261"/>
      <c r="O219" s="1261"/>
      <c r="P219" s="1261"/>
      <c r="Q219" s="1261"/>
      <c r="R219" s="1261"/>
    </row>
    <row r="220" spans="1:23" s="86" customFormat="1" x14ac:dyDescent="0.25"/>
    <row r="221" spans="1:23" s="86" customFormat="1" x14ac:dyDescent="0.25">
      <c r="B221" s="1194" t="s">
        <v>235</v>
      </c>
      <c r="C221" s="1194"/>
      <c r="D221" s="1948"/>
      <c r="E221" s="1948"/>
      <c r="F221" s="1949"/>
      <c r="G221" s="1949"/>
      <c r="H221" s="1194"/>
      <c r="I221" s="1950" t="s">
        <v>236</v>
      </c>
      <c r="J221" s="1952"/>
      <c r="K221" s="1952"/>
    </row>
    <row r="222" spans="1:23" s="86" customFormat="1" x14ac:dyDescent="0.25">
      <c r="B222" s="1194"/>
      <c r="C222" s="1194"/>
      <c r="D222" s="1194"/>
      <c r="E222" s="1194"/>
      <c r="F222" s="1195"/>
      <c r="G222" s="1195"/>
      <c r="H222" s="1194"/>
      <c r="I222" s="1194"/>
      <c r="J222" s="1195"/>
      <c r="K222" s="1195"/>
    </row>
    <row r="223" spans="1:23" s="86" customFormat="1" x14ac:dyDescent="0.25"/>
    <row r="224" spans="1:23" s="86" customFormat="1" x14ac:dyDescent="0.25">
      <c r="B224" s="1194" t="s">
        <v>485</v>
      </c>
      <c r="C224" s="1194"/>
      <c r="D224" s="1948"/>
      <c r="E224" s="1948"/>
      <c r="F224" s="1949"/>
      <c r="G224" s="1949"/>
      <c r="H224" s="1194"/>
      <c r="I224" s="1950" t="s">
        <v>389</v>
      </c>
      <c r="J224" s="1952"/>
      <c r="K224" s="1952"/>
    </row>
    <row r="225" spans="1:13" s="86" customFormat="1" x14ac:dyDescent="0.25">
      <c r="B225" s="1194"/>
      <c r="C225" s="1194"/>
      <c r="D225" s="1194"/>
      <c r="E225" s="1194"/>
      <c r="F225" s="1195"/>
      <c r="G225" s="1195"/>
      <c r="H225" s="1194"/>
      <c r="I225" s="1194"/>
      <c r="J225" s="1195"/>
      <c r="K225" s="1195"/>
    </row>
    <row r="226" spans="1:13" s="86" customFormat="1" x14ac:dyDescent="0.25">
      <c r="B226" s="1194"/>
      <c r="C226" s="1194"/>
      <c r="D226" s="1194"/>
      <c r="E226" s="1194"/>
      <c r="F226" s="1195"/>
      <c r="G226" s="1195"/>
      <c r="H226" s="1194"/>
      <c r="I226" s="1194"/>
      <c r="J226" s="1195"/>
      <c r="K226" s="1195"/>
    </row>
    <row r="227" spans="1:13" s="86" customFormat="1" x14ac:dyDescent="0.25">
      <c r="B227" s="1194" t="s">
        <v>239</v>
      </c>
      <c r="C227" s="1194"/>
      <c r="D227" s="1948"/>
      <c r="E227" s="1948"/>
      <c r="F227" s="1949"/>
      <c r="G227" s="1949"/>
      <c r="H227" s="1194"/>
      <c r="I227" s="1950" t="s">
        <v>486</v>
      </c>
      <c r="J227" s="1952"/>
      <c r="K227" s="1952"/>
    </row>
    <row r="228" spans="1:13" s="86" customFormat="1" x14ac:dyDescent="0.25">
      <c r="A228" s="1186"/>
      <c r="B228" s="939"/>
      <c r="C228" s="1956" t="s">
        <v>109</v>
      </c>
      <c r="D228" s="1956"/>
      <c r="E228" s="1956"/>
      <c r="F228" s="1956"/>
      <c r="G228" s="1956"/>
      <c r="H228" s="1956"/>
      <c r="I228" s="1956"/>
      <c r="J228" s="1956"/>
      <c r="K228" s="1956"/>
      <c r="L228" s="940"/>
      <c r="M228" s="940"/>
    </row>
    <row r="243" spans="2:23" s="1028" customFormat="1" x14ac:dyDescent="0.25">
      <c r="B243" s="145"/>
      <c r="C243" s="941"/>
      <c r="D243" s="942"/>
      <c r="E243" s="942"/>
      <c r="F243" s="941"/>
      <c r="G243" s="941"/>
      <c r="H243" s="941"/>
      <c r="I243" s="145"/>
      <c r="J243" s="145"/>
      <c r="K243" s="145"/>
      <c r="L243" s="145"/>
      <c r="M243" s="145"/>
      <c r="N243" s="145"/>
      <c r="O243" s="145"/>
      <c r="P243" s="145"/>
      <c r="Q243" s="145"/>
      <c r="R243" s="145"/>
      <c r="S243" s="145"/>
      <c r="T243" s="145"/>
      <c r="U243" s="145"/>
      <c r="V243" s="145"/>
      <c r="W243" s="145"/>
    </row>
    <row r="248" spans="2:23" s="1028" customFormat="1" x14ac:dyDescent="0.25">
      <c r="B248" s="145"/>
      <c r="C248" s="941"/>
      <c r="D248" s="942"/>
      <c r="E248" s="942"/>
      <c r="F248" s="941"/>
      <c r="G248" s="941"/>
      <c r="H248" s="941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</row>
    <row r="282" spans="2:23" s="1028" customFormat="1" x14ac:dyDescent="0.25">
      <c r="B282" s="145"/>
      <c r="C282" s="941"/>
      <c r="D282" s="942"/>
      <c r="E282" s="942"/>
      <c r="F282" s="941"/>
      <c r="G282" s="941"/>
      <c r="H282" s="941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  <c r="T282" s="145"/>
      <c r="U282" s="145"/>
      <c r="V282" s="145"/>
      <c r="W282" s="145"/>
    </row>
    <row r="283" spans="2:23" s="1028" customFormat="1" x14ac:dyDescent="0.25">
      <c r="B283" s="145"/>
      <c r="C283" s="941"/>
      <c r="D283" s="942"/>
      <c r="E283" s="942"/>
      <c r="F283" s="941"/>
      <c r="G283" s="941"/>
      <c r="H283" s="941"/>
      <c r="I283" s="145"/>
      <c r="J283" s="145"/>
      <c r="K283" s="145"/>
      <c r="L283" s="145"/>
      <c r="M283" s="145"/>
      <c r="N283" s="145"/>
      <c r="O283" s="145"/>
      <c r="P283" s="145"/>
      <c r="Q283" s="145"/>
      <c r="R283" s="145"/>
      <c r="S283" s="145"/>
      <c r="T283" s="145"/>
      <c r="U283" s="145"/>
      <c r="V283" s="145"/>
      <c r="W283" s="145"/>
    </row>
    <row r="284" spans="2:23" s="1028" customFormat="1" x14ac:dyDescent="0.25">
      <c r="B284" s="145"/>
      <c r="C284" s="941"/>
      <c r="D284" s="942"/>
      <c r="E284" s="942"/>
      <c r="F284" s="941"/>
      <c r="G284" s="941"/>
      <c r="H284" s="941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  <c r="T284" s="145"/>
      <c r="U284" s="145"/>
      <c r="V284" s="145"/>
      <c r="W284" s="145"/>
    </row>
    <row r="301" spans="2:23" s="1028" customFormat="1" x14ac:dyDescent="0.25">
      <c r="B301" s="145"/>
      <c r="C301" s="941"/>
      <c r="D301" s="942"/>
      <c r="E301" s="942"/>
      <c r="F301" s="941"/>
      <c r="G301" s="941"/>
      <c r="H301" s="941"/>
      <c r="I301" s="145"/>
      <c r="J301" s="145"/>
      <c r="K301" s="145"/>
      <c r="L301" s="145"/>
      <c r="M301" s="145"/>
      <c r="N301" s="145"/>
      <c r="O301" s="145"/>
      <c r="P301" s="145"/>
      <c r="Q301" s="145"/>
      <c r="R301" s="145"/>
      <c r="S301" s="145"/>
      <c r="T301" s="145"/>
      <c r="U301" s="145"/>
      <c r="V301" s="145"/>
      <c r="W301" s="145"/>
    </row>
    <row r="305" spans="2:23" s="1028" customFormat="1" ht="15.75" hidden="1" customHeight="1" x14ac:dyDescent="0.25">
      <c r="B305" s="145"/>
      <c r="C305" s="941"/>
      <c r="D305" s="942"/>
      <c r="E305" s="942"/>
      <c r="F305" s="941"/>
      <c r="G305" s="941"/>
      <c r="H305" s="941"/>
      <c r="I305" s="145"/>
      <c r="J305" s="145"/>
      <c r="K305" s="145"/>
      <c r="L305" s="145"/>
      <c r="M305" s="145"/>
      <c r="N305" s="145"/>
      <c r="O305" s="145"/>
      <c r="P305" s="145"/>
      <c r="Q305" s="145"/>
      <c r="R305" s="145"/>
      <c r="S305" s="145"/>
      <c r="T305" s="145"/>
      <c r="U305" s="145"/>
      <c r="V305" s="145"/>
      <c r="W305" s="145"/>
    </row>
    <row r="306" spans="2:23" s="1028" customFormat="1" ht="15.75" hidden="1" customHeight="1" x14ac:dyDescent="0.25">
      <c r="B306" s="145"/>
      <c r="C306" s="941"/>
      <c r="D306" s="942"/>
      <c r="E306" s="942"/>
      <c r="F306" s="941"/>
      <c r="G306" s="941"/>
      <c r="H306" s="941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  <c r="T306" s="145"/>
      <c r="U306" s="145"/>
      <c r="V306" s="145"/>
      <c r="W306" s="145"/>
    </row>
    <row r="307" spans="2:23" s="1028" customFormat="1" ht="37.5" customHeight="1" x14ac:dyDescent="0.25">
      <c r="B307" s="145"/>
      <c r="C307" s="941"/>
      <c r="D307" s="942"/>
      <c r="E307" s="942"/>
      <c r="F307" s="941"/>
      <c r="G307" s="941"/>
      <c r="H307" s="941"/>
      <c r="I307" s="145"/>
      <c r="J307" s="145"/>
      <c r="K307" s="145"/>
      <c r="L307" s="145"/>
      <c r="M307" s="145"/>
      <c r="N307" s="145"/>
      <c r="O307" s="145"/>
      <c r="P307" s="145"/>
      <c r="Q307" s="145"/>
      <c r="R307" s="145"/>
      <c r="S307" s="145"/>
      <c r="T307" s="145"/>
      <c r="U307" s="145"/>
      <c r="V307" s="145"/>
      <c r="W307" s="145"/>
    </row>
    <row r="309" spans="2:23" s="1028" customFormat="1" ht="15.75" customHeight="1" x14ac:dyDescent="0.25">
      <c r="B309" s="145"/>
      <c r="C309" s="941"/>
      <c r="D309" s="942"/>
      <c r="E309" s="942"/>
      <c r="F309" s="941"/>
      <c r="G309" s="941"/>
      <c r="H309" s="941"/>
      <c r="I309" s="145"/>
      <c r="J309" s="145"/>
      <c r="K309" s="145"/>
      <c r="L309" s="145"/>
      <c r="M309" s="145"/>
      <c r="N309" s="145"/>
      <c r="O309" s="145"/>
      <c r="P309" s="145"/>
      <c r="Q309" s="145"/>
      <c r="R309" s="145"/>
      <c r="S309" s="145"/>
      <c r="T309" s="145"/>
      <c r="U309" s="145"/>
      <c r="V309" s="145"/>
      <c r="W309" s="145"/>
    </row>
  </sheetData>
  <mergeCells count="80">
    <mergeCell ref="D224:G224"/>
    <mergeCell ref="I224:K224"/>
    <mergeCell ref="D227:G227"/>
    <mergeCell ref="I227:K227"/>
    <mergeCell ref="C228:K228"/>
    <mergeCell ref="A205:M205"/>
    <mergeCell ref="A206:M206"/>
    <mergeCell ref="A207:M207"/>
    <mergeCell ref="A208:M208"/>
    <mergeCell ref="A209:M209"/>
    <mergeCell ref="Q209:R209"/>
    <mergeCell ref="Q210:R210"/>
    <mergeCell ref="A215:F215"/>
    <mergeCell ref="D221:G221"/>
    <mergeCell ref="I221:K221"/>
    <mergeCell ref="N209:P209"/>
    <mergeCell ref="A203:F203"/>
    <mergeCell ref="A204:M204"/>
    <mergeCell ref="A165:B165"/>
    <mergeCell ref="A166:B166"/>
    <mergeCell ref="A195:F195"/>
    <mergeCell ref="A196:F196"/>
    <mergeCell ref="A197:F197"/>
    <mergeCell ref="A198:F198"/>
    <mergeCell ref="A199:F199"/>
    <mergeCell ref="A200:F200"/>
    <mergeCell ref="A201:F201"/>
    <mergeCell ref="A202:F202"/>
    <mergeCell ref="A158:F158"/>
    <mergeCell ref="A159:F159"/>
    <mergeCell ref="A160:R160"/>
    <mergeCell ref="A161:B161"/>
    <mergeCell ref="A162:B162"/>
    <mergeCell ref="A157:F157"/>
    <mergeCell ref="A106:R106"/>
    <mergeCell ref="A108:F108"/>
    <mergeCell ref="A109:F109"/>
    <mergeCell ref="A110:F110"/>
    <mergeCell ref="A111:F111"/>
    <mergeCell ref="A112:R112"/>
    <mergeCell ref="A113:B113"/>
    <mergeCell ref="A114:B114"/>
    <mergeCell ref="A117:B117"/>
    <mergeCell ref="A120:B120"/>
    <mergeCell ref="A123:B123"/>
    <mergeCell ref="A105:F105"/>
    <mergeCell ref="A10:R10"/>
    <mergeCell ref="A45:F45"/>
    <mergeCell ref="A46:F46"/>
    <mergeCell ref="A47:F47"/>
    <mergeCell ref="A48:R48"/>
    <mergeCell ref="A95:F95"/>
    <mergeCell ref="A96:F96"/>
    <mergeCell ref="A97:F97"/>
    <mergeCell ref="A98:R98"/>
    <mergeCell ref="A103:F103"/>
    <mergeCell ref="A104:F104"/>
    <mergeCell ref="A9:R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2:R3"/>
    <mergeCell ref="A1:R1"/>
    <mergeCell ref="A2:A7"/>
    <mergeCell ref="B2:B7"/>
    <mergeCell ref="C2:F2"/>
    <mergeCell ref="G2:G7"/>
    <mergeCell ref="H2:M2"/>
    <mergeCell ref="C3:C7"/>
    <mergeCell ref="D3:D7"/>
    <mergeCell ref="E3:F3"/>
    <mergeCell ref="N4:P4"/>
    <mergeCell ref="Q4:R4"/>
    <mergeCell ref="N6:R6"/>
  </mergeCells>
  <pageMargins left="0.55118110236220474" right="0.35433070866141736" top="0.98425196850393704" bottom="0.59055118110236227" header="0.51181102362204722" footer="0.51181102362204722"/>
  <pageSetup paperSize="9" scale="72" orientation="landscape" r:id="rId1"/>
  <headerFooter alignWithMargins="0"/>
  <rowBreaks count="3" manualBreakCount="3">
    <brk id="36" max="17" man="1"/>
    <brk id="73" max="17" man="1"/>
    <brk id="111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3"/>
  <sheetViews>
    <sheetView view="pageBreakPreview" zoomScale="80" zoomScaleNormal="100" zoomScaleSheetLayoutView="80" workbookViewId="0">
      <selection activeCell="S24" sqref="S24"/>
    </sheetView>
  </sheetViews>
  <sheetFormatPr defaultRowHeight="15" x14ac:dyDescent="0.25"/>
  <cols>
    <col min="1" max="1" width="3.85546875" style="37" customWidth="1"/>
    <col min="2" max="2" width="4.5703125" style="37" customWidth="1"/>
    <col min="3" max="3" width="46.140625" style="1" customWidth="1"/>
    <col min="4" max="4" width="8.5703125" style="1" customWidth="1"/>
    <col min="5" max="5" width="9.140625" style="39"/>
    <col min="6" max="6" width="7.140625" style="39" customWidth="1"/>
    <col min="7" max="7" width="7.28515625" style="39" customWidth="1"/>
    <col min="8" max="8" width="5.28515625" style="39" customWidth="1"/>
    <col min="9" max="9" width="4.42578125" style="39" customWidth="1"/>
    <col min="10" max="10" width="5.140625" style="39" customWidth="1"/>
    <col min="11" max="11" width="6.85546875" style="39" customWidth="1"/>
    <col min="12" max="12" width="7" style="39" customWidth="1"/>
    <col min="13" max="13" width="7.7109375" style="39" customWidth="1"/>
    <col min="14" max="14" width="9.140625" style="39"/>
    <col min="15" max="15" width="6.7109375" style="39" customWidth="1"/>
    <col min="16" max="16" width="5.28515625" style="696" customWidth="1"/>
    <col min="17" max="17" width="3.85546875" style="10" customWidth="1"/>
    <col min="18" max="18" width="4.5703125" style="10" customWidth="1"/>
    <col min="19" max="19" width="33.28515625" style="10" customWidth="1"/>
    <col min="20" max="20" width="9.140625" style="10"/>
    <col min="21" max="21" width="7.140625" style="10" customWidth="1"/>
    <col min="22" max="22" width="7.28515625" style="10" customWidth="1"/>
    <col min="23" max="25" width="4.42578125" style="10" customWidth="1"/>
    <col min="26" max="26" width="5.5703125" style="10" customWidth="1"/>
    <col min="27" max="27" width="7" style="10" customWidth="1"/>
    <col min="28" max="29" width="9.140625" style="10"/>
    <col min="30" max="16384" width="9.140625" style="9"/>
  </cols>
  <sheetData>
    <row r="1" spans="1:29" x14ac:dyDescent="0.25">
      <c r="C1" s="2025" t="s">
        <v>374</v>
      </c>
      <c r="D1" s="2025"/>
      <c r="E1" s="2025"/>
      <c r="F1" s="2025"/>
      <c r="G1" s="2025"/>
      <c r="H1" s="2025"/>
      <c r="I1" s="2025"/>
      <c r="J1" s="2025"/>
      <c r="K1" s="2025"/>
      <c r="L1" s="2025"/>
      <c r="M1" s="2025"/>
      <c r="N1" s="2025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x14ac:dyDescent="0.25">
      <c r="C2" s="1" t="s">
        <v>41</v>
      </c>
      <c r="O2" s="39" t="s">
        <v>366</v>
      </c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15" customHeight="1" x14ac:dyDescent="0.25">
      <c r="C3" s="2026" t="s">
        <v>363</v>
      </c>
      <c r="D3" s="2030" t="s">
        <v>59</v>
      </c>
      <c r="E3" s="2029" t="s">
        <v>60</v>
      </c>
      <c r="F3" s="2031" t="s">
        <v>2</v>
      </c>
      <c r="G3" s="2031"/>
      <c r="H3" s="2031"/>
      <c r="I3" s="2031"/>
      <c r="J3" s="2031"/>
      <c r="K3" s="2032"/>
      <c r="L3" s="2029" t="s">
        <v>3</v>
      </c>
      <c r="M3" s="2029" t="s">
        <v>4</v>
      </c>
      <c r="N3" s="2029" t="s">
        <v>5</v>
      </c>
      <c r="O3" s="1047" t="s">
        <v>487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x14ac:dyDescent="0.25">
      <c r="C4" s="2027"/>
      <c r="D4" s="2037"/>
      <c r="E4" s="2029"/>
      <c r="F4" s="2029" t="s">
        <v>6</v>
      </c>
      <c r="G4" s="2034" t="s">
        <v>7</v>
      </c>
      <c r="H4" s="2034"/>
      <c r="I4" s="2034"/>
      <c r="J4" s="2034"/>
      <c r="K4" s="2029" t="s">
        <v>8</v>
      </c>
      <c r="L4" s="2029"/>
      <c r="M4" s="2029"/>
      <c r="N4" s="202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x14ac:dyDescent="0.25">
      <c r="C5" s="2027"/>
      <c r="D5" s="2037"/>
      <c r="E5" s="2029"/>
      <c r="F5" s="2032"/>
      <c r="G5" s="2029" t="s">
        <v>9</v>
      </c>
      <c r="H5" s="2031" t="s">
        <v>10</v>
      </c>
      <c r="I5" s="2032"/>
      <c r="J5" s="2032"/>
      <c r="K5" s="2032"/>
      <c r="L5" s="2029"/>
      <c r="M5" s="2029"/>
      <c r="N5" s="202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x14ac:dyDescent="0.25">
      <c r="C6" s="2027"/>
      <c r="D6" s="2037"/>
      <c r="E6" s="2029"/>
      <c r="F6" s="2032"/>
      <c r="G6" s="2035"/>
      <c r="H6" s="2029" t="s">
        <v>11</v>
      </c>
      <c r="I6" s="2029" t="s">
        <v>12</v>
      </c>
      <c r="J6" s="2029" t="s">
        <v>13</v>
      </c>
      <c r="K6" s="2032"/>
      <c r="L6" s="2029"/>
      <c r="M6" s="2029"/>
      <c r="N6" s="202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x14ac:dyDescent="0.25">
      <c r="C7" s="2027"/>
      <c r="D7" s="2037"/>
      <c r="E7" s="2029"/>
      <c r="F7" s="2032"/>
      <c r="G7" s="2035"/>
      <c r="H7" s="2029"/>
      <c r="I7" s="2029"/>
      <c r="J7" s="2029"/>
      <c r="K7" s="2032"/>
      <c r="L7" s="2029"/>
      <c r="M7" s="2029"/>
      <c r="N7" s="202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x14ac:dyDescent="0.25">
      <c r="C8" s="2027"/>
      <c r="D8" s="2037"/>
      <c r="E8" s="2029"/>
      <c r="F8" s="2032"/>
      <c r="G8" s="2035"/>
      <c r="H8" s="2029"/>
      <c r="I8" s="2029"/>
      <c r="J8" s="2029"/>
      <c r="K8" s="2032"/>
      <c r="L8" s="2029"/>
      <c r="M8" s="2029"/>
      <c r="N8" s="202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ht="15.75" thickBot="1" x14ac:dyDescent="0.3">
      <c r="C9" s="2028"/>
      <c r="D9" s="2038"/>
      <c r="E9" s="2030"/>
      <c r="F9" s="2033"/>
      <c r="G9" s="2036"/>
      <c r="H9" s="2030"/>
      <c r="I9" s="2030"/>
      <c r="J9" s="2030"/>
      <c r="K9" s="2033"/>
      <c r="L9" s="2030"/>
      <c r="M9" s="2030"/>
      <c r="N9" s="2030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s="39" customFormat="1" x14ac:dyDescent="0.25">
      <c r="A10" s="8" t="s">
        <v>16</v>
      </c>
      <c r="B10" s="8" t="s">
        <v>14</v>
      </c>
      <c r="C10" s="1201" t="s">
        <v>391</v>
      </c>
      <c r="D10" s="1010">
        <v>12</v>
      </c>
      <c r="E10" s="1067"/>
      <c r="F10" s="1068"/>
      <c r="G10" s="1068"/>
      <c r="H10" s="1068"/>
      <c r="I10" s="1068"/>
      <c r="J10" s="1068"/>
      <c r="K10" s="1068"/>
      <c r="L10" s="1069"/>
      <c r="M10" s="1068"/>
      <c r="N10" s="1070"/>
      <c r="P10" s="696"/>
    </row>
    <row r="11" spans="1:29" s="39" customFormat="1" x14ac:dyDescent="0.25">
      <c r="A11" s="8" t="s">
        <v>16</v>
      </c>
      <c r="B11" s="1204" t="s">
        <v>14</v>
      </c>
      <c r="C11" s="1199" t="s">
        <v>417</v>
      </c>
      <c r="D11" s="1062"/>
      <c r="E11" s="1072">
        <v>2</v>
      </c>
      <c r="F11" s="8">
        <f>E11*30</f>
        <v>60</v>
      </c>
      <c r="G11" s="8">
        <f>H11+I11+J11</f>
        <v>30</v>
      </c>
      <c r="H11" s="8">
        <v>15</v>
      </c>
      <c r="I11" s="8"/>
      <c r="J11" s="8">
        <v>15</v>
      </c>
      <c r="K11" s="8">
        <f>F11-G11</f>
        <v>30</v>
      </c>
      <c r="L11" s="7">
        <f>G11/15</f>
        <v>2</v>
      </c>
      <c r="M11" s="8" t="s">
        <v>16</v>
      </c>
      <c r="N11" s="1071">
        <f>G11/F11*100</f>
        <v>50</v>
      </c>
      <c r="P11" s="696"/>
    </row>
    <row r="12" spans="1:29" s="39" customFormat="1" x14ac:dyDescent="0.25">
      <c r="A12" s="8" t="s">
        <v>16</v>
      </c>
      <c r="B12" s="1204" t="s">
        <v>14</v>
      </c>
      <c r="C12" s="1200" t="s">
        <v>403</v>
      </c>
      <c r="D12" s="1063">
        <v>1.5</v>
      </c>
      <c r="E12" s="1072">
        <v>2.5</v>
      </c>
      <c r="F12" s="8">
        <f>E12*30</f>
        <v>75</v>
      </c>
      <c r="G12" s="8">
        <f>H12+I12+J12</f>
        <v>30</v>
      </c>
      <c r="H12" s="8">
        <v>15</v>
      </c>
      <c r="I12" s="8"/>
      <c r="J12" s="8">
        <v>15</v>
      </c>
      <c r="K12" s="8">
        <f>F12-G12</f>
        <v>45</v>
      </c>
      <c r="L12" s="7">
        <f>G12/15</f>
        <v>2</v>
      </c>
      <c r="M12" s="8" t="s">
        <v>16</v>
      </c>
      <c r="N12" s="1071">
        <f>G12/F12*100</f>
        <v>40</v>
      </c>
      <c r="P12" s="696"/>
    </row>
    <row r="13" spans="1:29" s="39" customFormat="1" x14ac:dyDescent="0.25">
      <c r="A13" s="8" t="s">
        <v>16</v>
      </c>
      <c r="B13" s="1204" t="s">
        <v>14</v>
      </c>
      <c r="C13" s="38" t="s">
        <v>61</v>
      </c>
      <c r="D13" s="1063">
        <v>3</v>
      </c>
      <c r="E13" s="1072"/>
      <c r="F13" s="8"/>
      <c r="G13" s="8"/>
      <c r="H13" s="8"/>
      <c r="I13" s="8"/>
      <c r="J13" s="8"/>
      <c r="K13" s="8"/>
      <c r="L13" s="7"/>
      <c r="M13" s="8"/>
      <c r="N13" s="1071"/>
      <c r="P13" s="696"/>
    </row>
    <row r="14" spans="1:29" s="39" customFormat="1" x14ac:dyDescent="0.25">
      <c r="A14" s="8" t="s">
        <v>16</v>
      </c>
      <c r="B14" s="1204" t="s">
        <v>14</v>
      </c>
      <c r="C14" s="38" t="s">
        <v>75</v>
      </c>
      <c r="D14" s="1062">
        <v>1.5</v>
      </c>
      <c r="E14" s="1072">
        <v>1.5</v>
      </c>
      <c r="F14" s="8">
        <f>E14*30</f>
        <v>45</v>
      </c>
      <c r="G14" s="8">
        <f>H14+I14+J14</f>
        <v>30</v>
      </c>
      <c r="H14" s="8">
        <v>15</v>
      </c>
      <c r="I14" s="8"/>
      <c r="J14" s="8">
        <v>15</v>
      </c>
      <c r="K14" s="8">
        <f>F14-G14</f>
        <v>15</v>
      </c>
      <c r="L14" s="7">
        <f>G14/15</f>
        <v>2</v>
      </c>
      <c r="M14" s="8" t="s">
        <v>16</v>
      </c>
      <c r="N14" s="1071">
        <f>G14/F14*100</f>
        <v>66.666666666666657</v>
      </c>
      <c r="P14" s="696"/>
    </row>
    <row r="15" spans="1:29" s="39" customFormat="1" x14ac:dyDescent="0.25">
      <c r="A15" s="8" t="s">
        <v>16</v>
      </c>
      <c r="B15" s="1204" t="s">
        <v>14</v>
      </c>
      <c r="C15" s="38" t="s">
        <v>19</v>
      </c>
      <c r="D15" s="1063">
        <v>4</v>
      </c>
      <c r="E15" s="1072">
        <v>2</v>
      </c>
      <c r="F15" s="8">
        <f>E15*30</f>
        <v>60</v>
      </c>
      <c r="G15" s="8">
        <f t="shared" ref="G15" si="0">H15+I15+J15</f>
        <v>30</v>
      </c>
      <c r="H15" s="8">
        <v>15</v>
      </c>
      <c r="I15" s="8"/>
      <c r="J15" s="8">
        <v>15</v>
      </c>
      <c r="K15" s="8">
        <f t="shared" ref="K15" si="1">F15-G15</f>
        <v>30</v>
      </c>
      <c r="L15" s="7">
        <f t="shared" ref="L15" si="2">G15/15</f>
        <v>2</v>
      </c>
      <c r="M15" s="8" t="s">
        <v>16</v>
      </c>
      <c r="N15" s="1071">
        <f t="shared" ref="N15" si="3">G15/F15*100</f>
        <v>50</v>
      </c>
      <c r="P15" s="696"/>
    </row>
    <row r="16" spans="1:29" s="39" customFormat="1" x14ac:dyDescent="0.25">
      <c r="A16" s="8" t="s">
        <v>16</v>
      </c>
      <c r="B16" s="1204" t="s">
        <v>14</v>
      </c>
      <c r="C16" s="1200" t="s">
        <v>418</v>
      </c>
      <c r="D16" s="1063">
        <v>2.5</v>
      </c>
      <c r="E16" s="1072">
        <v>1.5</v>
      </c>
      <c r="F16" s="8">
        <f>E16*30</f>
        <v>45</v>
      </c>
      <c r="G16" s="8">
        <f>H16+I16+J16</f>
        <v>15</v>
      </c>
      <c r="H16" s="8">
        <v>8</v>
      </c>
      <c r="I16" s="8"/>
      <c r="J16" s="8">
        <v>7</v>
      </c>
      <c r="K16" s="8">
        <f t="shared" ref="K16" si="4">F16-G16</f>
        <v>30</v>
      </c>
      <c r="L16" s="7">
        <f>G16/15</f>
        <v>1</v>
      </c>
      <c r="M16" s="8" t="s">
        <v>16</v>
      </c>
      <c r="N16" s="1071">
        <f t="shared" ref="N16" si="5">G16/F16*100</f>
        <v>33.333333333333329</v>
      </c>
      <c r="P16" s="696"/>
    </row>
    <row r="17" spans="1:29" s="458" customFormat="1" x14ac:dyDescent="0.25">
      <c r="A17" s="8" t="s">
        <v>16</v>
      </c>
      <c r="B17" s="1204" t="s">
        <v>14</v>
      </c>
      <c r="C17" s="1201" t="s">
        <v>419</v>
      </c>
      <c r="D17" s="1063">
        <v>3</v>
      </c>
      <c r="E17" s="1072">
        <v>2</v>
      </c>
      <c r="F17" s="8">
        <f>E17*30</f>
        <v>60</v>
      </c>
      <c r="G17" s="8">
        <f>H17+I17+J17</f>
        <v>30</v>
      </c>
      <c r="H17" s="8">
        <v>15</v>
      </c>
      <c r="I17" s="8"/>
      <c r="J17" s="8">
        <v>15</v>
      </c>
      <c r="K17" s="8">
        <f>F17-G17</f>
        <v>30</v>
      </c>
      <c r="L17" s="7">
        <f>G17/15</f>
        <v>2</v>
      </c>
      <c r="M17" s="8" t="s">
        <v>16</v>
      </c>
      <c r="N17" s="1071">
        <f>G17/F17*100</f>
        <v>50</v>
      </c>
      <c r="O17" s="39"/>
      <c r="P17" s="696"/>
      <c r="Q17" s="459"/>
      <c r="R17" s="459"/>
      <c r="S17" s="459"/>
      <c r="T17" s="459"/>
      <c r="U17" s="459"/>
      <c r="V17" s="459"/>
      <c r="W17" s="459"/>
      <c r="X17" s="459"/>
      <c r="Y17" s="459"/>
      <c r="Z17" s="459"/>
    </row>
    <row r="18" spans="1:29" s="458" customFormat="1" x14ac:dyDescent="0.25">
      <c r="A18" s="8" t="s">
        <v>16</v>
      </c>
      <c r="B18" s="1204" t="s">
        <v>14</v>
      </c>
      <c r="C18" s="38" t="s">
        <v>29</v>
      </c>
      <c r="D18" s="1063">
        <v>3</v>
      </c>
      <c r="E18" s="1072"/>
      <c r="F18" s="8"/>
      <c r="G18" s="8"/>
      <c r="H18" s="8"/>
      <c r="I18" s="8"/>
      <c r="J18" s="8"/>
      <c r="K18" s="8"/>
      <c r="L18" s="7"/>
      <c r="M18" s="8"/>
      <c r="N18" s="1071"/>
      <c r="O18" s="39"/>
      <c r="P18" s="696"/>
      <c r="Q18" s="459"/>
      <c r="R18" s="695"/>
      <c r="S18" s="459"/>
      <c r="T18" s="459"/>
      <c r="U18" s="459"/>
      <c r="V18" s="459"/>
      <c r="W18" s="459"/>
      <c r="X18" s="459"/>
      <c r="Y18" s="459"/>
      <c r="Z18" s="459"/>
    </row>
    <row r="19" spans="1:29" s="458" customFormat="1" x14ac:dyDescent="0.25">
      <c r="A19" s="8" t="s">
        <v>16</v>
      </c>
      <c r="B19" s="1204" t="s">
        <v>14</v>
      </c>
      <c r="C19" s="38" t="s">
        <v>27</v>
      </c>
      <c r="D19" s="1062">
        <v>1.5</v>
      </c>
      <c r="E19" s="1072">
        <v>1.5</v>
      </c>
      <c r="F19" s="8">
        <f t="shared" ref="F19:F24" si="6">E19*30</f>
        <v>45</v>
      </c>
      <c r="G19" s="8">
        <f t="shared" ref="G19:G24" si="7">H19+I19+J19</f>
        <v>22</v>
      </c>
      <c r="H19" s="8">
        <v>15</v>
      </c>
      <c r="I19" s="8"/>
      <c r="J19" s="8">
        <v>7</v>
      </c>
      <c r="K19" s="8">
        <f t="shared" ref="K19:K24" si="8">F19-G19</f>
        <v>23</v>
      </c>
      <c r="L19" s="7">
        <v>1.5</v>
      </c>
      <c r="M19" s="8" t="s">
        <v>16</v>
      </c>
      <c r="N19" s="1071">
        <f t="shared" ref="N19:N24" si="9">G19/F19*100</f>
        <v>48.888888888888886</v>
      </c>
      <c r="O19" s="39"/>
      <c r="P19" s="696"/>
      <c r="Q19" s="459"/>
      <c r="R19" s="459"/>
      <c r="S19" s="459"/>
      <c r="T19" s="459"/>
      <c r="U19" s="459"/>
      <c r="V19" s="459"/>
      <c r="W19" s="459"/>
      <c r="X19" s="459"/>
      <c r="Y19" s="459"/>
      <c r="Z19" s="459"/>
    </row>
    <row r="20" spans="1:29" x14ac:dyDescent="0.25">
      <c r="A20" s="8" t="s">
        <v>16</v>
      </c>
      <c r="B20" s="1204" t="s">
        <v>14</v>
      </c>
      <c r="C20" s="38" t="s">
        <v>51</v>
      </c>
      <c r="D20" s="1064">
        <v>3</v>
      </c>
      <c r="E20" s="1072">
        <v>3</v>
      </c>
      <c r="F20" s="8">
        <f t="shared" si="6"/>
        <v>90</v>
      </c>
      <c r="G20" s="8">
        <f t="shared" si="7"/>
        <v>60</v>
      </c>
      <c r="H20" s="8">
        <v>30</v>
      </c>
      <c r="I20" s="8"/>
      <c r="J20" s="8">
        <v>30</v>
      </c>
      <c r="K20" s="8">
        <f t="shared" si="8"/>
        <v>30</v>
      </c>
      <c r="L20" s="7">
        <f t="shared" ref="L20:L25" si="10">G20/15</f>
        <v>4</v>
      </c>
      <c r="M20" s="8" t="s">
        <v>16</v>
      </c>
      <c r="N20" s="1071">
        <f t="shared" si="9"/>
        <v>66.666666666666657</v>
      </c>
      <c r="AA20" s="9"/>
      <c r="AB20" s="9"/>
      <c r="AC20" s="9"/>
    </row>
    <row r="21" spans="1:29" s="1029" customFormat="1" x14ac:dyDescent="0.25">
      <c r="A21" s="16" t="s">
        <v>13</v>
      </c>
      <c r="B21" s="1205" t="s">
        <v>14</v>
      </c>
      <c r="C21" s="38" t="s">
        <v>327</v>
      </c>
      <c r="D21" s="1060">
        <v>3</v>
      </c>
      <c r="E21" s="1075">
        <v>3</v>
      </c>
      <c r="F21" s="16">
        <f t="shared" si="6"/>
        <v>90</v>
      </c>
      <c r="G21" s="16">
        <f t="shared" si="7"/>
        <v>45</v>
      </c>
      <c r="H21" s="16">
        <v>30</v>
      </c>
      <c r="I21" s="16"/>
      <c r="J21" s="16">
        <v>15</v>
      </c>
      <c r="K21" s="16">
        <f t="shared" si="8"/>
        <v>45</v>
      </c>
      <c r="L21" s="964">
        <f t="shared" si="10"/>
        <v>3</v>
      </c>
      <c r="M21" s="16" t="s">
        <v>18</v>
      </c>
      <c r="N21" s="1076">
        <f t="shared" si="9"/>
        <v>50</v>
      </c>
      <c r="O21" s="39"/>
      <c r="P21" s="696"/>
      <c r="Q21" s="1030"/>
      <c r="R21" s="1030"/>
      <c r="S21" s="1030"/>
      <c r="T21" s="1030"/>
      <c r="U21" s="1030"/>
      <c r="V21" s="1030"/>
      <c r="W21" s="1030"/>
      <c r="X21" s="1030"/>
      <c r="Y21" s="1030"/>
      <c r="Z21" s="1030"/>
    </row>
    <row r="22" spans="1:29" s="1029" customFormat="1" x14ac:dyDescent="0.25">
      <c r="A22" s="8" t="s">
        <v>16</v>
      </c>
      <c r="B22" s="1204" t="s">
        <v>14</v>
      </c>
      <c r="C22" s="1201" t="s">
        <v>420</v>
      </c>
      <c r="D22" s="1064"/>
      <c r="E22" s="1072">
        <v>3</v>
      </c>
      <c r="F22" s="18">
        <f t="shared" si="6"/>
        <v>90</v>
      </c>
      <c r="G22" s="18">
        <f t="shared" si="7"/>
        <v>30</v>
      </c>
      <c r="H22" s="18">
        <v>15</v>
      </c>
      <c r="I22" s="18"/>
      <c r="J22" s="18">
        <v>15</v>
      </c>
      <c r="K22" s="18">
        <f t="shared" si="8"/>
        <v>60</v>
      </c>
      <c r="L22" s="17">
        <f t="shared" si="10"/>
        <v>2</v>
      </c>
      <c r="M22" s="18" t="s">
        <v>16</v>
      </c>
      <c r="N22" s="1074">
        <f t="shared" si="9"/>
        <v>33.333333333333329</v>
      </c>
      <c r="O22" s="39"/>
      <c r="P22" s="696"/>
      <c r="Q22" s="1030"/>
      <c r="R22" s="1030"/>
      <c r="S22" s="1030"/>
      <c r="T22" s="1030"/>
      <c r="U22" s="1030"/>
      <c r="V22" s="1030"/>
      <c r="W22" s="1030"/>
      <c r="X22" s="1030"/>
      <c r="Y22" s="1030"/>
      <c r="Z22" s="1030"/>
    </row>
    <row r="23" spans="1:29" x14ac:dyDescent="0.25">
      <c r="A23" s="8" t="s">
        <v>13</v>
      </c>
      <c r="B23" s="1204" t="s">
        <v>14</v>
      </c>
      <c r="C23" s="13" t="s">
        <v>37</v>
      </c>
      <c r="D23" s="1202">
        <v>1</v>
      </c>
      <c r="E23" s="1073">
        <v>3</v>
      </c>
      <c r="F23" s="18">
        <f t="shared" si="6"/>
        <v>90</v>
      </c>
      <c r="G23" s="18">
        <f t="shared" si="7"/>
        <v>45</v>
      </c>
      <c r="H23" s="18">
        <v>30</v>
      </c>
      <c r="I23" s="18"/>
      <c r="J23" s="18">
        <v>15</v>
      </c>
      <c r="K23" s="18">
        <f t="shared" si="8"/>
        <v>45</v>
      </c>
      <c r="L23" s="17">
        <f t="shared" si="10"/>
        <v>3</v>
      </c>
      <c r="M23" s="18" t="s">
        <v>16</v>
      </c>
      <c r="N23" s="1074">
        <f t="shared" si="9"/>
        <v>50</v>
      </c>
      <c r="AA23" s="9"/>
      <c r="AB23" s="9"/>
      <c r="AC23" s="9"/>
    </row>
    <row r="24" spans="1:29" x14ac:dyDescent="0.25">
      <c r="A24" s="8" t="s">
        <v>13</v>
      </c>
      <c r="B24" s="8" t="s">
        <v>14</v>
      </c>
      <c r="C24" s="38" t="s">
        <v>31</v>
      </c>
      <c r="D24" s="1063">
        <v>3</v>
      </c>
      <c r="E24" s="1072">
        <v>3</v>
      </c>
      <c r="F24" s="8">
        <f t="shared" si="6"/>
        <v>90</v>
      </c>
      <c r="G24" s="8">
        <f t="shared" si="7"/>
        <v>45</v>
      </c>
      <c r="H24" s="8">
        <v>30</v>
      </c>
      <c r="I24" s="8"/>
      <c r="J24" s="8">
        <v>15</v>
      </c>
      <c r="K24" s="8">
        <f t="shared" si="8"/>
        <v>45</v>
      </c>
      <c r="L24" s="7">
        <f t="shared" si="10"/>
        <v>3</v>
      </c>
      <c r="M24" s="8" t="s">
        <v>16</v>
      </c>
      <c r="N24" s="1071">
        <f t="shared" si="9"/>
        <v>50</v>
      </c>
      <c r="AA24" s="9"/>
      <c r="AB24" s="9"/>
      <c r="AC24" s="9"/>
    </row>
    <row r="25" spans="1:29" s="39" customFormat="1" ht="25.5" x14ac:dyDescent="0.25">
      <c r="A25" s="8" t="s">
        <v>16</v>
      </c>
      <c r="B25" s="37" t="s">
        <v>28</v>
      </c>
      <c r="C25" s="1203" t="s">
        <v>421</v>
      </c>
      <c r="D25" s="22">
        <v>2</v>
      </c>
      <c r="E25" s="7">
        <v>2</v>
      </c>
      <c r="F25" s="8">
        <f t="shared" ref="F25" si="11">E25*30</f>
        <v>60</v>
      </c>
      <c r="G25" s="8">
        <f t="shared" ref="G25" si="12">H25+I25+J25</f>
        <v>30</v>
      </c>
      <c r="H25" s="8">
        <v>15</v>
      </c>
      <c r="I25" s="8"/>
      <c r="J25" s="8">
        <v>15</v>
      </c>
      <c r="K25" s="8">
        <f t="shared" ref="K25" si="13">F25-G25</f>
        <v>30</v>
      </c>
      <c r="L25" s="7">
        <f t="shared" si="10"/>
        <v>2</v>
      </c>
      <c r="M25" s="8" t="s">
        <v>16</v>
      </c>
      <c r="N25" s="7">
        <f t="shared" ref="N25" si="14">G25/F25*100</f>
        <v>50</v>
      </c>
      <c r="P25" s="696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9" ht="25.5" x14ac:dyDescent="0.25">
      <c r="A26" s="9"/>
      <c r="C26" s="1208" t="s">
        <v>424</v>
      </c>
      <c r="D26" s="8"/>
      <c r="E26" s="7"/>
      <c r="F26" s="8"/>
      <c r="G26" s="8"/>
      <c r="H26" s="8"/>
      <c r="I26" s="8"/>
      <c r="J26" s="8"/>
      <c r="K26" s="8"/>
      <c r="L26" s="7"/>
      <c r="M26" s="8"/>
      <c r="N26" s="7"/>
      <c r="AA26" s="9"/>
      <c r="AB26" s="9"/>
      <c r="AC26" s="9"/>
    </row>
    <row r="27" spans="1:29" x14ac:dyDescent="0.25">
      <c r="A27" s="8" t="s">
        <v>16</v>
      </c>
      <c r="B27" s="37" t="s">
        <v>28</v>
      </c>
      <c r="C27" s="1209" t="s">
        <v>425</v>
      </c>
      <c r="D27" s="8">
        <v>4</v>
      </c>
      <c r="E27" s="7"/>
      <c r="F27" s="8"/>
      <c r="G27" s="8"/>
      <c r="H27" s="8"/>
      <c r="I27" s="8"/>
      <c r="J27" s="8"/>
      <c r="K27" s="8"/>
      <c r="L27" s="7"/>
      <c r="M27" s="8"/>
      <c r="N27" s="7"/>
      <c r="AA27" s="9"/>
      <c r="AB27" s="9"/>
      <c r="AC27" s="9"/>
    </row>
    <row r="28" spans="1:29" s="39" customFormat="1" x14ac:dyDescent="0.25">
      <c r="A28" s="8" t="s">
        <v>16</v>
      </c>
      <c r="B28" s="37" t="s">
        <v>28</v>
      </c>
      <c r="C28" s="1209" t="s">
        <v>190</v>
      </c>
      <c r="D28" s="8">
        <v>4</v>
      </c>
      <c r="E28" s="7"/>
      <c r="F28" s="8"/>
      <c r="G28" s="8"/>
      <c r="H28" s="8"/>
      <c r="I28" s="8"/>
      <c r="J28" s="8"/>
      <c r="K28" s="8"/>
      <c r="L28" s="7"/>
      <c r="M28" s="8"/>
      <c r="N28" s="7"/>
      <c r="P28" s="696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9" x14ac:dyDescent="0.25">
      <c r="A29" s="8" t="s">
        <v>16</v>
      </c>
      <c r="B29" s="37" t="s">
        <v>28</v>
      </c>
      <c r="C29" s="1209" t="s">
        <v>426</v>
      </c>
      <c r="D29" s="8"/>
      <c r="E29" s="7"/>
      <c r="F29" s="8"/>
      <c r="G29" s="8"/>
      <c r="H29" s="8"/>
      <c r="I29" s="8"/>
      <c r="J29" s="8"/>
      <c r="K29" s="8"/>
      <c r="L29" s="7"/>
      <c r="M29" s="8"/>
      <c r="N29" s="7"/>
      <c r="AA29" s="9"/>
      <c r="AB29" s="9"/>
      <c r="AC29" s="9"/>
    </row>
    <row r="30" spans="1:29" s="5" customFormat="1" x14ac:dyDescent="0.25">
      <c r="A30" s="8" t="s">
        <v>16</v>
      </c>
      <c r="B30" s="37" t="s">
        <v>28</v>
      </c>
      <c r="C30" s="1210" t="s">
        <v>189</v>
      </c>
      <c r="D30" s="8"/>
      <c r="E30" s="7"/>
      <c r="F30" s="8"/>
      <c r="G30" s="8"/>
      <c r="H30" s="8"/>
      <c r="I30" s="8"/>
      <c r="J30" s="8"/>
      <c r="K30" s="8"/>
      <c r="L30" s="7"/>
      <c r="M30" s="8"/>
      <c r="N30" s="7"/>
      <c r="O30" s="39"/>
      <c r="P30" s="696"/>
      <c r="Q30"/>
      <c r="R30"/>
      <c r="S30"/>
      <c r="T30"/>
      <c r="U30"/>
      <c r="V30"/>
      <c r="W30"/>
      <c r="X30"/>
      <c r="Y30"/>
      <c r="Z30"/>
      <c r="AA30" s="35"/>
      <c r="AB30" s="35"/>
      <c r="AC30" s="35"/>
    </row>
    <row r="31" spans="1:29" s="5" customFormat="1" x14ac:dyDescent="0.25">
      <c r="A31" s="8" t="s">
        <v>16</v>
      </c>
      <c r="B31" s="37" t="s">
        <v>14</v>
      </c>
      <c r="C31" s="1211" t="s">
        <v>392</v>
      </c>
      <c r="D31" s="8">
        <v>4</v>
      </c>
      <c r="E31" s="7"/>
      <c r="F31" s="8"/>
      <c r="G31" s="8"/>
      <c r="H31" s="8"/>
      <c r="I31" s="8"/>
      <c r="J31" s="8"/>
      <c r="K31" s="8"/>
      <c r="L31" s="7"/>
      <c r="M31" s="8"/>
      <c r="N31" s="7"/>
      <c r="O31" s="39"/>
      <c r="P31" s="696"/>
      <c r="Q31"/>
      <c r="R31"/>
      <c r="S31"/>
      <c r="T31"/>
      <c r="U31"/>
      <c r="V31"/>
      <c r="W31"/>
      <c r="X31"/>
      <c r="Y31"/>
      <c r="Z31"/>
      <c r="AA31" s="35"/>
      <c r="AB31" s="35"/>
      <c r="AC31" s="35"/>
    </row>
    <row r="32" spans="1:29" s="5" customFormat="1" ht="16.5" customHeight="1" thickBot="1" x14ac:dyDescent="0.3">
      <c r="A32" s="8" t="s">
        <v>13</v>
      </c>
      <c r="B32" s="1204" t="s">
        <v>14</v>
      </c>
      <c r="C32" s="38" t="s">
        <v>44</v>
      </c>
      <c r="D32" s="1063">
        <v>3</v>
      </c>
      <c r="E32" s="1072"/>
      <c r="F32" s="8"/>
      <c r="G32" s="8"/>
      <c r="H32" s="8"/>
      <c r="I32" s="8"/>
      <c r="J32" s="8"/>
      <c r="K32" s="8"/>
      <c r="L32" s="7"/>
      <c r="M32" s="8"/>
      <c r="N32" s="1071"/>
      <c r="O32" s="1048"/>
      <c r="P32" s="696"/>
      <c r="Q32"/>
      <c r="R32"/>
      <c r="S32"/>
      <c r="T32"/>
      <c r="U32"/>
      <c r="V32"/>
      <c r="W32"/>
      <c r="X32"/>
      <c r="Y32"/>
      <c r="Z32"/>
      <c r="AA32" s="35"/>
      <c r="AB32" s="35"/>
      <c r="AC32" s="35"/>
    </row>
    <row r="33" spans="1:29" ht="13.5" thickBot="1" x14ac:dyDescent="0.25">
      <c r="A33" s="1032"/>
      <c r="B33" s="1058"/>
      <c r="C33" s="1057" t="s">
        <v>385</v>
      </c>
      <c r="D33" s="1066">
        <f t="shared" ref="D33:K33" si="15">SUM(D10:D32)</f>
        <v>59</v>
      </c>
      <c r="E33" s="1077">
        <f t="shared" si="15"/>
        <v>30</v>
      </c>
      <c r="F33" s="1061">
        <f t="shared" si="15"/>
        <v>900</v>
      </c>
      <c r="G33" s="1061">
        <f t="shared" si="15"/>
        <v>442</v>
      </c>
      <c r="H33" s="1061">
        <f t="shared" si="15"/>
        <v>248</v>
      </c>
      <c r="I33" s="1061">
        <f t="shared" si="15"/>
        <v>0</v>
      </c>
      <c r="J33" s="1061">
        <f t="shared" si="15"/>
        <v>194</v>
      </c>
      <c r="K33" s="1061">
        <f t="shared" si="15"/>
        <v>458</v>
      </c>
      <c r="L33" s="732">
        <f>SUM(L13:L32)+2</f>
        <v>27.5</v>
      </c>
      <c r="M33" s="12"/>
      <c r="N33" s="1050"/>
      <c r="O33" s="1078" t="s">
        <v>18</v>
      </c>
      <c r="P33" s="1079">
        <f>COUNTIFS(M13:M31,O33)</f>
        <v>1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12.75" x14ac:dyDescent="0.2"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O34" s="1053" t="s">
        <v>16</v>
      </c>
      <c r="P34" s="1079">
        <f>COUNTIFS(M10:M32,O34)</f>
        <v>12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s="39" customFormat="1" ht="12.75" x14ac:dyDescent="0.2">
      <c r="A35" s="37"/>
      <c r="B35" s="37"/>
      <c r="C35" s="2"/>
      <c r="D35" s="2"/>
      <c r="E35" s="3"/>
      <c r="F35" s="3"/>
      <c r="G35" s="3"/>
      <c r="H35" s="3"/>
      <c r="I35" s="3"/>
      <c r="J35" s="3"/>
      <c r="K35" s="3"/>
      <c r="L35" s="3"/>
      <c r="M35" s="3"/>
      <c r="O35" s="1053" t="s">
        <v>26</v>
      </c>
      <c r="P35" s="1079">
        <f>COUNTIFS(M10:M33,O35)</f>
        <v>0</v>
      </c>
    </row>
    <row r="36" spans="1:29" ht="12.75" x14ac:dyDescent="0.2">
      <c r="C36" s="1" t="s">
        <v>375</v>
      </c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x14ac:dyDescent="0.25">
      <c r="C37" s="2026" t="s">
        <v>0</v>
      </c>
      <c r="D37" s="2030" t="s">
        <v>59</v>
      </c>
      <c r="E37" s="2029" t="s">
        <v>1</v>
      </c>
      <c r="F37" s="2031" t="s">
        <v>2</v>
      </c>
      <c r="G37" s="2031"/>
      <c r="H37" s="2031"/>
      <c r="I37" s="2031"/>
      <c r="J37" s="2031"/>
      <c r="K37" s="2032"/>
      <c r="L37" s="2029" t="s">
        <v>3</v>
      </c>
      <c r="M37" s="2029" t="s">
        <v>4</v>
      </c>
      <c r="N37" s="2029" t="s">
        <v>5</v>
      </c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x14ac:dyDescent="0.25">
      <c r="C38" s="2027"/>
      <c r="D38" s="2037"/>
      <c r="E38" s="2029"/>
      <c r="F38" s="2029" t="s">
        <v>6</v>
      </c>
      <c r="G38" s="2034" t="s">
        <v>7</v>
      </c>
      <c r="H38" s="2034"/>
      <c r="I38" s="2034"/>
      <c r="J38" s="2034"/>
      <c r="K38" s="2029" t="s">
        <v>22</v>
      </c>
      <c r="L38" s="2029"/>
      <c r="M38" s="2029"/>
      <c r="N38" s="202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x14ac:dyDescent="0.25">
      <c r="C39" s="2027"/>
      <c r="D39" s="2037"/>
      <c r="E39" s="2029"/>
      <c r="F39" s="2032"/>
      <c r="G39" s="2029" t="s">
        <v>9</v>
      </c>
      <c r="H39" s="2031" t="s">
        <v>10</v>
      </c>
      <c r="I39" s="2032"/>
      <c r="J39" s="2032"/>
      <c r="K39" s="2032"/>
      <c r="L39" s="2029"/>
      <c r="M39" s="2029"/>
      <c r="N39" s="202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x14ac:dyDescent="0.25">
      <c r="C40" s="2027"/>
      <c r="D40" s="2037"/>
      <c r="E40" s="2029"/>
      <c r="F40" s="2032"/>
      <c r="G40" s="2035"/>
      <c r="H40" s="2039" t="s">
        <v>23</v>
      </c>
      <c r="I40" s="2039" t="s">
        <v>24</v>
      </c>
      <c r="J40" s="2039" t="s">
        <v>25</v>
      </c>
      <c r="K40" s="2032"/>
      <c r="L40" s="2029"/>
      <c r="M40" s="2029"/>
      <c r="N40" s="2029"/>
      <c r="O40" s="39" t="s">
        <v>367</v>
      </c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x14ac:dyDescent="0.25">
      <c r="C41" s="2027"/>
      <c r="D41" s="2037"/>
      <c r="E41" s="2029"/>
      <c r="F41" s="2032"/>
      <c r="G41" s="2035"/>
      <c r="H41" s="2039"/>
      <c r="I41" s="2039"/>
      <c r="J41" s="2039"/>
      <c r="K41" s="2032"/>
      <c r="L41" s="2029"/>
      <c r="M41" s="2029"/>
      <c r="N41" s="202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x14ac:dyDescent="0.25">
      <c r="C42" s="2027"/>
      <c r="D42" s="2037"/>
      <c r="E42" s="2029"/>
      <c r="F42" s="2032"/>
      <c r="G42" s="2035"/>
      <c r="H42" s="2039"/>
      <c r="I42" s="2039"/>
      <c r="J42" s="2039"/>
      <c r="K42" s="2032"/>
      <c r="L42" s="2029"/>
      <c r="M42" s="2029"/>
      <c r="N42" s="202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5" customHeight="1" x14ac:dyDescent="0.25">
      <c r="C43" s="2028"/>
      <c r="D43" s="2038"/>
      <c r="E43" s="2029"/>
      <c r="F43" s="2032"/>
      <c r="G43" s="2035"/>
      <c r="H43" s="2039"/>
      <c r="I43" s="2039"/>
      <c r="J43" s="2039"/>
      <c r="K43" s="2032"/>
      <c r="L43" s="2029"/>
      <c r="M43" s="2029"/>
      <c r="N43" s="202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26.25" x14ac:dyDescent="0.25">
      <c r="A44" s="8" t="s">
        <v>13</v>
      </c>
      <c r="B44" s="8" t="s">
        <v>14</v>
      </c>
      <c r="C44" s="1031" t="s">
        <v>328</v>
      </c>
      <c r="D44" s="15">
        <v>3</v>
      </c>
      <c r="E44" s="1043"/>
      <c r="F44" s="8"/>
      <c r="G44" s="8"/>
      <c r="H44" s="8"/>
      <c r="I44" s="8"/>
      <c r="J44" s="8"/>
      <c r="K44" s="8"/>
      <c r="L44" s="7"/>
      <c r="M44" s="8"/>
      <c r="N44" s="7"/>
      <c r="AA44" s="9"/>
      <c r="AB44" s="9"/>
      <c r="AC44" s="9"/>
    </row>
    <row r="45" spans="1:29" s="39" customFormat="1" x14ac:dyDescent="0.25">
      <c r="A45" s="8"/>
      <c r="B45" s="8"/>
      <c r="C45" s="1031"/>
      <c r="D45" s="15"/>
      <c r="E45" s="1043"/>
      <c r="F45" s="8"/>
      <c r="G45" s="8"/>
      <c r="H45" s="8"/>
      <c r="I45" s="8"/>
      <c r="J45" s="8"/>
      <c r="K45" s="8"/>
      <c r="L45" s="7"/>
      <c r="M45" s="8"/>
      <c r="N45" s="7"/>
      <c r="P45" s="696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9" s="39" customFormat="1" x14ac:dyDescent="0.25">
      <c r="A46" s="8" t="s">
        <v>13</v>
      </c>
      <c r="B46" s="1204" t="s">
        <v>14</v>
      </c>
      <c r="C46" s="38" t="s">
        <v>32</v>
      </c>
      <c r="D46" s="1044">
        <v>2.5</v>
      </c>
      <c r="E46" s="7">
        <v>2.5</v>
      </c>
      <c r="F46" s="8">
        <f>E46*30</f>
        <v>75</v>
      </c>
      <c r="G46" s="8">
        <f>H46+I46+J46</f>
        <v>45</v>
      </c>
      <c r="H46" s="8">
        <v>27</v>
      </c>
      <c r="I46" s="8"/>
      <c r="J46" s="8">
        <v>18</v>
      </c>
      <c r="K46" s="8">
        <f>F46-G46</f>
        <v>30</v>
      </c>
      <c r="L46" s="7">
        <f>G46/9</f>
        <v>5</v>
      </c>
      <c r="M46" s="8" t="s">
        <v>16</v>
      </c>
      <c r="N46" s="7">
        <f>G46/F46*100</f>
        <v>60</v>
      </c>
      <c r="O46" s="722" t="s">
        <v>46</v>
      </c>
      <c r="P46" s="1042" t="s">
        <v>52</v>
      </c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9" s="39" customFormat="1" x14ac:dyDescent="0.25">
      <c r="A47" s="8" t="s">
        <v>13</v>
      </c>
      <c r="B47" s="8" t="s">
        <v>14</v>
      </c>
      <c r="C47" s="38" t="s">
        <v>332</v>
      </c>
      <c r="D47" s="988"/>
      <c r="E47" s="988">
        <v>1</v>
      </c>
      <c r="F47" s="8">
        <f t="shared" ref="F47" si="16">E47*30</f>
        <v>30</v>
      </c>
      <c r="G47" s="8">
        <f t="shared" ref="G47" si="17">H47+I47+J47</f>
        <v>0</v>
      </c>
      <c r="H47" s="8"/>
      <c r="I47" s="8"/>
      <c r="J47" s="8"/>
      <c r="K47" s="8">
        <f t="shared" ref="K47" si="18">F47-G47</f>
        <v>30</v>
      </c>
      <c r="L47" s="964"/>
      <c r="M47" s="8" t="s">
        <v>26</v>
      </c>
      <c r="N47" s="7">
        <f>G47/F47*100</f>
        <v>0</v>
      </c>
      <c r="O47" s="1059" t="s">
        <v>384</v>
      </c>
      <c r="P47" s="1042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9" s="39" customFormat="1" x14ac:dyDescent="0.25">
      <c r="A48" s="8" t="s">
        <v>16</v>
      </c>
      <c r="B48" s="8" t="s">
        <v>14</v>
      </c>
      <c r="C48" s="38" t="s">
        <v>372</v>
      </c>
      <c r="D48" s="1064">
        <v>1.5</v>
      </c>
      <c r="E48" s="1072">
        <v>1.5</v>
      </c>
      <c r="F48" s="8">
        <f>E48*30</f>
        <v>45</v>
      </c>
      <c r="G48" s="8">
        <f>H48+I48+J48</f>
        <v>18</v>
      </c>
      <c r="H48" s="8">
        <v>9</v>
      </c>
      <c r="I48" s="8"/>
      <c r="J48" s="8">
        <v>9</v>
      </c>
      <c r="K48" s="8">
        <f>F48-G48</f>
        <v>27</v>
      </c>
      <c r="L48" s="7">
        <f>G48/9</f>
        <v>2</v>
      </c>
      <c r="M48" s="8"/>
      <c r="N48" s="1071">
        <f>G48/F48*100</f>
        <v>40</v>
      </c>
      <c r="O48" s="1059" t="s">
        <v>384</v>
      </c>
      <c r="P48" s="696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9" ht="26.25" x14ac:dyDescent="0.25">
      <c r="A49" s="8" t="s">
        <v>16</v>
      </c>
      <c r="B49" s="8" t="s">
        <v>28</v>
      </c>
      <c r="C49" s="38" t="s">
        <v>77</v>
      </c>
      <c r="D49" s="15">
        <v>2</v>
      </c>
      <c r="E49" s="7">
        <v>2</v>
      </c>
      <c r="F49" s="8">
        <f>E49*30</f>
        <v>60</v>
      </c>
      <c r="G49" s="8">
        <f>H49+I49+J49</f>
        <v>18</v>
      </c>
      <c r="H49" s="8"/>
      <c r="I49" s="8"/>
      <c r="J49" s="8">
        <v>18</v>
      </c>
      <c r="K49" s="8">
        <f>F49-G49</f>
        <v>42</v>
      </c>
      <c r="L49" s="7">
        <f>G49/9</f>
        <v>2</v>
      </c>
      <c r="M49" s="8" t="s">
        <v>16</v>
      </c>
      <c r="N49" s="7">
        <f>G49/F49*100</f>
        <v>30</v>
      </c>
      <c r="O49" s="722" t="s">
        <v>58</v>
      </c>
      <c r="P49" s="1042" t="s">
        <v>52</v>
      </c>
      <c r="AA49" s="9"/>
      <c r="AB49" s="9"/>
      <c r="AC49" s="9"/>
    </row>
    <row r="50" spans="1:29" s="39" customFormat="1" ht="26.25" x14ac:dyDescent="0.25">
      <c r="A50" s="8" t="s">
        <v>13</v>
      </c>
      <c r="B50" s="8" t="s">
        <v>14</v>
      </c>
      <c r="C50" s="38" t="s">
        <v>394</v>
      </c>
      <c r="D50" s="1044">
        <v>5</v>
      </c>
      <c r="E50" s="7"/>
      <c r="F50" s="8"/>
      <c r="G50" s="8"/>
      <c r="H50" s="8"/>
      <c r="I50" s="8"/>
      <c r="J50" s="8"/>
      <c r="K50" s="8"/>
      <c r="L50" s="7"/>
      <c r="M50" s="8"/>
      <c r="N50" s="7"/>
      <c r="O50" s="722"/>
      <c r="P50" s="1042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9" s="39" customFormat="1" ht="31.5" customHeight="1" x14ac:dyDescent="0.25">
      <c r="A51" s="8"/>
      <c r="B51" s="1019"/>
      <c r="C51" s="1208" t="s">
        <v>427</v>
      </c>
      <c r="D51" s="1044"/>
      <c r="E51" s="7"/>
      <c r="F51" s="8"/>
      <c r="G51" s="8"/>
      <c r="H51" s="8"/>
      <c r="I51" s="8"/>
      <c r="J51" s="8"/>
      <c r="K51" s="8"/>
      <c r="L51" s="7"/>
      <c r="M51" s="8"/>
      <c r="N51" s="7"/>
      <c r="O51" s="722"/>
      <c r="P51" s="1042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9" x14ac:dyDescent="0.25">
      <c r="A52" s="16" t="s">
        <v>13</v>
      </c>
      <c r="B52" s="37" t="s">
        <v>28</v>
      </c>
      <c r="C52" s="1207" t="s">
        <v>377</v>
      </c>
      <c r="D52" s="964">
        <v>4</v>
      </c>
      <c r="E52" s="988"/>
      <c r="F52" s="8"/>
      <c r="G52" s="8"/>
      <c r="H52" s="8"/>
      <c r="I52" s="8"/>
      <c r="J52" s="8"/>
      <c r="K52" s="8"/>
      <c r="L52" s="964"/>
      <c r="M52" s="8"/>
      <c r="N52" s="7"/>
      <c r="O52" s="1012"/>
      <c r="P52" s="1042"/>
      <c r="AA52" s="9"/>
      <c r="AB52" s="9"/>
      <c r="AC52" s="9"/>
    </row>
    <row r="53" spans="1:29" x14ac:dyDescent="0.25">
      <c r="A53" s="8" t="s">
        <v>13</v>
      </c>
      <c r="B53" s="37" t="s">
        <v>28</v>
      </c>
      <c r="C53" s="1207" t="s">
        <v>49</v>
      </c>
      <c r="D53" s="1044"/>
      <c r="E53" s="7"/>
      <c r="F53" s="8"/>
      <c r="G53" s="8"/>
      <c r="H53" s="8"/>
      <c r="I53" s="8"/>
      <c r="J53" s="8"/>
      <c r="K53" s="8"/>
      <c r="L53" s="7"/>
      <c r="M53" s="8"/>
      <c r="N53" s="7"/>
      <c r="O53" s="722"/>
      <c r="P53" s="1042"/>
      <c r="AA53" s="9"/>
      <c r="AB53" s="9"/>
      <c r="AC53" s="9"/>
    </row>
    <row r="54" spans="1:29" s="39" customFormat="1" x14ac:dyDescent="0.25">
      <c r="A54" s="16" t="s">
        <v>13</v>
      </c>
      <c r="B54" s="1205" t="s">
        <v>14</v>
      </c>
      <c r="C54" s="1207" t="s">
        <v>333</v>
      </c>
      <c r="D54" s="1065"/>
      <c r="E54" s="1075">
        <v>3</v>
      </c>
      <c r="F54" s="16">
        <f>E54*30</f>
        <v>90</v>
      </c>
      <c r="G54" s="16">
        <f>H54+I54+J54</f>
        <v>27</v>
      </c>
      <c r="H54" s="16">
        <v>9</v>
      </c>
      <c r="I54" s="16"/>
      <c r="J54" s="16">
        <v>18</v>
      </c>
      <c r="K54" s="16">
        <f>F54-G54</f>
        <v>63</v>
      </c>
      <c r="L54" s="7">
        <f>G54/9</f>
        <v>3</v>
      </c>
      <c r="M54" s="8"/>
      <c r="N54" s="1076">
        <f>G54/F54*100</f>
        <v>30</v>
      </c>
      <c r="O54" s="1059" t="s">
        <v>384</v>
      </c>
      <c r="P54" s="1042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9" s="1029" customFormat="1" x14ac:dyDescent="0.25">
      <c r="A55" s="8" t="s">
        <v>16</v>
      </c>
      <c r="B55" s="1204" t="s">
        <v>14</v>
      </c>
      <c r="C55" s="38" t="s">
        <v>30</v>
      </c>
      <c r="D55" s="1044">
        <v>4</v>
      </c>
      <c r="E55" s="7">
        <v>2</v>
      </c>
      <c r="F55" s="8">
        <f t="shared" ref="F55" si="19">E55*30</f>
        <v>60</v>
      </c>
      <c r="G55" s="8">
        <f t="shared" ref="G55" si="20">H55+I55+J55</f>
        <v>36</v>
      </c>
      <c r="H55" s="8">
        <v>18</v>
      </c>
      <c r="I55" s="8"/>
      <c r="J55" s="8">
        <v>18</v>
      </c>
      <c r="K55" s="8">
        <f t="shared" ref="K55" si="21">F55-G55</f>
        <v>24</v>
      </c>
      <c r="L55" s="7">
        <f>G55/9</f>
        <v>4</v>
      </c>
      <c r="M55" s="8" t="s">
        <v>16</v>
      </c>
      <c r="N55" s="7">
        <f t="shared" ref="N55" si="22">G55/F55*100</f>
        <v>60</v>
      </c>
      <c r="O55" s="722" t="s">
        <v>55</v>
      </c>
      <c r="P55" s="1042" t="s">
        <v>52</v>
      </c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1:29" s="39" customFormat="1" x14ac:dyDescent="0.25">
      <c r="A56" s="8" t="s">
        <v>13</v>
      </c>
      <c r="B56" s="8" t="s">
        <v>14</v>
      </c>
      <c r="C56" s="38" t="s">
        <v>337</v>
      </c>
      <c r="D56" s="965">
        <v>3</v>
      </c>
      <c r="E56" s="988">
        <v>3</v>
      </c>
      <c r="F56" s="8">
        <f>E56*30</f>
        <v>90</v>
      </c>
      <c r="G56" s="8">
        <f>H56+I56+J56</f>
        <v>36</v>
      </c>
      <c r="H56" s="8">
        <v>18</v>
      </c>
      <c r="I56" s="8"/>
      <c r="J56" s="8">
        <v>18</v>
      </c>
      <c r="K56" s="8">
        <f>F56-G56</f>
        <v>54</v>
      </c>
      <c r="L56" s="964">
        <f>G56/9</f>
        <v>4</v>
      </c>
      <c r="M56" s="8" t="s">
        <v>18</v>
      </c>
      <c r="N56" s="7">
        <f>G56/F56*100</f>
        <v>40</v>
      </c>
      <c r="O56" s="1059" t="s">
        <v>384</v>
      </c>
      <c r="P56" s="1042" t="s">
        <v>52</v>
      </c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9" s="39" customFormat="1" ht="15.75" thickBot="1" x14ac:dyDescent="0.3">
      <c r="A57" s="1032"/>
      <c r="B57" s="1033"/>
      <c r="C57" s="1088" t="s">
        <v>386</v>
      </c>
      <c r="D57" s="1089">
        <f t="shared" ref="D57:L57" si="23">SUM(D44:D56)</f>
        <v>25</v>
      </c>
      <c r="E57" s="1089">
        <f t="shared" si="23"/>
        <v>15</v>
      </c>
      <c r="F57" s="1090">
        <f t="shared" si="23"/>
        <v>450</v>
      </c>
      <c r="G57" s="1090">
        <f t="shared" si="23"/>
        <v>180</v>
      </c>
      <c r="H57" s="1090">
        <f t="shared" si="23"/>
        <v>81</v>
      </c>
      <c r="I57" s="1090">
        <f t="shared" si="23"/>
        <v>0</v>
      </c>
      <c r="J57" s="1090">
        <f t="shared" si="23"/>
        <v>99</v>
      </c>
      <c r="K57" s="1090">
        <f t="shared" si="23"/>
        <v>270</v>
      </c>
      <c r="L57" s="1093">
        <f t="shared" si="23"/>
        <v>20</v>
      </c>
      <c r="M57" s="1091"/>
      <c r="N57" s="1094"/>
      <c r="O57" s="1078" t="s">
        <v>18</v>
      </c>
      <c r="P57" s="1079">
        <f>COUNTIFS(M44:M56,O57)</f>
        <v>1</v>
      </c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9" s="39" customFormat="1" x14ac:dyDescent="0.25">
      <c r="A58" s="1019"/>
      <c r="B58" s="1019"/>
      <c r="C58" s="1084"/>
      <c r="D58" s="1085"/>
      <c r="E58" s="1085"/>
      <c r="F58" s="1086"/>
      <c r="G58" s="1086"/>
      <c r="H58" s="1086"/>
      <c r="I58" s="1086"/>
      <c r="J58" s="1086"/>
      <c r="K58" s="1086"/>
      <c r="L58" s="1086"/>
      <c r="M58" s="1019"/>
      <c r="N58" s="1049"/>
      <c r="O58" s="1053" t="s">
        <v>16</v>
      </c>
      <c r="P58" s="1079">
        <f>COUNTIFS(M44:M56,O58)</f>
        <v>3</v>
      </c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9" s="39" customFormat="1" x14ac:dyDescent="0.25">
      <c r="A59" s="1019"/>
      <c r="B59" s="1019"/>
      <c r="C59" s="1084"/>
      <c r="D59" s="1085"/>
      <c r="E59" s="1085"/>
      <c r="F59" s="1086"/>
      <c r="G59" s="1086"/>
      <c r="H59" s="1086"/>
      <c r="I59" s="1086"/>
      <c r="J59" s="1086"/>
      <c r="K59" s="1086"/>
      <c r="L59" s="1086"/>
      <c r="M59" s="1019"/>
      <c r="N59" s="1049"/>
      <c r="O59" s="1053" t="s">
        <v>26</v>
      </c>
      <c r="P59" s="1079">
        <f>COUNTIFS(M44:M57,O59)</f>
        <v>1</v>
      </c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9" s="39" customFormat="1" x14ac:dyDescent="0.25">
      <c r="A60" s="1019"/>
      <c r="B60" s="1019"/>
      <c r="C60" s="1084"/>
      <c r="D60" s="1085"/>
      <c r="E60" s="1085"/>
      <c r="F60" s="1086"/>
      <c r="G60" s="1086"/>
      <c r="H60" s="1086"/>
      <c r="I60" s="1086"/>
      <c r="J60" s="1086"/>
      <c r="K60" s="1086"/>
      <c r="L60" s="1086"/>
      <c r="M60" s="1019"/>
      <c r="N60" s="1049"/>
      <c r="O60" s="1198"/>
      <c r="P60" s="1212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9" s="39" customFormat="1" x14ac:dyDescent="0.25">
      <c r="A61" s="1019"/>
      <c r="B61" s="1019"/>
      <c r="C61" s="1084"/>
      <c r="D61" s="1085"/>
      <c r="E61" s="1085"/>
      <c r="F61" s="1086"/>
      <c r="G61" s="1086"/>
      <c r="H61" s="1086"/>
      <c r="I61" s="1086"/>
      <c r="J61" s="1086"/>
      <c r="K61" s="1086"/>
      <c r="L61" s="1086"/>
      <c r="M61" s="1019"/>
      <c r="N61" s="1049"/>
      <c r="O61" s="1198"/>
      <c r="P61" s="1212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9" s="39" customFormat="1" x14ac:dyDescent="0.25">
      <c r="A62" s="1019"/>
      <c r="B62" s="1019"/>
      <c r="C62" s="1084"/>
      <c r="D62" s="1085"/>
      <c r="E62" s="1085"/>
      <c r="F62" s="1086"/>
      <c r="G62" s="1086"/>
      <c r="H62" s="1086"/>
      <c r="I62" s="1086"/>
      <c r="J62" s="1086"/>
      <c r="K62" s="1086"/>
      <c r="L62" s="1086"/>
      <c r="M62" s="1019"/>
      <c r="N62" s="1049"/>
      <c r="O62" s="1198"/>
      <c r="P62" s="1212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9" s="39" customFormat="1" x14ac:dyDescent="0.25">
      <c r="A63" s="8" t="s">
        <v>16</v>
      </c>
      <c r="B63" s="8" t="s">
        <v>14</v>
      </c>
      <c r="C63" s="38" t="s">
        <v>372</v>
      </c>
      <c r="D63" s="1064">
        <v>2</v>
      </c>
      <c r="E63" s="1072">
        <v>1</v>
      </c>
      <c r="F63" s="8">
        <f>E63*30</f>
        <v>30</v>
      </c>
      <c r="G63" s="8">
        <f>H63+I63+J63</f>
        <v>18</v>
      </c>
      <c r="H63" s="8">
        <v>9</v>
      </c>
      <c r="I63" s="8"/>
      <c r="J63" s="8">
        <v>9</v>
      </c>
      <c r="K63" s="8">
        <f>F63-G63</f>
        <v>12</v>
      </c>
      <c r="L63" s="7">
        <f t="shared" ref="L63:L69" si="24">G63/9</f>
        <v>2</v>
      </c>
      <c r="M63" s="8" t="s">
        <v>16</v>
      </c>
      <c r="N63" s="1071">
        <f>G63/F63*100</f>
        <v>60</v>
      </c>
      <c r="O63" s="1056" t="s">
        <v>384</v>
      </c>
      <c r="P63" s="1212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9" s="39" customFormat="1" x14ac:dyDescent="0.25">
      <c r="A64" s="16" t="s">
        <v>13</v>
      </c>
      <c r="B64" s="1205" t="s">
        <v>14</v>
      </c>
      <c r="C64" s="1207" t="s">
        <v>333</v>
      </c>
      <c r="D64" s="1065"/>
      <c r="E64" s="1075">
        <v>2</v>
      </c>
      <c r="F64" s="16">
        <f>E64*30</f>
        <v>60</v>
      </c>
      <c r="G64" s="16">
        <f>H64+I64+J64</f>
        <v>27</v>
      </c>
      <c r="H64" s="16">
        <v>9</v>
      </c>
      <c r="I64" s="16"/>
      <c r="J64" s="16">
        <v>18</v>
      </c>
      <c r="K64" s="16">
        <f>F64-G64</f>
        <v>33</v>
      </c>
      <c r="L64" s="7">
        <f t="shared" si="24"/>
        <v>3</v>
      </c>
      <c r="M64" s="8" t="s">
        <v>18</v>
      </c>
      <c r="N64" s="1076">
        <f>G64/F64*100</f>
        <v>45</v>
      </c>
      <c r="O64" s="1056" t="s">
        <v>384</v>
      </c>
      <c r="P64" s="696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s="39" customFormat="1" ht="26.25" x14ac:dyDescent="0.25">
      <c r="A65" s="8" t="s">
        <v>13</v>
      </c>
      <c r="B65" s="8" t="s">
        <v>28</v>
      </c>
      <c r="C65" s="38" t="s">
        <v>338</v>
      </c>
      <c r="D65" s="964">
        <v>2</v>
      </c>
      <c r="E65" s="7">
        <v>2</v>
      </c>
      <c r="F65" s="8">
        <f>E65*30</f>
        <v>60</v>
      </c>
      <c r="G65" s="8">
        <f>H65+I65+J65</f>
        <v>27</v>
      </c>
      <c r="H65" s="8">
        <v>18</v>
      </c>
      <c r="I65" s="8"/>
      <c r="J65" s="8">
        <v>9</v>
      </c>
      <c r="K65" s="8">
        <f>F65-G65</f>
        <v>33</v>
      </c>
      <c r="L65" s="964">
        <f t="shared" si="24"/>
        <v>3</v>
      </c>
      <c r="M65" s="8" t="s">
        <v>16</v>
      </c>
      <c r="N65" s="7">
        <f t="shared" ref="N65:N67" si="25">G65/F65*100</f>
        <v>45</v>
      </c>
      <c r="O65" s="1056" t="s">
        <v>384</v>
      </c>
      <c r="P65" s="696" t="s">
        <v>53</v>
      </c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9" s="39" customFormat="1" ht="26.25" x14ac:dyDescent="0.25">
      <c r="A66" s="8" t="s">
        <v>13</v>
      </c>
      <c r="B66" s="8" t="s">
        <v>28</v>
      </c>
      <c r="C66" s="38" t="s">
        <v>334</v>
      </c>
      <c r="D66" s="988">
        <v>2</v>
      </c>
      <c r="E66" s="988">
        <v>2</v>
      </c>
      <c r="F66" s="8">
        <f t="shared" ref="F66" si="26">E66*30</f>
        <v>60</v>
      </c>
      <c r="G66" s="8">
        <f t="shared" ref="G66" si="27">H66+I66+J66</f>
        <v>27</v>
      </c>
      <c r="H66" s="8">
        <v>18</v>
      </c>
      <c r="I66" s="8"/>
      <c r="J66" s="8">
        <v>9</v>
      </c>
      <c r="K66" s="8">
        <f t="shared" ref="K66" si="28">F66-G66</f>
        <v>33</v>
      </c>
      <c r="L66" s="964">
        <f t="shared" si="24"/>
        <v>3</v>
      </c>
      <c r="M66" s="8" t="s">
        <v>16</v>
      </c>
      <c r="N66" s="7">
        <f t="shared" ref="N66" si="29">G66/F66*100</f>
        <v>45</v>
      </c>
      <c r="O66" s="1059" t="s">
        <v>384</v>
      </c>
      <c r="P66" s="696" t="s">
        <v>53</v>
      </c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9" s="458" customFormat="1" ht="26.25" x14ac:dyDescent="0.25">
      <c r="A67" s="8" t="s">
        <v>13</v>
      </c>
      <c r="B67" s="8" t="s">
        <v>28</v>
      </c>
      <c r="C67" s="38" t="s">
        <v>382</v>
      </c>
      <c r="D67" s="965">
        <v>2</v>
      </c>
      <c r="E67" s="965">
        <v>2</v>
      </c>
      <c r="F67" s="16">
        <f>E67*30</f>
        <v>60</v>
      </c>
      <c r="G67" s="16">
        <f>H67+I67+J67</f>
        <v>27</v>
      </c>
      <c r="H67" s="16">
        <v>18</v>
      </c>
      <c r="I67" s="16"/>
      <c r="J67" s="16">
        <v>9</v>
      </c>
      <c r="K67" s="16">
        <f>F67-G67</f>
        <v>33</v>
      </c>
      <c r="L67" s="964">
        <f t="shared" si="24"/>
        <v>3</v>
      </c>
      <c r="M67" s="8" t="s">
        <v>16</v>
      </c>
      <c r="N67" s="7">
        <f t="shared" si="25"/>
        <v>45</v>
      </c>
      <c r="O67" s="1056" t="s">
        <v>384</v>
      </c>
      <c r="P67" s="696" t="s">
        <v>53</v>
      </c>
      <c r="Q67" s="459"/>
      <c r="R67" s="459"/>
      <c r="S67" s="459"/>
      <c r="T67" s="459"/>
      <c r="U67" s="459"/>
      <c r="V67" s="459"/>
      <c r="W67" s="459"/>
      <c r="X67" s="459"/>
      <c r="Y67" s="459"/>
      <c r="Z67" s="459"/>
    </row>
    <row r="68" spans="1:29" s="458" customFormat="1" x14ac:dyDescent="0.25">
      <c r="A68" s="8" t="s">
        <v>13</v>
      </c>
      <c r="B68" s="8" t="s">
        <v>14</v>
      </c>
      <c r="C68" s="1207" t="s">
        <v>383</v>
      </c>
      <c r="D68" s="965">
        <v>3</v>
      </c>
      <c r="E68" s="965">
        <v>3</v>
      </c>
      <c r="F68" s="16">
        <f>E68*30</f>
        <v>90</v>
      </c>
      <c r="G68" s="16">
        <f>H68+I68+J68</f>
        <v>36</v>
      </c>
      <c r="H68" s="16">
        <v>18</v>
      </c>
      <c r="I68" s="16"/>
      <c r="J68" s="16">
        <v>18</v>
      </c>
      <c r="K68" s="16">
        <f>F68-G68</f>
        <v>54</v>
      </c>
      <c r="L68" s="964">
        <f t="shared" si="24"/>
        <v>4</v>
      </c>
      <c r="M68" s="16" t="s">
        <v>18</v>
      </c>
      <c r="N68" s="7">
        <f t="shared" ref="N68" si="30">G68/F68*100</f>
        <v>40</v>
      </c>
      <c r="O68" s="1056" t="s">
        <v>384</v>
      </c>
      <c r="P68" s="696" t="s">
        <v>53</v>
      </c>
      <c r="Q68" s="459"/>
      <c r="R68" s="459"/>
      <c r="S68" s="459"/>
      <c r="T68" s="459"/>
      <c r="U68" s="459"/>
      <c r="V68" s="459"/>
      <c r="W68" s="459"/>
      <c r="X68" s="459"/>
      <c r="Y68" s="459"/>
      <c r="Z68" s="459"/>
    </row>
    <row r="69" spans="1:29" x14ac:dyDescent="0.25">
      <c r="A69" s="8" t="s">
        <v>13</v>
      </c>
      <c r="B69" s="8" t="s">
        <v>14</v>
      </c>
      <c r="C69" s="1207" t="s">
        <v>341</v>
      </c>
      <c r="D69" s="965">
        <v>3</v>
      </c>
      <c r="E69" s="988">
        <v>3</v>
      </c>
      <c r="F69" s="8">
        <f>E69*30</f>
        <v>90</v>
      </c>
      <c r="G69" s="8">
        <f>H69+I69+J69</f>
        <v>36</v>
      </c>
      <c r="H69" s="8">
        <v>18</v>
      </c>
      <c r="I69" s="8"/>
      <c r="J69" s="8">
        <v>18</v>
      </c>
      <c r="K69" s="8">
        <f>F69-G69</f>
        <v>54</v>
      </c>
      <c r="L69" s="964">
        <f t="shared" si="24"/>
        <v>4</v>
      </c>
      <c r="M69" s="8" t="s">
        <v>18</v>
      </c>
      <c r="N69" s="7">
        <f>G69/F69*100</f>
        <v>40</v>
      </c>
      <c r="O69" s="1080" t="s">
        <v>384</v>
      </c>
      <c r="P69" s="696" t="s">
        <v>53</v>
      </c>
      <c r="AA69" s="9"/>
      <c r="AB69" s="9"/>
      <c r="AC69" s="9"/>
    </row>
    <row r="70" spans="1:29" s="39" customFormat="1" ht="15.75" thickBot="1" x14ac:dyDescent="0.3">
      <c r="A70" s="1083"/>
      <c r="B70" s="1087"/>
      <c r="C70" s="1088" t="s">
        <v>387</v>
      </c>
      <c r="D70" s="1089">
        <f>SUM(D63:D69)</f>
        <v>14</v>
      </c>
      <c r="E70" s="1089">
        <f>SUM(E63:E69)</f>
        <v>15</v>
      </c>
      <c r="F70" s="1090">
        <f>SUM(F63:F69)</f>
        <v>450</v>
      </c>
      <c r="G70" s="1090">
        <f t="shared" ref="G70:L70" si="31">SUM(G63:G69)</f>
        <v>198</v>
      </c>
      <c r="H70" s="1090">
        <f t="shared" si="31"/>
        <v>108</v>
      </c>
      <c r="I70" s="1090">
        <f t="shared" si="31"/>
        <v>0</v>
      </c>
      <c r="J70" s="1090">
        <f t="shared" si="31"/>
        <v>90</v>
      </c>
      <c r="K70" s="1090">
        <f t="shared" si="31"/>
        <v>252</v>
      </c>
      <c r="L70" s="1090">
        <f t="shared" si="31"/>
        <v>22</v>
      </c>
      <c r="M70" s="1091"/>
      <c r="N70" s="1092"/>
      <c r="O70" s="1078" t="s">
        <v>18</v>
      </c>
      <c r="P70" s="1079">
        <v>3</v>
      </c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9" s="39" customFormat="1" x14ac:dyDescent="0.25">
      <c r="A71" s="1019"/>
      <c r="B71" s="1019"/>
      <c r="C71" s="1084"/>
      <c r="D71" s="1085"/>
      <c r="E71" s="1085"/>
      <c r="F71" s="1086"/>
      <c r="G71" s="1086"/>
      <c r="H71" s="1086"/>
      <c r="I71" s="1086"/>
      <c r="J71" s="1086"/>
      <c r="K71" s="1086"/>
      <c r="L71" s="1086"/>
      <c r="M71" s="1019"/>
      <c r="N71" s="1049"/>
      <c r="O71" s="1053" t="s">
        <v>16</v>
      </c>
      <c r="P71" s="1079">
        <v>4</v>
      </c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9" s="39" customFormat="1" x14ac:dyDescent="0.25">
      <c r="A72" s="1019"/>
      <c r="B72" s="1019"/>
      <c r="C72" s="1084"/>
      <c r="D72" s="1085"/>
      <c r="E72" s="1085"/>
      <c r="F72" s="1086"/>
      <c r="G72" s="1086"/>
      <c r="H72" s="1086"/>
      <c r="I72" s="1086"/>
      <c r="J72" s="1086"/>
      <c r="K72" s="1086"/>
      <c r="L72" s="1086"/>
      <c r="M72" s="1019"/>
      <c r="N72" s="1049"/>
      <c r="O72" s="1053" t="s">
        <v>26</v>
      </c>
      <c r="P72" s="1079">
        <f>COUNTIFS(M64:M70,O72)</f>
        <v>0</v>
      </c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9" ht="15.75" thickBot="1" x14ac:dyDescent="0.3">
      <c r="A73" s="9"/>
      <c r="B73" s="9"/>
      <c r="C73" s="9"/>
      <c r="D73" s="39"/>
      <c r="F73" s="9"/>
      <c r="G73" s="9"/>
      <c r="H73" s="9"/>
      <c r="I73" s="9"/>
      <c r="J73" s="9"/>
      <c r="K73" s="9"/>
      <c r="L73" s="9"/>
      <c r="M73" s="9"/>
      <c r="N73" s="9"/>
      <c r="AA73" s="9"/>
      <c r="AB73" s="9"/>
      <c r="AC73" s="9"/>
    </row>
    <row r="74" spans="1:29" ht="15.75" thickBot="1" x14ac:dyDescent="0.3">
      <c r="A74" s="23"/>
      <c r="B74" s="24"/>
      <c r="C74" s="11" t="s">
        <v>388</v>
      </c>
      <c r="D74" s="1081">
        <f t="shared" ref="D74:L74" si="32">D57+D70</f>
        <v>39</v>
      </c>
      <c r="E74" s="1081">
        <f t="shared" si="32"/>
        <v>30</v>
      </c>
      <c r="F74" s="1082">
        <f t="shared" si="32"/>
        <v>900</v>
      </c>
      <c r="G74" s="1082">
        <f t="shared" si="32"/>
        <v>378</v>
      </c>
      <c r="H74" s="1082">
        <f t="shared" si="32"/>
        <v>189</v>
      </c>
      <c r="I74" s="1082">
        <f t="shared" si="32"/>
        <v>0</v>
      </c>
      <c r="J74" s="1082">
        <f t="shared" si="32"/>
        <v>189</v>
      </c>
      <c r="K74" s="1082">
        <f t="shared" si="32"/>
        <v>522</v>
      </c>
      <c r="L74" s="1081">
        <f t="shared" si="32"/>
        <v>42</v>
      </c>
      <c r="M74" s="25"/>
      <c r="N74" s="21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x14ac:dyDescent="0.25">
      <c r="C75" s="2"/>
      <c r="D75" s="2"/>
      <c r="E75" s="4"/>
      <c r="L75" s="2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x14ac:dyDescent="0.25"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O76" s="722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x14ac:dyDescent="0.25">
      <c r="C77" s="1" t="s">
        <v>42</v>
      </c>
      <c r="D77" s="39"/>
      <c r="O77" s="696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x14ac:dyDescent="0.25">
      <c r="C78" s="2026" t="s">
        <v>0</v>
      </c>
      <c r="D78" s="2030" t="s">
        <v>59</v>
      </c>
      <c r="E78" s="2029" t="s">
        <v>1</v>
      </c>
      <c r="F78" s="2031" t="s">
        <v>2</v>
      </c>
      <c r="G78" s="2031"/>
      <c r="H78" s="2031"/>
      <c r="I78" s="2031"/>
      <c r="J78" s="2031"/>
      <c r="K78" s="2032"/>
      <c r="L78" s="2029" t="s">
        <v>3</v>
      </c>
      <c r="M78" s="2029" t="s">
        <v>4</v>
      </c>
      <c r="N78" s="2029" t="s">
        <v>5</v>
      </c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x14ac:dyDescent="0.25">
      <c r="C79" s="2027"/>
      <c r="D79" s="2037"/>
      <c r="E79" s="2029"/>
      <c r="F79" s="2029" t="s">
        <v>6</v>
      </c>
      <c r="G79" s="2034" t="s">
        <v>7</v>
      </c>
      <c r="H79" s="2034"/>
      <c r="I79" s="2034"/>
      <c r="J79" s="2034"/>
      <c r="K79" s="2029" t="s">
        <v>22</v>
      </c>
      <c r="L79" s="2029"/>
      <c r="M79" s="2029"/>
      <c r="N79" s="202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x14ac:dyDescent="0.25">
      <c r="C80" s="2027"/>
      <c r="D80" s="2037"/>
      <c r="E80" s="2029"/>
      <c r="F80" s="2032"/>
      <c r="G80" s="2029" t="s">
        <v>9</v>
      </c>
      <c r="H80" s="2031" t="s">
        <v>10</v>
      </c>
      <c r="I80" s="2032"/>
      <c r="J80" s="2032"/>
      <c r="K80" s="2032"/>
      <c r="L80" s="2029"/>
      <c r="M80" s="2029"/>
      <c r="N80" s="202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25">
      <c r="C81" s="2027"/>
      <c r="D81" s="2037"/>
      <c r="E81" s="2029"/>
      <c r="F81" s="2032"/>
      <c r="G81" s="2035"/>
      <c r="H81" s="2039" t="s">
        <v>23</v>
      </c>
      <c r="I81" s="2039" t="s">
        <v>24</v>
      </c>
      <c r="J81" s="2039" t="s">
        <v>25</v>
      </c>
      <c r="K81" s="2032"/>
      <c r="L81" s="2029"/>
      <c r="M81" s="2029"/>
      <c r="N81" s="202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25">
      <c r="C82" s="2027"/>
      <c r="D82" s="2037"/>
      <c r="E82" s="2029"/>
      <c r="F82" s="2032"/>
      <c r="G82" s="2035"/>
      <c r="H82" s="2039"/>
      <c r="I82" s="2039"/>
      <c r="J82" s="2039"/>
      <c r="K82" s="2032"/>
      <c r="L82" s="2029"/>
      <c r="M82" s="2029"/>
      <c r="N82" s="202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x14ac:dyDescent="0.25">
      <c r="C83" s="2027"/>
      <c r="D83" s="2037"/>
      <c r="E83" s="2029"/>
      <c r="F83" s="2032"/>
      <c r="G83" s="2035"/>
      <c r="H83" s="2039"/>
      <c r="I83" s="2039"/>
      <c r="J83" s="2039"/>
      <c r="K83" s="2032"/>
      <c r="L83" s="2029"/>
      <c r="M83" s="2029"/>
      <c r="N83" s="202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ht="15" customHeight="1" x14ac:dyDescent="0.25">
      <c r="C84" s="2028"/>
      <c r="D84" s="2038"/>
      <c r="E84" s="2029"/>
      <c r="F84" s="2032"/>
      <c r="G84" s="2035"/>
      <c r="H84" s="2039"/>
      <c r="I84" s="2039"/>
      <c r="J84" s="2039"/>
      <c r="K84" s="2032"/>
      <c r="L84" s="2029"/>
      <c r="M84" s="2029"/>
      <c r="N84" s="202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ht="26.25" x14ac:dyDescent="0.25">
      <c r="A85" s="37" t="s">
        <v>13</v>
      </c>
      <c r="B85" s="37" t="s">
        <v>14</v>
      </c>
      <c r="C85" s="1031" t="s">
        <v>352</v>
      </c>
      <c r="D85" s="1045">
        <v>3</v>
      </c>
      <c r="E85" s="1045"/>
      <c r="F85" s="8"/>
      <c r="G85" s="8"/>
      <c r="H85" s="8"/>
      <c r="I85" s="8"/>
      <c r="J85" s="8"/>
      <c r="K85" s="8"/>
      <c r="L85" s="7"/>
      <c r="M85" s="8"/>
      <c r="N85" s="7"/>
      <c r="Z85" s="9"/>
      <c r="AA85" s="9"/>
      <c r="AB85" s="9"/>
      <c r="AC85" s="9"/>
    </row>
    <row r="86" spans="1:29" s="39" customFormat="1" ht="25.5" x14ac:dyDescent="0.25">
      <c r="A86" s="37"/>
      <c r="B86" s="37"/>
      <c r="C86" s="1208" t="s">
        <v>428</v>
      </c>
      <c r="D86" s="8"/>
      <c r="E86" s="7"/>
      <c r="F86" s="8"/>
      <c r="G86" s="8"/>
      <c r="H86" s="8"/>
      <c r="I86" s="8"/>
      <c r="J86" s="8"/>
      <c r="K86" s="8"/>
      <c r="L86" s="7"/>
      <c r="M86" s="8"/>
      <c r="N86" s="7"/>
      <c r="P86" s="696"/>
      <c r="Q86" s="10"/>
      <c r="R86" s="10"/>
      <c r="S86" s="10"/>
      <c r="T86" s="10"/>
      <c r="U86" s="10"/>
      <c r="V86" s="10"/>
      <c r="W86" s="10"/>
      <c r="X86" s="10"/>
      <c r="Y86" s="10"/>
    </row>
    <row r="87" spans="1:29" s="39" customFormat="1" ht="25.5" x14ac:dyDescent="0.25">
      <c r="A87" s="37" t="s">
        <v>16</v>
      </c>
      <c r="B87" s="37" t="s">
        <v>28</v>
      </c>
      <c r="C87" s="1206" t="s">
        <v>423</v>
      </c>
      <c r="D87" s="1213">
        <v>2</v>
      </c>
      <c r="E87" s="7">
        <v>2</v>
      </c>
      <c r="F87" s="8">
        <f t="shared" ref="F87" si="33">E87*30</f>
        <v>60</v>
      </c>
      <c r="G87" s="8">
        <f t="shared" ref="G87" si="34">H87+I87+J87</f>
        <v>30</v>
      </c>
      <c r="H87" s="8"/>
      <c r="I87" s="8"/>
      <c r="J87" s="8">
        <v>30</v>
      </c>
      <c r="K87" s="8">
        <f t="shared" ref="K87" si="35">F87-G87</f>
        <v>30</v>
      </c>
      <c r="L87" s="7">
        <f t="shared" ref="L87" si="36">G87/15</f>
        <v>2</v>
      </c>
      <c r="M87" s="8" t="s">
        <v>16</v>
      </c>
      <c r="N87" s="7">
        <f t="shared" ref="N87" si="37">G87/F87*100</f>
        <v>50</v>
      </c>
      <c r="O87" s="39" t="s">
        <v>58</v>
      </c>
      <c r="P87" s="696"/>
      <c r="Q87" s="10"/>
      <c r="R87" s="10"/>
      <c r="S87" s="10"/>
      <c r="T87" s="10"/>
      <c r="U87" s="10"/>
      <c r="V87" s="10"/>
      <c r="W87" s="10"/>
      <c r="X87" s="10"/>
      <c r="Y87" s="10"/>
    </row>
    <row r="88" spans="1:29" x14ac:dyDescent="0.25">
      <c r="A88" s="37" t="s">
        <v>16</v>
      </c>
      <c r="B88" s="37" t="s">
        <v>28</v>
      </c>
      <c r="C88" s="1577" t="s">
        <v>480</v>
      </c>
      <c r="D88" s="1213">
        <v>2</v>
      </c>
      <c r="E88" s="7">
        <v>2</v>
      </c>
      <c r="F88" s="8">
        <f t="shared" ref="F88" si="38">E88*30</f>
        <v>60</v>
      </c>
      <c r="G88" s="8">
        <f t="shared" ref="G88" si="39">H88+I88+J88</f>
        <v>30</v>
      </c>
      <c r="H88" s="8">
        <v>15</v>
      </c>
      <c r="I88" s="8"/>
      <c r="J88" s="8">
        <v>15</v>
      </c>
      <c r="K88" s="8">
        <f t="shared" ref="K88" si="40">F88-G88</f>
        <v>30</v>
      </c>
      <c r="L88" s="7">
        <f t="shared" ref="L88" si="41">G88/15</f>
        <v>2</v>
      </c>
      <c r="M88" s="8" t="s">
        <v>16</v>
      </c>
      <c r="N88" s="7">
        <f t="shared" ref="N88" si="42">G88/F88*100</f>
        <v>50</v>
      </c>
      <c r="O88" s="39" t="s">
        <v>58</v>
      </c>
      <c r="AA88" s="9"/>
      <c r="AB88" s="9"/>
      <c r="AC88" s="9"/>
    </row>
    <row r="89" spans="1:29" s="39" customFormat="1" x14ac:dyDescent="0.25">
      <c r="A89" s="37" t="s">
        <v>16</v>
      </c>
      <c r="B89" s="37" t="s">
        <v>28</v>
      </c>
      <c r="C89" s="1206" t="s">
        <v>33</v>
      </c>
      <c r="D89" s="1213"/>
      <c r="E89" s="7"/>
      <c r="F89" s="8"/>
      <c r="G89" s="8"/>
      <c r="H89" s="8"/>
      <c r="I89" s="8"/>
      <c r="J89" s="8"/>
      <c r="K89" s="8"/>
      <c r="L89" s="7"/>
      <c r="M89" s="8"/>
      <c r="N89" s="7"/>
      <c r="O89" s="39" t="s">
        <v>56</v>
      </c>
      <c r="P89" s="696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9" s="5" customFormat="1" ht="16.5" customHeight="1" x14ac:dyDescent="0.25">
      <c r="A90" s="8" t="s">
        <v>13</v>
      </c>
      <c r="B90" s="8" t="s">
        <v>14</v>
      </c>
      <c r="C90" s="1046" t="s">
        <v>331</v>
      </c>
      <c r="D90" s="964">
        <v>1</v>
      </c>
      <c r="E90" s="22">
        <v>5</v>
      </c>
      <c r="F90" s="8">
        <f t="shared" ref="F90" si="43">E90*30</f>
        <v>150</v>
      </c>
      <c r="G90" s="8">
        <f t="shared" ref="G90" si="44">H90+I90+J90</f>
        <v>60</v>
      </c>
      <c r="H90" s="8">
        <v>30</v>
      </c>
      <c r="I90" s="8"/>
      <c r="J90" s="8">
        <v>30</v>
      </c>
      <c r="K90" s="8">
        <f t="shared" ref="K90" si="45">F90-G90</f>
        <v>90</v>
      </c>
      <c r="L90" s="7">
        <f t="shared" ref="L90:L94" si="46">G90/15</f>
        <v>4</v>
      </c>
      <c r="M90" s="8" t="s">
        <v>18</v>
      </c>
      <c r="N90" s="1013">
        <f t="shared" ref="N90" si="47">G90/F90*100</f>
        <v>40</v>
      </c>
      <c r="O90" s="1056" t="s">
        <v>384</v>
      </c>
      <c r="P90" s="69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9" s="5" customFormat="1" ht="26.25" x14ac:dyDescent="0.25">
      <c r="A91" s="8" t="s">
        <v>13</v>
      </c>
      <c r="B91" s="8" t="s">
        <v>28</v>
      </c>
      <c r="C91" s="38" t="s">
        <v>429</v>
      </c>
      <c r="D91" s="964"/>
      <c r="E91" s="22">
        <v>4</v>
      </c>
      <c r="F91" s="8">
        <f>E91*30</f>
        <v>120</v>
      </c>
      <c r="G91" s="8">
        <f>H91+I91+J91</f>
        <v>45</v>
      </c>
      <c r="H91" s="8">
        <v>30</v>
      </c>
      <c r="I91" s="8"/>
      <c r="J91" s="8">
        <v>15</v>
      </c>
      <c r="K91" s="8">
        <f>F91-G91</f>
        <v>75</v>
      </c>
      <c r="L91" s="7">
        <f t="shared" si="46"/>
        <v>3</v>
      </c>
      <c r="M91" s="8" t="s">
        <v>16</v>
      </c>
      <c r="N91" s="1013">
        <f>G91/F91*100</f>
        <v>37.5</v>
      </c>
      <c r="O91" s="1056" t="s">
        <v>384</v>
      </c>
      <c r="P91" s="696"/>
    </row>
    <row r="92" spans="1:29" s="1041" customFormat="1" ht="26.25" x14ac:dyDescent="0.25">
      <c r="A92" s="8" t="s">
        <v>13</v>
      </c>
      <c r="B92" s="8" t="s">
        <v>14</v>
      </c>
      <c r="C92" s="38" t="s">
        <v>344</v>
      </c>
      <c r="D92" s="964">
        <v>2</v>
      </c>
      <c r="E92" s="22">
        <v>4</v>
      </c>
      <c r="F92" s="8">
        <f t="shared" ref="F92:F96" si="48">E92*30</f>
        <v>120</v>
      </c>
      <c r="G92" s="8">
        <f t="shared" ref="G92:G94" si="49">H92+I92+J92</f>
        <v>45</v>
      </c>
      <c r="H92" s="8">
        <v>15</v>
      </c>
      <c r="I92" s="8">
        <v>30</v>
      </c>
      <c r="J92" s="8"/>
      <c r="K92" s="8">
        <f t="shared" ref="K92:K96" si="50">F92-G92</f>
        <v>75</v>
      </c>
      <c r="L92" s="7">
        <f t="shared" si="46"/>
        <v>3</v>
      </c>
      <c r="M92" s="8" t="s">
        <v>18</v>
      </c>
      <c r="N92" s="1013">
        <f t="shared" ref="N92:N94" si="51">G92/F92*100</f>
        <v>37.5</v>
      </c>
      <c r="O92" s="1056" t="s">
        <v>384</v>
      </c>
      <c r="P92" s="696"/>
    </row>
    <row r="93" spans="1:29" s="5" customFormat="1" ht="26.25" x14ac:dyDescent="0.25">
      <c r="A93" s="8" t="s">
        <v>13</v>
      </c>
      <c r="B93" s="8" t="s">
        <v>28</v>
      </c>
      <c r="C93" s="38" t="s">
        <v>378</v>
      </c>
      <c r="D93" s="964"/>
      <c r="E93" s="22">
        <v>4</v>
      </c>
      <c r="F93" s="8">
        <f t="shared" si="48"/>
        <v>120</v>
      </c>
      <c r="G93" s="8">
        <f t="shared" si="49"/>
        <v>45</v>
      </c>
      <c r="H93" s="8">
        <v>30</v>
      </c>
      <c r="I93" s="8"/>
      <c r="J93" s="8">
        <v>15</v>
      </c>
      <c r="K93" s="8">
        <f t="shared" si="50"/>
        <v>75</v>
      </c>
      <c r="L93" s="7">
        <f t="shared" si="46"/>
        <v>3</v>
      </c>
      <c r="M93" s="8" t="s">
        <v>16</v>
      </c>
      <c r="N93" s="1013">
        <f t="shared" si="51"/>
        <v>37.5</v>
      </c>
      <c r="O93" s="1056" t="s">
        <v>384</v>
      </c>
      <c r="P93" s="69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9" s="5" customFormat="1" ht="26.25" x14ac:dyDescent="0.25">
      <c r="A94" s="8" t="s">
        <v>13</v>
      </c>
      <c r="B94" s="8" t="s">
        <v>28</v>
      </c>
      <c r="C94" s="38" t="s">
        <v>356</v>
      </c>
      <c r="D94" s="964"/>
      <c r="E94" s="22">
        <v>4</v>
      </c>
      <c r="F94" s="8">
        <f t="shared" si="48"/>
        <v>120</v>
      </c>
      <c r="G94" s="8">
        <f t="shared" si="49"/>
        <v>45</v>
      </c>
      <c r="H94" s="8">
        <v>30</v>
      </c>
      <c r="I94" s="8"/>
      <c r="J94" s="8">
        <v>15</v>
      </c>
      <c r="K94" s="8">
        <f t="shared" si="50"/>
        <v>75</v>
      </c>
      <c r="L94" s="7">
        <f t="shared" si="46"/>
        <v>3</v>
      </c>
      <c r="M94" s="8" t="s">
        <v>16</v>
      </c>
      <c r="N94" s="1013">
        <f t="shared" si="51"/>
        <v>37.5</v>
      </c>
      <c r="O94" s="1056" t="s">
        <v>384</v>
      </c>
      <c r="P94" s="69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9" s="5" customFormat="1" x14ac:dyDescent="0.25">
      <c r="A95" s="8" t="s">
        <v>13</v>
      </c>
      <c r="B95" s="8" t="s">
        <v>14</v>
      </c>
      <c r="C95" s="38" t="s">
        <v>362</v>
      </c>
      <c r="D95" s="964"/>
      <c r="E95" s="22">
        <v>2</v>
      </c>
      <c r="F95" s="8">
        <f t="shared" si="48"/>
        <v>60</v>
      </c>
      <c r="G95" s="8"/>
      <c r="H95" s="8"/>
      <c r="I95" s="8"/>
      <c r="J95" s="8"/>
      <c r="K95" s="8">
        <f t="shared" si="50"/>
        <v>60</v>
      </c>
      <c r="L95" s="7"/>
      <c r="M95" s="8" t="s">
        <v>26</v>
      </c>
      <c r="N95" s="1013"/>
      <c r="O95" s="1056" t="s">
        <v>384</v>
      </c>
      <c r="P95" s="696"/>
      <c r="Q95" s="6"/>
      <c r="R95" s="6"/>
      <c r="S95" s="6"/>
      <c r="T95" s="6"/>
      <c r="U95" s="6"/>
      <c r="V95" s="6"/>
      <c r="W95" s="6"/>
      <c r="X95" s="6"/>
      <c r="Y95" s="6"/>
    </row>
    <row r="96" spans="1:29" s="1041" customFormat="1" x14ac:dyDescent="0.25">
      <c r="A96" s="8" t="s">
        <v>13</v>
      </c>
      <c r="B96" s="8" t="s">
        <v>14</v>
      </c>
      <c r="C96" s="38" t="s">
        <v>430</v>
      </c>
      <c r="D96" s="964">
        <v>3</v>
      </c>
      <c r="E96" s="22">
        <v>3</v>
      </c>
      <c r="F96" s="8">
        <f t="shared" si="48"/>
        <v>90</v>
      </c>
      <c r="G96" s="8">
        <f t="shared" ref="G96" si="52">H96+I96+J96</f>
        <v>45</v>
      </c>
      <c r="H96" s="8">
        <v>30</v>
      </c>
      <c r="I96" s="8"/>
      <c r="J96" s="8">
        <v>15</v>
      </c>
      <c r="K96" s="8">
        <f t="shared" si="50"/>
        <v>45</v>
      </c>
      <c r="L96" s="7">
        <f t="shared" ref="L96" si="53">G96/15</f>
        <v>3</v>
      </c>
      <c r="M96" s="8" t="s">
        <v>18</v>
      </c>
      <c r="N96" s="1013">
        <f t="shared" ref="N96" si="54">G96/F96*100</f>
        <v>50</v>
      </c>
      <c r="O96" s="1056" t="s">
        <v>384</v>
      </c>
      <c r="P96" s="696"/>
      <c r="Q96" s="1040"/>
      <c r="R96" s="1040"/>
      <c r="S96" s="1040"/>
      <c r="T96" s="1040"/>
      <c r="U96" s="1040"/>
      <c r="V96" s="1040"/>
      <c r="W96" s="1040"/>
      <c r="X96" s="1040"/>
      <c r="Y96" s="1040"/>
    </row>
    <row r="97" spans="1:29" ht="12.75" x14ac:dyDescent="0.2">
      <c r="A97" s="8"/>
      <c r="B97" s="8"/>
      <c r="C97" s="38"/>
      <c r="D97" s="38"/>
      <c r="E97" s="7"/>
      <c r="F97" s="8"/>
      <c r="G97" s="8"/>
      <c r="H97" s="8"/>
      <c r="I97" s="8"/>
      <c r="J97" s="8"/>
      <c r="K97" s="8"/>
      <c r="L97" s="7"/>
      <c r="M97" s="8"/>
      <c r="N97" s="7"/>
      <c r="O97" s="1078" t="s">
        <v>18</v>
      </c>
      <c r="P97" s="1079">
        <f>COUNTIFS(M88:M96,O97)</f>
        <v>3</v>
      </c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ht="13.5" thickBot="1" x14ac:dyDescent="0.25">
      <c r="A98" s="1032"/>
      <c r="B98" s="1033"/>
      <c r="C98" s="1034"/>
      <c r="D98" s="1035">
        <f>SUM(D85:D97)</f>
        <v>13</v>
      </c>
      <c r="E98" s="1036">
        <f>SUM(E85:E97)</f>
        <v>30</v>
      </c>
      <c r="F98" s="1037"/>
      <c r="G98" s="1037"/>
      <c r="H98" s="1037"/>
      <c r="I98" s="1037"/>
      <c r="J98" s="1037"/>
      <c r="K98" s="1037"/>
      <c r="L98" s="1038">
        <f>SUM(L86:L97)</f>
        <v>23</v>
      </c>
      <c r="M98" s="1037"/>
      <c r="N98" s="1039"/>
      <c r="O98" s="1054" t="s">
        <v>16</v>
      </c>
      <c r="P98" s="1079">
        <v>5</v>
      </c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ht="12.75" x14ac:dyDescent="0.2">
      <c r="C99" s="2"/>
      <c r="D99" s="3"/>
      <c r="O99" s="1054" t="s">
        <v>26</v>
      </c>
      <c r="P99" s="1079">
        <f>COUNTIFS(M88:M97,O99)</f>
        <v>1</v>
      </c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x14ac:dyDescent="0.25">
      <c r="C100" s="1" t="s">
        <v>57</v>
      </c>
      <c r="D100" s="39"/>
      <c r="O100" s="696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x14ac:dyDescent="0.25">
      <c r="C101" s="2026" t="s">
        <v>0</v>
      </c>
      <c r="D101" s="2030" t="s">
        <v>59</v>
      </c>
      <c r="E101" s="2029" t="s">
        <v>1</v>
      </c>
      <c r="F101" s="2031" t="s">
        <v>2</v>
      </c>
      <c r="G101" s="2031"/>
      <c r="H101" s="2031"/>
      <c r="I101" s="2031"/>
      <c r="J101" s="2031"/>
      <c r="K101" s="2032"/>
      <c r="L101" s="2029" t="s">
        <v>3</v>
      </c>
      <c r="M101" s="2029" t="s">
        <v>4</v>
      </c>
      <c r="N101" s="2029" t="s">
        <v>5</v>
      </c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x14ac:dyDescent="0.25">
      <c r="C102" s="2027"/>
      <c r="D102" s="2037"/>
      <c r="E102" s="2029"/>
      <c r="F102" s="2029" t="s">
        <v>6</v>
      </c>
      <c r="G102" s="2034" t="s">
        <v>7</v>
      </c>
      <c r="H102" s="2034"/>
      <c r="I102" s="2034"/>
      <c r="J102" s="2034"/>
      <c r="K102" s="2029" t="s">
        <v>22</v>
      </c>
      <c r="L102" s="2029"/>
      <c r="M102" s="2029"/>
      <c r="N102" s="202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ht="25.5" customHeight="1" x14ac:dyDescent="0.25">
      <c r="C103" s="2027"/>
      <c r="D103" s="2037"/>
      <c r="E103" s="2029"/>
      <c r="F103" s="2032"/>
      <c r="G103" s="2029" t="s">
        <v>9</v>
      </c>
      <c r="H103" s="2031" t="s">
        <v>10</v>
      </c>
      <c r="I103" s="2032"/>
      <c r="J103" s="2032"/>
      <c r="K103" s="2032"/>
      <c r="L103" s="2029"/>
      <c r="M103" s="2029"/>
      <c r="N103" s="202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ht="18" customHeight="1" x14ac:dyDescent="0.25">
      <c r="C104" s="2027"/>
      <c r="D104" s="2037"/>
      <c r="E104" s="2029"/>
      <c r="F104" s="2032"/>
      <c r="G104" s="2035"/>
      <c r="H104" s="2039" t="s">
        <v>23</v>
      </c>
      <c r="I104" s="2039" t="s">
        <v>24</v>
      </c>
      <c r="J104" s="2039" t="s">
        <v>25</v>
      </c>
      <c r="K104" s="2032"/>
      <c r="L104" s="2029"/>
      <c r="M104" s="2029"/>
      <c r="N104" s="202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x14ac:dyDescent="0.25">
      <c r="C105" s="2027"/>
      <c r="D105" s="2037"/>
      <c r="E105" s="2029"/>
      <c r="F105" s="2032"/>
      <c r="G105" s="2035"/>
      <c r="H105" s="2039"/>
      <c r="I105" s="2039"/>
      <c r="J105" s="2039"/>
      <c r="K105" s="2032"/>
      <c r="L105" s="2029"/>
      <c r="M105" s="2029"/>
      <c r="N105" s="202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x14ac:dyDescent="0.25">
      <c r="C106" s="2027"/>
      <c r="D106" s="2037"/>
      <c r="E106" s="2029"/>
      <c r="F106" s="2032"/>
      <c r="G106" s="2035"/>
      <c r="H106" s="2039"/>
      <c r="I106" s="2039"/>
      <c r="J106" s="2039"/>
      <c r="K106" s="2032"/>
      <c r="L106" s="2029"/>
      <c r="M106" s="2029"/>
      <c r="N106" s="202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ht="15" customHeight="1" x14ac:dyDescent="0.25">
      <c r="C107" s="2028"/>
      <c r="D107" s="2038"/>
      <c r="E107" s="2029"/>
      <c r="F107" s="2032"/>
      <c r="G107" s="2035"/>
      <c r="H107" s="2039"/>
      <c r="I107" s="2039"/>
      <c r="J107" s="2039"/>
      <c r="K107" s="2032"/>
      <c r="L107" s="2029"/>
      <c r="M107" s="2029"/>
      <c r="N107" s="202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ht="25.5" x14ac:dyDescent="0.25">
      <c r="A108" s="37" t="s">
        <v>16</v>
      </c>
      <c r="B108" s="37" t="s">
        <v>28</v>
      </c>
      <c r="C108" s="1201" t="s">
        <v>422</v>
      </c>
      <c r="D108" s="7">
        <v>2</v>
      </c>
      <c r="E108" s="7">
        <v>2</v>
      </c>
      <c r="F108" s="8">
        <f>E108*30</f>
        <v>60</v>
      </c>
      <c r="G108" s="8">
        <f>H108+I108+J108</f>
        <v>39</v>
      </c>
      <c r="H108" s="8"/>
      <c r="I108" s="8"/>
      <c r="J108" s="8">
        <v>39</v>
      </c>
      <c r="K108" s="8">
        <f>F108-G108</f>
        <v>21</v>
      </c>
      <c r="L108" s="7">
        <f>G108/13</f>
        <v>3</v>
      </c>
      <c r="M108" s="8" t="s">
        <v>16</v>
      </c>
      <c r="N108" s="7">
        <f>G108/F108*100</f>
        <v>65</v>
      </c>
      <c r="O108" s="1055" t="s">
        <v>58</v>
      </c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ht="26.25" x14ac:dyDescent="0.25">
      <c r="A109" s="8" t="s">
        <v>13</v>
      </c>
      <c r="B109" s="8" t="s">
        <v>28</v>
      </c>
      <c r="C109" s="26" t="s">
        <v>381</v>
      </c>
      <c r="D109" s="964"/>
      <c r="E109" s="22">
        <v>4</v>
      </c>
      <c r="F109" s="8">
        <f t="shared" ref="F109" si="55">E109*30</f>
        <v>120</v>
      </c>
      <c r="G109" s="8">
        <f t="shared" ref="G109" si="56">H109+I109+J109</f>
        <v>52</v>
      </c>
      <c r="H109" s="8">
        <v>26</v>
      </c>
      <c r="I109" s="8"/>
      <c r="J109" s="8">
        <v>26</v>
      </c>
      <c r="K109" s="8">
        <f t="shared" ref="K109" si="57">F109-G109</f>
        <v>68</v>
      </c>
      <c r="L109" s="7">
        <f>G109/13</f>
        <v>4</v>
      </c>
      <c r="M109" s="8" t="s">
        <v>16</v>
      </c>
      <c r="N109" s="1013">
        <f t="shared" ref="N109" si="58">G109/F109*100</f>
        <v>43.333333333333336</v>
      </c>
      <c r="O109" s="1056" t="s">
        <v>384</v>
      </c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hidden="1" x14ac:dyDescent="0.25">
      <c r="C110" s="26"/>
      <c r="D110" s="38"/>
      <c r="E110" s="22"/>
      <c r="F110" s="8"/>
      <c r="G110" s="8"/>
      <c r="H110" s="8"/>
      <c r="I110" s="8"/>
      <c r="J110" s="8"/>
      <c r="K110" s="8"/>
      <c r="L110" s="7">
        <f t="shared" ref="L110" si="59">G110/13</f>
        <v>0</v>
      </c>
      <c r="M110" s="8"/>
      <c r="N110" s="7"/>
      <c r="O110" s="1055" t="s">
        <v>63</v>
      </c>
      <c r="P110" s="696" t="s">
        <v>54</v>
      </c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x14ac:dyDescent="0.25">
      <c r="A111" s="8" t="s">
        <v>13</v>
      </c>
      <c r="B111" s="8" t="s">
        <v>14</v>
      </c>
      <c r="C111" s="26" t="s">
        <v>379</v>
      </c>
      <c r="D111" s="964">
        <v>2</v>
      </c>
      <c r="E111" s="22">
        <v>4</v>
      </c>
      <c r="F111" s="8">
        <f t="shared" ref="F111:F112" si="60">E111*30</f>
        <v>120</v>
      </c>
      <c r="G111" s="8">
        <f t="shared" ref="G111:G112" si="61">H111+I111+J111</f>
        <v>52</v>
      </c>
      <c r="H111" s="8">
        <v>26</v>
      </c>
      <c r="I111" s="8"/>
      <c r="J111" s="8">
        <v>26</v>
      </c>
      <c r="K111" s="8">
        <f t="shared" ref="K111:K112" si="62">F111-G111</f>
        <v>68</v>
      </c>
      <c r="L111" s="964">
        <f>G111/13</f>
        <v>4</v>
      </c>
      <c r="M111" s="8" t="s">
        <v>18</v>
      </c>
      <c r="N111" s="1013">
        <f>G111/F111*100</f>
        <v>43.333333333333336</v>
      </c>
      <c r="O111" s="1056" t="s">
        <v>384</v>
      </c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x14ac:dyDescent="0.25">
      <c r="A112" s="8" t="s">
        <v>13</v>
      </c>
      <c r="B112" s="8" t="s">
        <v>14</v>
      </c>
      <c r="C112" s="38" t="s">
        <v>380</v>
      </c>
      <c r="D112" s="964">
        <v>3</v>
      </c>
      <c r="E112" s="7">
        <v>3</v>
      </c>
      <c r="F112" s="8">
        <f t="shared" si="60"/>
        <v>90</v>
      </c>
      <c r="G112" s="8">
        <f t="shared" si="61"/>
        <v>39</v>
      </c>
      <c r="H112" s="8">
        <v>26</v>
      </c>
      <c r="I112" s="8"/>
      <c r="J112" s="8">
        <v>13</v>
      </c>
      <c r="K112" s="8">
        <f t="shared" si="62"/>
        <v>51</v>
      </c>
      <c r="L112" s="964">
        <f t="shared" ref="L112:L114" si="63">G112/13</f>
        <v>3</v>
      </c>
      <c r="M112" s="8" t="s">
        <v>18</v>
      </c>
      <c r="N112" s="1013">
        <f>G112/F112*100</f>
        <v>43.333333333333336</v>
      </c>
      <c r="O112" s="1056" t="s">
        <v>384</v>
      </c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x14ac:dyDescent="0.25">
      <c r="A113" s="8" t="s">
        <v>13</v>
      </c>
      <c r="B113" s="8" t="s">
        <v>14</v>
      </c>
      <c r="C113" s="38" t="s">
        <v>361</v>
      </c>
      <c r="D113" s="964">
        <v>2</v>
      </c>
      <c r="E113" s="7">
        <v>4</v>
      </c>
      <c r="F113" s="8">
        <f>E113*30</f>
        <v>120</v>
      </c>
      <c r="G113" s="8">
        <f>H113+I113+J113</f>
        <v>52</v>
      </c>
      <c r="H113" s="8">
        <v>26</v>
      </c>
      <c r="I113" s="8"/>
      <c r="J113" s="8">
        <v>26</v>
      </c>
      <c r="K113" s="8">
        <f>F113-G113</f>
        <v>68</v>
      </c>
      <c r="L113" s="964">
        <f t="shared" si="63"/>
        <v>4</v>
      </c>
      <c r="M113" s="8" t="s">
        <v>18</v>
      </c>
      <c r="N113" s="1013">
        <f>G113/F113*100</f>
        <v>43.333333333333336</v>
      </c>
      <c r="O113" s="1056" t="s">
        <v>384</v>
      </c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9"/>
      <c r="AB113" s="9"/>
      <c r="AC113" s="9"/>
    </row>
    <row r="114" spans="1:29" ht="26.25" x14ac:dyDescent="0.25">
      <c r="A114" s="8" t="s">
        <v>13</v>
      </c>
      <c r="B114" s="8" t="s">
        <v>14</v>
      </c>
      <c r="C114" s="38" t="s">
        <v>347</v>
      </c>
      <c r="D114" s="964"/>
      <c r="E114" s="22">
        <v>1</v>
      </c>
      <c r="F114" s="8">
        <f t="shared" ref="F114:F115" si="64">E114*30</f>
        <v>30</v>
      </c>
      <c r="G114" s="8"/>
      <c r="H114" s="8"/>
      <c r="I114" s="8"/>
      <c r="J114" s="8"/>
      <c r="K114" s="8">
        <f t="shared" ref="K114" si="65">F114-G114</f>
        <v>30</v>
      </c>
      <c r="L114" s="964">
        <f t="shared" si="63"/>
        <v>0</v>
      </c>
      <c r="M114" s="8" t="s">
        <v>26</v>
      </c>
      <c r="N114" s="1013">
        <f t="shared" ref="N114" si="66">G114/F114*100</f>
        <v>0</v>
      </c>
      <c r="O114" s="1056" t="s">
        <v>384</v>
      </c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x14ac:dyDescent="0.25">
      <c r="A115" s="8" t="s">
        <v>13</v>
      </c>
      <c r="B115" s="8" t="s">
        <v>14</v>
      </c>
      <c r="C115" s="28" t="s">
        <v>38</v>
      </c>
      <c r="D115" s="964"/>
      <c r="E115" s="1024">
        <v>6</v>
      </c>
      <c r="F115" s="8">
        <f t="shared" si="64"/>
        <v>180</v>
      </c>
      <c r="G115" s="8">
        <f>H115+I115+J115</f>
        <v>0</v>
      </c>
      <c r="H115" s="8"/>
      <c r="I115" s="8"/>
      <c r="J115" s="8"/>
      <c r="K115" s="8">
        <f>F115-G115</f>
        <v>180</v>
      </c>
      <c r="L115" s="7">
        <f>G115/13</f>
        <v>0</v>
      </c>
      <c r="M115" s="8" t="s">
        <v>26</v>
      </c>
      <c r="N115" s="1013">
        <f>G115/F115*100</f>
        <v>0</v>
      </c>
      <c r="O115" s="1056" t="s">
        <v>384</v>
      </c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ht="15.75" thickBot="1" x14ac:dyDescent="0.3">
      <c r="A116" s="37" t="s">
        <v>13</v>
      </c>
      <c r="B116" s="37" t="s">
        <v>14</v>
      </c>
      <c r="C116" s="13" t="s">
        <v>398</v>
      </c>
      <c r="D116" s="13"/>
      <c r="E116" s="17">
        <v>6</v>
      </c>
      <c r="F116" s="18">
        <f t="shared" ref="F116" si="67">E116*30</f>
        <v>180</v>
      </c>
      <c r="G116" s="18">
        <f t="shared" ref="G116" si="68">H116+I116+J116</f>
        <v>0</v>
      </c>
      <c r="H116" s="18"/>
      <c r="I116" s="18"/>
      <c r="J116" s="18"/>
      <c r="K116" s="18">
        <f t="shared" ref="K116" si="69">F116-G116</f>
        <v>180</v>
      </c>
      <c r="L116" s="17">
        <f t="shared" ref="L116" si="70">G116/13</f>
        <v>0</v>
      </c>
      <c r="M116" s="18"/>
      <c r="N116" s="17">
        <f t="shared" ref="N116" si="71">G116/F116*100</f>
        <v>0</v>
      </c>
      <c r="O116" s="1056" t="s">
        <v>384</v>
      </c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</row>
    <row r="117" spans="1:29" ht="15.75" thickBot="1" x14ac:dyDescent="0.3">
      <c r="A117" s="19"/>
      <c r="B117" s="20"/>
      <c r="C117" s="38" t="s">
        <v>21</v>
      </c>
      <c r="D117" s="1214">
        <f>SUM(D108:D116)</f>
        <v>9</v>
      </c>
      <c r="E117" s="40">
        <f>SUM(E108:E116)</f>
        <v>30</v>
      </c>
      <c r="F117" s="25"/>
      <c r="G117" s="25"/>
      <c r="H117" s="25"/>
      <c r="I117" s="25"/>
      <c r="J117" s="25"/>
      <c r="K117" s="25"/>
      <c r="L117" s="723">
        <f>SUM(L108:L116)</f>
        <v>18</v>
      </c>
      <c r="M117" s="25"/>
      <c r="N117" s="21"/>
      <c r="O117" s="1078" t="s">
        <v>18</v>
      </c>
      <c r="P117" s="1079">
        <f>COUNTIFS(M108:M116,O117)</f>
        <v>3</v>
      </c>
    </row>
    <row r="118" spans="1:29" x14ac:dyDescent="0.25">
      <c r="C118" s="1" t="s">
        <v>21</v>
      </c>
      <c r="D118" s="14">
        <f>D33+D74+D98+D117</f>
        <v>120</v>
      </c>
      <c r="E118" s="29">
        <f>E33+E74+E98+E117</f>
        <v>120</v>
      </c>
      <c r="O118" s="1054" t="s">
        <v>16</v>
      </c>
      <c r="P118" s="1079">
        <f>COUNTIFS(M108:M116,O118)</f>
        <v>2</v>
      </c>
    </row>
    <row r="119" spans="1:29" x14ac:dyDescent="0.25">
      <c r="O119" s="1054" t="s">
        <v>26</v>
      </c>
      <c r="P119" s="1079">
        <f>COUNTIFS(M108:M117,O119)</f>
        <v>2</v>
      </c>
    </row>
    <row r="122" spans="1:29" x14ac:dyDescent="0.25">
      <c r="C122" s="2"/>
      <c r="D122" s="2"/>
      <c r="E122" s="4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</row>
    <row r="123" spans="1:29" x14ac:dyDescent="0.25"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</row>
    <row r="124" spans="1:29" x14ac:dyDescent="0.25">
      <c r="C124" s="1" t="s">
        <v>21</v>
      </c>
      <c r="D124" s="30">
        <f>D125+D126</f>
        <v>120</v>
      </c>
      <c r="E124" s="30">
        <f>E125+E126</f>
        <v>120</v>
      </c>
      <c r="F124" s="30">
        <f>F125+F126</f>
        <v>3600</v>
      </c>
      <c r="G124" s="31">
        <f>F124/$F$124*100</f>
        <v>100</v>
      </c>
      <c r="H124" s="32"/>
      <c r="I124" s="33"/>
      <c r="J124" s="33"/>
      <c r="K124" s="33"/>
      <c r="L124" s="39" t="s">
        <v>63</v>
      </c>
      <c r="M124" s="39">
        <f t="shared" ref="M124:M129" ca="1" si="72">SUMIF($O$3:$O$121,L124,$E$3:$E$117)</f>
        <v>0</v>
      </c>
      <c r="O124" s="695">
        <f t="shared" ref="O124:O129" ca="1" si="73">M124/$E$124*100</f>
        <v>0</v>
      </c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</row>
    <row r="125" spans="1:29" x14ac:dyDescent="0.25">
      <c r="B125" s="37" t="s">
        <v>14</v>
      </c>
      <c r="C125" s="1" t="s">
        <v>34</v>
      </c>
      <c r="D125" s="31">
        <f>SUMIF(B$10:B$117,B125,D$10:D$117)</f>
        <v>92</v>
      </c>
      <c r="E125" s="31">
        <f>SUMIF(B$10:B$117,B125,E$10:E$117)</f>
        <v>88</v>
      </c>
      <c r="F125" s="37">
        <f>E125*30</f>
        <v>2640</v>
      </c>
      <c r="G125" s="31">
        <f>F125/F$124*100</f>
        <v>73.333333333333329</v>
      </c>
      <c r="H125" s="37"/>
      <c r="J125" s="29"/>
      <c r="K125" s="29"/>
      <c r="L125" s="39" t="s">
        <v>48</v>
      </c>
      <c r="M125" s="39">
        <f t="shared" ca="1" si="72"/>
        <v>0</v>
      </c>
      <c r="O125" s="695">
        <f t="shared" ca="1" si="73"/>
        <v>0</v>
      </c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</row>
    <row r="126" spans="1:29" x14ac:dyDescent="0.25">
      <c r="B126" s="37" t="s">
        <v>28</v>
      </c>
      <c r="C126" s="1" t="s">
        <v>35</v>
      </c>
      <c r="D126" s="31">
        <f>SUMIF(B$10:B$117,B126,D$10:D$117)</f>
        <v>28</v>
      </c>
      <c r="E126" s="31">
        <f>SUMIF(B$10:B$117,B126,E$10:E$117)</f>
        <v>32</v>
      </c>
      <c r="F126" s="37">
        <f t="shared" ref="F126:F133" si="74">E126*30</f>
        <v>960</v>
      </c>
      <c r="G126" s="31">
        <f>F126/F$124*100</f>
        <v>26.666666666666668</v>
      </c>
      <c r="H126" s="37"/>
      <c r="L126" s="39" t="s">
        <v>55</v>
      </c>
      <c r="M126" s="39">
        <f t="shared" ca="1" si="72"/>
        <v>2</v>
      </c>
      <c r="O126" s="695">
        <f t="shared" ca="1" si="73"/>
        <v>1.6666666666666667</v>
      </c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</row>
    <row r="127" spans="1:29" x14ac:dyDescent="0.25">
      <c r="E127" s="37"/>
      <c r="F127" s="37"/>
      <c r="G127" s="37"/>
      <c r="H127" s="37"/>
      <c r="L127" s="39" t="s">
        <v>58</v>
      </c>
      <c r="M127" s="39">
        <f t="shared" ca="1" si="72"/>
        <v>8</v>
      </c>
      <c r="O127" s="695">
        <f t="shared" ca="1" si="73"/>
        <v>6.666666666666667</v>
      </c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</row>
    <row r="128" spans="1:29" x14ac:dyDescent="0.25">
      <c r="C128" s="1" t="s">
        <v>39</v>
      </c>
      <c r="E128" s="34">
        <f>E129+E130</f>
        <v>33.5</v>
      </c>
      <c r="F128" s="34">
        <f>F129+F130</f>
        <v>1005</v>
      </c>
      <c r="G128" s="31">
        <f>F128/$F$128*100</f>
        <v>100</v>
      </c>
      <c r="H128" s="37"/>
      <c r="L128" s="39" t="s">
        <v>47</v>
      </c>
      <c r="M128" s="39">
        <f t="shared" ca="1" si="72"/>
        <v>0</v>
      </c>
      <c r="O128" s="695">
        <f t="shared" ca="1" si="73"/>
        <v>0</v>
      </c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</row>
    <row r="129" spans="1:29" x14ac:dyDescent="0.25">
      <c r="A129" s="37" t="s">
        <v>16</v>
      </c>
      <c r="B129" s="37" t="s">
        <v>14</v>
      </c>
      <c r="C129" s="1" t="s">
        <v>34</v>
      </c>
      <c r="E129" s="37">
        <f>SUMIFS(E$10:E$117,A$10:A$117,A129,B$10:B$117,B129)</f>
        <v>23.5</v>
      </c>
      <c r="F129" s="37">
        <f t="shared" si="74"/>
        <v>705</v>
      </c>
      <c r="G129" s="31">
        <f>F129/F$128*100</f>
        <v>70.149253731343293</v>
      </c>
      <c r="H129" s="37"/>
      <c r="L129" s="39" t="s">
        <v>46</v>
      </c>
      <c r="M129" s="39">
        <f t="shared" ca="1" si="72"/>
        <v>2.5</v>
      </c>
      <c r="O129" s="695">
        <f t="shared" ca="1" si="73"/>
        <v>2.083333333333333</v>
      </c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</row>
    <row r="130" spans="1:29" x14ac:dyDescent="0.25">
      <c r="A130" s="37" t="s">
        <v>16</v>
      </c>
      <c r="B130" s="37" t="s">
        <v>28</v>
      </c>
      <c r="C130" s="1" t="s">
        <v>35</v>
      </c>
      <c r="E130" s="37">
        <f>SUMIFS(E$10:E$117,A$10:A$117,A130,B$10:B$117,B130)</f>
        <v>10</v>
      </c>
      <c r="F130" s="37">
        <f>E130*30</f>
        <v>300</v>
      </c>
      <c r="G130" s="31">
        <f>F130/F$128*100</f>
        <v>29.850746268656714</v>
      </c>
      <c r="H130" s="37"/>
      <c r="O130" s="695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</row>
    <row r="131" spans="1:29" x14ac:dyDescent="0.25">
      <c r="C131" s="1" t="s">
        <v>40</v>
      </c>
      <c r="E131" s="34">
        <f>E132+E133</f>
        <v>86.5</v>
      </c>
      <c r="F131" s="34">
        <f>F132+F133</f>
        <v>2595</v>
      </c>
      <c r="G131" s="34">
        <f>G132+G133</f>
        <v>100</v>
      </c>
      <c r="L131" s="39" t="s">
        <v>56</v>
      </c>
      <c r="M131" s="39">
        <f ca="1">SUMIF($O$3:$O$121,L131,$E$3:$E$117)</f>
        <v>0</v>
      </c>
      <c r="O131" s="695">
        <f ca="1">M131/$E$124*100</f>
        <v>0</v>
      </c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</row>
    <row r="132" spans="1:29" x14ac:dyDescent="0.25">
      <c r="A132" s="37" t="s">
        <v>13</v>
      </c>
      <c r="B132" s="37" t="s">
        <v>14</v>
      </c>
      <c r="C132" s="1" t="s">
        <v>34</v>
      </c>
      <c r="E132" s="37">
        <f>SUMIFS(E$10:E$117,A$10:A$117,A132,B$10:B$117,B132)</f>
        <v>64.5</v>
      </c>
      <c r="F132" s="37">
        <f t="shared" si="74"/>
        <v>1935</v>
      </c>
      <c r="G132" s="29">
        <f>F132/F$131*100</f>
        <v>74.566473988439313</v>
      </c>
      <c r="L132" s="1056" t="s">
        <v>384</v>
      </c>
      <c r="M132" s="39">
        <f ca="1">SUMIF($O$3:$O$121,L132,$E$3:$E$117)</f>
        <v>77.5</v>
      </c>
      <c r="O132" s="695">
        <f ca="1">M132/$E$124*100</f>
        <v>64.583333333333343</v>
      </c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</row>
    <row r="133" spans="1:29" x14ac:dyDescent="0.25">
      <c r="A133" s="37" t="s">
        <v>13</v>
      </c>
      <c r="B133" s="37" t="s">
        <v>28</v>
      </c>
      <c r="C133" s="1" t="s">
        <v>35</v>
      </c>
      <c r="E133" s="37">
        <f>SUMIFS(E$10:E$117,A$10:A$117,A133,B$10:B$117,B133)</f>
        <v>22</v>
      </c>
      <c r="F133" s="37">
        <f t="shared" si="74"/>
        <v>660</v>
      </c>
      <c r="G133" s="29">
        <f>F133/F$131*100</f>
        <v>25.433526011560691</v>
      </c>
      <c r="M133" s="39">
        <f ca="1">SUM(M124:M132)</f>
        <v>90</v>
      </c>
      <c r="O133" s="695">
        <f ca="1">M133/$E$124*100</f>
        <v>75</v>
      </c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</row>
  </sheetData>
  <mergeCells count="61">
    <mergeCell ref="N101:N107"/>
    <mergeCell ref="F102:F107"/>
    <mergeCell ref="G102:J102"/>
    <mergeCell ref="K102:K107"/>
    <mergeCell ref="G103:G107"/>
    <mergeCell ref="H103:J103"/>
    <mergeCell ref="J104:J107"/>
    <mergeCell ref="L101:L107"/>
    <mergeCell ref="M101:M107"/>
    <mergeCell ref="I104:I107"/>
    <mergeCell ref="H104:H107"/>
    <mergeCell ref="F101:K101"/>
    <mergeCell ref="H81:H84"/>
    <mergeCell ref="I81:I84"/>
    <mergeCell ref="D78:D84"/>
    <mergeCell ref="F38:F43"/>
    <mergeCell ref="N78:N84"/>
    <mergeCell ref="F79:F84"/>
    <mergeCell ref="G79:J79"/>
    <mergeCell ref="K79:K84"/>
    <mergeCell ref="G80:G84"/>
    <mergeCell ref="H80:J80"/>
    <mergeCell ref="J81:J84"/>
    <mergeCell ref="L78:L84"/>
    <mergeCell ref="M78:M84"/>
    <mergeCell ref="N37:N43"/>
    <mergeCell ref="L37:L43"/>
    <mergeCell ref="M37:M43"/>
    <mergeCell ref="F78:K78"/>
    <mergeCell ref="G38:J38"/>
    <mergeCell ref="D37:D43"/>
    <mergeCell ref="H39:J39"/>
    <mergeCell ref="H40:H43"/>
    <mergeCell ref="I40:I43"/>
    <mergeCell ref="F37:K37"/>
    <mergeCell ref="J40:J43"/>
    <mergeCell ref="K38:K43"/>
    <mergeCell ref="G39:G43"/>
    <mergeCell ref="D101:D107"/>
    <mergeCell ref="E78:E84"/>
    <mergeCell ref="D3:D9"/>
    <mergeCell ref="E101:E107"/>
    <mergeCell ref="C101:C107"/>
    <mergeCell ref="C78:C84"/>
    <mergeCell ref="C37:C43"/>
    <mergeCell ref="E37:E43"/>
    <mergeCell ref="C1:N1"/>
    <mergeCell ref="C3:C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6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3" manualBreakCount="3">
    <brk id="35" max="15" man="1"/>
    <brk id="75" max="16383" man="1"/>
    <brk id="12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план (2)</vt:lpstr>
      <vt:lpstr>заготовка</vt:lpstr>
      <vt:lpstr>Титул </vt:lpstr>
      <vt:lpstr>план (3)</vt:lpstr>
      <vt:lpstr>план</vt:lpstr>
      <vt:lpstr>Семестровка уск</vt:lpstr>
      <vt:lpstr>план!Область_печати</vt:lpstr>
      <vt:lpstr>'план (2)'!Область_печати</vt:lpstr>
      <vt:lpstr>'план (3)'!Область_печати</vt:lpstr>
      <vt:lpstr>'Семестровка уск'!Область_печати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Андрей</cp:lastModifiedBy>
  <cp:lastPrinted>2021-09-03T03:39:03Z</cp:lastPrinted>
  <dcterms:created xsi:type="dcterms:W3CDTF">2018-09-25T13:00:18Z</dcterms:created>
  <dcterms:modified xsi:type="dcterms:W3CDTF">2021-10-28T09:53:24Z</dcterms:modified>
</cp:coreProperties>
</file>