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7 Торгівля\"/>
    </mc:Choice>
  </mc:AlternateContent>
  <bookViews>
    <workbookView xWindow="480" yWindow="510" windowWidth="16860" windowHeight="7695" firstSheet="2" activeTab="3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 D7 приск зо 2025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D7 приск зо 2025'!$A$1:$AA$179</definedName>
    <definedName name="_xlnm.Print_Area" localSheetId="4">семестровка!$A$1:$M$126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E45" i="17" l="1"/>
  <c r="F45" i="17"/>
  <c r="J45" i="17"/>
  <c r="H65" i="7"/>
  <c r="M65" i="7"/>
  <c r="AE155" i="7"/>
  <c r="H50" i="7"/>
  <c r="H55" i="7"/>
  <c r="H63" i="7"/>
  <c r="H58" i="7"/>
  <c r="H80" i="7"/>
  <c r="H11" i="7"/>
  <c r="H15" i="7"/>
  <c r="H44" i="7" s="1"/>
  <c r="H93" i="7" s="1"/>
  <c r="H17" i="7"/>
  <c r="H20" i="7"/>
  <c r="H23" i="7"/>
  <c r="H26" i="7"/>
  <c r="H29" i="7"/>
  <c r="H31" i="7"/>
  <c r="H34" i="7"/>
  <c r="H37" i="7"/>
  <c r="H40" i="7"/>
  <c r="H41" i="7"/>
  <c r="H84" i="7"/>
  <c r="H85" i="7"/>
  <c r="H87" i="7"/>
  <c r="H102" i="7"/>
  <c r="H104" i="7"/>
  <c r="H117" i="7"/>
  <c r="H150" i="7" s="1"/>
  <c r="H126" i="7"/>
  <c r="H147" i="7"/>
  <c r="H48" i="7"/>
  <c r="H51" i="7"/>
  <c r="H52" i="7"/>
  <c r="H53" i="7"/>
  <c r="H56" i="7"/>
  <c r="H61" i="7"/>
  <c r="H60" i="7"/>
  <c r="H67" i="7"/>
  <c r="H68" i="7"/>
  <c r="H64" i="7"/>
  <c r="H59" i="7"/>
  <c r="H69" i="7"/>
  <c r="H73" i="7"/>
  <c r="H74" i="7"/>
  <c r="H75" i="7"/>
  <c r="H71" i="7"/>
  <c r="H72" i="7"/>
  <c r="H77" i="7"/>
  <c r="H78" i="7"/>
  <c r="H81" i="7"/>
  <c r="H12" i="7"/>
  <c r="H13" i="7"/>
  <c r="H18" i="7"/>
  <c r="H21" i="7"/>
  <c r="H24" i="7"/>
  <c r="H27" i="7"/>
  <c r="H28" i="7"/>
  <c r="H32" i="7"/>
  <c r="H35" i="7"/>
  <c r="H38" i="7"/>
  <c r="H39" i="7"/>
  <c r="H42" i="7"/>
  <c r="H43" i="7"/>
  <c r="H45" i="7"/>
  <c r="H94" i="7" s="1"/>
  <c r="H86" i="7"/>
  <c r="H88" i="7"/>
  <c r="H91" i="7"/>
  <c r="H92" i="7"/>
  <c r="H108" i="7"/>
  <c r="H98" i="7" s="1"/>
  <c r="H110" i="7"/>
  <c r="H99" i="7" s="1"/>
  <c r="H112" i="7"/>
  <c r="H100" i="7" s="1"/>
  <c r="M100" i="7" s="1"/>
  <c r="H115" i="7"/>
  <c r="H101" i="7" s="1"/>
  <c r="H129" i="7"/>
  <c r="H122" i="7"/>
  <c r="H131" i="7"/>
  <c r="H133" i="7"/>
  <c r="H123" i="7"/>
  <c r="H135" i="7"/>
  <c r="H137" i="7"/>
  <c r="H124" i="7" s="1"/>
  <c r="H139" i="7"/>
  <c r="H141" i="7"/>
  <c r="H143" i="7"/>
  <c r="H145" i="7"/>
  <c r="H125" i="7"/>
  <c r="I81" i="7"/>
  <c r="I45" i="7"/>
  <c r="I94" i="7" s="1"/>
  <c r="I154" i="7" s="1"/>
  <c r="I155" i="7" s="1"/>
  <c r="I118" i="7"/>
  <c r="I151" i="7" s="1"/>
  <c r="I123" i="7"/>
  <c r="I124" i="7"/>
  <c r="I125" i="7"/>
  <c r="I148" i="7"/>
  <c r="J94" i="7"/>
  <c r="J154" i="7" s="1"/>
  <c r="J155" i="7" s="1"/>
  <c r="J118" i="7"/>
  <c r="J151" i="7"/>
  <c r="K94" i="7"/>
  <c r="K154" i="7" s="1"/>
  <c r="K155" i="7"/>
  <c r="L94" i="7"/>
  <c r="L151" i="7"/>
  <c r="L154" i="7" s="1"/>
  <c r="L155" i="7" s="1"/>
  <c r="M48" i="7"/>
  <c r="M51" i="7"/>
  <c r="M52" i="7"/>
  <c r="M53" i="7"/>
  <c r="M56" i="7"/>
  <c r="M61" i="7"/>
  <c r="M60" i="7"/>
  <c r="M67" i="7"/>
  <c r="M68" i="7"/>
  <c r="M64" i="7"/>
  <c r="M59" i="7"/>
  <c r="M69" i="7"/>
  <c r="M73" i="7"/>
  <c r="M74" i="7"/>
  <c r="M75" i="7"/>
  <c r="M71" i="7"/>
  <c r="M72" i="7"/>
  <c r="M77" i="7"/>
  <c r="M78" i="7"/>
  <c r="M79" i="7"/>
  <c r="M12" i="7"/>
  <c r="M13" i="7"/>
  <c r="M18" i="7"/>
  <c r="M21" i="7"/>
  <c r="M24" i="7"/>
  <c r="M27" i="7"/>
  <c r="M28" i="7"/>
  <c r="M32" i="7"/>
  <c r="M35" i="7"/>
  <c r="M38" i="7"/>
  <c r="M39" i="7"/>
  <c r="M42" i="7"/>
  <c r="M43" i="7"/>
  <c r="M86" i="7"/>
  <c r="M88" i="7" s="1"/>
  <c r="M89" i="7" s="1"/>
  <c r="M91" i="7"/>
  <c r="M92" i="7" s="1"/>
  <c r="M99" i="7"/>
  <c r="M101" i="7"/>
  <c r="M122" i="7"/>
  <c r="M131" i="7"/>
  <c r="M133" i="7"/>
  <c r="M123" i="7" s="1"/>
  <c r="M135" i="7"/>
  <c r="M137" i="7"/>
  <c r="M139" i="7"/>
  <c r="M141" i="7"/>
  <c r="M124" i="7"/>
  <c r="M143" i="7"/>
  <c r="M145" i="7"/>
  <c r="M125" i="7" s="1"/>
  <c r="M148" i="7"/>
  <c r="G80" i="7"/>
  <c r="G44" i="7"/>
  <c r="G87" i="7"/>
  <c r="G117" i="7"/>
  <c r="G147" i="7"/>
  <c r="G150" i="7"/>
  <c r="G81" i="7"/>
  <c r="G82" i="7" s="1"/>
  <c r="G45" i="7"/>
  <c r="G88" i="7"/>
  <c r="G92" i="7"/>
  <c r="G94" i="7"/>
  <c r="Y94" i="7" s="1"/>
  <c r="G98" i="7"/>
  <c r="G99" i="7"/>
  <c r="G100" i="7"/>
  <c r="G101" i="7"/>
  <c r="G122" i="7"/>
  <c r="G123" i="7"/>
  <c r="G124" i="7"/>
  <c r="G125" i="7"/>
  <c r="G148" i="7"/>
  <c r="AE95" i="7"/>
  <c r="AE82" i="7"/>
  <c r="S149" i="7"/>
  <c r="S119" i="7"/>
  <c r="S152" i="7" s="1"/>
  <c r="S155" i="7"/>
  <c r="S148" i="7"/>
  <c r="S118" i="7"/>
  <c r="S151" i="7" s="1"/>
  <c r="S154" i="7" s="1"/>
  <c r="S156" i="7" s="1"/>
  <c r="L152" i="7"/>
  <c r="J152" i="7"/>
  <c r="I152" i="7"/>
  <c r="O149" i="7"/>
  <c r="N149" i="7"/>
  <c r="I149" i="7"/>
  <c r="G149" i="7"/>
  <c r="X148" i="7"/>
  <c r="W148" i="7"/>
  <c r="V148" i="7"/>
  <c r="U148" i="7"/>
  <c r="O148" i="7"/>
  <c r="N148" i="7"/>
  <c r="AE54" i="7"/>
  <c r="L95" i="7"/>
  <c r="S82" i="7"/>
  <c r="S95" i="7"/>
  <c r="K95" i="7"/>
  <c r="J95" i="7"/>
  <c r="I95" i="7"/>
  <c r="S81" i="7"/>
  <c r="S94" i="7"/>
  <c r="H89" i="7"/>
  <c r="AE75" i="7"/>
  <c r="H82" i="7"/>
  <c r="I82" i="7"/>
  <c r="J82" i="7"/>
  <c r="L82" i="7"/>
  <c r="H62" i="7"/>
  <c r="H57" i="7"/>
  <c r="L46" i="7"/>
  <c r="K46" i="7"/>
  <c r="J46" i="7"/>
  <c r="I46" i="7"/>
  <c r="H46" i="7"/>
  <c r="G46" i="7"/>
  <c r="X45" i="7"/>
  <c r="W45" i="7"/>
  <c r="V45" i="7"/>
  <c r="U45" i="7"/>
  <c r="T45" i="7"/>
  <c r="S45" i="7"/>
  <c r="R45" i="7"/>
  <c r="AE46" i="7"/>
  <c r="AE119" i="7"/>
  <c r="L26" i="17"/>
  <c r="K26" i="17"/>
  <c r="L46" i="17"/>
  <c r="K46" i="17"/>
  <c r="L66" i="17"/>
  <c r="K66" i="17"/>
  <c r="L87" i="17"/>
  <c r="K87" i="17"/>
  <c r="L106" i="17"/>
  <c r="K106" i="17"/>
  <c r="L123" i="17"/>
  <c r="K123" i="17"/>
  <c r="L124" i="17"/>
  <c r="F120" i="17"/>
  <c r="G46" i="17"/>
  <c r="H123" i="17"/>
  <c r="I123" i="17"/>
  <c r="I46" i="17"/>
  <c r="E16" i="17"/>
  <c r="E23" i="17"/>
  <c r="E38" i="17"/>
  <c r="E37" i="17"/>
  <c r="E41" i="17"/>
  <c r="H26" i="17"/>
  <c r="H124" i="17" s="1"/>
  <c r="I26" i="17"/>
  <c r="T156" i="7"/>
  <c r="P119" i="7"/>
  <c r="N119" i="7"/>
  <c r="K119" i="7"/>
  <c r="J119" i="7"/>
  <c r="I119" i="7"/>
  <c r="K118" i="7"/>
  <c r="N118" i="7"/>
  <c r="P118" i="7"/>
  <c r="G121" i="7"/>
  <c r="G97" i="7"/>
  <c r="M130" i="7"/>
  <c r="T31" i="12"/>
  <c r="F31" i="12"/>
  <c r="C31" i="12"/>
  <c r="W28" i="12"/>
  <c r="W27" i="12"/>
  <c r="W26" i="12"/>
  <c r="W31" i="12" s="1"/>
  <c r="I166" i="7"/>
  <c r="H166" i="7"/>
  <c r="I165" i="7"/>
  <c r="H165" i="7"/>
  <c r="I164" i="7"/>
  <c r="I163" i="7" s="1"/>
  <c r="H164" i="7"/>
  <c r="L163" i="7"/>
  <c r="K163" i="7"/>
  <c r="J163" i="7"/>
  <c r="G163" i="7"/>
  <c r="M166" i="7"/>
  <c r="M165" i="7"/>
  <c r="Y157" i="7"/>
  <c r="AC149" i="7"/>
  <c r="AB149" i="7"/>
  <c r="AB150" i="7" s="1"/>
  <c r="AA149" i="7"/>
  <c r="Z149" i="7"/>
  <c r="Y149" i="7"/>
  <c r="H146" i="7"/>
  <c r="H144" i="7"/>
  <c r="H142" i="7"/>
  <c r="M142" i="7" s="1"/>
  <c r="H140" i="7"/>
  <c r="M140" i="7" s="1"/>
  <c r="H138" i="7"/>
  <c r="M138" i="7" s="1"/>
  <c r="H136" i="7"/>
  <c r="M136" i="7" s="1"/>
  <c r="H134" i="7"/>
  <c r="M134" i="7" s="1"/>
  <c r="H132" i="7"/>
  <c r="M132" i="7" s="1"/>
  <c r="H128" i="7"/>
  <c r="H127" i="7"/>
  <c r="AC119" i="7"/>
  <c r="AC150" i="7" s="1"/>
  <c r="AC151" i="7" s="1"/>
  <c r="AC152" i="7" s="1"/>
  <c r="AB119" i="7"/>
  <c r="AA119" i="7"/>
  <c r="AA150" i="7" s="1"/>
  <c r="Z119" i="7"/>
  <c r="Y119" i="7"/>
  <c r="Y150" i="7" s="1"/>
  <c r="H116" i="7"/>
  <c r="M116" i="7"/>
  <c r="H114" i="7"/>
  <c r="M114" i="7"/>
  <c r="H113" i="7"/>
  <c r="M113" i="7"/>
  <c r="H111" i="7"/>
  <c r="M111" i="7"/>
  <c r="H109" i="7"/>
  <c r="M109" i="7"/>
  <c r="H107" i="7"/>
  <c r="H106" i="7"/>
  <c r="H105" i="7"/>
  <c r="H103" i="7"/>
  <c r="AC98" i="7"/>
  <c r="AB98" i="7"/>
  <c r="AA98" i="7"/>
  <c r="Z98" i="7"/>
  <c r="Y98" i="7"/>
  <c r="AC88" i="7"/>
  <c r="AB88" i="7"/>
  <c r="AA88" i="7"/>
  <c r="Z88" i="7"/>
  <c r="Y88" i="7"/>
  <c r="AC77" i="7"/>
  <c r="AC82" i="7"/>
  <c r="AB77" i="7"/>
  <c r="AB82" i="7"/>
  <c r="AA77" i="7"/>
  <c r="AA82" i="7"/>
  <c r="Z77" i="7"/>
  <c r="Z82" i="7"/>
  <c r="Y77" i="7"/>
  <c r="Y82" i="7"/>
  <c r="G76" i="7"/>
  <c r="H54" i="7"/>
  <c r="H49" i="7"/>
  <c r="AC46" i="7"/>
  <c r="AB46" i="7"/>
  <c r="AA46" i="7"/>
  <c r="Z46" i="7"/>
  <c r="Y46" i="7"/>
  <c r="H36" i="7"/>
  <c r="H33" i="7"/>
  <c r="H30" i="7"/>
  <c r="H25" i="7"/>
  <c r="H22" i="7"/>
  <c r="H19" i="7"/>
  <c r="H16" i="7"/>
  <c r="H14" i="7"/>
  <c r="H97" i="7"/>
  <c r="M108" i="7"/>
  <c r="M110" i="7"/>
  <c r="M112" i="7"/>
  <c r="H121" i="7"/>
  <c r="M115" i="7"/>
  <c r="M129" i="7"/>
  <c r="Z150" i="7"/>
  <c r="Z151" i="7" s="1"/>
  <c r="Z152" i="7" s="1"/>
  <c r="AB151" i="7"/>
  <c r="AB152" i="7" s="1"/>
  <c r="H76" i="7"/>
  <c r="AA151" i="7"/>
  <c r="AA152" i="7" s="1"/>
  <c r="M144" i="7"/>
  <c r="M146" i="7"/>
  <c r="Q156" i="7"/>
  <c r="R156" i="7"/>
  <c r="M123" i="17"/>
  <c r="I106" i="17"/>
  <c r="H87" i="17"/>
  <c r="I87" i="17"/>
  <c r="M87" i="17"/>
  <c r="M124" i="17" s="1"/>
  <c r="I66" i="17"/>
  <c r="E100" i="17"/>
  <c r="F100" i="17"/>
  <c r="J100" i="17" s="1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F121" i="17"/>
  <c r="J121" i="17" s="1"/>
  <c r="E121" i="17"/>
  <c r="E120" i="17"/>
  <c r="J120" i="17" s="1"/>
  <c r="F118" i="17"/>
  <c r="E118" i="17"/>
  <c r="J118" i="17" s="1"/>
  <c r="F119" i="17"/>
  <c r="E119" i="17"/>
  <c r="J119" i="17" s="1"/>
  <c r="F104" i="17"/>
  <c r="E104" i="17"/>
  <c r="J104" i="17" s="1"/>
  <c r="F103" i="17"/>
  <c r="E103" i="17"/>
  <c r="F102" i="17"/>
  <c r="E102" i="17"/>
  <c r="F101" i="17"/>
  <c r="E101" i="17"/>
  <c r="J101" i="17" s="1"/>
  <c r="F99" i="17"/>
  <c r="E99" i="17"/>
  <c r="J99" i="17" s="1"/>
  <c r="F116" i="17"/>
  <c r="E116" i="17"/>
  <c r="J116" i="17" s="1"/>
  <c r="F98" i="17"/>
  <c r="E98" i="17"/>
  <c r="J98" i="17" s="1"/>
  <c r="G26" i="17"/>
  <c r="F77" i="17"/>
  <c r="J77" i="17" s="1"/>
  <c r="E77" i="17"/>
  <c r="F105" i="17"/>
  <c r="E105" i="17"/>
  <c r="F84" i="17"/>
  <c r="J84" i="17" s="1"/>
  <c r="E84" i="17"/>
  <c r="F83" i="17"/>
  <c r="E83" i="17"/>
  <c r="F82" i="17"/>
  <c r="J82" i="17" s="1"/>
  <c r="E82" i="17"/>
  <c r="F81" i="17"/>
  <c r="J81" i="17" s="1"/>
  <c r="E81" i="17"/>
  <c r="F80" i="17"/>
  <c r="E80" i="17"/>
  <c r="F79" i="17"/>
  <c r="J79" i="17" s="1"/>
  <c r="E79" i="17"/>
  <c r="F78" i="17"/>
  <c r="J78" i="17" s="1"/>
  <c r="E78" i="17"/>
  <c r="F64" i="17"/>
  <c r="E64" i="17"/>
  <c r="F61" i="17"/>
  <c r="J61" i="17" s="1"/>
  <c r="E61" i="17"/>
  <c r="C124" i="17"/>
  <c r="J103" i="17"/>
  <c r="D124" i="17"/>
  <c r="J102" i="17"/>
  <c r="J64" i="17"/>
  <c r="J80" i="17"/>
  <c r="J83" i="17"/>
  <c r="J105" i="17"/>
  <c r="F40" i="17"/>
  <c r="E40" i="17"/>
  <c r="J40" i="17"/>
  <c r="F21" i="17"/>
  <c r="E21" i="17"/>
  <c r="J21" i="17" s="1"/>
  <c r="F25" i="17"/>
  <c r="F23" i="17"/>
  <c r="F19" i="17"/>
  <c r="F18" i="17"/>
  <c r="F17" i="17"/>
  <c r="F16" i="17"/>
  <c r="F15" i="17"/>
  <c r="F12" i="17"/>
  <c r="F44" i="17"/>
  <c r="F43" i="17"/>
  <c r="F42" i="17"/>
  <c r="F41" i="17"/>
  <c r="J41" i="17" s="1"/>
  <c r="F38" i="17"/>
  <c r="J38" i="17" s="1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12" i="17"/>
  <c r="E15" i="17"/>
  <c r="E17" i="17"/>
  <c r="E18" i="17"/>
  <c r="E19" i="17"/>
  <c r="E25" i="17"/>
  <c r="G123" i="17"/>
  <c r="G106" i="17"/>
  <c r="G66" i="17"/>
  <c r="G124" i="17" s="1"/>
  <c r="AC37" i="16"/>
  <c r="AB37" i="16"/>
  <c r="AA37" i="16"/>
  <c r="Z37" i="16"/>
  <c r="Y37" i="16"/>
  <c r="X37" i="16"/>
  <c r="E37" i="16"/>
  <c r="D37" i="16"/>
  <c r="AI36" i="16"/>
  <c r="AH36" i="16"/>
  <c r="AG36" i="16"/>
  <c r="AJ36" i="16"/>
  <c r="AE36" i="16"/>
  <c r="AD36" i="16"/>
  <c r="AF36" i="16" s="1"/>
  <c r="AI35" i="16"/>
  <c r="AH35" i="16"/>
  <c r="AG35" i="16"/>
  <c r="AJ35" i="16" s="1"/>
  <c r="AE35" i="16"/>
  <c r="AD35" i="16"/>
  <c r="AF35" i="16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/>
  <c r="G32" i="16"/>
  <c r="N32" i="16"/>
  <c r="F32" i="16"/>
  <c r="K32" i="16"/>
  <c r="AX31" i="16"/>
  <c r="AW31" i="16"/>
  <c r="BD31" i="16"/>
  <c r="AV31" i="16"/>
  <c r="AU31" i="16"/>
  <c r="BC31" i="16"/>
  <c r="AT31" i="16"/>
  <c r="AZ31" i="16" s="1"/>
  <c r="AS31" i="16"/>
  <c r="AQ31" i="16"/>
  <c r="AP31" i="16"/>
  <c r="AI31" i="16"/>
  <c r="AI37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BD29" i="16" s="1"/>
  <c r="AV29" i="16"/>
  <c r="AU29" i="16"/>
  <c r="BC29" i="16"/>
  <c r="AT29" i="16"/>
  <c r="AZ29" i="16"/>
  <c r="AS29" i="16"/>
  <c r="AQ29" i="16"/>
  <c r="AP29" i="16"/>
  <c r="AX28" i="16"/>
  <c r="AW28" i="16"/>
  <c r="BD28" i="16"/>
  <c r="AV28" i="16"/>
  <c r="AU28" i="16"/>
  <c r="BC28" i="16" s="1"/>
  <c r="AT28" i="16"/>
  <c r="AZ28" i="16" s="1"/>
  <c r="BA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/>
  <c r="AS18" i="16"/>
  <c r="AY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K18" i="16"/>
  <c r="AI17" i="16"/>
  <c r="AH17" i="16"/>
  <c r="AG17" i="16"/>
  <c r="AJ17" i="16" s="1"/>
  <c r="AE17" i="16"/>
  <c r="AD17" i="16"/>
  <c r="S17" i="16"/>
  <c r="R17" i="16"/>
  <c r="G17" i="16"/>
  <c r="N17" i="16"/>
  <c r="F17" i="16"/>
  <c r="K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J15" i="16"/>
  <c r="AE15" i="16"/>
  <c r="AD15" i="16"/>
  <c r="S15" i="16"/>
  <c r="R15" i="16"/>
  <c r="G15" i="16"/>
  <c r="N15" i="16"/>
  <c r="F15" i="16"/>
  <c r="K15" i="16"/>
  <c r="AI14" i="16"/>
  <c r="AH14" i="16"/>
  <c r="AG14" i="16"/>
  <c r="AJ14" i="16"/>
  <c r="AE14" i="16"/>
  <c r="AD14" i="16"/>
  <c r="S14" i="16"/>
  <c r="R14" i="16"/>
  <c r="G14" i="16"/>
  <c r="L14" i="16"/>
  <c r="F14" i="16"/>
  <c r="AI13" i="16"/>
  <c r="AH13" i="16"/>
  <c r="AG13" i="16"/>
  <c r="AJ13" i="16" s="1"/>
  <c r="AE13" i="16"/>
  <c r="AD13" i="16"/>
  <c r="AF13" i="16"/>
  <c r="S13" i="16"/>
  <c r="R13" i="16"/>
  <c r="G13" i="16"/>
  <c r="N13" i="16"/>
  <c r="F13" i="16"/>
  <c r="K13" i="16"/>
  <c r="AI12" i="16"/>
  <c r="AH12" i="16"/>
  <c r="AG12" i="16"/>
  <c r="AJ12" i="16"/>
  <c r="AE12" i="16"/>
  <c r="AD12" i="16"/>
  <c r="S12" i="16"/>
  <c r="S19" i="16"/>
  <c r="R12" i="16"/>
  <c r="G12" i="16"/>
  <c r="L12" i="16" s="1"/>
  <c r="F12" i="16"/>
  <c r="K12" i="16" s="1"/>
  <c r="AI11" i="16"/>
  <c r="AH11" i="16"/>
  <c r="AG11" i="16"/>
  <c r="AJ11" i="16"/>
  <c r="AE11" i="16"/>
  <c r="AD11" i="16"/>
  <c r="AF11" i="16" s="1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I19" i="16" s="1"/>
  <c r="AH10" i="16"/>
  <c r="AH19" i="16" s="1"/>
  <c r="AG10" i="16"/>
  <c r="AE10" i="16"/>
  <c r="AE19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4" i="16"/>
  <c r="AF17" i="16"/>
  <c r="BB18" i="16"/>
  <c r="AF31" i="16"/>
  <c r="AH37" i="16"/>
  <c r="AJ31" i="16"/>
  <c r="AF10" i="16"/>
  <c r="AJ10" i="16"/>
  <c r="AF15" i="16"/>
  <c r="L17" i="16"/>
  <c r="L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J84" i="4" s="1"/>
  <c r="AE84" i="4"/>
  <c r="AF84" i="4"/>
  <c r="AD84" i="4"/>
  <c r="AI83" i="4"/>
  <c r="AH83" i="4"/>
  <c r="AG83" i="4"/>
  <c r="AJ83" i="4" s="1"/>
  <c r="AE83" i="4"/>
  <c r="AD83" i="4"/>
  <c r="AF83" i="4"/>
  <c r="AI82" i="4"/>
  <c r="AH82" i="4"/>
  <c r="AG82" i="4"/>
  <c r="AJ82" i="4" s="1"/>
  <c r="AE82" i="4"/>
  <c r="AF82" i="4"/>
  <c r="AD82" i="4"/>
  <c r="AI80" i="4"/>
  <c r="AH80" i="4"/>
  <c r="AG80" i="4"/>
  <c r="AJ80" i="4" s="1"/>
  <c r="AE80" i="4"/>
  <c r="AD80" i="4"/>
  <c r="X111" i="4"/>
  <c r="AI108" i="4"/>
  <c r="AH108" i="4"/>
  <c r="AG108" i="4"/>
  <c r="AJ108" i="4"/>
  <c r="AE108" i="4"/>
  <c r="AD108" i="4"/>
  <c r="AF108" i="4" s="1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I105" i="4"/>
  <c r="AH105" i="4"/>
  <c r="AG105" i="4"/>
  <c r="AE105" i="4"/>
  <c r="AF105" i="4" s="1"/>
  <c r="AD105" i="4"/>
  <c r="D47" i="4"/>
  <c r="E68" i="4"/>
  <c r="AI79" i="4"/>
  <c r="AH79" i="4"/>
  <c r="AG79" i="4"/>
  <c r="AJ79" i="4" s="1"/>
  <c r="AE79" i="4"/>
  <c r="AF79" i="4" s="1"/>
  <c r="AD79" i="4"/>
  <c r="AI40" i="4"/>
  <c r="AH40" i="4"/>
  <c r="AJ40" i="4"/>
  <c r="AG40" i="4"/>
  <c r="AE40" i="4"/>
  <c r="AF40" i="4" s="1"/>
  <c r="AD40" i="4"/>
  <c r="AI61" i="4"/>
  <c r="AH61" i="4"/>
  <c r="AG61" i="4"/>
  <c r="AJ61" i="4" s="1"/>
  <c r="AE61" i="4"/>
  <c r="AD61" i="4"/>
  <c r="AF61" i="4"/>
  <c r="AI60" i="4"/>
  <c r="AH60" i="4"/>
  <c r="AG60" i="4"/>
  <c r="AJ60" i="4" s="1"/>
  <c r="AE60" i="4"/>
  <c r="AF60" i="4"/>
  <c r="AD60" i="4"/>
  <c r="AJ105" i="4"/>
  <c r="AF41" i="4"/>
  <c r="AF80" i="4"/>
  <c r="AF106" i="4"/>
  <c r="AI126" i="4"/>
  <c r="AH126" i="4"/>
  <c r="AJ126" i="4"/>
  <c r="AG126" i="4"/>
  <c r="AE126" i="4"/>
  <c r="AF126" i="4" s="1"/>
  <c r="AD126" i="4"/>
  <c r="AI125" i="4"/>
  <c r="AH125" i="4"/>
  <c r="AG125" i="4"/>
  <c r="AJ125" i="4" s="1"/>
  <c r="AE125" i="4"/>
  <c r="AD125" i="4"/>
  <c r="AF125" i="4"/>
  <c r="AI124" i="4"/>
  <c r="AH124" i="4"/>
  <c r="AG124" i="4"/>
  <c r="AJ124" i="4" s="1"/>
  <c r="AE124" i="4"/>
  <c r="AF124" i="4"/>
  <c r="AD124" i="4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J14" i="4"/>
  <c r="AG14" i="4"/>
  <c r="AE14" i="4"/>
  <c r="AF14" i="4" s="1"/>
  <c r="AD14" i="4"/>
  <c r="AF42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/>
  <c r="X214" i="11"/>
  <c r="X255" i="11"/>
  <c r="W214" i="11"/>
  <c r="AD213" i="11"/>
  <c r="AC213" i="11"/>
  <c r="AB213" i="11"/>
  <c r="AB254" i="11" s="1"/>
  <c r="AA213" i="11"/>
  <c r="Z213" i="11"/>
  <c r="Z254" i="11"/>
  <c r="Y213" i="11"/>
  <c r="X213" i="11"/>
  <c r="X254" i="11" s="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W208" i="11"/>
  <c r="AB207" i="11"/>
  <c r="AA207" i="11"/>
  <c r="Z207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/>
  <c r="AB202" i="1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Z246" i="11" s="1"/>
  <c r="Y196" i="11"/>
  <c r="Y246" i="11" s="1"/>
  <c r="X196" i="11"/>
  <c r="X246" i="11" s="1"/>
  <c r="W196" i="11"/>
  <c r="AD195" i="11"/>
  <c r="AC195" i="11"/>
  <c r="AB195" i="11"/>
  <c r="AA195" i="11"/>
  <c r="AA245" i="11" s="1"/>
  <c r="Z195" i="11"/>
  <c r="Y195" i="11"/>
  <c r="Y245" i="11"/>
  <c r="X195" i="1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G191" i="11"/>
  <c r="AB190" i="11"/>
  <c r="AB243" i="11"/>
  <c r="AA190" i="11"/>
  <c r="Z190" i="11"/>
  <c r="Z243" i="11" s="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Y226" i="11" s="1"/>
  <c r="Y230" i="11" s="1"/>
  <c r="X174" i="11"/>
  <c r="W174" i="11"/>
  <c r="W226" i="11"/>
  <c r="AD173" i="11"/>
  <c r="AC173" i="11"/>
  <c r="AB173" i="11"/>
  <c r="AA173" i="11"/>
  <c r="AA225" i="11" s="1"/>
  <c r="Z173" i="11"/>
  <c r="Y173" i="11"/>
  <c r="Y225" i="11"/>
  <c r="X173" i="11"/>
  <c r="W173" i="11"/>
  <c r="W225" i="11" s="1"/>
  <c r="AD172" i="11"/>
  <c r="AC172" i="11"/>
  <c r="AB172" i="11"/>
  <c r="AA172" i="11"/>
  <c r="AI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E149" i="11"/>
  <c r="E156" i="11"/>
  <c r="AB148" i="1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/>
  <c r="AA133" i="11"/>
  <c r="AC210" i="11" s="1"/>
  <c r="F133" i="11"/>
  <c r="J133" i="11" s="1"/>
  <c r="J138" i="11" s="1"/>
  <c r="E133" i="11"/>
  <c r="AB132" i="11"/>
  <c r="AD209" i="11" s="1"/>
  <c r="AA132" i="11"/>
  <c r="AC209" i="11" s="1"/>
  <c r="F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M120" i="11" s="1"/>
  <c r="AB119" i="11"/>
  <c r="AA119" i="11"/>
  <c r="F119" i="11"/>
  <c r="E119" i="11"/>
  <c r="AB118" i="11"/>
  <c r="AA118" i="11"/>
  <c r="F118" i="11"/>
  <c r="E118" i="11"/>
  <c r="M118" i="11" s="1"/>
  <c r="AB117" i="11"/>
  <c r="AD203" i="11"/>
  <c r="AA117" i="11"/>
  <c r="AC203" i="11"/>
  <c r="F117" i="11"/>
  <c r="E117" i="11"/>
  <c r="AB116" i="11"/>
  <c r="AD204" i="11"/>
  <c r="AA116" i="11"/>
  <c r="AC204" i="11"/>
  <c r="AF204" i="11" s="1"/>
  <c r="F116" i="11"/>
  <c r="E116" i="11"/>
  <c r="AB115" i="11"/>
  <c r="AD202" i="11"/>
  <c r="AA115" i="11"/>
  <c r="AC202" i="11"/>
  <c r="AF202" i="11" s="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E100" i="11"/>
  <c r="AB99" i="11"/>
  <c r="AD198" i="11" s="1"/>
  <c r="AD226" i="11" s="1"/>
  <c r="AA99" i="11"/>
  <c r="AC198" i="11" s="1"/>
  <c r="F99" i="11"/>
  <c r="M99" i="11" s="1"/>
  <c r="E99" i="11"/>
  <c r="AB98" i="11"/>
  <c r="AA98" i="11"/>
  <c r="F98" i="11"/>
  <c r="E98" i="11"/>
  <c r="AB97" i="11"/>
  <c r="AA97" i="11"/>
  <c r="F97" i="11"/>
  <c r="J97" i="11" s="1"/>
  <c r="E97" i="11"/>
  <c r="AB96" i="11"/>
  <c r="AD197" i="11" s="1"/>
  <c r="AD245" i="11" s="1"/>
  <c r="AA96" i="11"/>
  <c r="AC197" i="11" s="1"/>
  <c r="F96" i="11"/>
  <c r="M96" i="11" s="1"/>
  <c r="E96" i="11"/>
  <c r="AB95" i="11"/>
  <c r="AD196" i="11" s="1"/>
  <c r="AA95" i="11"/>
  <c r="AC196" i="11"/>
  <c r="AF19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E81" i="11"/>
  <c r="M81" i="11" s="1"/>
  <c r="AB80" i="11"/>
  <c r="AA80" i="11"/>
  <c r="F80" i="11"/>
  <c r="E80" i="11"/>
  <c r="AB79" i="11"/>
  <c r="AA79" i="11"/>
  <c r="F79" i="11"/>
  <c r="E79" i="11"/>
  <c r="AB78" i="11"/>
  <c r="AD191" i="11"/>
  <c r="AA78" i="11"/>
  <c r="AC191" i="11"/>
  <c r="AF191" i="11" s="1"/>
  <c r="F78" i="11"/>
  <c r="E78" i="11"/>
  <c r="AB76" i="11"/>
  <c r="AD189" i="11" s="1"/>
  <c r="AA76" i="11"/>
  <c r="AC189" i="11" s="1"/>
  <c r="F76" i="11"/>
  <c r="M76" i="11" s="1"/>
  <c r="E76" i="11"/>
  <c r="E83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E63" i="11"/>
  <c r="M63" i="11" s="1"/>
  <c r="AB62" i="11"/>
  <c r="AD184" i="11"/>
  <c r="AD240" i="11" s="1"/>
  <c r="AA62" i="11"/>
  <c r="AC184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AC185" i="11"/>
  <c r="F59" i="11"/>
  <c r="E59" i="11"/>
  <c r="AB58" i="11"/>
  <c r="AA58" i="11"/>
  <c r="F58" i="11"/>
  <c r="E58" i="11"/>
  <c r="M58" i="11" s="1"/>
  <c r="AB56" i="11"/>
  <c r="AD183" i="11"/>
  <c r="AA56" i="11"/>
  <c r="F56" i="11"/>
  <c r="E56" i="11"/>
  <c r="J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M40" i="11" s="1"/>
  <c r="E40" i="11"/>
  <c r="AB39" i="11"/>
  <c r="AA39" i="11"/>
  <c r="AB38" i="11"/>
  <c r="AA38" i="11"/>
  <c r="F38" i="11"/>
  <c r="J38" i="11"/>
  <c r="E38" i="11"/>
  <c r="AB36" i="11"/>
  <c r="AA36" i="11"/>
  <c r="F36" i="11"/>
  <c r="M36" i="11" s="1"/>
  <c r="E36" i="11"/>
  <c r="AB34" i="11"/>
  <c r="AA34" i="11"/>
  <c r="F34" i="11"/>
  <c r="J34" i="11"/>
  <c r="E34" i="11"/>
  <c r="AB33" i="11"/>
  <c r="AA33" i="11"/>
  <c r="AB32" i="11"/>
  <c r="AD177" i="11" s="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B21" i="11" s="1"/>
  <c r="AA11" i="11"/>
  <c r="AA21" i="11"/>
  <c r="F11" i="11"/>
  <c r="E11" i="11"/>
  <c r="M38" i="11"/>
  <c r="AC183" i="11"/>
  <c r="AF183" i="11" s="1"/>
  <c r="M62" i="11"/>
  <c r="J80" i="11"/>
  <c r="M98" i="11"/>
  <c r="M100" i="11"/>
  <c r="M116" i="11"/>
  <c r="M119" i="11"/>
  <c r="J132" i="11"/>
  <c r="J134" i="11"/>
  <c r="J135" i="11"/>
  <c r="J136" i="11"/>
  <c r="J137" i="11"/>
  <c r="M150" i="11"/>
  <c r="J151" i="11"/>
  <c r="J152" i="11"/>
  <c r="J153" i="11"/>
  <c r="J154" i="11"/>
  <c r="J155" i="11"/>
  <c r="X225" i="11"/>
  <c r="Z225" i="11"/>
  <c r="AB225" i="11"/>
  <c r="X226" i="11"/>
  <c r="Z226" i="11"/>
  <c r="AB226" i="11"/>
  <c r="AD237" i="11"/>
  <c r="AG185" i="11"/>
  <c r="AH185" i="11"/>
  <c r="AJ185" i="11"/>
  <c r="AI185" i="11"/>
  <c r="AG186" i="11"/>
  <c r="AH186" i="11"/>
  <c r="AI186" i="11"/>
  <c r="AI191" i="11"/>
  <c r="AG192" i="11"/>
  <c r="AH192" i="11"/>
  <c r="AI192" i="11"/>
  <c r="AJ194" i="11"/>
  <c r="AG198" i="11"/>
  <c r="AH198" i="11"/>
  <c r="AI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H216" i="11"/>
  <c r="AJ216" i="11" s="1"/>
  <c r="AI216" i="11"/>
  <c r="J36" i="11"/>
  <c r="J62" i="11"/>
  <c r="M79" i="11"/>
  <c r="J95" i="11"/>
  <c r="J98" i="11"/>
  <c r="J100" i="11"/>
  <c r="J116" i="11"/>
  <c r="J117" i="11"/>
  <c r="J119" i="11"/>
  <c r="J120" i="11"/>
  <c r="M131" i="11"/>
  <c r="M138" i="11" s="1"/>
  <c r="M132" i="11"/>
  <c r="M133" i="11"/>
  <c r="M134" i="11"/>
  <c r="M135" i="11"/>
  <c r="M136" i="11"/>
  <c r="M137" i="11"/>
  <c r="M149" i="11"/>
  <c r="M151" i="11"/>
  <c r="M152" i="11"/>
  <c r="M154" i="11"/>
  <c r="M155" i="11"/>
  <c r="D159" i="11"/>
  <c r="AI179" i="11"/>
  <c r="AG183" i="11"/>
  <c r="AI183" i="11"/>
  <c r="AF186" i="11"/>
  <c r="AF192" i="11"/>
  <c r="AG197" i="11"/>
  <c r="AI197" i="11"/>
  <c r="AH203" i="11"/>
  <c r="AJ203" i="11" s="1"/>
  <c r="AF179" i="11"/>
  <c r="AF180" i="11"/>
  <c r="AJ188" i="11"/>
  <c r="AH191" i="11"/>
  <c r="AG201" i="11"/>
  <c r="AI207" i="11"/>
  <c r="X211" i="11"/>
  <c r="AI209" i="11"/>
  <c r="AG215" i="11"/>
  <c r="AI215" i="11"/>
  <c r="K63" i="11"/>
  <c r="K64" i="11" s="1"/>
  <c r="AB64" i="11"/>
  <c r="F83" i="11"/>
  <c r="M95" i="11"/>
  <c r="E102" i="11"/>
  <c r="AB102" i="11"/>
  <c r="J115" i="11"/>
  <c r="AC249" i="11"/>
  <c r="AB121" i="11"/>
  <c r="J131" i="11"/>
  <c r="F138" i="11"/>
  <c r="AA138" i="11"/>
  <c r="K149" i="11"/>
  <c r="K156" i="11" s="1"/>
  <c r="J150" i="11"/>
  <c r="F156" i="11"/>
  <c r="D163" i="11"/>
  <c r="N164" i="11"/>
  <c r="O161" i="11"/>
  <c r="W233" i="11"/>
  <c r="W223" i="11"/>
  <c r="W229" i="11" s="1"/>
  <c r="Y233" i="11"/>
  <c r="Y223" i="11"/>
  <c r="Y229" i="11"/>
  <c r="AA233" i="11"/>
  <c r="AA223" i="11"/>
  <c r="AA229" i="11" s="1"/>
  <c r="AH171" i="11"/>
  <c r="X234" i="11"/>
  <c r="X224" i="11"/>
  <c r="Z234" i="11"/>
  <c r="Z224" i="11"/>
  <c r="Z230" i="11" s="1"/>
  <c r="AB234" i="11"/>
  <c r="AB224" i="11"/>
  <c r="AB230" i="11"/>
  <c r="AD234" i="11"/>
  <c r="AF173" i="11"/>
  <c r="AH173" i="11"/>
  <c r="AG174" i="11"/>
  <c r="AI174" i="11"/>
  <c r="W175" i="11"/>
  <c r="AG175" i="11" s="1"/>
  <c r="Y175" i="11"/>
  <c r="AH175" i="11" s="1"/>
  <c r="AA175" i="11"/>
  <c r="AC177" i="11"/>
  <c r="AC181" i="11" s="1"/>
  <c r="AH177" i="11"/>
  <c r="AG178" i="11"/>
  <c r="AJ178" i="11" s="1"/>
  <c r="AI178" i="11"/>
  <c r="X181" i="11"/>
  <c r="Z181" i="11"/>
  <c r="AB181" i="11"/>
  <c r="X239" i="11"/>
  <c r="X187" i="11"/>
  <c r="Z239" i="11"/>
  <c r="Z187" i="11"/>
  <c r="AB239" i="11"/>
  <c r="AB187" i="11"/>
  <c r="AB42" i="11"/>
  <c r="AA64" i="11"/>
  <c r="AA102" i="11"/>
  <c r="M115" i="11"/>
  <c r="AD249" i="11"/>
  <c r="AA121" i="11"/>
  <c r="AB138" i="11"/>
  <c r="AC215" i="11"/>
  <c r="J149" i="11"/>
  <c r="J156" i="11" s="1"/>
  <c r="AB156" i="11"/>
  <c r="X233" i="11"/>
  <c r="X223" i="11"/>
  <c r="X229" i="11"/>
  <c r="Z223" i="11"/>
  <c r="Z229" i="11"/>
  <c r="Z233" i="11"/>
  <c r="AB233" i="11"/>
  <c r="AB223" i="11"/>
  <c r="AB229" i="11"/>
  <c r="AG171" i="11"/>
  <c r="AI171" i="11"/>
  <c r="W234" i="11"/>
  <c r="W224" i="11"/>
  <c r="W230" i="11" s="1"/>
  <c r="Y234" i="11"/>
  <c r="Y224" i="11"/>
  <c r="AA234" i="11"/>
  <c r="AA224" i="11"/>
  <c r="AA230" i="11" s="1"/>
  <c r="AC234" i="11"/>
  <c r="AF172" i="11"/>
  <c r="AH172" i="11"/>
  <c r="AG173" i="11"/>
  <c r="AI173" i="11"/>
  <c r="AF174" i="11"/>
  <c r="AH174" i="11"/>
  <c r="X175" i="11"/>
  <c r="Z175" i="11"/>
  <c r="AB175" i="11"/>
  <c r="AI175" i="11" s="1"/>
  <c r="AG177" i="11"/>
  <c r="AI177" i="11"/>
  <c r="AF178" i="11"/>
  <c r="AH178" i="11"/>
  <c r="W181" i="11"/>
  <c r="AG181" i="11" s="1"/>
  <c r="Y181" i="11"/>
  <c r="AH181" i="11" s="1"/>
  <c r="AA181" i="11"/>
  <c r="AI181" i="11" s="1"/>
  <c r="W239" i="11"/>
  <c r="W187" i="11"/>
  <c r="AG187" i="11"/>
  <c r="Y239" i="11"/>
  <c r="Y187" i="11"/>
  <c r="AH187" i="11" s="1"/>
  <c r="AA239" i="11"/>
  <c r="AA187" i="11"/>
  <c r="AI187" i="11"/>
  <c r="AH183" i="11"/>
  <c r="AJ183" i="11"/>
  <c r="AB240" i="11"/>
  <c r="AI184" i="11"/>
  <c r="AH184" i="11"/>
  <c r="AI189" i="11"/>
  <c r="Z193" i="11"/>
  <c r="AG195" i="11"/>
  <c r="W246" i="11"/>
  <c r="AG196" i="11"/>
  <c r="AA246" i="11"/>
  <c r="AI196" i="11"/>
  <c r="AH196" i="11"/>
  <c r="AJ196" i="11"/>
  <c r="AH197" i="11"/>
  <c r="Z199" i="11"/>
  <c r="W249" i="11"/>
  <c r="AG202" i="11"/>
  <c r="AA249" i="11"/>
  <c r="AI202" i="11"/>
  <c r="AH202" i="11"/>
  <c r="AJ202" i="11" s="1"/>
  <c r="Z205" i="11"/>
  <c r="AG209" i="11"/>
  <c r="AB211" i="11"/>
  <c r="AI213" i="11"/>
  <c r="X217" i="11"/>
  <c r="AB217" i="11"/>
  <c r="AG184" i="11"/>
  <c r="AJ184" i="11" s="1"/>
  <c r="AG189" i="11"/>
  <c r="W243" i="11"/>
  <c r="AG190" i="11"/>
  <c r="AJ190" i="11" s="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H208" i="11"/>
  <c r="AJ208" i="11" s="1"/>
  <c r="AH209" i="11"/>
  <c r="Z211" i="11"/>
  <c r="AG213" i="11"/>
  <c r="W255" i="11"/>
  <c r="AG214" i="11"/>
  <c r="AA255" i="11"/>
  <c r="AI214" i="11"/>
  <c r="AH214" i="11"/>
  <c r="AH215" i="11"/>
  <c r="Z217" i="11"/>
  <c r="AH189" i="11"/>
  <c r="W193" i="11"/>
  <c r="AG193" i="11" s="1"/>
  <c r="Y193" i="11"/>
  <c r="AH193" i="11" s="1"/>
  <c r="AA193" i="11"/>
  <c r="AF195" i="11"/>
  <c r="AH195" i="11"/>
  <c r="W199" i="11"/>
  <c r="AG199" i="11" s="1"/>
  <c r="Y199" i="11"/>
  <c r="AH199" i="11" s="1"/>
  <c r="AA199" i="11"/>
  <c r="AI199" i="11" s="1"/>
  <c r="AC248" i="11"/>
  <c r="AF201" i="11"/>
  <c r="AH201" i="11"/>
  <c r="AJ201" i="11"/>
  <c r="W205" i="11"/>
  <c r="AG205" i="11"/>
  <c r="Y205" i="11"/>
  <c r="AH205" i="11"/>
  <c r="AA205" i="11"/>
  <c r="AI205" i="11"/>
  <c r="AC205" i="11"/>
  <c r="AH207" i="11"/>
  <c r="W211" i="11"/>
  <c r="AG211" i="11"/>
  <c r="Y211" i="11"/>
  <c r="AH211" i="11"/>
  <c r="AA211" i="11"/>
  <c r="AI211" i="11"/>
  <c r="AF213" i="11"/>
  <c r="AH213" i="11"/>
  <c r="W217" i="11"/>
  <c r="AG217" i="11"/>
  <c r="Y217" i="11"/>
  <c r="AA217" i="11"/>
  <c r="AI217" i="11" s="1"/>
  <c r="AJ210" i="11"/>
  <c r="AC254" i="11"/>
  <c r="AJ215" i="11"/>
  <c r="X230" i="11"/>
  <c r="AJ198" i="11"/>
  <c r="Z220" i="11"/>
  <c r="O159" i="11"/>
  <c r="AJ213" i="11"/>
  <c r="AC236" i="11"/>
  <c r="O164" i="11"/>
  <c r="O162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H193" i="4" s="1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 s="1"/>
  <c r="E188" i="4"/>
  <c r="E190" i="4"/>
  <c r="E191" i="4"/>
  <c r="E187" i="4"/>
  <c r="E193" i="4"/>
  <c r="D188" i="4"/>
  <c r="D190" i="4"/>
  <c r="D191" i="4"/>
  <c r="D187" i="4"/>
  <c r="D193" i="4" s="1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/>
  <c r="AE18" i="4"/>
  <c r="AD18" i="4"/>
  <c r="AF18" i="4" s="1"/>
  <c r="AD91" i="4"/>
  <c r="AJ91" i="4"/>
  <c r="AG91" i="4"/>
  <c r="AF91" i="4"/>
  <c r="G122" i="4"/>
  <c r="N122" i="4" s="1"/>
  <c r="F122" i="4"/>
  <c r="K122" i="4" s="1"/>
  <c r="E111" i="4"/>
  <c r="D111" i="4"/>
  <c r="AI66" i="4"/>
  <c r="AH66" i="4"/>
  <c r="AG66" i="4"/>
  <c r="AE66" i="4"/>
  <c r="AD66" i="4"/>
  <c r="AF66" i="4" s="1"/>
  <c r="Y47" i="4"/>
  <c r="Z47" i="4"/>
  <c r="AA47" i="4"/>
  <c r="AB47" i="4"/>
  <c r="AC47" i="4"/>
  <c r="Y24" i="4"/>
  <c r="Z24" i="4"/>
  <c r="AA24" i="4"/>
  <c r="AB24" i="4"/>
  <c r="AC24" i="4"/>
  <c r="AI37" i="4"/>
  <c r="AH37" i="4"/>
  <c r="AJ37" i="4"/>
  <c r="AG37" i="4"/>
  <c r="AE37" i="4"/>
  <c r="AF37" i="4" s="1"/>
  <c r="AD37" i="4"/>
  <c r="G37" i="4"/>
  <c r="N37" i="4" s="1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K160" i="4" s="1"/>
  <c r="L154" i="4"/>
  <c r="H153" i="4"/>
  <c r="H159" i="4"/>
  <c r="I153" i="4"/>
  <c r="J153" i="4"/>
  <c r="J159" i="4" s="1"/>
  <c r="K153" i="4"/>
  <c r="L153" i="4"/>
  <c r="L159" i="4"/>
  <c r="G154" i="4"/>
  <c r="G156" i="4"/>
  <c r="G157" i="4"/>
  <c r="G153" i="4"/>
  <c r="G159" i="4" s="1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D159" i="4"/>
  <c r="G160" i="4"/>
  <c r="AJ66" i="4"/>
  <c r="K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E216" i="4"/>
  <c r="D211" i="4"/>
  <c r="D213" i="4"/>
  <c r="D214" i="4"/>
  <c r="F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/>
  <c r="I199" i="4"/>
  <c r="I205" i="4"/>
  <c r="J199" i="4"/>
  <c r="J205" i="4"/>
  <c r="K199" i="4"/>
  <c r="K205" i="4"/>
  <c r="L199" i="4"/>
  <c r="L205" i="4"/>
  <c r="H198" i="4"/>
  <c r="H204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D204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J183" i="4" s="1"/>
  <c r="K177" i="4"/>
  <c r="K183" i="4" s="1"/>
  <c r="L177" i="4"/>
  <c r="L183" i="4" s="1"/>
  <c r="H176" i="4"/>
  <c r="H182" i="4" s="1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/>
  <c r="G180" i="4"/>
  <c r="M180" i="4"/>
  <c r="G176" i="4"/>
  <c r="G182" i="4"/>
  <c r="E177" i="4"/>
  <c r="E179" i="4"/>
  <c r="E180" i="4"/>
  <c r="E176" i="4"/>
  <c r="E182" i="4" s="1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H225" i="4"/>
  <c r="I167" i="4"/>
  <c r="J167" i="4"/>
  <c r="N167" i="4" s="1"/>
  <c r="K167" i="4"/>
  <c r="L167" i="4"/>
  <c r="L225" i="4"/>
  <c r="H165" i="4"/>
  <c r="I165" i="4"/>
  <c r="J165" i="4"/>
  <c r="K165" i="4"/>
  <c r="L165" i="4"/>
  <c r="L171" i="4" s="1"/>
  <c r="H164" i="4"/>
  <c r="I164" i="4"/>
  <c r="J164" i="4"/>
  <c r="J170" i="4" s="1"/>
  <c r="K164" i="4"/>
  <c r="L164" i="4"/>
  <c r="S164" i="4"/>
  <c r="G165" i="4"/>
  <c r="Q166" i="4"/>
  <c r="G167" i="4"/>
  <c r="G168" i="4"/>
  <c r="M168" i="4" s="1"/>
  <c r="G164" i="4"/>
  <c r="G170" i="4" s="1"/>
  <c r="E165" i="4"/>
  <c r="E171" i="4" s="1"/>
  <c r="E167" i="4"/>
  <c r="E168" i="4"/>
  <c r="D165" i="4"/>
  <c r="D167" i="4"/>
  <c r="D168" i="4"/>
  <c r="E164" i="4"/>
  <c r="D164" i="4"/>
  <c r="D169" i="4" s="1"/>
  <c r="S166" i="4"/>
  <c r="R166" i="4"/>
  <c r="N166" i="4"/>
  <c r="Q154" i="4"/>
  <c r="Q155" i="4"/>
  <c r="M157" i="4"/>
  <c r="AP33" i="4"/>
  <c r="S155" i="4"/>
  <c r="T155" i="4"/>
  <c r="R155" i="4"/>
  <c r="N155" i="4"/>
  <c r="D205" i="4"/>
  <c r="M210" i="4"/>
  <c r="M216" i="4"/>
  <c r="G216" i="4"/>
  <c r="D170" i="4"/>
  <c r="D182" i="4"/>
  <c r="N194" i="4"/>
  <c r="E204" i="4"/>
  <c r="E205" i="4"/>
  <c r="Q199" i="4"/>
  <c r="G205" i="4"/>
  <c r="D217" i="4"/>
  <c r="E217" i="4"/>
  <c r="S180" i="4"/>
  <c r="L223" i="4"/>
  <c r="Q213" i="4"/>
  <c r="D222" i="4"/>
  <c r="K225" i="4"/>
  <c r="S225" i="4" s="1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L215" i="4"/>
  <c r="R154" i="4"/>
  <c r="T154" i="4" s="1"/>
  <c r="L222" i="4"/>
  <c r="L228" i="4"/>
  <c r="I223" i="4"/>
  <c r="J225" i="4"/>
  <c r="N225" i="4" s="1"/>
  <c r="I226" i="4"/>
  <c r="M190" i="4"/>
  <c r="L192" i="4"/>
  <c r="Q214" i="4"/>
  <c r="J215" i="4"/>
  <c r="H215" i="4"/>
  <c r="N187" i="4"/>
  <c r="R188" i="4"/>
  <c r="D215" i="4"/>
  <c r="E215" i="4"/>
  <c r="R211" i="4"/>
  <c r="N213" i="4"/>
  <c r="P213" i="4" s="1"/>
  <c r="P216" i="4" s="1"/>
  <c r="D203" i="4"/>
  <c r="F203" i="4"/>
  <c r="F156" i="4"/>
  <c r="I181" i="4"/>
  <c r="S177" i="4"/>
  <c r="S183" i="4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N177" i="4"/>
  <c r="K181" i="4"/>
  <c r="L181" i="4"/>
  <c r="S188" i="4"/>
  <c r="S192" i="4" s="1"/>
  <c r="J192" i="4"/>
  <c r="H192" i="4"/>
  <c r="S191" i="4"/>
  <c r="I192" i="4"/>
  <c r="P200" i="4"/>
  <c r="T200" i="4"/>
  <c r="F202" i="4"/>
  <c r="M201" i="4"/>
  <c r="R202" i="4"/>
  <c r="F211" i="4"/>
  <c r="F217" i="4" s="1"/>
  <c r="S211" i="4"/>
  <c r="R214" i="4"/>
  <c r="S157" i="4"/>
  <c r="G223" i="4"/>
  <c r="K226" i="4"/>
  <c r="P224" i="4"/>
  <c r="T224" i="4"/>
  <c r="I215" i="4"/>
  <c r="T212" i="4"/>
  <c r="M212" i="4"/>
  <c r="P212" i="4"/>
  <c r="F210" i="4"/>
  <c r="F216" i="4"/>
  <c r="N210" i="4"/>
  <c r="N216" i="4"/>
  <c r="Q210" i="4"/>
  <c r="Q216" i="4"/>
  <c r="S210" i="4"/>
  <c r="S216" i="4"/>
  <c r="N211" i="4"/>
  <c r="N217" i="4"/>
  <c r="M213" i="4"/>
  <c r="R213" i="4"/>
  <c r="T213" i="4" s="1"/>
  <c r="M214" i="4"/>
  <c r="G215" i="4"/>
  <c r="K215" i="4"/>
  <c r="I203" i="4"/>
  <c r="H203" i="4"/>
  <c r="J203" i="4"/>
  <c r="L203" i="4"/>
  <c r="Q202" i="4"/>
  <c r="M198" i="4"/>
  <c r="M204" i="4" s="1"/>
  <c r="R198" i="4"/>
  <c r="M199" i="4"/>
  <c r="F201" i="4"/>
  <c r="N201" i="4"/>
  <c r="P201" i="4"/>
  <c r="Q201" i="4"/>
  <c r="S201" i="4"/>
  <c r="N202" i="4"/>
  <c r="Q198" i="4"/>
  <c r="S198" i="4"/>
  <c r="S204" i="4"/>
  <c r="K192" i="4"/>
  <c r="M191" i="4"/>
  <c r="M189" i="4"/>
  <c r="P189" i="4"/>
  <c r="Q191" i="4"/>
  <c r="F191" i="4"/>
  <c r="F194" i="4" s="1"/>
  <c r="M187" i="4"/>
  <c r="M193" i="4" s="1"/>
  <c r="R187" i="4"/>
  <c r="M188" i="4"/>
  <c r="M194" i="4" s="1"/>
  <c r="F190" i="4"/>
  <c r="F193" i="4" s="1"/>
  <c r="N190" i="4"/>
  <c r="N193" i="4" s="1"/>
  <c r="Q190" i="4"/>
  <c r="S190" i="4"/>
  <c r="S193" i="4"/>
  <c r="N191" i="4"/>
  <c r="Q187" i="4"/>
  <c r="S187" i="4"/>
  <c r="M178" i="4"/>
  <c r="P178" i="4" s="1"/>
  <c r="G181" i="4"/>
  <c r="R176" i="4"/>
  <c r="M177" i="4"/>
  <c r="M183" i="4" s="1"/>
  <c r="N179" i="4"/>
  <c r="P179" i="4" s="1"/>
  <c r="Q179" i="4"/>
  <c r="T179" i="4" s="1"/>
  <c r="S179" i="4"/>
  <c r="N180" i="4"/>
  <c r="P180" i="4" s="1"/>
  <c r="S176" i="4"/>
  <c r="I169" i="4"/>
  <c r="M166" i="4"/>
  <c r="P166" i="4" s="1"/>
  <c r="F164" i="4"/>
  <c r="M165" i="4"/>
  <c r="M171" i="4"/>
  <c r="S167" i="4"/>
  <c r="J158" i="4"/>
  <c r="S156" i="4"/>
  <c r="F157" i="4"/>
  <c r="D158" i="4"/>
  <c r="F158" i="4"/>
  <c r="L158" i="4"/>
  <c r="H158" i="4"/>
  <c r="S154" i="4"/>
  <c r="S160" i="4"/>
  <c r="Q156" i="4"/>
  <c r="R157" i="4"/>
  <c r="Q157" i="4"/>
  <c r="T157" i="4" s="1"/>
  <c r="R156" i="4"/>
  <c r="T156" i="4" s="1"/>
  <c r="T159" i="4" s="1"/>
  <c r="M156" i="4"/>
  <c r="K158" i="4"/>
  <c r="I158" i="4"/>
  <c r="G158" i="4"/>
  <c r="M155" i="4"/>
  <c r="P155" i="4"/>
  <c r="F153" i="4"/>
  <c r="N153" i="4"/>
  <c r="Q153" i="4"/>
  <c r="Q159" i="4"/>
  <c r="S153" i="4"/>
  <c r="S159" i="4"/>
  <c r="M154" i="4"/>
  <c r="M160" i="4"/>
  <c r="N156" i="4"/>
  <c r="N157" i="4"/>
  <c r="M153" i="4"/>
  <c r="M159" i="4"/>
  <c r="R153" i="4"/>
  <c r="R159" i="4"/>
  <c r="N154" i="4"/>
  <c r="P188" i="4"/>
  <c r="P194" i="4" s="1"/>
  <c r="F205" i="4"/>
  <c r="P210" i="4"/>
  <c r="F204" i="4"/>
  <c r="S158" i="4"/>
  <c r="P191" i="4"/>
  <c r="N215" i="4"/>
  <c r="P187" i="4"/>
  <c r="P190" i="4"/>
  <c r="P156" i="4"/>
  <c r="M158" i="4"/>
  <c r="P153" i="4"/>
  <c r="T153" i="4"/>
  <c r="P159" i="4"/>
  <c r="P192" i="4"/>
  <c r="S103" i="4"/>
  <c r="S63" i="4"/>
  <c r="S91" i="4" s="1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BC100" i="4"/>
  <c r="AV100" i="4"/>
  <c r="AW100" i="4"/>
  <c r="AX100" i="4"/>
  <c r="AT99" i="4"/>
  <c r="AU99" i="4"/>
  <c r="AV99" i="4"/>
  <c r="BC99" i="4" s="1"/>
  <c r="BE99" i="4" s="1"/>
  <c r="AW99" i="4"/>
  <c r="AX99" i="4"/>
  <c r="BD99" i="4"/>
  <c r="AS100" i="4"/>
  <c r="AS102" i="4"/>
  <c r="BB102" i="4" s="1"/>
  <c r="BE102" i="4" s="1"/>
  <c r="AS99" i="4"/>
  <c r="AQ100" i="4"/>
  <c r="AQ102" i="4"/>
  <c r="AQ99" i="4"/>
  <c r="AP100" i="4"/>
  <c r="AP102" i="4"/>
  <c r="AP99" i="4"/>
  <c r="AZ100" i="4"/>
  <c r="AT103" i="4"/>
  <c r="AU103" i="4"/>
  <c r="AV103" i="4"/>
  <c r="BC103" i="4"/>
  <c r="AW103" i="4"/>
  <c r="AX103" i="4"/>
  <c r="BD103" i="4" s="1"/>
  <c r="BD135" i="4" s="1"/>
  <c r="AT63" i="4"/>
  <c r="AU63" i="4"/>
  <c r="AV63" i="4"/>
  <c r="AW63" i="4"/>
  <c r="BD63" i="4"/>
  <c r="AX63" i="4"/>
  <c r="AT78" i="4"/>
  <c r="AU78" i="4"/>
  <c r="AV78" i="4"/>
  <c r="BC78" i="4" s="1"/>
  <c r="BE78" i="4" s="1"/>
  <c r="AW78" i="4"/>
  <c r="AX78" i="4"/>
  <c r="BD78" i="4"/>
  <c r="AS63" i="4"/>
  <c r="AS103" i="4"/>
  <c r="BB103" i="4" s="1"/>
  <c r="AS78" i="4"/>
  <c r="AQ63" i="4"/>
  <c r="AR63" i="4"/>
  <c r="AQ103" i="4"/>
  <c r="AQ78" i="4"/>
  <c r="AP63" i="4"/>
  <c r="AP103" i="4"/>
  <c r="AP78" i="4"/>
  <c r="AT55" i="4"/>
  <c r="AZ55" i="4" s="1"/>
  <c r="BA55" i="4" s="1"/>
  <c r="AU55" i="4"/>
  <c r="AV55" i="4"/>
  <c r="BC55" i="4" s="1"/>
  <c r="BC133" i="4" s="1"/>
  <c r="AW55" i="4"/>
  <c r="AX55" i="4"/>
  <c r="AT54" i="4"/>
  <c r="AZ54" i="4" s="1"/>
  <c r="AZ132" i="4" s="1"/>
  <c r="AU54" i="4"/>
  <c r="BC54" i="4"/>
  <c r="AV54" i="4"/>
  <c r="AW54" i="4"/>
  <c r="AY54" i="4" s="1"/>
  <c r="BA54" i="4" s="1"/>
  <c r="AX54" i="4"/>
  <c r="AS55" i="4"/>
  <c r="BB55" i="4" s="1"/>
  <c r="BE55" i="4" s="1"/>
  <c r="AS54" i="4"/>
  <c r="AQ55" i="4"/>
  <c r="AQ54" i="4"/>
  <c r="AP55" i="4"/>
  <c r="AR55" i="4" s="1"/>
  <c r="AR133" i="4" s="1"/>
  <c r="AP54" i="4"/>
  <c r="AR54" i="4" s="1"/>
  <c r="Y129" i="4"/>
  <c r="Z129" i="4"/>
  <c r="AA129" i="4"/>
  <c r="AB129" i="4"/>
  <c r="AC129" i="4"/>
  <c r="X129" i="4"/>
  <c r="AI104" i="4"/>
  <c r="AH104" i="4"/>
  <c r="AG104" i="4"/>
  <c r="AJ104" i="4"/>
  <c r="AE104" i="4"/>
  <c r="AD104" i="4"/>
  <c r="AF104" i="4" s="1"/>
  <c r="AI121" i="4"/>
  <c r="AI129" i="4" s="1"/>
  <c r="AH121" i="4"/>
  <c r="AH129" i="4"/>
  <c r="AG121" i="4"/>
  <c r="AG129" i="4"/>
  <c r="AE121" i="4"/>
  <c r="AE129" i="4"/>
  <c r="AD121" i="4"/>
  <c r="AD129" i="4"/>
  <c r="AR120" i="4"/>
  <c r="BD120" i="4"/>
  <c r="BC104" i="4"/>
  <c r="AZ120" i="4"/>
  <c r="BA120" i="4"/>
  <c r="AR104" i="4"/>
  <c r="AY104" i="4"/>
  <c r="BC120" i="4"/>
  <c r="AZ104" i="4"/>
  <c r="AY120" i="4"/>
  <c r="AR102" i="4"/>
  <c r="AZ63" i="4"/>
  <c r="AR103" i="4"/>
  <c r="AY103" i="4"/>
  <c r="BC63" i="4"/>
  <c r="AY102" i="4"/>
  <c r="BD100" i="4"/>
  <c r="BC102" i="4"/>
  <c r="AY100" i="4"/>
  <c r="BA100" i="4" s="1"/>
  <c r="AR100" i="4"/>
  <c r="AZ103" i="4"/>
  <c r="AY55" i="4"/>
  <c r="BD104" i="4"/>
  <c r="AF121" i="4"/>
  <c r="BD55" i="4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BE100" i="4"/>
  <c r="AY99" i="4"/>
  <c r="AR78" i="4"/>
  <c r="BB78" i="4"/>
  <c r="BB63" i="4"/>
  <c r="AY78" i="4"/>
  <c r="BD54" i="4"/>
  <c r="AF129" i="4"/>
  <c r="Y111" i="4"/>
  <c r="Z111" i="4"/>
  <c r="AA111" i="4"/>
  <c r="AB111" i="4"/>
  <c r="AC111" i="4"/>
  <c r="AI102" i="4"/>
  <c r="AH102" i="4"/>
  <c r="AJ102" i="4"/>
  <c r="AG102" i="4"/>
  <c r="AE102" i="4"/>
  <c r="AE111" i="4" s="1"/>
  <c r="AD102" i="4"/>
  <c r="AI103" i="4"/>
  <c r="AI111" i="4"/>
  <c r="AH103" i="4"/>
  <c r="AG103" i="4"/>
  <c r="AJ103" i="4" s="1"/>
  <c r="AJ111" i="4" s="1"/>
  <c r="AE103" i="4"/>
  <c r="AF103" i="4" s="1"/>
  <c r="AF111" i="4" s="1"/>
  <c r="AD103" i="4"/>
  <c r="AD111" i="4"/>
  <c r="AI63" i="4"/>
  <c r="AH63" i="4"/>
  <c r="AG63" i="4"/>
  <c r="AJ63" i="4" s="1"/>
  <c r="AJ68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22" i="4"/>
  <c r="AH111" i="4"/>
  <c r="AQ34" i="4"/>
  <c r="AQ36" i="4"/>
  <c r="AP34" i="4"/>
  <c r="AP36" i="4"/>
  <c r="AR36" i="4"/>
  <c r="AQ33" i="4"/>
  <c r="AR33" i="4"/>
  <c r="BD12" i="4"/>
  <c r="BC12" i="4"/>
  <c r="BB12" i="4"/>
  <c r="AX34" i="4"/>
  <c r="AX23" i="4"/>
  <c r="AX36" i="4"/>
  <c r="AW34" i="4"/>
  <c r="AW23" i="4"/>
  <c r="AW36" i="4"/>
  <c r="AV34" i="4"/>
  <c r="AV23" i="4"/>
  <c r="AV36" i="4"/>
  <c r="BC36" i="4" s="1"/>
  <c r="BE36" i="4" s="1"/>
  <c r="AU34" i="4"/>
  <c r="AU23" i="4"/>
  <c r="AU36" i="4"/>
  <c r="AT34" i="4"/>
  <c r="AT23" i="4"/>
  <c r="AT36" i="4"/>
  <c r="AZ36" i="4" s="1"/>
  <c r="BA36" i="4" s="1"/>
  <c r="AT33" i="4"/>
  <c r="AU33" i="4"/>
  <c r="AV33" i="4"/>
  <c r="AW33" i="4"/>
  <c r="AX33" i="4"/>
  <c r="AS34" i="4"/>
  <c r="AS133" i="4"/>
  <c r="AS23" i="4"/>
  <c r="AY23" i="4"/>
  <c r="BA23" i="4" s="1"/>
  <c r="AS36" i="4"/>
  <c r="AS33" i="4"/>
  <c r="BC23" i="4"/>
  <c r="BD34" i="4"/>
  <c r="BD36" i="4"/>
  <c r="AR34" i="4"/>
  <c r="BE12" i="4"/>
  <c r="BB36" i="4"/>
  <c r="BB23" i="4"/>
  <c r="AY36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J47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" i="4"/>
  <c r="AV135" i="4" s="1"/>
  <c r="AV136" i="4"/>
  <c r="AU11" i="4"/>
  <c r="AU13" i="4"/>
  <c r="AU135" i="4" s="1"/>
  <c r="AU137" i="4" s="1"/>
  <c r="AT11" i="4"/>
  <c r="AT13" i="4"/>
  <c r="AT135" i="4"/>
  <c r="AZ136" i="4"/>
  <c r="AS13" i="4"/>
  <c r="AS135" i="4" s="1"/>
  <c r="AS137" i="4" s="1"/>
  <c r="AS136" i="4"/>
  <c r="AT10" i="4"/>
  <c r="AT132" i="4"/>
  <c r="AU10" i="4"/>
  <c r="AU132" i="4"/>
  <c r="AV10" i="4"/>
  <c r="AV132" i="4"/>
  <c r="AW10" i="4"/>
  <c r="AW132" i="4"/>
  <c r="AW137" i="4" s="1"/>
  <c r="AX10" i="4"/>
  <c r="AX132" i="4" s="1"/>
  <c r="AX137" i="4" s="1"/>
  <c r="AS10" i="4"/>
  <c r="AS132" i="4"/>
  <c r="AP10" i="4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J19" i="4" s="1"/>
  <c r="AG19" i="4"/>
  <c r="AE19" i="4"/>
  <c r="AD19" i="4"/>
  <c r="AF19" i="4" s="1"/>
  <c r="AD16" i="4"/>
  <c r="AI16" i="4"/>
  <c r="AH16" i="4"/>
  <c r="AG16" i="4"/>
  <c r="AJ16" i="4" s="1"/>
  <c r="AJ24" i="4" s="1"/>
  <c r="AE16" i="4"/>
  <c r="AI15" i="4"/>
  <c r="AI24" i="4" s="1"/>
  <c r="AH15" i="4"/>
  <c r="AJ15" i="4"/>
  <c r="AG15" i="4"/>
  <c r="AE15" i="4"/>
  <c r="AD15" i="4"/>
  <c r="AF15" i="4" s="1"/>
  <c r="AI13" i="4"/>
  <c r="AJ13" i="4"/>
  <c r="AH13" i="4"/>
  <c r="AH24" i="4"/>
  <c r="AG13" i="4"/>
  <c r="AE13" i="4"/>
  <c r="AE24" i="4" s="1"/>
  <c r="AD13" i="4"/>
  <c r="AD24" i="4" s="1"/>
  <c r="AE47" i="4"/>
  <c r="AD68" i="4"/>
  <c r="AG68" i="4"/>
  <c r="AI68" i="4"/>
  <c r="AG47" i="4"/>
  <c r="AE68" i="4"/>
  <c r="AG24" i="4"/>
  <c r="BA12" i="4"/>
  <c r="AJ36" i="4"/>
  <c r="AF16" i="4"/>
  <c r="AP133" i="4"/>
  <c r="AR136" i="4"/>
  <c r="AP136" i="4"/>
  <c r="AP15" i="4"/>
  <c r="AP132" i="4"/>
  <c r="AJ23" i="4"/>
  <c r="BB13" i="4"/>
  <c r="AU136" i="4"/>
  <c r="BC136" i="4"/>
  <c r="AU133" i="4"/>
  <c r="BC11" i="4"/>
  <c r="AW136" i="4"/>
  <c r="BD136" i="4"/>
  <c r="AW133" i="4"/>
  <c r="AX15" i="4"/>
  <c r="BC10" i="4"/>
  <c r="AT136" i="4"/>
  <c r="AT133" i="4"/>
  <c r="BB11" i="4"/>
  <c r="AW135" i="4"/>
  <c r="BD13" i="4"/>
  <c r="AU15" i="4"/>
  <c r="BD10" i="4"/>
  <c r="AY13" i="4"/>
  <c r="AY135" i="4" s="1"/>
  <c r="AZ13" i="4"/>
  <c r="AZ11" i="4"/>
  <c r="AZ133" i="4" s="1"/>
  <c r="AZ33" i="4"/>
  <c r="BB33" i="4"/>
  <c r="AY33" i="4"/>
  <c r="BA33" i="4" s="1"/>
  <c r="BC33" i="4"/>
  <c r="BC132" i="4" s="1"/>
  <c r="AF67" i="4"/>
  <c r="BB136" i="4"/>
  <c r="BE136" i="4"/>
  <c r="AY136" i="4"/>
  <c r="BA136" i="4"/>
  <c r="E137" i="4"/>
  <c r="D132" i="4"/>
  <c r="D133" i="4"/>
  <c r="E129" i="4"/>
  <c r="F23" i="4"/>
  <c r="G23" i="4"/>
  <c r="N23" i="4" s="1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O117" i="9" s="1"/>
  <c r="M116" i="9"/>
  <c r="E116" i="9"/>
  <c r="F116" i="9"/>
  <c r="M115" i="9"/>
  <c r="O115" i="9" s="1"/>
  <c r="E115" i="9"/>
  <c r="F115" i="9" s="1"/>
  <c r="F114" i="9" s="1"/>
  <c r="G116" i="9" s="1"/>
  <c r="Z114" i="9"/>
  <c r="Y114" i="9"/>
  <c r="M114" i="9"/>
  <c r="O114" i="9" s="1"/>
  <c r="M113" i="9"/>
  <c r="M112" i="9"/>
  <c r="E112" i="9"/>
  <c r="F112" i="9"/>
  <c r="M111" i="9"/>
  <c r="E111" i="9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G97" i="9"/>
  <c r="F97" i="9"/>
  <c r="Z96" i="9"/>
  <c r="Y96" i="9"/>
  <c r="G96" i="9"/>
  <c r="F96" i="9"/>
  <c r="Z95" i="9"/>
  <c r="Z102" i="9" s="1"/>
  <c r="Y95" i="9"/>
  <c r="Y102" i="9" s="1"/>
  <c r="G95" i="9"/>
  <c r="F95" i="9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E80" i="9"/>
  <c r="D80" i="9"/>
  <c r="G76" i="9"/>
  <c r="L76" i="9"/>
  <c r="F76" i="9"/>
  <c r="N76" i="9"/>
  <c r="F75" i="9"/>
  <c r="G74" i="9"/>
  <c r="F74" i="9"/>
  <c r="K74" i="9" s="1"/>
  <c r="Z73" i="9"/>
  <c r="Y73" i="9"/>
  <c r="G73" i="9"/>
  <c r="N73" i="9"/>
  <c r="F73" i="9"/>
  <c r="Z72" i="9"/>
  <c r="Y72" i="9"/>
  <c r="G72" i="9"/>
  <c r="L72" i="9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G51" i="9"/>
  <c r="L51" i="9"/>
  <c r="F51" i="9"/>
  <c r="N51" i="9"/>
  <c r="G48" i="9"/>
  <c r="F48" i="9"/>
  <c r="K48" i="9" s="1"/>
  <c r="Z52" i="9"/>
  <c r="Y52" i="9"/>
  <c r="G52" i="9"/>
  <c r="F52" i="9"/>
  <c r="N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K40" i="9"/>
  <c r="F40" i="9"/>
  <c r="R34" i="9"/>
  <c r="E29" i="9"/>
  <c r="D29" i="9"/>
  <c r="D104" i="9" s="1"/>
  <c r="G28" i="9"/>
  <c r="L28" i="9" s="1"/>
  <c r="F28" i="9"/>
  <c r="G27" i="9"/>
  <c r="L27" i="9"/>
  <c r="F27" i="9"/>
  <c r="R26" i="9"/>
  <c r="G26" i="9"/>
  <c r="F26" i="9"/>
  <c r="K26" i="9" s="1"/>
  <c r="G25" i="9"/>
  <c r="L25" i="9" s="1"/>
  <c r="F25" i="9"/>
  <c r="G22" i="9"/>
  <c r="K22" i="9"/>
  <c r="F22" i="9"/>
  <c r="G21" i="9"/>
  <c r="L21" i="9" s="1"/>
  <c r="F21" i="9"/>
  <c r="S20" i="9"/>
  <c r="G20" i="9"/>
  <c r="L20" i="9" s="1"/>
  <c r="F20" i="9"/>
  <c r="K20" i="9" s="1"/>
  <c r="S19" i="9"/>
  <c r="G19" i="9"/>
  <c r="L19" i="9"/>
  <c r="F19" i="9"/>
  <c r="G18" i="9"/>
  <c r="F18" i="9"/>
  <c r="K18" i="9" s="1"/>
  <c r="AB17" i="9"/>
  <c r="AA17" i="9"/>
  <c r="Z17" i="9"/>
  <c r="Z115" i="9"/>
  <c r="Z121" i="9" s="1"/>
  <c r="Y17" i="9"/>
  <c r="Y115" i="9" s="1"/>
  <c r="S17" i="9"/>
  <c r="G17" i="9"/>
  <c r="L17" i="9" s="1"/>
  <c r="F17" i="9"/>
  <c r="S16" i="9"/>
  <c r="AB15" i="9"/>
  <c r="AA15" i="9"/>
  <c r="Z15" i="9"/>
  <c r="Y15" i="9"/>
  <c r="S15" i="9"/>
  <c r="G15" i="9"/>
  <c r="L15" i="9" s="1"/>
  <c r="F15" i="9"/>
  <c r="AE14" i="9"/>
  <c r="AB14" i="9"/>
  <c r="AA14" i="9"/>
  <c r="Z14" i="9"/>
  <c r="Y14" i="9"/>
  <c r="S14" i="9"/>
  <c r="S13" i="9"/>
  <c r="T12" i="9"/>
  <c r="T21" i="9"/>
  <c r="S12" i="9"/>
  <c r="G12" i="9"/>
  <c r="L12" i="9" s="1"/>
  <c r="F12" i="9"/>
  <c r="G11" i="9"/>
  <c r="L11" i="9" s="1"/>
  <c r="L29" i="9" s="1"/>
  <c r="F11" i="9"/>
  <c r="K11" i="9" s="1"/>
  <c r="E117" i="9"/>
  <c r="Y74" i="9"/>
  <c r="E104" i="9"/>
  <c r="Z113" i="9"/>
  <c r="N18" i="9"/>
  <c r="K68" i="9"/>
  <c r="K70" i="9"/>
  <c r="K72" i="9"/>
  <c r="K95" i="9"/>
  <c r="K97" i="9"/>
  <c r="K99" i="9"/>
  <c r="N100" i="9"/>
  <c r="K101" i="9"/>
  <c r="K19" i="9"/>
  <c r="K25" i="9"/>
  <c r="N27" i="9"/>
  <c r="K41" i="9"/>
  <c r="K46" i="9"/>
  <c r="K51" i="9"/>
  <c r="N50" i="9"/>
  <c r="K45" i="9"/>
  <c r="N53" i="9"/>
  <c r="K47" i="9"/>
  <c r="K27" i="9"/>
  <c r="K28" i="9"/>
  <c r="N40" i="9"/>
  <c r="N69" i="9"/>
  <c r="K76" i="9"/>
  <c r="K91" i="9"/>
  <c r="K94" i="9"/>
  <c r="N96" i="9"/>
  <c r="N99" i="9"/>
  <c r="N15" i="9"/>
  <c r="Y116" i="9"/>
  <c r="Y112" i="9"/>
  <c r="Z112" i="9"/>
  <c r="L22" i="9"/>
  <c r="N25" i="9"/>
  <c r="L26" i="9"/>
  <c r="N28" i="9"/>
  <c r="N41" i="9"/>
  <c r="L43" i="9"/>
  <c r="N46" i="9"/>
  <c r="N45" i="9"/>
  <c r="N72" i="9"/>
  <c r="N91" i="9"/>
  <c r="N101" i="9"/>
  <c r="K53" i="9"/>
  <c r="K71" i="9"/>
  <c r="K100" i="9"/>
  <c r="K102" i="9"/>
  <c r="E114" i="9"/>
  <c r="G15" i="4"/>
  <c r="L15" i="4" s="1"/>
  <c r="F15" i="4"/>
  <c r="N15" i="4"/>
  <c r="G67" i="4"/>
  <c r="N67" i="4"/>
  <c r="F67" i="4"/>
  <c r="G16" i="4"/>
  <c r="L16" i="4" s="1"/>
  <c r="C18" i="8" s="1"/>
  <c r="F16" i="4"/>
  <c r="K16" i="4" s="1"/>
  <c r="K67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L38" i="4" s="1"/>
  <c r="C68" i="8" s="1"/>
  <c r="F38" i="4"/>
  <c r="G103" i="4"/>
  <c r="L103" i="4" s="1"/>
  <c r="C50" i="8" s="1"/>
  <c r="F103" i="4"/>
  <c r="G63" i="4"/>
  <c r="L63" i="4" s="1"/>
  <c r="C47" i="8" s="1"/>
  <c r="F63" i="4"/>
  <c r="K63" i="4" s="1"/>
  <c r="G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/>
  <c r="E141" i="4"/>
  <c r="T36" i="5"/>
  <c r="Q36" i="5"/>
  <c r="N36" i="5"/>
  <c r="J36" i="5"/>
  <c r="G36" i="5"/>
  <c r="W33" i="5"/>
  <c r="C32" i="5"/>
  <c r="C36" i="5" s="1"/>
  <c r="D130" i="4"/>
  <c r="G104" i="4"/>
  <c r="L104" i="4"/>
  <c r="G102" i="4"/>
  <c r="L102" i="4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L121" i="4" s="1"/>
  <c r="F121" i="4"/>
  <c r="G128" i="4"/>
  <c r="L128" i="4"/>
  <c r="F128" i="4"/>
  <c r="G127" i="4"/>
  <c r="N127" i="4" s="1"/>
  <c r="F127" i="4"/>
  <c r="F104" i="4"/>
  <c r="N104" i="4"/>
  <c r="E145" i="4"/>
  <c r="F145" i="4" s="1"/>
  <c r="M144" i="4"/>
  <c r="E144" i="4"/>
  <c r="F144" i="4" s="1"/>
  <c r="F143" i="4" s="1"/>
  <c r="M143" i="4"/>
  <c r="M142" i="4"/>
  <c r="M141" i="4"/>
  <c r="F141" i="4"/>
  <c r="M140" i="4"/>
  <c r="M139" i="4"/>
  <c r="P139" i="4" s="1"/>
  <c r="M138" i="4"/>
  <c r="E138" i="4"/>
  <c r="F138" i="4"/>
  <c r="M137" i="4"/>
  <c r="F137" i="4"/>
  <c r="M136" i="4"/>
  <c r="E130" i="4"/>
  <c r="L127" i="4"/>
  <c r="N121" i="4"/>
  <c r="L13" i="4"/>
  <c r="C9" i="8" s="1"/>
  <c r="K121" i="4"/>
  <c r="N128" i="4"/>
  <c r="W32" i="5"/>
  <c r="W36" i="5" s="1"/>
  <c r="K104" i="4"/>
  <c r="F136" i="4"/>
  <c r="G138" i="4" s="1"/>
  <c r="F111" i="9"/>
  <c r="F110" i="9" s="1"/>
  <c r="E110" i="9"/>
  <c r="O113" i="9"/>
  <c r="E136" i="4"/>
  <c r="K13" i="4"/>
  <c r="K102" i="4"/>
  <c r="N21" i="4"/>
  <c r="E140" i="4"/>
  <c r="G137" i="4"/>
  <c r="P141" i="4"/>
  <c r="K127" i="4"/>
  <c r="K128" i="4"/>
  <c r="N19" i="4"/>
  <c r="N38" i="4"/>
  <c r="N16" i="4"/>
  <c r="K15" i="4"/>
  <c r="K67" i="9"/>
  <c r="N47" i="9"/>
  <c r="N20" i="9"/>
  <c r="K12" i="9"/>
  <c r="N22" i="9"/>
  <c r="N102" i="9"/>
  <c r="S21" i="9"/>
  <c r="K15" i="9"/>
  <c r="Y113" i="9"/>
  <c r="K17" i="9"/>
  <c r="K21" i="9"/>
  <c r="K52" i="9"/>
  <c r="Z116" i="9"/>
  <c r="N48" i="9"/>
  <c r="K50" i="9"/>
  <c r="K73" i="9"/>
  <c r="N74" i="9"/>
  <c r="K90" i="9"/>
  <c r="N95" i="9"/>
  <c r="K96" i="9"/>
  <c r="N97" i="9"/>
  <c r="K98" i="9"/>
  <c r="O111" i="9"/>
  <c r="C9" i="10"/>
  <c r="K22" i="4"/>
  <c r="K23" i="4"/>
  <c r="BA13" i="4"/>
  <c r="AZ10" i="4"/>
  <c r="BB10" i="4"/>
  <c r="AY10" i="4"/>
  <c r="AV15" i="4"/>
  <c r="BD33" i="4"/>
  <c r="BC34" i="4"/>
  <c r="BD23" i="4"/>
  <c r="BE23" i="4"/>
  <c r="AF102" i="4"/>
  <c r="BE119" i="4"/>
  <c r="AJ121" i="4"/>
  <c r="AJ129" i="4"/>
  <c r="BE104" i="4"/>
  <c r="BA103" i="4"/>
  <c r="S68" i="4"/>
  <c r="P154" i="4"/>
  <c r="N159" i="4"/>
  <c r="R193" i="4"/>
  <c r="R192" i="4"/>
  <c r="Q204" i="4"/>
  <c r="T198" i="4"/>
  <c r="S217" i="4"/>
  <c r="T211" i="4"/>
  <c r="I229" i="4"/>
  <c r="R160" i="4"/>
  <c r="E170" i="4"/>
  <c r="E222" i="4"/>
  <c r="E169" i="4"/>
  <c r="S170" i="4"/>
  <c r="AD242" i="11"/>
  <c r="AD193" i="11"/>
  <c r="AD248" i="11"/>
  <c r="AD205" i="11"/>
  <c r="AF205" i="11" s="1"/>
  <c r="AF203" i="11"/>
  <c r="AF209" i="11"/>
  <c r="AC226" i="11"/>
  <c r="AF210" i="11"/>
  <c r="AC252" i="11"/>
  <c r="AC211" i="11"/>
  <c r="AC251" i="11"/>
  <c r="AF207" i="11"/>
  <c r="AF216" i="11"/>
  <c r="AC255" i="11"/>
  <c r="AC217" i="11"/>
  <c r="BB15" i="4"/>
  <c r="AT137" i="4"/>
  <c r="BA104" i="4"/>
  <c r="AZ78" i="4"/>
  <c r="BE63" i="4"/>
  <c r="AY63" i="4"/>
  <c r="BA63" i="4" s="1"/>
  <c r="AZ99" i="4"/>
  <c r="BA99" i="4" s="1"/>
  <c r="P193" i="4"/>
  <c r="Q193" i="4"/>
  <c r="T187" i="4"/>
  <c r="Q217" i="4"/>
  <c r="Q215" i="4"/>
  <c r="T199" i="4"/>
  <c r="R205" i="4"/>
  <c r="P202" i="4"/>
  <c r="F169" i="4"/>
  <c r="AF185" i="11"/>
  <c r="AC187" i="11"/>
  <c r="AC225" i="11"/>
  <c r="AC242" i="11"/>
  <c r="AF189" i="11"/>
  <c r="AC193" i="11"/>
  <c r="AF193" i="11" s="1"/>
  <c r="AF190" i="11"/>
  <c r="AC243" i="11"/>
  <c r="AC224" i="11"/>
  <c r="AC230" i="11" s="1"/>
  <c r="AD252" i="11"/>
  <c r="AF208" i="11"/>
  <c r="AD224" i="11"/>
  <c r="AD230" i="11" s="1"/>
  <c r="AD251" i="11"/>
  <c r="AD211" i="11"/>
  <c r="AD255" i="11"/>
  <c r="AF214" i="11"/>
  <c r="E166" i="11"/>
  <c r="F167" i="11" s="1"/>
  <c r="AJ209" i="11"/>
  <c r="J63" i="11"/>
  <c r="J79" i="11"/>
  <c r="M80" i="11"/>
  <c r="J81" i="11"/>
  <c r="AD215" i="11"/>
  <c r="AD217" i="11" s="1"/>
  <c r="AF217" i="11" s="1"/>
  <c r="D166" i="11"/>
  <c r="AG172" i="11"/>
  <c r="AJ172" i="11" s="1"/>
  <c r="N158" i="4"/>
  <c r="F159" i="4"/>
  <c r="G169" i="4"/>
  <c r="T201" i="4"/>
  <c r="R204" i="4"/>
  <c r="Q203" i="4"/>
  <c r="P214" i="4"/>
  <c r="G226" i="4"/>
  <c r="M226" i="4"/>
  <c r="S194" i="4"/>
  <c r="M215" i="4"/>
  <c r="R217" i="4"/>
  <c r="F215" i="4"/>
  <c r="Q168" i="4"/>
  <c r="Q171" i="4"/>
  <c r="J222" i="4"/>
  <c r="N205" i="4"/>
  <c r="R182" i="4"/>
  <c r="F168" i="4"/>
  <c r="F165" i="4"/>
  <c r="G171" i="4"/>
  <c r="K222" i="4"/>
  <c r="R164" i="4"/>
  <c r="J169" i="4"/>
  <c r="H223" i="4"/>
  <c r="R167" i="4"/>
  <c r="J226" i="4"/>
  <c r="H226" i="4"/>
  <c r="T178" i="4"/>
  <c r="F176" i="4"/>
  <c r="F180" i="4"/>
  <c r="E223" i="4"/>
  <c r="L37" i="4"/>
  <c r="E160" i="4"/>
  <c r="K159" i="4"/>
  <c r="I159" i="4"/>
  <c r="L160" i="4"/>
  <c r="J160" i="4"/>
  <c r="L122" i="4"/>
  <c r="D192" i="4"/>
  <c r="F192" i="4"/>
  <c r="AJ211" i="11"/>
  <c r="AJ205" i="11"/>
  <c r="AI193" i="11"/>
  <c r="AH217" i="11"/>
  <c r="AJ217" i="11"/>
  <c r="AJ214" i="11"/>
  <c r="AJ207" i="11"/>
  <c r="X220" i="11"/>
  <c r="AJ189" i="11"/>
  <c r="AJ197" i="11"/>
  <c r="AJ195" i="11"/>
  <c r="AJ177" i="11"/>
  <c r="AJ175" i="11"/>
  <c r="AJ174" i="11"/>
  <c r="AJ173" i="11"/>
  <c r="AJ171" i="11"/>
  <c r="J32" i="11"/>
  <c r="K41" i="11"/>
  <c r="K42" i="11"/>
  <c r="J40" i="11"/>
  <c r="AJ192" i="11"/>
  <c r="AJ186" i="11"/>
  <c r="M41" i="11"/>
  <c r="M34" i="11"/>
  <c r="F21" i="11"/>
  <c r="AD171" i="11"/>
  <c r="M19" i="11"/>
  <c r="M56" i="11"/>
  <c r="AD239" i="11"/>
  <c r="J58" i="11"/>
  <c r="E64" i="11"/>
  <c r="M97" i="11"/>
  <c r="M102" i="11" s="1"/>
  <c r="AJ19" i="16"/>
  <c r="BA18" i="16"/>
  <c r="BB29" i="16"/>
  <c r="BE29" i="16" s="1"/>
  <c r="N31" i="16"/>
  <c r="AR31" i="16"/>
  <c r="BB31" i="16"/>
  <c r="BE31" i="16" s="1"/>
  <c r="AF37" i="16"/>
  <c r="AJ176" i="11"/>
  <c r="AG179" i="11"/>
  <c r="AJ179" i="11" s="1"/>
  <c r="AH180" i="11"/>
  <c r="Y243" i="11"/>
  <c r="X245" i="11"/>
  <c r="Z245" i="11"/>
  <c r="AB245" i="11"/>
  <c r="W248" i="11"/>
  <c r="AB249" i="11"/>
  <c r="Z251" i="11"/>
  <c r="X252" i="11"/>
  <c r="W254" i="11"/>
  <c r="Y254" i="11"/>
  <c r="AA254" i="11"/>
  <c r="AJ42" i="4"/>
  <c r="AF62" i="4"/>
  <c r="AY10" i="16"/>
  <c r="AG19" i="16"/>
  <c r="K16" i="16"/>
  <c r="AR10" i="16"/>
  <c r="AD19" i="16"/>
  <c r="N12" i="16"/>
  <c r="AF12" i="16"/>
  <c r="L13" i="16"/>
  <c r="AF14" i="16"/>
  <c r="L15" i="16"/>
  <c r="AF16" i="16"/>
  <c r="BD18" i="16"/>
  <c r="BE18" i="16"/>
  <c r="N33" i="16"/>
  <c r="J44" i="17"/>
  <c r="J65" i="17"/>
  <c r="E87" i="17"/>
  <c r="E106" i="17"/>
  <c r="J122" i="17"/>
  <c r="F106" i="17"/>
  <c r="F87" i="17"/>
  <c r="F26" i="17"/>
  <c r="J25" i="17"/>
  <c r="J63" i="17"/>
  <c r="J117" i="17"/>
  <c r="E123" i="17"/>
  <c r="J42" i="17"/>
  <c r="J43" i="17"/>
  <c r="E66" i="17"/>
  <c r="F66" i="17"/>
  <c r="J12" i="17"/>
  <c r="E26" i="17"/>
  <c r="J58" i="17"/>
  <c r="E46" i="17"/>
  <c r="J60" i="17"/>
  <c r="J62" i="17"/>
  <c r="J59" i="17"/>
  <c r="P143" i="4"/>
  <c r="J19" i="17"/>
  <c r="J18" i="17"/>
  <c r="J15" i="17"/>
  <c r="J17" i="17"/>
  <c r="M145" i="4"/>
  <c r="P145" i="4" s="1"/>
  <c r="F140" i="4"/>
  <c r="G142" i="4" s="1"/>
  <c r="BD133" i="4"/>
  <c r="BD15" i="4"/>
  <c r="BE11" i="4"/>
  <c r="BD132" i="4"/>
  <c r="BE33" i="4"/>
  <c r="BA78" i="4"/>
  <c r="Z117" i="9"/>
  <c r="AF68" i="4"/>
  <c r="F171" i="4"/>
  <c r="S222" i="4"/>
  <c r="K228" i="4"/>
  <c r="R170" i="4"/>
  <c r="H229" i="4"/>
  <c r="Q223" i="4"/>
  <c r="Q226" i="4"/>
  <c r="M205" i="4"/>
  <c r="P199" i="4"/>
  <c r="P205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8" i="4"/>
  <c r="N102" i="4"/>
  <c r="K21" i="4"/>
  <c r="K18" i="4"/>
  <c r="E143" i="4"/>
  <c r="N18" i="4"/>
  <c r="L19" i="4"/>
  <c r="C33" i="8" s="1"/>
  <c r="K103" i="4"/>
  <c r="K38" i="4"/>
  <c r="L67" i="4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E13" i="4" s="1"/>
  <c r="AT15" i="4"/>
  <c r="AS15" i="4"/>
  <c r="AP135" i="4"/>
  <c r="AP137" i="4"/>
  <c r="AF13" i="4"/>
  <c r="AR11" i="4"/>
  <c r="AF38" i="4"/>
  <c r="AJ67" i="4"/>
  <c r="AY34" i="4"/>
  <c r="BA34" i="4"/>
  <c r="BB34" i="4"/>
  <c r="BE34" i="4"/>
  <c r="R158" i="4"/>
  <c r="S181" i="4"/>
  <c r="T190" i="4"/>
  <c r="T193" i="4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E229" i="4" s="1"/>
  <c r="R216" i="4"/>
  <c r="I225" i="4"/>
  <c r="R225" i="4"/>
  <c r="E183" i="4"/>
  <c r="P157" i="4"/>
  <c r="P160" i="4"/>
  <c r="T177" i="4"/>
  <c r="AJ187" i="11"/>
  <c r="Q194" i="4"/>
  <c r="T191" i="4"/>
  <c r="T192" i="4" s="1"/>
  <c r="Q205" i="4"/>
  <c r="T202" i="4"/>
  <c r="T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D234" i="4"/>
  <c r="F179" i="4"/>
  <c r="G229" i="4"/>
  <c r="D228" i="4"/>
  <c r="N168" i="4"/>
  <c r="P168" i="4" s="1"/>
  <c r="P171" i="4" s="1"/>
  <c r="F182" i="4"/>
  <c r="AJ193" i="11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F211" i="11"/>
  <c r="Y220" i="11"/>
  <c r="AH220" i="11" s="1"/>
  <c r="W220" i="11"/>
  <c r="AG220" i="11" s="1"/>
  <c r="AA220" i="11"/>
  <c r="F64" i="11"/>
  <c r="M11" i="11"/>
  <c r="AD187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J64" i="11" s="1"/>
  <c r="M59" i="11"/>
  <c r="AC239" i="11"/>
  <c r="L10" i="16"/>
  <c r="L19" i="16" s="1"/>
  <c r="N14" i="16"/>
  <c r="N16" i="16"/>
  <c r="R169" i="4"/>
  <c r="P158" i="4"/>
  <c r="BC15" i="4"/>
  <c r="G144" i="4"/>
  <c r="BD137" i="4"/>
  <c r="AD233" i="11"/>
  <c r="AD175" i="11"/>
  <c r="J42" i="11"/>
  <c r="AD254" i="11"/>
  <c r="AF215" i="11"/>
  <c r="F168" i="11"/>
  <c r="F166" i="11"/>
  <c r="T204" i="4"/>
  <c r="BE10" i="4"/>
  <c r="O118" i="9"/>
  <c r="P136" i="4"/>
  <c r="AF19" i="16"/>
  <c r="AY12" i="16"/>
  <c r="AD225" i="11"/>
  <c r="AD229" i="11" s="1"/>
  <c r="BA10" i="4"/>
  <c r="BA132" i="4" s="1"/>
  <c r="AY132" i="4"/>
  <c r="J66" i="17"/>
  <c r="E124" i="17"/>
  <c r="C126" i="17"/>
  <c r="AC233" i="11"/>
  <c r="AF171" i="11"/>
  <c r="AC175" i="11"/>
  <c r="AC223" i="11"/>
  <c r="AC229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N171" i="4"/>
  <c r="P165" i="4"/>
  <c r="J229" i="4"/>
  <c r="J227" i="4"/>
  <c r="M170" i="4"/>
  <c r="M169" i="4"/>
  <c r="F170" i="4"/>
  <c r="F225" i="4"/>
  <c r="P217" i="4"/>
  <c r="P215" i="4"/>
  <c r="S171" i="4"/>
  <c r="S169" i="4"/>
  <c r="T216" i="4"/>
  <c r="T215" i="4"/>
  <c r="AY133" i="4"/>
  <c r="AY137" i="4"/>
  <c r="BA11" i="4"/>
  <c r="AY15" i="4"/>
  <c r="R171" i="4"/>
  <c r="T165" i="4"/>
  <c r="S223" i="4"/>
  <c r="S229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F228" i="4"/>
  <c r="BB133" i="4"/>
  <c r="BE15" i="4"/>
  <c r="T194" i="4"/>
  <c r="T203" i="4"/>
  <c r="T226" i="4"/>
  <c r="N223" i="4"/>
  <c r="K227" i="4"/>
  <c r="AF47" i="4"/>
  <c r="BE133" i="4"/>
  <c r="M181" i="4"/>
  <c r="M182" i="4"/>
  <c r="P176" i="4"/>
  <c r="R222" i="4"/>
  <c r="T222" i="4" s="1"/>
  <c r="I227" i="4"/>
  <c r="I228" i="4"/>
  <c r="M225" i="4"/>
  <c r="P225" i="4"/>
  <c r="Q225" i="4"/>
  <c r="T225" i="4"/>
  <c r="C15" i="8"/>
  <c r="C78" i="8"/>
  <c r="M229" i="4"/>
  <c r="Q229" i="4"/>
  <c r="S228" i="4"/>
  <c r="S227" i="4"/>
  <c r="T183" i="4"/>
  <c r="D227" i="4"/>
  <c r="F227" i="4" s="1"/>
  <c r="N226" i="4"/>
  <c r="P226" i="4" s="1"/>
  <c r="L68" i="4"/>
  <c r="L91" i="4" s="1"/>
  <c r="N229" i="4"/>
  <c r="P182" i="4"/>
  <c r="N228" i="4"/>
  <c r="N227" i="4"/>
  <c r="Q227" i="4"/>
  <c r="Q228" i="4"/>
  <c r="P204" i="4"/>
  <c r="P203" i="4"/>
  <c r="BA133" i="4"/>
  <c r="BA15" i="4"/>
  <c r="T182" i="4"/>
  <c r="T181" i="4"/>
  <c r="M228" i="4"/>
  <c r="P222" i="4"/>
  <c r="P228" i="4" s="1"/>
  <c r="M227" i="4"/>
  <c r="AF175" i="11"/>
  <c r="T171" i="4"/>
  <c r="P223" i="4"/>
  <c r="M119" i="9" l="1"/>
  <c r="O119" i="9" s="1"/>
  <c r="P137" i="4"/>
  <c r="O112" i="9"/>
  <c r="T228" i="4"/>
  <c r="T170" i="4"/>
  <c r="T169" i="4"/>
  <c r="P229" i="4"/>
  <c r="P227" i="4"/>
  <c r="R229" i="4"/>
  <c r="T223" i="4"/>
  <c r="T229" i="4" s="1"/>
  <c r="R227" i="4"/>
  <c r="R228" i="4"/>
  <c r="G110" i="9"/>
  <c r="G112" i="9"/>
  <c r="G111" i="9"/>
  <c r="G145" i="4"/>
  <c r="G143" i="4" s="1"/>
  <c r="C12" i="8"/>
  <c r="L24" i="4"/>
  <c r="Y121" i="9"/>
  <c r="Y117" i="9"/>
  <c r="AB115" i="9"/>
  <c r="F117" i="9"/>
  <c r="G118" i="9" s="1"/>
  <c r="G119" i="9"/>
  <c r="AQ137" i="4"/>
  <c r="AO140" i="4" s="1"/>
  <c r="AO139" i="4"/>
  <c r="BB135" i="4"/>
  <c r="BE103" i="4"/>
  <c r="BE135" i="4" s="1"/>
  <c r="T158" i="4"/>
  <c r="T160" i="4"/>
  <c r="AF24" i="4"/>
  <c r="AV137" i="4"/>
  <c r="BC135" i="4"/>
  <c r="BC137" i="4" s="1"/>
  <c r="P140" i="4"/>
  <c r="P144" i="4"/>
  <c r="P142" i="4"/>
  <c r="G136" i="4"/>
  <c r="AR10" i="4"/>
  <c r="AR132" i="4" s="1"/>
  <c r="AR137" i="4" s="1"/>
  <c r="AJ199" i="11"/>
  <c r="AD246" i="11"/>
  <c r="AD199" i="11"/>
  <c r="E163" i="11"/>
  <c r="F163" i="11" s="1"/>
  <c r="N63" i="4"/>
  <c r="N12" i="9"/>
  <c r="N67" i="9"/>
  <c r="AQ15" i="4"/>
  <c r="AR15" i="4" s="1"/>
  <c r="AG111" i="4"/>
  <c r="BB54" i="4"/>
  <c r="AZ102" i="4"/>
  <c r="BA102" i="4" s="1"/>
  <c r="BA135" i="4" s="1"/>
  <c r="BA137" i="4" s="1"/>
  <c r="Q158" i="4"/>
  <c r="M203" i="4"/>
  <c r="S203" i="4"/>
  <c r="P177" i="4"/>
  <c r="N183" i="4"/>
  <c r="Q160" i="4"/>
  <c r="N164" i="4"/>
  <c r="D183" i="4"/>
  <c r="F177" i="4"/>
  <c r="AD181" i="11"/>
  <c r="AF181" i="11" s="1"/>
  <c r="AD236" i="11"/>
  <c r="AF177" i="11"/>
  <c r="AC240" i="11"/>
  <c r="AF184" i="11"/>
  <c r="AF197" i="11"/>
  <c r="AC199" i="11"/>
  <c r="AC245" i="11"/>
  <c r="AC246" i="11"/>
  <c r="AF198" i="11"/>
  <c r="E159" i="11"/>
  <c r="F165" i="11"/>
  <c r="AB220" i="11"/>
  <c r="AI220" i="11" s="1"/>
  <c r="AJ220" i="11" s="1"/>
  <c r="AB83" i="11"/>
  <c r="AA83" i="11"/>
  <c r="J76" i="11"/>
  <c r="J83" i="11" s="1"/>
  <c r="F42" i="11"/>
  <c r="J118" i="11"/>
  <c r="J121" i="11" s="1"/>
  <c r="J101" i="11"/>
  <c r="J99" i="11"/>
  <c r="J96" i="11"/>
  <c r="M15" i="11"/>
  <c r="AA251" i="11"/>
  <c r="J87" i="17"/>
  <c r="J123" i="17"/>
  <c r="BB12" i="16"/>
  <c r="BC10" i="16"/>
  <c r="BC12" i="16" s="1"/>
  <c r="BD10" i="16"/>
  <c r="BD12" i="16" s="1"/>
  <c r="AZ10" i="16"/>
  <c r="J106" i="17"/>
  <c r="I124" i="17"/>
  <c r="J23" i="17"/>
  <c r="F123" i="17"/>
  <c r="M81" i="7"/>
  <c r="M82" i="7" s="1"/>
  <c r="H148" i="7"/>
  <c r="H149" i="7" s="1"/>
  <c r="M98" i="7"/>
  <c r="M118" i="7" s="1"/>
  <c r="H118" i="7"/>
  <c r="F46" i="17"/>
  <c r="F124" i="17" s="1"/>
  <c r="M164" i="7"/>
  <c r="M163" i="7" s="1"/>
  <c r="H163" i="7"/>
  <c r="J37" i="17"/>
  <c r="J46" i="17" s="1"/>
  <c r="J16" i="17"/>
  <c r="J26" i="17" s="1"/>
  <c r="J124" i="17" s="1"/>
  <c r="K124" i="17"/>
  <c r="L128" i="17" s="1"/>
  <c r="G118" i="7"/>
  <c r="Y151" i="7"/>
  <c r="Y152" i="7" s="1"/>
  <c r="G89" i="7"/>
  <c r="G93" i="7"/>
  <c r="M45" i="7"/>
  <c r="H95" i="7"/>
  <c r="H153" i="7"/>
  <c r="G153" i="7" l="1"/>
  <c r="G95" i="7"/>
  <c r="H151" i="7"/>
  <c r="H119" i="7"/>
  <c r="AZ12" i="16"/>
  <c r="BA10" i="16"/>
  <c r="BA12" i="16" s="1"/>
  <c r="BE10" i="16"/>
  <c r="BE12" i="16" s="1"/>
  <c r="F159" i="11"/>
  <c r="F161" i="11"/>
  <c r="AF199" i="11"/>
  <c r="AC220" i="11"/>
  <c r="P183" i="4"/>
  <c r="P181" i="4"/>
  <c r="AD220" i="11"/>
  <c r="T227" i="4"/>
  <c r="M46" i="7"/>
  <c r="M94" i="7"/>
  <c r="G151" i="7"/>
  <c r="G119" i="7"/>
  <c r="M151" i="7"/>
  <c r="M152" i="7" s="1"/>
  <c r="M119" i="7"/>
  <c r="J102" i="11"/>
  <c r="F160" i="11"/>
  <c r="F223" i="4"/>
  <c r="F229" i="4" s="1"/>
  <c r="F183" i="4"/>
  <c r="N170" i="4"/>
  <c r="P164" i="4"/>
  <c r="N169" i="4"/>
  <c r="BE54" i="4"/>
  <c r="BE132" i="4" s="1"/>
  <c r="BE137" i="4" s="1"/>
  <c r="BB132" i="4"/>
  <c r="BB137" i="4" s="1"/>
  <c r="F164" i="11"/>
  <c r="AZ135" i="4"/>
  <c r="AZ137" i="4" s="1"/>
  <c r="G117" i="9"/>
  <c r="P169" i="4" l="1"/>
  <c r="P170" i="4"/>
  <c r="M95" i="7"/>
  <c r="M154" i="7"/>
  <c r="M155" i="7" s="1"/>
  <c r="G154" i="7"/>
  <c r="G152" i="7"/>
  <c r="H152" i="7"/>
  <c r="H154" i="7"/>
  <c r="H155" i="7" s="1"/>
  <c r="G155" i="7"/>
  <c r="Q161" i="7" s="1"/>
  <c r="W161" i="7" l="1"/>
  <c r="AA19" i="9"/>
  <c r="Z48" i="9"/>
  <c r="Y48" i="9"/>
  <c r="Y19" i="9"/>
  <c r="AB19" i="9"/>
  <c r="Z19" i="9"/>
</calcChain>
</file>

<file path=xl/sharedStrings.xml><?xml version="1.0" encoding="utf-8"?>
<sst xmlns="http://schemas.openxmlformats.org/spreadsheetml/2006/main" count="4204" uniqueCount="685">
  <si>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</si>
  <si>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</si>
  <si>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</si>
  <si>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</si>
  <si>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</si>
  <si>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</si>
  <si>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</si>
  <si>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</si>
  <si>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</si>
  <si>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</si>
  <si>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</si>
  <si>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</si>
  <si>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</si>
  <si>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</si>
  <si>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</si>
  <si>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</si>
  <si>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</si>
  <si>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</si>
  <si>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</si>
  <si>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</si>
  <si>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</si>
  <si>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</si>
  <si>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</si>
  <si>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</si>
  <si>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</si>
  <si>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</si>
  <si>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</si>
  <si>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</si>
  <si>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</si>
  <si>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</si>
  <si>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</si>
  <si>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</si>
  <si>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</si>
  <si>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</si>
  <si>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</si>
  <si>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</si>
  <si>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</si>
  <si>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</si>
  <si>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</si>
  <si>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</si>
  <si>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</si>
  <si>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</si>
  <si>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</si>
  <si>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</si>
  <si>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</si>
  <si>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</si>
  <si>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</si>
  <si>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</si>
  <si>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</si>
  <si>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</si>
  <si>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</si>
  <si>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</si>
  <si>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</si>
  <si>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</si>
  <si>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</si>
  <si>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</si>
  <si>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</si>
  <si>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</si>
  <si>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</si>
  <si>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</si>
  <si>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</si>
  <si>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</si>
  <si>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</si>
  <si>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</si>
  <si>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</si>
  <si>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</si>
  <si>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</si>
  <si>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</si>
  <si>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</si>
  <si>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</si>
  <si>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</si>
  <si>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</si>
  <si>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</si>
  <si>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</si>
  <si>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</si>
  <si>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</si>
  <si>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</si>
  <si>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</si>
  <si>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</si>
  <si>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</si>
  <si>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</si>
  <si>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</si>
  <si>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</si>
  <si>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</si>
  <si>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</si>
  <si>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</si>
  <si>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</si>
  <si>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</si>
  <si>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</si>
  <si>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</si>
  <si>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</si>
  <si>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</si>
  <si>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</si>
  <si>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</si>
  <si>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</si>
  <si>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</si>
  <si>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</si>
  <si>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</si>
  <si>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</si>
  <si>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</si>
  <si>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</si>
  <si>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</si>
  <si>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</si>
  <si>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</si>
  <si>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</si>
  <si>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</si>
  <si>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</si>
  <si>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</si>
  <si>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</si>
  <si>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</si>
  <si>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</si>
  <si>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</si>
  <si>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</si>
  <si>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</si>
  <si>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</si>
  <si>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</si>
  <si>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</si>
  <si>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</si>
  <si>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</si>
  <si>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</si>
  <si>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</si>
  <si>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</si>
  <si>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</si>
  <si>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</si>
  <si>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</si>
  <si>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</si>
  <si>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</si>
  <si>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</si>
  <si>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</si>
  <si>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</si>
  <si>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</si>
  <si>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</si>
  <si>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</si>
  <si>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</si>
  <si>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</si>
  <si>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</si>
  <si>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</si>
  <si>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</si>
  <si>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</si>
  <si>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</si>
  <si>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</si>
  <si>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</si>
  <si>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</si>
  <si>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</si>
  <si>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</si>
  <si>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</si>
  <si>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</si>
  <si>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</si>
  <si>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</si>
  <si>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</si>
  <si>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</si>
  <si>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</si>
  <si>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</si>
  <si>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</si>
  <si>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</si>
  <si>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</si>
  <si>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</si>
  <si>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</si>
  <si>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</si>
  <si>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</si>
  <si>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</si>
  <si>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</si>
  <si>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</si>
  <si>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</si>
  <si>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</si>
  <si>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</si>
  <si>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</si>
  <si>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</si>
  <si>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</si>
  <si>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</si>
  <si>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</si>
  <si>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</si>
  <si>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</si>
  <si>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</si>
  <si>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</si>
  <si>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</si>
  <si>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</si>
  <si>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</si>
  <si>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</si>
  <si>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</si>
  <si>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</si>
  <si>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</si>
  <si>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</si>
  <si>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</si>
  <si>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</si>
  <si>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</si>
  <si>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</si>
  <si>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</si>
  <si>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</si>
  <si>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</si>
  <si>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</si>
  <si>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</si>
  <si>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</si>
  <si>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</si>
  <si>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</si>
  <si>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</si>
  <si>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</si>
  <si>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</si>
  <si>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</si>
  <si>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</si>
  <si>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</si>
  <si>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</si>
  <si>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</si>
  <si>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</si>
  <si>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</si>
  <si>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</si>
  <si>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</si>
  <si>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</si>
  <si>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</si>
  <si>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</si>
  <si>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</si>
  <si>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</si>
  <si>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</si>
  <si>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</si>
  <si>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</si>
  <si>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</si>
  <si>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</si>
  <si>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</si>
  <si>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</si>
  <si>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</si>
  <si>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</si>
  <si>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</si>
  <si>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</si>
  <si>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</si>
  <si>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</si>
  <si>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</si>
  <si>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</si>
  <si>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</si>
  <si>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</si>
  <si>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</si>
  <si>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</si>
  <si>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</si>
  <si>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</si>
  <si>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</si>
  <si>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</si>
  <si>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</si>
  <si>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</si>
  <si>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</si>
  <si>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</si>
  <si>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</si>
  <si>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</si>
  <si>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</si>
  <si>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</si>
  <si>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</si>
  <si>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</si>
  <si>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</si>
  <si>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</si>
  <si>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</si>
  <si>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</si>
  <si>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</si>
  <si>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</si>
  <si>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</si>
  <si>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</si>
  <si>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</si>
  <si>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</si>
  <si>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</si>
  <si>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</si>
  <si>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</si>
  <si>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</si>
  <si>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</si>
  <si>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</si>
  <si>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</si>
  <si>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</si>
  <si>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</si>
  <si>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</si>
  <si>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</si>
  <si>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</si>
  <si>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</si>
  <si>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</si>
  <si>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</si>
  <si>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</si>
  <si>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</si>
  <si>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</si>
  <si>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</si>
  <si>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</si>
  <si>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</si>
  <si>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</si>
  <si>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</si>
  <si>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</si>
  <si>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</si>
  <si>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</si>
  <si>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</si>
  <si>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</si>
  <si>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</si>
  <si>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</si>
  <si>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</si>
  <si>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</si>
  <si>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</si>
  <si>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</si>
  <si>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</si>
  <si>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</si>
  <si>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</si>
  <si>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</si>
  <si>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</si>
  <si>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</si>
  <si>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</si>
  <si>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</si>
  <si>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</si>
  <si>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</si>
  <si>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</si>
  <si>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</si>
  <si>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</si>
  <si>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</si>
  <si>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</si>
  <si>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</si>
  <si>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</si>
  <si>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</si>
  <si>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</si>
  <si>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</si>
  <si>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</si>
  <si>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</si>
  <si>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</si>
  <si>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</si>
  <si>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</si>
  <si>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</si>
  <si>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</si>
  <si>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</si>
  <si>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</si>
  <si>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</si>
  <si>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</si>
  <si>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</si>
  <si>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</si>
  <si>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</si>
  <si>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</si>
  <si>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</si>
  <si>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</si>
  <si>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</si>
  <si>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</si>
  <si>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</si>
  <si>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</si>
  <si>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</si>
  <si>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</si>
  <si>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</si>
  <si>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</si>
  <si>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</si>
  <si>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</si>
  <si>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</si>
  <si>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</si>
  <si>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</si>
  <si>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</si>
  <si>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</si>
  <si>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</si>
  <si>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</si>
  <si>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</si>
  <si>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</si>
  <si>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</si>
  <si>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</si>
  <si>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</si>
  <si>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</si>
  <si>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</si>
  <si>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</si>
  <si>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</si>
  <si>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</si>
  <si>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</si>
  <si>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</si>
  <si>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</si>
  <si>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</si>
  <si>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</si>
  <si>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</si>
  <si>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</si>
  <si>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</si>
  <si>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</si>
  <si>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</si>
  <si>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</si>
  <si>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</si>
  <si>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</si>
  <si>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</si>
  <si>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</si>
  <si>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</si>
  <si>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</si>
  <si>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</si>
  <si>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</si>
  <si>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</si>
  <si>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</si>
  <si>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</si>
  <si>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</si>
  <si>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</si>
  <si>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</si>
  <si>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</si>
  <si>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</si>
  <si>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</si>
  <si>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</si>
  <si>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</si>
  <si>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</si>
  <si>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</si>
  <si>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</si>
  <si>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</si>
  <si>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</si>
  <si>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</si>
  <si>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</si>
  <si>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</si>
  <si>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</si>
  <si>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</si>
  <si>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</si>
  <si>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</si>
  <si>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</si>
  <si>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</si>
  <si>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</si>
  <si>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</si>
  <si>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</si>
  <si>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</si>
  <si>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</si>
  <si>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</si>
  <si>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</si>
  <si>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</si>
  <si>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</si>
  <si>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</si>
  <si>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</si>
  <si>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</si>
  <si>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</si>
  <si>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</si>
  <si>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</si>
  <si>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</si>
  <si>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</si>
  <si>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</si>
  <si>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</si>
  <si>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</si>
  <si>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</si>
  <si>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</si>
  <si>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</si>
  <si>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</si>
  <si>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</si>
  <si>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</si>
  <si>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</si>
  <si>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</si>
  <si>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</si>
  <si>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</si>
  <si>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</si>
  <si>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</si>
  <si>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</si>
  <si>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</si>
  <si>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</si>
  <si>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</si>
  <si>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</si>
  <si>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</si>
  <si>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</si>
  <si>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</si>
  <si>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</si>
  <si>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</si>
  <si>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</si>
  <si>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</si>
  <si>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</si>
  <si>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</si>
  <si>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</si>
  <si>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</si>
  <si>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</si>
  <si>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</si>
  <si>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</si>
  <si>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</si>
  <si>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</si>
  <si>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</si>
  <si>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</si>
  <si>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</si>
  <si>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</si>
  <si>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</si>
  <si>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</si>
  <si>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</si>
  <si>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</si>
  <si>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</si>
  <si>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</si>
  <si>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</si>
  <si>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</si>
  <si>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</si>
  <si>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</si>
  <si>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</si>
  <si>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</si>
  <si>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</si>
  <si>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</si>
  <si>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</si>
  <si>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</si>
  <si>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</si>
  <si>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</si>
  <si>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</si>
  <si>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</si>
  <si>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</si>
  <si>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</si>
  <si>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</si>
  <si>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</si>
  <si>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</si>
  <si>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</si>
  <si>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</si>
  <si>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</si>
  <si>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</si>
  <si>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</si>
  <si>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</si>
  <si>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</si>
  <si>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</si>
  <si>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</si>
  <si>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</si>
  <si>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</si>
  <si>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</si>
  <si>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</si>
  <si>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</si>
  <si>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</si>
  <si>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</si>
  <si>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</si>
  <si>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</si>
  <si>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</si>
  <si>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Політична економія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</si>
  <si>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</si>
  <si>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</si>
  <si>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</si>
  <si>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</si>
  <si>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</si>
  <si>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>0/0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</si>
  <si>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</si>
  <si>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</si>
  <si>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</si>
  <si>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</si>
  <si>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</si>
  <si>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</si>
  <si>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</si>
  <si>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</si>
  <si>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</si>
  <si>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</si>
  <si>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</si>
  <si>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</si>
  <si>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</si>
  <si>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</si>
  <si>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</si>
  <si>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</si>
  <si>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</si>
  <si>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</si>
  <si>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</si>
  <si>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</si>
  <si>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</si>
  <si>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</si>
  <si>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</si>
  <si>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</si>
  <si>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</si>
  <si>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</si>
  <si>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</si>
  <si>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</si>
  <si>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</si>
  <si>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</si>
  <si>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</si>
  <si>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</si>
  <si>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</si>
  <si>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</si>
  <si>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</si>
  <si>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</si>
  <si>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</si>
  <si>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</si>
  <si>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</si>
  <si>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</si>
  <si>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</si>
  <si>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</si>
  <si>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</si>
  <si>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</si>
  <si>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</si>
  <si>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</si>
  <si>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</si>
  <si>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</si>
  <si>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</si>
  <si>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</si>
  <si>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</si>
  <si>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</si>
  <si>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</si>
  <si>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</si>
  <si>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</si>
  <si>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</si>
  <si>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</si>
  <si>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</si>
  <si>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</si>
  <si>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</si>
  <si>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</si>
  <si>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</si>
  <si>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</si>
  <si>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</si>
  <si>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</si>
  <si>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</si>
  <si>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</si>
  <si>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</si>
  <si>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</si>
  <si>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</si>
  <si>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</si>
  <si>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</si>
  <si>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Форма  атестації 
(екзамен, дипломний проект 
(робота))</t>
  </si>
  <si>
    <t>Кваліфікаційна робота
 бакалавра</t>
  </si>
  <si>
    <t xml:space="preserve">        Директор ЦДЗО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</si>
  <si>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</si>
  <si>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</si>
  <si>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</si>
  <si>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</si>
  <si>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</si>
  <si>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</si>
  <si>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</si>
  <si>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</si>
  <si>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</si>
  <si>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</si>
  <si>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</si>
  <si>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</si>
  <si>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42/20</t>
  </si>
  <si>
    <t>54/24</t>
  </si>
  <si>
    <t>32/0</t>
  </si>
  <si>
    <t>48/8</t>
  </si>
  <si>
    <t>6/16</t>
  </si>
  <si>
    <t>320/32</t>
  </si>
  <si>
    <t>212/10</t>
  </si>
  <si>
    <t>104/18</t>
  </si>
  <si>
    <t>32/2</t>
  </si>
  <si>
    <t>2/12</t>
  </si>
  <si>
    <t>Правознавство на базі фахової передвищої освіти</t>
  </si>
  <si>
    <t>Торговельне підприємництво</t>
  </si>
  <si>
    <t>Міжнародні економічні відносини/Промислова екологія</t>
  </si>
  <si>
    <t>Економіка праці та соціально-трудові відносини / Кокурентоспроможність / Гроші та кредит</t>
  </si>
  <si>
    <t>Економічні ризики / Соціально-економічний розвиток регіону</t>
  </si>
  <si>
    <t xml:space="preserve">Кон'юнктура ринку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</si>
  <si>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</si>
  <si>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</si>
  <si>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</si>
  <si>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Підприємницько-аналітична практика Виробнича 2</t>
  </si>
  <si>
    <t>Бізнес-стратегія / Логістика</t>
  </si>
  <si>
    <t>Оцінка та управління вартістю підприємства / Ціноутворення</t>
  </si>
  <si>
    <t>Звітність суб'єктів господарювання / Міжнародні стандарти фінансової звітності</t>
  </si>
  <si>
    <t xml:space="preserve">Фінансово-економічний аналіз </t>
  </si>
  <si>
    <t>Курсова робота "Фінансово-економічний аналіз "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</si>
  <si>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</si>
  <si>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</si>
  <si>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</si>
  <si>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</si>
  <si>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</si>
  <si>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</si>
  <si>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</si>
  <si>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</si>
  <si>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</si>
  <si>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</si>
  <si>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</si>
  <si>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</si>
  <si>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Антикризова політика та сталий розвиток</t>
  </si>
  <si>
    <t>Звітність суб'єктів господарювання</t>
  </si>
  <si>
    <t>Основи інтернет-торгівлі</t>
  </si>
  <si>
    <t>Електронна комерція</t>
  </si>
  <si>
    <t>2 д</t>
  </si>
  <si>
    <t>10/6</t>
  </si>
  <si>
    <t>28/4</t>
  </si>
  <si>
    <t>36/2</t>
  </si>
  <si>
    <t>52/26</t>
  </si>
  <si>
    <t>52/2</t>
  </si>
  <si>
    <t>60/2</t>
  </si>
  <si>
    <t xml:space="preserve">Кваліфікація:  бакалавр підприємництва та торгівлі 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</si>
  <si>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</si>
  <si>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форма навчання:   </t>
    </r>
    <r>
      <rPr>
        <b/>
        <sz val="18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</si>
  <si>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торгівля та біржова діяльність</t>
    </r>
  </si>
  <si>
    <t>"    "                  2025  р.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</si>
  <si>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</si>
  <si>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 xml:space="preserve">спеціальність </t>
    </r>
    <r>
      <rPr>
        <b/>
        <sz val="18"/>
        <rFont val="Times New Roman"/>
        <family val="1"/>
        <charset val="204"/>
      </rPr>
      <t xml:space="preserve">D7 Торгівля </t>
    </r>
    <r>
      <rPr>
        <sz val="18"/>
        <rFont val="Times New Roman"/>
        <family val="1"/>
        <charset val="204"/>
      </rPr>
      <t xml:space="preserve">                  
</t>
    </r>
  </si>
  <si>
    <t>Історія розвитку підприємництва та торгівлі</t>
  </si>
  <si>
    <t>1.1.17</t>
  </si>
  <si>
    <t>Національна ідентичність</t>
  </si>
  <si>
    <t>2д</t>
  </si>
  <si>
    <t>72</t>
  </si>
  <si>
    <t>8</t>
  </si>
  <si>
    <t>22</t>
  </si>
  <si>
    <t>Разом п.1.1</t>
  </si>
  <si>
    <t>1.2.6.1</t>
  </si>
  <si>
    <t>1.2.6.2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</si>
  <si>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</si>
  <si>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</si>
  <si>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48</t>
  </si>
  <si>
    <t>32</t>
  </si>
  <si>
    <t>56/4</t>
  </si>
  <si>
    <t xml:space="preserve">Теорія зовнішньоекономічної діяльності та міжнародної торгівлі </t>
  </si>
  <si>
    <t>1.2.11</t>
  </si>
  <si>
    <t>1.2.11.1</t>
  </si>
  <si>
    <t>1.2.11.2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</si>
  <si>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</si>
  <si>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</si>
  <si>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</si>
  <si>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</si>
  <si>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</si>
  <si>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1.2.13.1</t>
  </si>
  <si>
    <t>1.2.13.2</t>
  </si>
  <si>
    <t>Біржова торгівля</t>
  </si>
  <si>
    <t>Економіко-математичні моделі у бізнесі та торгівлі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</si>
  <si>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</si>
  <si>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</si>
  <si>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</si>
  <si>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t>D7 Підприємництво та торгівля  (прискор. з/в) 2025-2026</t>
  </si>
  <si>
    <t>Фінансова діяльність суб'єктів бізнесу та торгівлі / Міжнародний бізнес</t>
  </si>
  <si>
    <t>Основи інтернет-торгівлі / Антикризова політика та сталий розвиток</t>
  </si>
  <si>
    <t>Контролінг та бюджетування  / Електронна комерція</t>
  </si>
  <si>
    <t xml:space="preserve">Інформаційні системи і технології у підприємництві та торгівлі/ Соціальне страхування та відповідальність 
</t>
  </si>
  <si>
    <t>С.Є. Борисова</t>
  </si>
  <si>
    <t>Голова проєктної групи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</si>
</sst>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8"/>
      <name val="Arial Cyr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95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6" xfId="0" applyNumberFormat="1" applyFont="1" applyFill="1" applyBorder="1"/>
    <xf numFmtId="0" fontId="2" fillId="0" borderId="36" xfId="0" applyFont="1" applyFill="1" applyBorder="1"/>
    <xf numFmtId="0" fontId="2" fillId="7" borderId="35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67" fontId="2" fillId="0" borderId="3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5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5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2" xfId="4" applyNumberFormat="1" applyFont="1" applyFill="1" applyBorder="1" applyAlignment="1">
      <alignment horizontal="left"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0" fontId="28" fillId="0" borderId="7" xfId="4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0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4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2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 applyProtection="1">
      <alignment horizontal="left" vertical="center"/>
    </xf>
    <xf numFmtId="167" fontId="28" fillId="0" borderId="42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" fontId="28" fillId="0" borderId="45" xfId="4" applyNumberFormat="1" applyFont="1" applyFill="1" applyBorder="1" applyAlignment="1" applyProtection="1">
      <alignment horizontal="center" vertical="center"/>
    </xf>
    <xf numFmtId="171" fontId="28" fillId="0" borderId="46" xfId="0" applyNumberFormat="1" applyFont="1" applyFill="1" applyBorder="1" applyAlignment="1" applyProtection="1">
      <alignment horizontal="left" vertical="center" wrapText="1"/>
    </xf>
    <xf numFmtId="171" fontId="10" fillId="0" borderId="47" xfId="0" applyNumberFormat="1" applyFont="1" applyFill="1" applyBorder="1" applyAlignment="1" applyProtection="1">
      <alignment horizontal="center" vertical="center"/>
    </xf>
    <xf numFmtId="167" fontId="28" fillId="0" borderId="48" xfId="0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171" fontId="28" fillId="0" borderId="45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51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2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165" fontId="3" fillId="0" borderId="0" xfId="0" applyNumberFormat="1" applyFont="1" applyFill="1" applyAlignment="1">
      <alignment horizont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5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56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50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58" xfId="0" applyNumberFormat="1" applyFont="1" applyFill="1" applyBorder="1" applyAlignment="1">
      <alignment horizontal="center" vertical="center" wrapText="1"/>
    </xf>
    <xf numFmtId="165" fontId="28" fillId="0" borderId="59" xfId="0" applyNumberFormat="1" applyFont="1" applyFill="1" applyBorder="1" applyAlignment="1" applyProtection="1">
      <alignment horizontal="center" vertical="center" wrapText="1"/>
    </xf>
    <xf numFmtId="167" fontId="10" fillId="0" borderId="60" xfId="0" applyNumberFormat="1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28" fillId="0" borderId="62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3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3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64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172" fontId="10" fillId="0" borderId="50" xfId="4" applyNumberFormat="1" applyFont="1" applyFill="1" applyBorder="1" applyAlignment="1" applyProtection="1">
      <alignment horizontal="center" vertical="center"/>
    </xf>
    <xf numFmtId="167" fontId="28" fillId="0" borderId="60" xfId="0" applyNumberFormat="1" applyFont="1" applyFill="1" applyBorder="1" applyAlignment="1" applyProtection="1">
      <alignment horizontal="center" vertical="center"/>
    </xf>
    <xf numFmtId="0" fontId="28" fillId="0" borderId="6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2" xfId="4" applyNumberFormat="1" applyFont="1" applyFill="1" applyBorder="1" applyAlignment="1">
      <alignment vertical="center" wrapText="1"/>
    </xf>
    <xf numFmtId="170" fontId="28" fillId="0" borderId="42" xfId="4" applyNumberFormat="1" applyFont="1" applyFill="1" applyBorder="1" applyAlignment="1" applyProtection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0" fontId="28" fillId="0" borderId="53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0" fontId="31" fillId="0" borderId="66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vertical="center" wrapText="1"/>
    </xf>
    <xf numFmtId="49" fontId="28" fillId="0" borderId="57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10" fillId="0" borderId="5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57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66" xfId="4" applyFont="1" applyFill="1" applyBorder="1" applyAlignment="1">
      <alignment horizontal="center" vertical="center" wrapText="1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32" xfId="0" applyNumberFormat="1" applyFont="1" applyFill="1" applyBorder="1" applyAlignment="1">
      <alignment horizontal="center" vertical="center" wrapText="1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66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" fontId="10" fillId="0" borderId="41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1" xfId="4" applyNumberFormat="1" applyFont="1" applyFill="1" applyBorder="1" applyAlignment="1" applyProtection="1">
      <alignment horizontal="center" vertical="center"/>
    </xf>
    <xf numFmtId="172" fontId="28" fillId="0" borderId="53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51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56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0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0" xfId="4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3" xfId="4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10" fillId="0" borderId="66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0" fontId="10" fillId="0" borderId="66" xfId="4" applyNumberFormat="1" applyFont="1" applyFill="1" applyBorder="1" applyAlignment="1" applyProtection="1">
      <alignment horizontal="center" vertical="center"/>
    </xf>
    <xf numFmtId="0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2" xfId="4" applyNumberFormat="1" applyFont="1" applyFill="1" applyBorder="1" applyAlignment="1">
      <alignment horizontal="center" vertical="center"/>
    </xf>
    <xf numFmtId="49" fontId="10" fillId="0" borderId="43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3" xfId="4" applyNumberFormat="1" applyFont="1" applyFill="1" applyBorder="1" applyAlignment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1" fontId="28" fillId="0" borderId="53" xfId="4" applyNumberFormat="1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170" fontId="28" fillId="0" borderId="39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0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4" xfId="4" applyFont="1" applyFill="1" applyBorder="1" applyAlignment="1">
      <alignment horizontal="center" vertical="center" wrapText="1"/>
    </xf>
    <xf numFmtId="49" fontId="31" fillId="0" borderId="39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39" xfId="4" applyNumberFormat="1" applyFont="1" applyFill="1" applyBorder="1" applyAlignment="1" applyProtection="1">
      <alignment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0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58" xfId="0" applyNumberFormat="1" applyFont="1" applyFill="1" applyBorder="1" applyAlignment="1">
      <alignment horizontal="center" vertical="center" wrapText="1"/>
    </xf>
    <xf numFmtId="1" fontId="10" fillId="0" borderId="67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5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6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5" xfId="4" applyFont="1" applyFill="1" applyBorder="1" applyAlignment="1">
      <alignment horizontal="center" vertical="center" wrapText="1"/>
    </xf>
    <xf numFmtId="167" fontId="28" fillId="0" borderId="74" xfId="0" applyNumberFormat="1" applyFont="1" applyFill="1" applyBorder="1" applyAlignment="1" applyProtection="1">
      <alignment horizontal="center" vertical="center"/>
    </xf>
    <xf numFmtId="167" fontId="28" fillId="0" borderId="66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71" fontId="10" fillId="0" borderId="48" xfId="0" applyNumberFormat="1" applyFont="1" applyFill="1" applyBorder="1" applyAlignment="1" applyProtection="1">
      <alignment horizontal="center" vertical="center"/>
    </xf>
    <xf numFmtId="171" fontId="10" fillId="0" borderId="40" xfId="0" applyNumberFormat="1" applyFont="1" applyFill="1" applyBorder="1" applyAlignment="1" applyProtection="1">
      <alignment horizontal="center" vertical="center"/>
    </xf>
    <xf numFmtId="171" fontId="10" fillId="0" borderId="75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171" fontId="28" fillId="0" borderId="47" xfId="4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center" vertical="center" wrapText="1"/>
    </xf>
    <xf numFmtId="1" fontId="28" fillId="0" borderId="49" xfId="0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5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5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5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0" fontId="10" fillId="0" borderId="76" xfId="4" applyFont="1" applyFill="1" applyBorder="1" applyAlignment="1">
      <alignment horizontal="center" vertical="center" wrapText="1"/>
    </xf>
    <xf numFmtId="49" fontId="10" fillId="0" borderId="77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49" xfId="4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44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49" fontId="28" fillId="0" borderId="36" xfId="0" applyNumberFormat="1" applyFont="1" applyFill="1" applyBorder="1" applyAlignment="1">
      <alignment horizontal="center" vertical="center"/>
    </xf>
    <xf numFmtId="49" fontId="28" fillId="0" borderId="38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49" xfId="0" applyNumberFormat="1" applyFont="1" applyFill="1" applyBorder="1" applyAlignment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4" xfId="4" applyNumberFormat="1" applyFont="1" applyFill="1" applyBorder="1" applyAlignment="1" applyProtection="1">
      <alignment horizontal="center" vertical="center"/>
    </xf>
    <xf numFmtId="0" fontId="28" fillId="0" borderId="76" xfId="4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8" xfId="4" applyNumberFormat="1" applyFont="1" applyFill="1" applyBorder="1" applyAlignment="1" applyProtection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 applyProtection="1">
      <alignment horizontal="center" vertical="center"/>
    </xf>
    <xf numFmtId="49" fontId="10" fillId="0" borderId="32" xfId="0" applyNumberFormat="1" applyFont="1" applyFill="1" applyBorder="1" applyAlignment="1">
      <alignment vertical="center" wrapText="1"/>
    </xf>
    <xf numFmtId="49" fontId="10" fillId="0" borderId="52" xfId="4" applyNumberFormat="1" applyFont="1" applyFill="1" applyBorder="1" applyAlignment="1">
      <alignment horizontal="left" vertical="center" wrapText="1"/>
    </xf>
    <xf numFmtId="170" fontId="32" fillId="0" borderId="53" xfId="4" applyNumberFormat="1" applyFont="1" applyFill="1" applyBorder="1" applyAlignment="1" applyProtection="1">
      <alignment vertical="center"/>
    </xf>
    <xf numFmtId="1" fontId="28" fillId="0" borderId="1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29" xfId="4" applyNumberFormat="1" applyFont="1" applyFill="1" applyBorder="1" applyAlignment="1">
      <alignment horizontal="center" vertical="center"/>
    </xf>
    <xf numFmtId="170" fontId="28" fillId="0" borderId="50" xfId="4" applyNumberFormat="1" applyFont="1" applyFill="1" applyBorder="1" applyAlignment="1" applyProtection="1">
      <alignment vertical="center"/>
    </xf>
    <xf numFmtId="49" fontId="28" fillId="0" borderId="32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0" fontId="28" fillId="0" borderId="73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10" fillId="0" borderId="4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170" fontId="32" fillId="0" borderId="39" xfId="4" applyNumberFormat="1" applyFont="1" applyFill="1" applyBorder="1" applyAlignment="1" applyProtection="1">
      <alignment vertical="center"/>
    </xf>
    <xf numFmtId="170" fontId="28" fillId="0" borderId="39" xfId="4" applyNumberFormat="1" applyFont="1" applyFill="1" applyBorder="1" applyAlignment="1" applyProtection="1">
      <alignment vertical="center"/>
    </xf>
    <xf numFmtId="0" fontId="10" fillId="0" borderId="20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170" fontId="32" fillId="0" borderId="39" xfId="4" applyNumberFormat="1" applyFont="1" applyFill="1" applyBorder="1" applyAlignment="1" applyProtection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1" fontId="31" fillId="0" borderId="32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vertical="center"/>
    </xf>
    <xf numFmtId="49" fontId="10" fillId="0" borderId="32" xfId="0" applyNumberFormat="1" applyFont="1" applyFill="1" applyBorder="1" applyAlignment="1">
      <alignment horizontal="center" vertical="center"/>
    </xf>
    <xf numFmtId="49" fontId="2" fillId="0" borderId="57" xfId="0" applyNumberFormat="1" applyFont="1" applyBorder="1" applyAlignment="1">
      <alignment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31" fillId="0" borderId="52" xfId="0" applyNumberFormat="1" applyFont="1" applyFill="1" applyBorder="1" applyAlignment="1" applyProtection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79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right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ill="1" applyBorder="1" applyAlignment="1">
      <alignment vertical="center"/>
    </xf>
    <xf numFmtId="0" fontId="26" fillId="0" borderId="0" xfId="1" applyFont="1" applyFill="1" applyBorder="1" applyAlignment="1"/>
    <xf numFmtId="0" fontId="4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4" fillId="0" borderId="0" xfId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65" fontId="3" fillId="2" borderId="0" xfId="0" applyNumberFormat="1" applyFont="1" applyFill="1" applyAlignment="1">
      <alignment horizontal="center" wrapText="1"/>
    </xf>
    <xf numFmtId="172" fontId="28" fillId="0" borderId="38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172" fontId="28" fillId="0" borderId="82" xfId="4" applyNumberFormat="1" applyFont="1" applyFill="1" applyBorder="1" applyAlignment="1" applyProtection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49" fontId="28" fillId="0" borderId="83" xfId="0" applyNumberFormat="1" applyFont="1" applyFill="1" applyBorder="1" applyAlignment="1">
      <alignment horizontal="center" vertical="center"/>
    </xf>
    <xf numFmtId="172" fontId="10" fillId="0" borderId="38" xfId="4" applyNumberFormat="1" applyFont="1" applyFill="1" applyBorder="1" applyAlignment="1" applyProtection="1">
      <alignment horizontal="center" vertical="center"/>
    </xf>
    <xf numFmtId="172" fontId="10" fillId="0" borderId="51" xfId="4" applyNumberFormat="1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170" fontId="32" fillId="0" borderId="1" xfId="4" applyNumberFormat="1" applyFont="1" applyFill="1" applyBorder="1" applyAlignment="1" applyProtection="1">
      <alignment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170" fontId="32" fillId="0" borderId="7" xfId="4" applyNumberFormat="1" applyFont="1" applyFill="1" applyBorder="1" applyAlignment="1" applyProtection="1">
      <alignment vertical="center"/>
    </xf>
    <xf numFmtId="49" fontId="10" fillId="0" borderId="71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70" fontId="28" fillId="0" borderId="53" xfId="4" applyNumberFormat="1" applyFont="1" applyFill="1" applyBorder="1" applyAlignment="1" applyProtection="1">
      <alignment vertical="center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66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70" fontId="32" fillId="0" borderId="23" xfId="4" applyNumberFormat="1" applyFont="1" applyFill="1" applyBorder="1" applyAlignment="1" applyProtection="1">
      <alignment vertical="center"/>
    </xf>
    <xf numFmtId="170" fontId="28" fillId="0" borderId="23" xfId="4" applyNumberFormat="1" applyFont="1" applyFill="1" applyBorder="1" applyAlignment="1" applyProtection="1">
      <alignment vertical="center"/>
    </xf>
    <xf numFmtId="1" fontId="10" fillId="0" borderId="21" xfId="4" applyNumberFormat="1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 wrapText="1"/>
    </xf>
    <xf numFmtId="170" fontId="32" fillId="0" borderId="29" xfId="4" applyNumberFormat="1" applyFont="1" applyFill="1" applyBorder="1" applyAlignment="1" applyProtection="1">
      <alignment horizontal="center" vertical="center"/>
    </xf>
    <xf numFmtId="1" fontId="31" fillId="0" borderId="29" xfId="4" applyNumberFormat="1" applyFont="1" applyFill="1" applyBorder="1" applyAlignment="1" applyProtection="1">
      <alignment horizontal="center" vertical="center"/>
    </xf>
    <xf numFmtId="1" fontId="31" fillId="0" borderId="18" xfId="4" applyNumberFormat="1" applyFont="1" applyFill="1" applyBorder="1" applyAlignment="1" applyProtection="1">
      <alignment horizontal="center" vertical="center"/>
    </xf>
    <xf numFmtId="166" fontId="28" fillId="0" borderId="30" xfId="4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170" fontId="28" fillId="0" borderId="51" xfId="4" applyNumberFormat="1" applyFont="1" applyFill="1" applyBorder="1" applyAlignment="1" applyProtection="1">
      <alignment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43" xfId="4" applyFont="1" applyFill="1" applyBorder="1" applyAlignment="1">
      <alignment horizontal="center" vertical="center" wrapText="1"/>
    </xf>
    <xf numFmtId="0" fontId="10" fillId="0" borderId="51" xfId="4" applyFont="1" applyFill="1" applyBorder="1" applyAlignment="1">
      <alignment horizontal="center" vertical="center" wrapText="1"/>
    </xf>
    <xf numFmtId="170" fontId="32" fillId="0" borderId="28" xfId="4" applyNumberFormat="1" applyFont="1" applyFill="1" applyBorder="1" applyAlignment="1" applyProtection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vertical="center" wrapText="1"/>
    </xf>
    <xf numFmtId="170" fontId="71" fillId="0" borderId="0" xfId="4" applyNumberFormat="1" applyFont="1" applyFill="1" applyBorder="1" applyAlignment="1" applyProtection="1">
      <alignment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8" fillId="0" borderId="53" xfId="4" applyNumberFormat="1" applyFont="1" applyFill="1" applyBorder="1" applyAlignment="1">
      <alignment vertical="center" wrapText="1"/>
    </xf>
    <xf numFmtId="0" fontId="28" fillId="0" borderId="24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70" fontId="31" fillId="2" borderId="0" xfId="4" applyNumberFormat="1" applyFont="1" applyFill="1" applyBorder="1" applyAlignment="1" applyProtection="1">
      <alignment vertical="center"/>
    </xf>
    <xf numFmtId="1" fontId="28" fillId="10" borderId="31" xfId="4" applyNumberFormat="1" applyFont="1" applyFill="1" applyBorder="1" applyAlignment="1">
      <alignment horizontal="center" vertical="center" wrapText="1"/>
    </xf>
    <xf numFmtId="1" fontId="28" fillId="10" borderId="34" xfId="4" applyNumberFormat="1" applyFont="1" applyFill="1" applyBorder="1" applyAlignment="1">
      <alignment horizontal="center" vertical="center" wrapText="1"/>
    </xf>
    <xf numFmtId="170" fontId="10" fillId="10" borderId="0" xfId="4" applyNumberFormat="1" applyFont="1" applyFill="1" applyBorder="1" applyAlignment="1" applyProtection="1">
      <alignment vertical="center"/>
    </xf>
    <xf numFmtId="1" fontId="28" fillId="0" borderId="81" xfId="0" applyNumberFormat="1" applyFont="1" applyFill="1" applyBorder="1" applyAlignment="1">
      <alignment horizontal="center" vertical="center"/>
    </xf>
    <xf numFmtId="1" fontId="28" fillId="0" borderId="82" xfId="0" applyNumberFormat="1" applyFont="1" applyFill="1" applyBorder="1" applyAlignment="1">
      <alignment horizontal="center" vertical="center"/>
    </xf>
    <xf numFmtId="49" fontId="28" fillId="0" borderId="85" xfId="0" applyNumberFormat="1" applyFont="1" applyFill="1" applyBorder="1" applyAlignment="1">
      <alignment horizontal="center" vertical="center"/>
    </xf>
    <xf numFmtId="172" fontId="28" fillId="0" borderId="86" xfId="4" applyNumberFormat="1" applyFont="1" applyFill="1" applyBorder="1" applyAlignment="1" applyProtection="1">
      <alignment horizontal="center" vertical="center"/>
    </xf>
    <xf numFmtId="172" fontId="28" fillId="0" borderId="81" xfId="4" applyNumberFormat="1" applyFont="1" applyFill="1" applyBorder="1" applyAlignment="1" applyProtection="1">
      <alignment horizontal="center" vertical="center"/>
    </xf>
    <xf numFmtId="172" fontId="28" fillId="0" borderId="85" xfId="4" applyNumberFormat="1" applyFont="1" applyFill="1" applyBorder="1" applyAlignment="1" applyProtection="1">
      <alignment horizontal="center" vertical="center"/>
    </xf>
    <xf numFmtId="170" fontId="28" fillId="0" borderId="33" xfId="4" applyNumberFormat="1" applyFont="1" applyFill="1" applyBorder="1" applyAlignment="1" applyProtection="1">
      <alignment horizontal="center" vertical="center"/>
    </xf>
    <xf numFmtId="170" fontId="10" fillId="0" borderId="30" xfId="4" applyNumberFormat="1" applyFont="1" applyFill="1" applyBorder="1" applyAlignment="1" applyProtection="1">
      <alignment horizontal="center" vertical="center"/>
    </xf>
    <xf numFmtId="0" fontId="10" fillId="0" borderId="57" xfId="4" applyFont="1" applyFill="1" applyBorder="1" applyAlignment="1">
      <alignment horizontal="center" vertical="center" wrapText="1"/>
    </xf>
    <xf numFmtId="1" fontId="28" fillId="10" borderId="74" xfId="4" applyNumberFormat="1" applyFont="1" applyFill="1" applyBorder="1" applyAlignment="1">
      <alignment horizontal="center" vertical="center" wrapText="1"/>
    </xf>
    <xf numFmtId="170" fontId="32" fillId="10" borderId="0" xfId="4" applyNumberFormat="1" applyFont="1" applyFill="1" applyBorder="1" applyAlignment="1" applyProtection="1">
      <alignment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0" fontId="32" fillId="2" borderId="0" xfId="4" applyNumberFormat="1" applyFont="1" applyFill="1" applyBorder="1" applyAlignment="1" applyProtection="1">
      <alignment vertical="center"/>
    </xf>
    <xf numFmtId="1" fontId="28" fillId="2" borderId="34" xfId="4" applyNumberFormat="1" applyFont="1" applyFill="1" applyBorder="1" applyAlignment="1" applyProtection="1">
      <alignment horizontal="center" vertical="center"/>
    </xf>
    <xf numFmtId="1" fontId="28" fillId="2" borderId="31" xfId="4" applyNumberFormat="1" applyFont="1" applyFill="1" applyBorder="1" applyAlignment="1" applyProtection="1">
      <alignment horizontal="center" vertical="center"/>
    </xf>
    <xf numFmtId="170" fontId="10" fillId="2" borderId="0" xfId="4" applyNumberFormat="1" applyFont="1" applyFill="1" applyBorder="1" applyAlignment="1" applyProtection="1">
      <alignment vertical="center"/>
    </xf>
    <xf numFmtId="1" fontId="28" fillId="14" borderId="34" xfId="4" applyNumberFormat="1" applyFont="1" applyFill="1" applyBorder="1" applyAlignment="1">
      <alignment horizontal="center" vertical="center" wrapText="1"/>
    </xf>
    <xf numFmtId="1" fontId="28" fillId="14" borderId="31" xfId="4" applyNumberFormat="1" applyFont="1" applyFill="1" applyBorder="1" applyAlignment="1">
      <alignment horizontal="center" vertical="center" wrapText="1"/>
    </xf>
    <xf numFmtId="170" fontId="10" fillId="14" borderId="0" xfId="4" applyNumberFormat="1" applyFont="1" applyFill="1" applyBorder="1" applyAlignment="1" applyProtection="1">
      <alignment vertical="center"/>
    </xf>
    <xf numFmtId="170" fontId="28" fillId="14" borderId="0" xfId="4" applyNumberFormat="1" applyFont="1" applyFill="1" applyBorder="1" applyAlignment="1" applyProtection="1">
      <alignment vertical="center"/>
    </xf>
    <xf numFmtId="170" fontId="10" fillId="12" borderId="0" xfId="4" applyNumberFormat="1" applyFont="1" applyFill="1" applyBorder="1" applyAlignment="1" applyProtection="1">
      <alignment vertical="center"/>
    </xf>
    <xf numFmtId="170" fontId="33" fillId="12" borderId="31" xfId="4" applyNumberFormat="1" applyFont="1" applyFill="1" applyBorder="1" applyAlignment="1" applyProtection="1">
      <alignment vertical="center"/>
    </xf>
    <xf numFmtId="1" fontId="28" fillId="2" borderId="34" xfId="4" applyNumberFormat="1" applyFont="1" applyFill="1" applyBorder="1" applyAlignment="1">
      <alignment horizontal="center" vertical="center" wrapText="1"/>
    </xf>
    <xf numFmtId="1" fontId="28" fillId="2" borderId="31" xfId="4" applyNumberFormat="1" applyFont="1" applyFill="1" applyBorder="1" applyAlignment="1">
      <alignment horizontal="center" vertical="center" wrapText="1"/>
    </xf>
    <xf numFmtId="1" fontId="28" fillId="10" borderId="37" xfId="4" applyNumberFormat="1" applyFont="1" applyFill="1" applyBorder="1" applyAlignment="1">
      <alignment horizontal="center" vertical="center" wrapText="1"/>
    </xf>
    <xf numFmtId="170" fontId="61" fillId="10" borderId="0" xfId="4" applyNumberFormat="1" applyFont="1" applyFill="1" applyBorder="1" applyAlignment="1" applyProtection="1">
      <alignment vertical="center"/>
    </xf>
    <xf numFmtId="170" fontId="72" fillId="10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167" fontId="2" fillId="15" borderId="7" xfId="0" applyNumberFormat="1" applyFont="1" applyFill="1" applyBorder="1" applyAlignment="1">
      <alignment horizontal="center" vertical="center"/>
    </xf>
    <xf numFmtId="49" fontId="3" fillId="12" borderId="30" xfId="4" applyNumberFormat="1" applyFont="1" applyFill="1" applyBorder="1" applyAlignment="1">
      <alignment horizontal="left" vertical="center" wrapText="1"/>
    </xf>
    <xf numFmtId="49" fontId="2" fillId="3" borderId="30" xfId="4" applyNumberFormat="1" applyFont="1" applyFill="1" applyBorder="1" applyAlignment="1">
      <alignment vertical="center" wrapText="1"/>
    </xf>
    <xf numFmtId="49" fontId="3" fillId="12" borderId="42" xfId="4" applyNumberFormat="1" applyFont="1" applyFill="1" applyBorder="1" applyAlignment="1">
      <alignment vertical="center" wrapText="1"/>
    </xf>
    <xf numFmtId="49" fontId="3" fillId="3" borderId="30" xfId="4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vertical="center" wrapText="1"/>
    </xf>
    <xf numFmtId="0" fontId="73" fillId="0" borderId="0" xfId="0" applyFont="1" applyFill="1"/>
    <xf numFmtId="0" fontId="2" fillId="3" borderId="1" xfId="0" applyFont="1" applyFill="1" applyBorder="1" applyAlignment="1">
      <alignment wrapText="1"/>
    </xf>
    <xf numFmtId="49" fontId="2" fillId="3" borderId="30" xfId="0" applyNumberFormat="1" applyFont="1" applyFill="1" applyBorder="1" applyAlignment="1">
      <alignment vertical="justify" wrapText="1"/>
    </xf>
    <xf numFmtId="171" fontId="28" fillId="0" borderId="46" xfId="4" applyNumberFormat="1" applyFont="1" applyFill="1" applyBorder="1" applyAlignment="1" applyProtection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49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75" xfId="4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68" xfId="4" applyNumberFormat="1" applyFont="1" applyFill="1" applyBorder="1" applyAlignment="1" applyProtection="1">
      <alignment horizontal="center" vertical="center"/>
    </xf>
    <xf numFmtId="171" fontId="10" fillId="0" borderId="49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69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67" fontId="10" fillId="0" borderId="18" xfId="4" applyNumberFormat="1" applyFont="1" applyFill="1" applyBorder="1" applyAlignment="1">
      <alignment horizontal="center" vertical="center" wrapText="1"/>
    </xf>
    <xf numFmtId="0" fontId="10" fillId="0" borderId="18" xfId="4" applyNumberFormat="1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0" fontId="10" fillId="0" borderId="19" xfId="4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horizontal="left" vertical="center" wrapText="1"/>
    </xf>
    <xf numFmtId="49" fontId="28" fillId="0" borderId="17" xfId="4" applyNumberFormat="1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166" fontId="28" fillId="0" borderId="53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1" fontId="10" fillId="0" borderId="8" xfId="4" applyNumberFormat="1" applyFont="1" applyFill="1" applyBorder="1" applyAlignment="1" applyProtection="1">
      <alignment horizontal="center" vertical="center"/>
    </xf>
    <xf numFmtId="1" fontId="10" fillId="0" borderId="3" xfId="4" applyNumberFormat="1" applyFont="1" applyFill="1" applyBorder="1" applyAlignment="1" applyProtection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72" fontId="10" fillId="0" borderId="45" xfId="4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0" fontId="10" fillId="0" borderId="76" xfId="4" applyNumberFormat="1" applyFont="1" applyFill="1" applyBorder="1" applyAlignment="1" applyProtection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71" fontId="10" fillId="0" borderId="29" xfId="4" applyNumberFormat="1" applyFont="1" applyFill="1" applyBorder="1" applyAlignment="1" applyProtection="1">
      <alignment horizontal="center" vertical="center"/>
    </xf>
    <xf numFmtId="171" fontId="10" fillId="0" borderId="23" xfId="4" applyNumberFormat="1" applyFont="1" applyFill="1" applyBorder="1" applyAlignment="1" applyProtection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3" xfId="4" applyNumberFormat="1" applyFont="1" applyFill="1" applyBorder="1" applyAlignment="1" applyProtection="1">
      <alignment horizontal="center" vertical="center"/>
    </xf>
    <xf numFmtId="172" fontId="10" fillId="0" borderId="67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49" fontId="45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5" fillId="0" borderId="1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4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24" fillId="0" borderId="78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5" fillId="0" borderId="90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24" fillId="0" borderId="96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4" xfId="1" applyFont="1" applyBorder="1" applyAlignment="1">
      <alignment horizontal="center" vertical="center" wrapText="1"/>
    </xf>
    <xf numFmtId="0" fontId="28" fillId="0" borderId="65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6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23" xfId="1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25" fillId="0" borderId="98" xfId="0" applyFont="1" applyBorder="1" applyAlignment="1">
      <alignment horizontal="center" wrapText="1"/>
    </xf>
    <xf numFmtId="0" fontId="24" fillId="0" borderId="92" xfId="0" applyFont="1" applyBorder="1" applyAlignment="1">
      <alignment horizont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97" xfId="0" applyFont="1" applyBorder="1" applyAlignment="1">
      <alignment horizontal="center" wrapText="1"/>
    </xf>
    <xf numFmtId="0" fontId="24" fillId="0" borderId="96" xfId="0" applyFont="1" applyBorder="1" applyAlignment="1">
      <alignment horizont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57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8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1" fontId="25" fillId="0" borderId="90" xfId="0" applyNumberFormat="1" applyFont="1" applyBorder="1" applyAlignment="1">
      <alignment horizontal="center" vertical="center" wrapText="1"/>
    </xf>
    <xf numFmtId="1" fontId="24" fillId="0" borderId="91" xfId="0" applyNumberFormat="1" applyFont="1" applyBorder="1" applyAlignment="1">
      <alignment horizontal="center" vertical="center" wrapText="1"/>
    </xf>
    <xf numFmtId="1" fontId="24" fillId="0" borderId="92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0" xfId="0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1" xfId="5" applyFont="1" applyFill="1" applyBorder="1" applyAlignment="1">
      <alignment horizontal="center" wrapText="1"/>
    </xf>
    <xf numFmtId="0" fontId="29" fillId="0" borderId="91" xfId="5" applyFont="1" applyFill="1" applyBorder="1" applyAlignment="1">
      <alignment horizontal="center" wrapText="1"/>
    </xf>
    <xf numFmtId="0" fontId="29" fillId="0" borderId="92" xfId="5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57" xfId="5" applyFont="1" applyFill="1" applyBorder="1" applyAlignment="1">
      <alignment wrapText="1"/>
    </xf>
    <xf numFmtId="0" fontId="17" fillId="0" borderId="7" xfId="5" applyFont="1" applyFill="1" applyBorder="1" applyAlignment="1">
      <alignment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23" xfId="1" applyFont="1" applyFill="1" applyBorder="1" applyAlignment="1">
      <alignment horizontal="center" vertical="center"/>
    </xf>
    <xf numFmtId="0" fontId="4" fillId="0" borderId="57" xfId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1" fontId="17" fillId="0" borderId="23" xfId="5" applyNumberFormat="1" applyFont="1" applyFill="1" applyBorder="1" applyAlignment="1">
      <alignment horizontal="center" vertical="center" wrapText="1"/>
    </xf>
    <xf numFmtId="0" fontId="29" fillId="0" borderId="57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4" fillId="0" borderId="57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57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0" fontId="29" fillId="0" borderId="57" xfId="5" applyFont="1" applyFill="1" applyBorder="1" applyAlignment="1">
      <alignment horizontal="center" wrapText="1"/>
    </xf>
    <xf numFmtId="0" fontId="29" fillId="0" borderId="7" xfId="5" applyFont="1" applyFill="1" applyBorder="1" applyAlignment="1">
      <alignment horizontal="center" wrapText="1"/>
    </xf>
    <xf numFmtId="0" fontId="17" fillId="0" borderId="1" xfId="5" applyFont="1" applyFill="1" applyBorder="1" applyAlignment="1">
      <alignment horizontal="center" wrapText="1"/>
    </xf>
    <xf numFmtId="1" fontId="29" fillId="0" borderId="57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wrapText="1"/>
    </xf>
    <xf numFmtId="0" fontId="4" fillId="0" borderId="7" xfId="1" applyFill="1" applyBorder="1" applyAlignment="1">
      <alignment horizontal="center" wrapText="1"/>
    </xf>
    <xf numFmtId="0" fontId="17" fillId="0" borderId="98" xfId="5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center"/>
    </xf>
    <xf numFmtId="0" fontId="17" fillId="0" borderId="98" xfId="5" applyFont="1" applyFill="1" applyBorder="1" applyAlignment="1">
      <alignment horizontal="center" vertical="center" wrapText="1"/>
    </xf>
    <xf numFmtId="0" fontId="29" fillId="0" borderId="91" xfId="5" applyFont="1" applyFill="1" applyBorder="1" applyAlignment="1">
      <alignment horizontal="center" vertic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57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17" fillId="0" borderId="91" xfId="5" applyNumberFormat="1" applyFont="1" applyFill="1" applyBorder="1" applyAlignment="1">
      <alignment horizontal="center" wrapText="1"/>
    </xf>
    <xf numFmtId="1" fontId="29" fillId="0" borderId="91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0" fontId="4" fillId="0" borderId="23" xfId="1" applyFill="1" applyBorder="1" applyAlignment="1">
      <alignment horizontal="center" vertical="center" wrapText="1"/>
    </xf>
    <xf numFmtId="0" fontId="23" fillId="0" borderId="57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91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0" fontId="29" fillId="0" borderId="57" xfId="5" applyFont="1" applyFill="1" applyBorder="1" applyAlignment="1">
      <alignment vertical="center" wrapText="1"/>
    </xf>
    <xf numFmtId="0" fontId="29" fillId="0" borderId="7" xfId="5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3" fillId="0" borderId="1" xfId="1" applyFont="1" applyFill="1" applyBorder="1" applyAlignment="1">
      <alignment horizontal="center" vertical="center" textRotation="90"/>
    </xf>
    <xf numFmtId="0" fontId="23" fillId="0" borderId="23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65" xfId="1" applyFont="1" applyFill="1" applyBorder="1" applyAlignment="1">
      <alignment horizontal="center" vertical="center" wrapText="1"/>
    </xf>
    <xf numFmtId="0" fontId="63" fillId="0" borderId="35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6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63" fillId="0" borderId="84" xfId="1" applyFont="1" applyFill="1" applyBorder="1" applyAlignment="1">
      <alignment wrapText="1"/>
    </xf>
    <xf numFmtId="0" fontId="63" fillId="0" borderId="65" xfId="1" applyFont="1" applyFill="1" applyBorder="1" applyAlignment="1">
      <alignment wrapText="1"/>
    </xf>
    <xf numFmtId="0" fontId="63" fillId="0" borderId="35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6" xfId="1" applyFont="1" applyFill="1" applyBorder="1" applyAlignment="1">
      <alignment wrapText="1"/>
    </xf>
    <xf numFmtId="0" fontId="63" fillId="0" borderId="78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28" fillId="0" borderId="65" xfId="1" applyFont="1" applyFill="1" applyBorder="1" applyAlignment="1">
      <alignment horizontal="center" vertical="center" wrapText="1"/>
    </xf>
    <xf numFmtId="0" fontId="28" fillId="0" borderId="35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63" fillId="0" borderId="84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78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/>
    </xf>
    <xf numFmtId="0" fontId="10" fillId="0" borderId="57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top" wrapText="1"/>
    </xf>
    <xf numFmtId="1" fontId="17" fillId="0" borderId="1" xfId="5" applyNumberFormat="1" applyFont="1" applyFill="1" applyBorder="1" applyAlignment="1">
      <alignment horizontal="center" wrapText="1"/>
    </xf>
    <xf numFmtId="0" fontId="17" fillId="0" borderId="97" xfId="5" applyFont="1" applyFill="1" applyBorder="1" applyAlignment="1">
      <alignment horizontal="center" vertical="center" wrapText="1"/>
    </xf>
    <xf numFmtId="0" fontId="29" fillId="0" borderId="94" xfId="5" applyFont="1" applyFill="1" applyBorder="1" applyAlignment="1">
      <alignment horizontal="center" vertical="center"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94" xfId="5" applyNumberFormat="1" applyFont="1" applyFill="1" applyBorder="1" applyAlignment="1">
      <alignment horizontal="center" wrapText="1"/>
    </xf>
    <xf numFmtId="1" fontId="29" fillId="0" borderId="94" xfId="5" applyNumberFormat="1" applyFont="1" applyFill="1" applyBorder="1" applyAlignment="1">
      <alignment horizontal="center" wrapText="1"/>
    </xf>
    <xf numFmtId="1" fontId="29" fillId="0" borderId="96" xfId="5" applyNumberFormat="1" applyFont="1" applyFill="1" applyBorder="1" applyAlignment="1">
      <alignment horizontal="center" wrapText="1"/>
    </xf>
    <xf numFmtId="0" fontId="67" fillId="0" borderId="0" xfId="1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17" fillId="0" borderId="0" xfId="1" applyFont="1" applyFill="1" applyAlignment="1">
      <alignment horizontal="center"/>
    </xf>
    <xf numFmtId="0" fontId="67" fillId="0" borderId="0" xfId="1" applyFont="1" applyFill="1" applyAlignment="1">
      <alignment horizontal="left" wrapText="1"/>
    </xf>
    <xf numFmtId="0" fontId="67" fillId="0" borderId="0" xfId="1" applyFont="1" applyFill="1" applyAlignment="1">
      <alignment horizontal="left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7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171" fontId="28" fillId="0" borderId="38" xfId="4" applyNumberFormat="1" applyFont="1" applyFill="1" applyBorder="1" applyAlignment="1" applyProtection="1">
      <alignment horizontal="left" vertical="center" wrapText="1"/>
    </xf>
    <xf numFmtId="171" fontId="28" fillId="0" borderId="51" xfId="4" applyNumberFormat="1" applyFont="1" applyFill="1" applyBorder="1" applyAlignment="1" applyProtection="1">
      <alignment horizontal="left" vertical="center" wrapText="1"/>
    </xf>
    <xf numFmtId="171" fontId="28" fillId="0" borderId="49" xfId="4" applyNumberFormat="1" applyFont="1" applyFill="1" applyBorder="1" applyAlignment="1" applyProtection="1">
      <alignment horizontal="left" vertical="center" wrapText="1"/>
    </xf>
    <xf numFmtId="171" fontId="28" fillId="0" borderId="69" xfId="4" applyNumberFormat="1" applyFont="1" applyFill="1" applyBorder="1" applyAlignment="1" applyProtection="1">
      <alignment horizontal="left" vertical="center" wrapText="1"/>
    </xf>
    <xf numFmtId="0" fontId="28" fillId="0" borderId="40" xfId="4" applyFont="1" applyFill="1" applyBorder="1" applyAlignment="1" applyProtection="1">
      <alignment horizontal="right" vertical="center"/>
    </xf>
    <xf numFmtId="0" fontId="28" fillId="0" borderId="48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0" fontId="28" fillId="0" borderId="78" xfId="0" applyFont="1" applyFill="1" applyBorder="1" applyAlignment="1" applyProtection="1">
      <alignment horizontal="center" vertical="center"/>
    </xf>
    <xf numFmtId="0" fontId="63" fillId="0" borderId="78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4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7" xfId="4" applyNumberFormat="1" applyFont="1" applyFill="1" applyBorder="1" applyAlignment="1" applyProtection="1">
      <alignment horizontal="center" vertical="center"/>
    </xf>
    <xf numFmtId="167" fontId="28" fillId="0" borderId="8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171" fontId="28" fillId="0" borderId="101" xfId="4" applyNumberFormat="1" applyFont="1" applyFill="1" applyBorder="1" applyAlignment="1" applyProtection="1">
      <alignment horizontal="center" vertical="center"/>
    </xf>
    <xf numFmtId="171" fontId="28" fillId="0" borderId="102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0" fontId="10" fillId="0" borderId="40" xfId="4" applyNumberFormat="1" applyFont="1" applyFill="1" applyBorder="1" applyAlignment="1" applyProtection="1">
      <alignment horizontal="center" vertical="center" textRotation="90"/>
    </xf>
    <xf numFmtId="0" fontId="10" fillId="0" borderId="53" xfId="4" applyNumberFormat="1" applyFont="1" applyFill="1" applyBorder="1" applyAlignment="1" applyProtection="1">
      <alignment horizontal="center" vertical="center" textRotation="90"/>
    </xf>
    <xf numFmtId="170" fontId="10" fillId="0" borderId="40" xfId="4" applyNumberFormat="1" applyFont="1" applyFill="1" applyBorder="1" applyAlignment="1" applyProtection="1">
      <alignment horizontal="center" vertical="center"/>
    </xf>
    <xf numFmtId="170" fontId="10" fillId="0" borderId="53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53" xfId="4" applyNumberFormat="1" applyFont="1" applyFill="1" applyBorder="1" applyAlignment="1" applyProtection="1">
      <alignment horizontal="center" vertical="center" textRotation="90" wrapText="1"/>
    </xf>
    <xf numFmtId="170" fontId="10" fillId="0" borderId="54" xfId="4" applyNumberFormat="1" applyFont="1" applyFill="1" applyBorder="1" applyAlignment="1" applyProtection="1">
      <alignment horizontal="center" vertical="center" wrapText="1"/>
    </xf>
    <xf numFmtId="170" fontId="10" fillId="0" borderId="55" xfId="4" applyNumberFormat="1" applyFont="1" applyFill="1" applyBorder="1" applyAlignment="1" applyProtection="1">
      <alignment horizontal="center" vertical="center" wrapText="1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69" fillId="0" borderId="46" xfId="0" applyFont="1" applyFill="1" applyBorder="1"/>
    <xf numFmtId="0" fontId="69" fillId="0" borderId="99" xfId="0" applyFont="1" applyFill="1" applyBorder="1"/>
    <xf numFmtId="49" fontId="10" fillId="0" borderId="41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99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57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5" xfId="0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 wrapText="1"/>
    </xf>
    <xf numFmtId="0" fontId="69" fillId="0" borderId="41" xfId="0" applyFont="1" applyFill="1" applyBorder="1"/>
    <xf numFmtId="0" fontId="69" fillId="0" borderId="25" xfId="0" applyFont="1" applyFill="1" applyBorder="1"/>
    <xf numFmtId="0" fontId="69" fillId="0" borderId="37" xfId="0" applyFont="1" applyFill="1" applyBorder="1"/>
    <xf numFmtId="0" fontId="10" fillId="0" borderId="34" xfId="4" applyNumberFormat="1" applyFont="1" applyFill="1" applyBorder="1" applyAlignment="1" applyProtection="1">
      <alignment horizontal="center" vertical="center"/>
    </xf>
    <xf numFmtId="170" fontId="28" fillId="0" borderId="8" xfId="4" applyNumberFormat="1" applyFont="1" applyFill="1" applyBorder="1" applyAlignment="1" applyProtection="1">
      <alignment horizontal="center" vertical="center" wrapText="1"/>
    </xf>
    <xf numFmtId="170" fontId="28" fillId="0" borderId="2" xfId="4" applyNumberFormat="1" applyFont="1" applyFill="1" applyBorder="1" applyAlignment="1" applyProtection="1">
      <alignment horizontal="center" vertical="center" wrapText="1"/>
    </xf>
    <xf numFmtId="170" fontId="28" fillId="0" borderId="34" xfId="4" applyNumberFormat="1" applyFont="1" applyFill="1" applyBorder="1" applyAlignment="1" applyProtection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5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0" fontId="22" fillId="16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6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6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1" fillId="0" borderId="4" xfId="0" applyFont="1" applyFill="1" applyBorder="1" applyAlignment="1">
      <alignment horizontal="center" wrapText="1"/>
    </xf>
    <xf numFmtId="0" fontId="41" fillId="0" borderId="36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49" fontId="28" fillId="0" borderId="4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49" fontId="10" fillId="0" borderId="4" xfId="4" applyNumberFormat="1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 wrapText="1"/>
    </xf>
    <xf numFmtId="49" fontId="10" fillId="0" borderId="65" xfId="4" applyNumberFormat="1" applyFont="1" applyFill="1" applyBorder="1" applyAlignment="1">
      <alignment horizontal="center" vertical="center" wrapText="1"/>
    </xf>
    <xf numFmtId="49" fontId="10" fillId="0" borderId="84" xfId="4" applyNumberFormat="1" applyFont="1" applyFill="1" applyBorder="1" applyAlignment="1">
      <alignment horizontal="center" vertical="center" wrapText="1"/>
    </xf>
    <xf numFmtId="172" fontId="28" fillId="0" borderId="67" xfId="4" applyNumberFormat="1" applyFont="1" applyFill="1" applyBorder="1" applyAlignment="1" applyProtection="1">
      <alignment horizontal="center" vertical="center"/>
    </xf>
    <xf numFmtId="170" fontId="28" fillId="0" borderId="45" xfId="4" applyNumberFormat="1" applyFont="1" applyFill="1" applyBorder="1" applyAlignment="1" applyProtection="1">
      <alignment horizontal="center" vertical="center"/>
    </xf>
    <xf numFmtId="0" fontId="31" fillId="0" borderId="67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45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vertical="center" wrapText="1"/>
    </xf>
    <xf numFmtId="170" fontId="28" fillId="0" borderId="7" xfId="4" applyNumberFormat="1" applyFont="1" applyFill="1" applyBorder="1" applyAlignment="1" applyProtection="1">
      <alignment vertical="center"/>
    </xf>
    <xf numFmtId="170" fontId="28" fillId="0" borderId="1" xfId="4" applyNumberFormat="1" applyFont="1" applyFill="1" applyBorder="1" applyAlignment="1" applyProtection="1">
      <alignment vertical="center"/>
    </xf>
    <xf numFmtId="49" fontId="28" fillId="0" borderId="17" xfId="0" applyNumberFormat="1" applyFont="1" applyFill="1" applyBorder="1" applyAlignment="1">
      <alignment vertical="center" wrapText="1"/>
    </xf>
    <xf numFmtId="49" fontId="10" fillId="0" borderId="22" xfId="0" applyNumberFormat="1" applyFont="1" applyFill="1" applyBorder="1" applyAlignment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67" fontId="28" fillId="0" borderId="67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4" xfId="0" applyNumberFormat="1" applyFont="1" applyFill="1" applyBorder="1" applyAlignment="1" applyProtection="1">
      <alignment horizontal="center" vertical="center" wrapText="1"/>
    </xf>
    <xf numFmtId="167" fontId="28" fillId="0" borderId="87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87" xfId="0" applyNumberFormat="1" applyFont="1" applyFill="1" applyBorder="1" applyAlignment="1" applyProtection="1">
      <alignment horizontal="center" vertical="center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67" fontId="28" fillId="0" borderId="74" xfId="4" applyNumberFormat="1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>
      <alignment horizontal="center" vertical="center" wrapText="1"/>
    </xf>
    <xf numFmtId="172" fontId="28" fillId="0" borderId="36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" fontId="28" fillId="0" borderId="81" xfId="4" applyNumberFormat="1" applyFont="1" applyFill="1" applyBorder="1" applyAlignment="1" applyProtection="1">
      <alignment horizontal="center" vertical="center"/>
    </xf>
    <xf numFmtId="49" fontId="10" fillId="0" borderId="57" xfId="0" applyNumberFormat="1" applyFont="1" applyFill="1" applyBorder="1" applyAlignment="1">
      <alignment vertical="center" wrapText="1"/>
    </xf>
    <xf numFmtId="49" fontId="10" fillId="0" borderId="89" xfId="4" applyNumberFormat="1" applyFont="1" applyFill="1" applyBorder="1" applyAlignment="1">
      <alignment vertical="center" wrapText="1"/>
    </xf>
    <xf numFmtId="1" fontId="10" fillId="0" borderId="5" xfId="4" applyNumberFormat="1" applyFont="1" applyFill="1" applyBorder="1" applyAlignment="1">
      <alignment horizontal="center" vertical="center"/>
    </xf>
    <xf numFmtId="1" fontId="10" fillId="0" borderId="3" xfId="4" applyNumberFormat="1" applyFont="1" applyFill="1" applyBorder="1" applyAlignment="1">
      <alignment horizontal="center" vertical="center"/>
    </xf>
    <xf numFmtId="1" fontId="10" fillId="0" borderId="67" xfId="4" applyNumberFormat="1" applyFont="1" applyFill="1" applyBorder="1" applyAlignment="1">
      <alignment horizontal="center" vertical="center" wrapText="1"/>
    </xf>
    <xf numFmtId="1" fontId="10" fillId="0" borderId="5" xfId="4" applyNumberFormat="1" applyFont="1" applyFill="1" applyBorder="1" applyAlignment="1">
      <alignment horizontal="center" vertical="center" wrapText="1"/>
    </xf>
    <xf numFmtId="1" fontId="10" fillId="0" borderId="6" xfId="4" applyNumberFormat="1" applyFont="1" applyFill="1" applyBorder="1" applyAlignment="1">
      <alignment horizontal="center" vertical="center" wrapText="1"/>
    </xf>
    <xf numFmtId="1" fontId="10" fillId="0" borderId="45" xfId="4" applyNumberFormat="1" applyFont="1" applyFill="1" applyBorder="1" applyAlignment="1">
      <alignment horizontal="center" vertical="center" wrapText="1"/>
    </xf>
    <xf numFmtId="0" fontId="10" fillId="0" borderId="3" xfId="4" applyNumberFormat="1" applyFont="1" applyFill="1" applyBorder="1" applyAlignment="1">
      <alignment horizontal="center" vertical="center" wrapText="1"/>
    </xf>
    <xf numFmtId="0" fontId="10" fillId="0" borderId="67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10" fillId="0" borderId="41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 wrapText="1"/>
    </xf>
    <xf numFmtId="167" fontId="28" fillId="0" borderId="39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>
      <alignment horizontal="center" vertical="center" wrapText="1"/>
    </xf>
    <xf numFmtId="0" fontId="67" fillId="0" borderId="0" xfId="1" applyFont="1" applyFill="1" applyBorder="1" applyAlignment="1">
      <alignment horizontal="left"/>
    </xf>
    <xf numFmtId="0" fontId="70" fillId="0" borderId="0" xfId="1" applyFont="1" applyFill="1" applyAlignment="1">
      <alignment horizontal="left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0" customWidth="1"/>
    <col min="2" max="2" width="10.7109375" style="219" customWidth="1"/>
    <col min="3" max="3" width="9.28515625" style="219" bestFit="1" customWidth="1"/>
    <col min="4" max="4" width="8.28515625" style="219" customWidth="1"/>
    <col min="5" max="5" width="8.5703125" style="219" customWidth="1"/>
    <col min="6" max="6" width="8" style="219" customWidth="1"/>
    <col min="7" max="7" width="2.7109375" style="219" customWidth="1"/>
    <col min="8" max="8" width="1.85546875" style="219" customWidth="1"/>
    <col min="9" max="9" width="13.140625" style="219" customWidth="1"/>
    <col min="10" max="17" width="9.140625" style="219" hidden="1" customWidth="1"/>
    <col min="18" max="18" width="11" style="219" hidden="1" customWidth="1"/>
    <col min="19" max="23" width="9.140625" style="219" hidden="1" customWidth="1"/>
    <col min="24" max="24" width="15.85546875" style="219" hidden="1" customWidth="1"/>
    <col min="25" max="28" width="9.140625" style="219" hidden="1" customWidth="1"/>
    <col min="29" max="16384" width="9.140625" style="219"/>
  </cols>
  <sheetData>
    <row r="1" spans="1:29" ht="24" customHeight="1" x14ac:dyDescent="0.25">
      <c r="A1" s="1140"/>
      <c r="B1" s="1140"/>
      <c r="C1" s="1140"/>
      <c r="D1" s="1140"/>
      <c r="E1" s="1140"/>
      <c r="F1" s="1140"/>
      <c r="G1" s="1140"/>
      <c r="H1" s="1140"/>
      <c r="I1" s="1140"/>
    </row>
    <row r="2" spans="1:29" ht="19.5" customHeight="1" x14ac:dyDescent="0.25">
      <c r="A2" s="1147"/>
      <c r="B2" s="1147"/>
      <c r="C2" s="220" t="s">
        <v>242</v>
      </c>
      <c r="D2" s="221" t="s">
        <v>243</v>
      </c>
      <c r="E2" s="221" t="s">
        <v>244</v>
      </c>
      <c r="F2" s="221" t="s">
        <v>245</v>
      </c>
      <c r="G2" s="1148" t="s">
        <v>246</v>
      </c>
      <c r="H2" s="1148"/>
      <c r="I2" s="1148"/>
    </row>
    <row r="3" spans="1:29" ht="17.25" customHeight="1" x14ac:dyDescent="0.4">
      <c r="A3" s="222"/>
      <c r="B3" s="223"/>
      <c r="C3" s="223"/>
      <c r="D3" s="223"/>
      <c r="E3" s="223"/>
      <c r="F3" s="223"/>
      <c r="G3" s="223"/>
      <c r="H3" s="223"/>
      <c r="I3" s="223"/>
    </row>
    <row r="4" spans="1:29" ht="17.25" customHeight="1" x14ac:dyDescent="0.4">
      <c r="A4" s="222"/>
      <c r="B4" s="223"/>
      <c r="C4" s="223"/>
      <c r="D4" s="223"/>
      <c r="E4" s="223"/>
      <c r="F4" s="223"/>
      <c r="G4" s="223"/>
      <c r="H4" s="223"/>
      <c r="I4" s="223"/>
    </row>
    <row r="5" spans="1:29" x14ac:dyDescent="0.25">
      <c r="A5" s="1143" t="str">
        <f>'Семестровка -ввод данных'!C23</f>
        <v>Іноземна мова (за професійним спрямуванням) / Соціологія</v>
      </c>
      <c r="B5" s="1143"/>
      <c r="C5" s="1143"/>
      <c r="D5" s="1143"/>
      <c r="E5" s="1143"/>
      <c r="F5" s="1143"/>
      <c r="G5" s="1143"/>
      <c r="H5" s="1143"/>
      <c r="I5" s="1143"/>
    </row>
    <row r="6" spans="1:29" x14ac:dyDescent="0.25">
      <c r="A6" s="224" t="str">
        <f>'[1]Семестровка уск'!$O$2</f>
        <v>1 семестр</v>
      </c>
      <c r="B6" s="224"/>
      <c r="C6" s="225">
        <f>'Семестровка -ввод данных'!L23</f>
        <v>2</v>
      </c>
      <c r="D6" s="225">
        <f>'Семестровка -ввод данных'!H23</f>
        <v>15</v>
      </c>
      <c r="E6" s="225">
        <f>'Семестровка -ввод данных'!I23</f>
        <v>0</v>
      </c>
      <c r="F6" s="225">
        <f>'Семестровка -ввод данных'!J23</f>
        <v>15</v>
      </c>
      <c r="G6" s="224"/>
      <c r="H6" s="224"/>
      <c r="I6" s="226" t="str">
        <f>'Семестровка -ввод данных'!M23</f>
        <v>З</v>
      </c>
    </row>
    <row r="7" spans="1:29" x14ac:dyDescent="0.25">
      <c r="A7" s="224" t="s">
        <v>281</v>
      </c>
      <c r="B7" s="224"/>
      <c r="C7" s="225"/>
      <c r="D7" s="225"/>
      <c r="E7" s="225"/>
      <c r="F7" s="225"/>
      <c r="G7" s="224"/>
      <c r="H7" s="224"/>
      <c r="I7" s="226"/>
    </row>
    <row r="8" spans="1:29" ht="21" customHeight="1" x14ac:dyDescent="0.25">
      <c r="A8" s="1143" t="str">
        <f>'Семестровка -ввод данных'!C13</f>
        <v>Історія української культури</v>
      </c>
      <c r="B8" s="1143"/>
      <c r="C8" s="1143"/>
      <c r="D8" s="1143"/>
      <c r="E8" s="1143"/>
      <c r="F8" s="1143"/>
      <c r="G8" s="1143"/>
      <c r="H8" s="1143"/>
      <c r="I8" s="1143"/>
    </row>
    <row r="9" spans="1:29" x14ac:dyDescent="0.25">
      <c r="A9" s="224" t="str">
        <f>'[1]Семестровка уск'!$O$2</f>
        <v>1 семестр</v>
      </c>
      <c r="B9" s="224"/>
      <c r="C9" s="225">
        <f>'Семестровка -ввод данных'!L13</f>
        <v>2</v>
      </c>
      <c r="D9" s="225">
        <f>'Семестровка -ввод данных'!H13</f>
        <v>15</v>
      </c>
      <c r="E9" s="225">
        <f>'Семестровка -ввод данных'!I13</f>
        <v>0</v>
      </c>
      <c r="F9" s="225">
        <f>'Семестровка -ввод данных'!J13</f>
        <v>15</v>
      </c>
      <c r="G9" s="224"/>
      <c r="H9" s="224"/>
      <c r="I9" s="226" t="str">
        <f>'Семестровка -ввод данных'!M13</f>
        <v>З</v>
      </c>
    </row>
    <row r="10" spans="1:29" x14ac:dyDescent="0.25">
      <c r="A10" s="224" t="s">
        <v>281</v>
      </c>
      <c r="B10" s="224"/>
      <c r="C10" s="225"/>
      <c r="D10" s="225"/>
      <c r="E10" s="225"/>
      <c r="F10" s="225"/>
      <c r="G10" s="224"/>
      <c r="H10" s="224"/>
      <c r="I10" s="226"/>
    </row>
    <row r="11" spans="1:29" x14ac:dyDescent="0.25">
      <c r="A11" s="1145" t="str">
        <f>'Семестровка -ввод данных'!C15</f>
        <v>Вища математика</v>
      </c>
      <c r="B11" s="1145"/>
      <c r="C11" s="1145"/>
      <c r="D11" s="1145"/>
      <c r="E11" s="1145"/>
      <c r="F11" s="1145"/>
      <c r="G11" s="1145"/>
      <c r="H11" s="1145"/>
      <c r="I11" s="1145"/>
    </row>
    <row r="12" spans="1:29" x14ac:dyDescent="0.25">
      <c r="A12" s="224" t="str">
        <f>'[1]Семестровка уск'!$O$2</f>
        <v>1 семестр</v>
      </c>
      <c r="B12" s="224"/>
      <c r="C12" s="225">
        <f>'Семестровка -ввод данных'!L15</f>
        <v>2</v>
      </c>
      <c r="D12" s="225">
        <f>'Семестровка -ввод данных'!H15</f>
        <v>15</v>
      </c>
      <c r="E12" s="225">
        <f>'Семестровка -ввод данных'!I15</f>
        <v>0</v>
      </c>
      <c r="F12" s="225">
        <f>'Семестровка -ввод данных'!J15</f>
        <v>15</v>
      </c>
      <c r="G12" s="224"/>
      <c r="H12" s="224"/>
      <c r="I12" s="226" t="str">
        <f>'Семестровка -ввод данных'!M15</f>
        <v>З</v>
      </c>
    </row>
    <row r="13" spans="1:29" x14ac:dyDescent="0.25">
      <c r="A13" s="224" t="s">
        <v>281</v>
      </c>
      <c r="B13" s="224"/>
      <c r="C13" s="225"/>
      <c r="D13" s="225"/>
      <c r="E13" s="225"/>
      <c r="F13" s="225"/>
      <c r="G13" s="224"/>
      <c r="H13" s="224"/>
      <c r="I13" s="226"/>
    </row>
    <row r="14" spans="1:29" x14ac:dyDescent="0.25">
      <c r="A14" s="1146" t="str">
        <f>'Семестровка -ввод данных'!C67</f>
        <v>Економіко-математичні методи та моделі</v>
      </c>
      <c r="B14" s="1146"/>
      <c r="C14" s="1146"/>
      <c r="D14" s="1146"/>
      <c r="E14" s="1146"/>
      <c r="F14" s="1146"/>
      <c r="G14" s="1146"/>
      <c r="H14" s="1146"/>
      <c r="I14" s="1146"/>
      <c r="AC14" s="224"/>
    </row>
    <row r="15" spans="1:29" x14ac:dyDescent="0.25">
      <c r="A15" s="254" t="s">
        <v>256</v>
      </c>
      <c r="B15" s="254"/>
      <c r="C15" s="255">
        <f>'Семестровка -ввод данных'!L67</f>
        <v>4</v>
      </c>
      <c r="D15" s="255">
        <f>'Семестровка -ввод данных'!H67</f>
        <v>18</v>
      </c>
      <c r="E15" s="255">
        <f>'Семестровка -ввод данных'!I67</f>
        <v>0</v>
      </c>
      <c r="F15" s="255">
        <f>'Семестровка -ввод данных'!J67</f>
        <v>18</v>
      </c>
      <c r="G15" s="254"/>
      <c r="H15" s="254"/>
      <c r="I15" s="256" t="str">
        <f>'Семестровка -ввод данных'!M67</f>
        <v>З</v>
      </c>
    </row>
    <row r="16" spans="1:29" x14ac:dyDescent="0.25">
      <c r="A16" s="224" t="s">
        <v>281</v>
      </c>
      <c r="B16" s="254"/>
      <c r="C16" s="255"/>
      <c r="D16" s="255"/>
      <c r="E16" s="255"/>
      <c r="F16" s="255"/>
      <c r="G16" s="254"/>
      <c r="H16" s="254"/>
      <c r="I16" s="256"/>
    </row>
    <row r="17" spans="1:9" x14ac:dyDescent="0.25">
      <c r="A17" s="1145" t="str">
        <f>'Семестровка -ввод данных'!C16</f>
        <v>Інформатика</v>
      </c>
      <c r="B17" s="1145"/>
      <c r="C17" s="1145"/>
      <c r="D17" s="1145"/>
      <c r="E17" s="1145"/>
      <c r="F17" s="1145"/>
      <c r="G17" s="1145"/>
      <c r="H17" s="1145"/>
      <c r="I17" s="1145"/>
    </row>
    <row r="18" spans="1:9" x14ac:dyDescent="0.25">
      <c r="A18" s="224" t="s">
        <v>250</v>
      </c>
      <c r="B18" s="224"/>
      <c r="C18" s="225">
        <f>'Семестровка -ввод данных'!L16</f>
        <v>1.4666666666666666</v>
      </c>
      <c r="D18" s="225">
        <f>'Семестровка -ввод данных'!H16</f>
        <v>15</v>
      </c>
      <c r="E18" s="225">
        <f>'Семестровка -ввод данных'!I16</f>
        <v>0</v>
      </c>
      <c r="F18" s="225">
        <f>'Семестровка -ввод данных'!J16</f>
        <v>7</v>
      </c>
      <c r="G18" s="224"/>
      <c r="H18" s="224"/>
      <c r="I18" s="226" t="str">
        <f>'Семестровка -ввод данных'!M16</f>
        <v>З</v>
      </c>
    </row>
    <row r="19" spans="1:9" x14ac:dyDescent="0.25">
      <c r="A19" s="224" t="s">
        <v>281</v>
      </c>
      <c r="B19" s="224"/>
      <c r="C19" s="225"/>
      <c r="D19" s="225"/>
      <c r="E19" s="225"/>
      <c r="F19" s="225"/>
      <c r="G19" s="224"/>
      <c r="H19" s="224"/>
      <c r="I19" s="226"/>
    </row>
    <row r="20" spans="1:9" x14ac:dyDescent="0.25">
      <c r="A20" s="1143" t="str">
        <f>'Семестровка -ввод данных'!C36</f>
        <v>Фінанси</v>
      </c>
      <c r="B20" s="1143"/>
      <c r="C20" s="1143"/>
      <c r="D20" s="1143"/>
      <c r="E20" s="1143"/>
      <c r="F20" s="1143"/>
      <c r="G20" s="1143"/>
      <c r="H20" s="1143"/>
      <c r="I20" s="1143"/>
    </row>
    <row r="21" spans="1:9" x14ac:dyDescent="0.25">
      <c r="A21" s="224" t="str">
        <f>'[1]Семестровка уск'!$O$2</f>
        <v>1 семестр</v>
      </c>
      <c r="B21" s="224"/>
      <c r="C21" s="225">
        <f>'Семестровка -ввод данных'!L36</f>
        <v>3</v>
      </c>
      <c r="D21" s="225">
        <f>'Семестровка -ввод данных'!H36</f>
        <v>30</v>
      </c>
      <c r="E21" s="225">
        <f>'Семестровка -ввод данных'!I36</f>
        <v>0</v>
      </c>
      <c r="F21" s="225">
        <f>'Семестровка -ввод данных'!J36</f>
        <v>15</v>
      </c>
      <c r="G21" s="224"/>
      <c r="H21" s="224"/>
      <c r="I21" s="226" t="str">
        <f>'Семестровка -ввод данных'!M36</f>
        <v>З</v>
      </c>
    </row>
    <row r="22" spans="1:9" x14ac:dyDescent="0.25">
      <c r="A22" s="224" t="s">
        <v>281</v>
      </c>
      <c r="B22" s="224"/>
      <c r="C22" s="225"/>
      <c r="D22" s="225"/>
      <c r="E22" s="225"/>
      <c r="F22" s="225"/>
      <c r="G22" s="224"/>
      <c r="H22" s="224"/>
      <c r="I22" s="226"/>
    </row>
    <row r="23" spans="1:9" x14ac:dyDescent="0.25">
      <c r="A23" s="1143" t="e">
        <f>'Семестровка -ввод данных'!#REF!</f>
        <v>#REF!</v>
      </c>
      <c r="B23" s="1143"/>
      <c r="C23" s="1143"/>
      <c r="D23" s="1143"/>
      <c r="E23" s="1143"/>
      <c r="F23" s="1143"/>
      <c r="G23" s="1143"/>
      <c r="H23" s="1143"/>
      <c r="I23" s="1143"/>
    </row>
    <row r="24" spans="1:9" x14ac:dyDescent="0.25">
      <c r="A24" s="224" t="str">
        <f>'[1]Семестровка уск'!$O$2</f>
        <v>1 семестр</v>
      </c>
      <c r="B24" s="224"/>
      <c r="C24" s="225" t="e">
        <f>'Семестровка -ввод данных'!#REF!</f>
        <v>#REF!</v>
      </c>
      <c r="D24" s="225" t="e">
        <f>'Семестровка -ввод данных'!#REF!</f>
        <v>#REF!</v>
      </c>
      <c r="E24" s="225" t="e">
        <f>'Семестровка -ввод данных'!#REF!</f>
        <v>#REF!</v>
      </c>
      <c r="F24" s="225" t="e">
        <f>'Семестровка -ввод данных'!#REF!</f>
        <v>#REF!</v>
      </c>
      <c r="G24" s="224"/>
      <c r="H24" s="224"/>
      <c r="I24" s="226" t="e">
        <f>'Семестровка -ввод данных'!#REF!</f>
        <v>#REF!</v>
      </c>
    </row>
    <row r="25" spans="1:9" x14ac:dyDescent="0.25">
      <c r="A25" s="224" t="s">
        <v>281</v>
      </c>
      <c r="B25" s="224"/>
      <c r="C25" s="225"/>
      <c r="D25" s="225"/>
      <c r="E25" s="225"/>
      <c r="F25" s="225"/>
      <c r="G25" s="224"/>
      <c r="H25" s="224"/>
      <c r="I25" s="226"/>
    </row>
    <row r="26" spans="1:9" x14ac:dyDescent="0.25">
      <c r="A26" s="1143" t="str">
        <f>'Семестровка -ввод данных'!C22</f>
        <v>Філософія</v>
      </c>
      <c r="B26" s="1143"/>
      <c r="C26" s="1143"/>
      <c r="D26" s="1143"/>
      <c r="E26" s="1143"/>
      <c r="F26" s="1143"/>
      <c r="G26" s="1143"/>
      <c r="H26" s="1143"/>
      <c r="I26" s="1143"/>
    </row>
    <row r="27" spans="1:9" x14ac:dyDescent="0.25">
      <c r="A27" s="224" t="str">
        <f>'[1]Семестровка уск'!$O$2</f>
        <v>1 семестр</v>
      </c>
      <c r="B27" s="224"/>
      <c r="C27" s="225">
        <f>'Семестровка -ввод данных'!L22</f>
        <v>1.4666666666666666</v>
      </c>
      <c r="D27" s="225">
        <f>'Семестровка -ввод данных'!H22</f>
        <v>15</v>
      </c>
      <c r="E27" s="225">
        <f>'Семестровка -ввод данных'!I22</f>
        <v>0</v>
      </c>
      <c r="F27" s="225">
        <f>'Семестровка -ввод данных'!J22</f>
        <v>7</v>
      </c>
      <c r="G27" s="224"/>
      <c r="H27" s="224"/>
      <c r="I27" s="226" t="str">
        <f>'Семестровка -ввод данных'!M22</f>
        <v>З</v>
      </c>
    </row>
    <row r="28" spans="1:9" x14ac:dyDescent="0.25">
      <c r="A28" s="224" t="s">
        <v>281</v>
      </c>
      <c r="B28" s="224"/>
      <c r="C28" s="225"/>
      <c r="D28" s="225"/>
      <c r="E28" s="225"/>
      <c r="F28" s="225"/>
      <c r="G28" s="224"/>
      <c r="H28" s="224"/>
      <c r="I28" s="226"/>
    </row>
    <row r="29" spans="1:9" x14ac:dyDescent="0.25">
      <c r="A29" s="1143" t="str">
        <f>'Семестровка -ввод данных'!C18</f>
        <v>Основи економічної теорії</v>
      </c>
      <c r="B29" s="1143"/>
      <c r="C29" s="1143"/>
      <c r="D29" s="1143"/>
      <c r="E29" s="1143"/>
      <c r="F29" s="1143"/>
      <c r="G29" s="1143"/>
      <c r="H29" s="1143"/>
      <c r="I29" s="1143"/>
    </row>
    <row r="30" spans="1:9" x14ac:dyDescent="0.25">
      <c r="A30" s="224" t="str">
        <f>'[1]Семестровка уск'!$O$2</f>
        <v>1 семестр</v>
      </c>
      <c r="B30" s="224"/>
      <c r="C30" s="225">
        <f>'Семестровка -ввод данных'!L18</f>
        <v>2</v>
      </c>
      <c r="D30" s="225">
        <f>'Семестровка -ввод данных'!H18</f>
        <v>15</v>
      </c>
      <c r="E30" s="225">
        <f>'Семестровка -ввод данных'!I18</f>
        <v>0</v>
      </c>
      <c r="F30" s="225">
        <f>'Семестровка -ввод данных'!J18</f>
        <v>15</v>
      </c>
      <c r="G30" s="224"/>
      <c r="H30" s="224"/>
      <c r="I30" s="226" t="str">
        <f>'Семестровка -ввод данных'!M18</f>
        <v>З</v>
      </c>
    </row>
    <row r="31" spans="1:9" x14ac:dyDescent="0.25">
      <c r="A31" s="224" t="s">
        <v>281</v>
      </c>
      <c r="B31" s="224"/>
      <c r="C31" s="225"/>
      <c r="D31" s="225"/>
      <c r="E31" s="225"/>
      <c r="F31" s="225"/>
      <c r="G31" s="224"/>
      <c r="H31" s="224"/>
      <c r="I31" s="226"/>
    </row>
    <row r="32" spans="1:9" x14ac:dyDescent="0.25">
      <c r="A32" s="1143" t="str">
        <f>'Семестровка -ввод данных'!C19</f>
        <v>Мікро- та макроекономіка</v>
      </c>
      <c r="B32" s="1143"/>
      <c r="C32" s="1143"/>
      <c r="D32" s="1143"/>
      <c r="E32" s="1143"/>
      <c r="F32" s="1143"/>
      <c r="G32" s="1143"/>
      <c r="H32" s="1143"/>
      <c r="I32" s="1143"/>
    </row>
    <row r="33" spans="1:29" x14ac:dyDescent="0.25">
      <c r="A33" s="224" t="str">
        <f>'[1]Семестровка уск'!$O$2</f>
        <v>1 семестр</v>
      </c>
      <c r="B33" s="224"/>
      <c r="C33" s="225">
        <f>'Семестровка -ввод данных'!L19</f>
        <v>4</v>
      </c>
      <c r="D33" s="225">
        <f>'Семестровка -ввод данных'!H19</f>
        <v>30</v>
      </c>
      <c r="E33" s="225">
        <f>'Семестровка -ввод данных'!I19</f>
        <v>0</v>
      </c>
      <c r="F33" s="225">
        <f>'Семестровка -ввод данных'!J19</f>
        <v>30</v>
      </c>
      <c r="G33" s="224"/>
      <c r="H33" s="224"/>
      <c r="I33" s="226" t="str">
        <f>'Семестровка -ввод данных'!M19</f>
        <v>ДЗ</v>
      </c>
    </row>
    <row r="34" spans="1:29" x14ac:dyDescent="0.25">
      <c r="A34" s="224" t="s">
        <v>281</v>
      </c>
      <c r="B34" s="224"/>
      <c r="C34" s="225"/>
      <c r="D34" s="225"/>
      <c r="E34" s="225"/>
      <c r="F34" s="225"/>
      <c r="G34" s="224"/>
      <c r="H34" s="224"/>
      <c r="I34" s="226"/>
    </row>
    <row r="35" spans="1:29" x14ac:dyDescent="0.25">
      <c r="A35" s="1143">
        <f>'Семестровка -ввод данных'!C20</f>
        <v>0</v>
      </c>
      <c r="B35" s="1143"/>
      <c r="C35" s="1143"/>
      <c r="D35" s="1143"/>
      <c r="E35" s="1143"/>
      <c r="F35" s="1143"/>
      <c r="G35" s="1143"/>
      <c r="H35" s="1143"/>
      <c r="I35" s="1143"/>
    </row>
    <row r="36" spans="1:29" x14ac:dyDescent="0.25">
      <c r="A36" s="224" t="str">
        <f>'[1]Семестровка уск'!$O$2</f>
        <v>1 семестр</v>
      </c>
      <c r="B36" s="224"/>
      <c r="C36" s="225">
        <f>'Семестровка -ввод данных'!L20</f>
        <v>0</v>
      </c>
      <c r="D36" s="225">
        <f>'Семестровка -ввод данных'!H20</f>
        <v>0</v>
      </c>
      <c r="E36" s="225">
        <f>'Семестровка -ввод данных'!I20</f>
        <v>0</v>
      </c>
      <c r="F36" s="225">
        <f>'Семестровка -ввод данных'!J20</f>
        <v>0</v>
      </c>
      <c r="G36" s="224"/>
      <c r="H36" s="224"/>
      <c r="I36" s="226">
        <f>'Семестровка -ввод данных'!M20</f>
        <v>0</v>
      </c>
    </row>
    <row r="37" spans="1:29" x14ac:dyDescent="0.25">
      <c r="A37" s="224" t="s">
        <v>281</v>
      </c>
      <c r="B37" s="224"/>
      <c r="C37" s="225"/>
      <c r="D37" s="225"/>
      <c r="E37" s="225"/>
      <c r="F37" s="225"/>
      <c r="G37" s="224"/>
      <c r="H37" s="224"/>
      <c r="I37" s="226"/>
    </row>
    <row r="38" spans="1:29" x14ac:dyDescent="0.25">
      <c r="A38" s="1143" t="str">
        <f>'Семестровка -ввод данных'!C21</f>
        <v>Економіка підприємства</v>
      </c>
      <c r="B38" s="1143"/>
      <c r="C38" s="1143"/>
      <c r="D38" s="1143"/>
      <c r="E38" s="1143"/>
      <c r="F38" s="1143"/>
      <c r="G38" s="1143"/>
      <c r="H38" s="1143"/>
      <c r="I38" s="1143"/>
    </row>
    <row r="39" spans="1:29" x14ac:dyDescent="0.25">
      <c r="A39" s="224" t="str">
        <f>'[1]Семестровка уск'!$O$2</f>
        <v>1 семестр</v>
      </c>
      <c r="B39" s="224"/>
      <c r="C39" s="225">
        <f>'Семестровка -ввод данных'!L21</f>
        <v>3</v>
      </c>
      <c r="D39" s="225">
        <f>'Семестровка -ввод данных'!H21</f>
        <v>30</v>
      </c>
      <c r="E39" s="225">
        <f>'Семестровка -ввод данных'!I21</f>
        <v>0</v>
      </c>
      <c r="F39" s="225">
        <f>'Семестровка -ввод данных'!J21</f>
        <v>15</v>
      </c>
      <c r="G39" s="224"/>
      <c r="H39" s="224"/>
      <c r="I39" s="226" t="str">
        <f>'Семестровка -ввод данных'!M21</f>
        <v>І</v>
      </c>
    </row>
    <row r="40" spans="1:29" x14ac:dyDescent="0.25">
      <c r="A40" s="224" t="s">
        <v>281</v>
      </c>
      <c r="B40" s="224"/>
      <c r="C40" s="225"/>
      <c r="D40" s="225"/>
      <c r="E40" s="225"/>
      <c r="F40" s="225"/>
      <c r="G40" s="224"/>
      <c r="H40" s="224"/>
      <c r="I40" s="226"/>
    </row>
    <row r="41" spans="1:29" x14ac:dyDescent="0.25">
      <c r="A41" s="1145" t="str">
        <f>'Семестровка -ввод данных'!C60</f>
        <v>Страхування</v>
      </c>
      <c r="B41" s="1145"/>
      <c r="C41" s="1145"/>
      <c r="D41" s="1145"/>
      <c r="E41" s="1145"/>
      <c r="F41" s="1145"/>
      <c r="G41" s="1145"/>
      <c r="H41" s="1145"/>
      <c r="I41" s="1145"/>
    </row>
    <row r="42" spans="1:29" x14ac:dyDescent="0.25">
      <c r="A42" s="224" t="s">
        <v>250</v>
      </c>
      <c r="B42" s="224"/>
      <c r="C42" s="225">
        <f>'Семестровка -ввод данных'!L60</f>
        <v>0</v>
      </c>
      <c r="D42" s="225">
        <f>'Семестровка -ввод данных'!H60</f>
        <v>0</v>
      </c>
      <c r="E42" s="225">
        <f>'Семестровка -ввод данных'!I60</f>
        <v>0</v>
      </c>
      <c r="F42" s="225">
        <f>'Семестровка -ввод данных'!J60</f>
        <v>0</v>
      </c>
      <c r="G42" s="224"/>
      <c r="H42" s="224"/>
      <c r="I42" s="226" t="str">
        <f>'Семестровка -ввод данных'!M60</f>
        <v>І</v>
      </c>
    </row>
    <row r="43" spans="1:29" x14ac:dyDescent="0.25">
      <c r="A43" s="224" t="s">
        <v>281</v>
      </c>
      <c r="B43" s="224"/>
      <c r="C43" s="225"/>
      <c r="D43" s="225"/>
      <c r="E43" s="225"/>
      <c r="F43" s="225"/>
      <c r="G43" s="224"/>
      <c r="H43" s="224"/>
      <c r="I43" s="226"/>
      <c r="AC43" s="224"/>
    </row>
    <row r="44" spans="1:29" x14ac:dyDescent="0.25">
      <c r="A44" s="1143"/>
      <c r="B44" s="1143"/>
      <c r="C44" s="1143"/>
      <c r="D44" s="1143"/>
      <c r="E44" s="1143"/>
      <c r="F44" s="1143"/>
      <c r="G44" s="1143"/>
      <c r="H44" s="1143"/>
      <c r="I44" s="1143"/>
    </row>
    <row r="45" spans="1:29" x14ac:dyDescent="0.25">
      <c r="A45" s="227"/>
      <c r="B45" s="227"/>
      <c r="C45" s="228"/>
      <c r="D45" s="228"/>
      <c r="E45" s="228"/>
      <c r="F45" s="228"/>
      <c r="G45" s="227"/>
      <c r="H45" s="227"/>
      <c r="I45" s="229"/>
    </row>
    <row r="46" spans="1:29" x14ac:dyDescent="0.25">
      <c r="A46" s="1143" t="str">
        <f>'Семестровка -ввод данных'!C63</f>
        <v>Іноземна мова (за професійним спрямуванням) / Психологія управління</v>
      </c>
      <c r="B46" s="1143"/>
      <c r="C46" s="1143"/>
      <c r="D46" s="1143"/>
      <c r="E46" s="1143"/>
      <c r="F46" s="1143"/>
      <c r="G46" s="1143"/>
      <c r="H46" s="1143"/>
      <c r="I46" s="1143"/>
    </row>
    <row r="47" spans="1:29" x14ac:dyDescent="0.25">
      <c r="A47" s="224" t="s">
        <v>256</v>
      </c>
      <c r="B47" s="224"/>
      <c r="C47" s="225">
        <f>'Семестровка -ввод данных'!L63</f>
        <v>2</v>
      </c>
      <c r="D47" s="225">
        <f>'Семестровка -ввод данных'!H63</f>
        <v>0</v>
      </c>
      <c r="E47" s="225">
        <f>'Семестровка -ввод данных'!I63</f>
        <v>0</v>
      </c>
      <c r="F47" s="225">
        <f>'Семестровка -ввод данных'!J63</f>
        <v>18</v>
      </c>
      <c r="G47" s="224"/>
      <c r="H47" s="224"/>
      <c r="I47" s="226" t="str">
        <f>'Семестровка -ввод данных'!M63</f>
        <v>З</v>
      </c>
      <c r="AC47" s="219" t="str">
        <f>'Семестровка -ввод данных'!Q63</f>
        <v>2а</v>
      </c>
    </row>
    <row r="48" spans="1:29" x14ac:dyDescent="0.25">
      <c r="A48" s="224" t="s">
        <v>281</v>
      </c>
      <c r="B48" s="224"/>
      <c r="C48" s="225"/>
      <c r="D48" s="225"/>
      <c r="E48" s="225"/>
      <c r="F48" s="225"/>
      <c r="G48" s="224"/>
      <c r="H48" s="224"/>
      <c r="I48" s="226"/>
    </row>
    <row r="49" spans="1:29" x14ac:dyDescent="0.25">
      <c r="A49" s="1143" t="str">
        <f>'Семестровка -ввод данных'!C103</f>
        <v>Договірне право / Основи адміністративного права</v>
      </c>
      <c r="B49" s="1143"/>
      <c r="C49" s="1143"/>
      <c r="D49" s="1143"/>
      <c r="E49" s="1143"/>
      <c r="F49" s="1143"/>
      <c r="G49" s="1143"/>
      <c r="H49" s="1143"/>
      <c r="I49" s="1143"/>
    </row>
    <row r="50" spans="1:29" x14ac:dyDescent="0.25">
      <c r="A50" s="224" t="s">
        <v>256</v>
      </c>
      <c r="B50" s="224"/>
      <c r="C50" s="225">
        <f>'Семестровка -ввод данных'!L103</f>
        <v>2</v>
      </c>
      <c r="D50" s="225">
        <f>'Семестровка -ввод данных'!H103</f>
        <v>9</v>
      </c>
      <c r="E50" s="225">
        <f>'Семестровка -ввод данных'!I103</f>
        <v>0</v>
      </c>
      <c r="F50" s="225">
        <f>'Семестровка -ввод данных'!J103</f>
        <v>9</v>
      </c>
      <c r="G50" s="224"/>
      <c r="H50" s="224"/>
      <c r="I50" s="226" t="str">
        <f>'Семестровка -ввод данных'!M103</f>
        <v>З</v>
      </c>
      <c r="AC50" s="219" t="str">
        <f>'Семестровка -ввод данных'!Q103</f>
        <v>2а</v>
      </c>
    </row>
    <row r="51" spans="1:29" x14ac:dyDescent="0.25">
      <c r="A51" s="224" t="s">
        <v>281</v>
      </c>
      <c r="B51" s="224"/>
      <c r="C51" s="225"/>
      <c r="D51" s="225"/>
      <c r="E51" s="225"/>
      <c r="F51" s="225"/>
      <c r="G51" s="224"/>
      <c r="H51" s="224"/>
      <c r="I51" s="226"/>
    </row>
    <row r="52" spans="1:29" x14ac:dyDescent="0.25">
      <c r="A52" s="1143" t="str">
        <f>'Семестровка -ввод данных'!C61</f>
        <v>Фінансовий ринок / Біржова діяльність</v>
      </c>
      <c r="B52" s="1143"/>
      <c r="C52" s="1143"/>
      <c r="D52" s="1143"/>
      <c r="E52" s="1143"/>
      <c r="F52" s="1143"/>
      <c r="G52" s="1143"/>
      <c r="H52" s="1143"/>
      <c r="I52" s="1143"/>
    </row>
    <row r="53" spans="1:29" x14ac:dyDescent="0.25">
      <c r="A53" s="224" t="s">
        <v>256</v>
      </c>
      <c r="B53" s="224"/>
      <c r="C53" s="225">
        <f>'Семестровка -ввод данных'!L61</f>
        <v>0</v>
      </c>
      <c r="D53" s="225">
        <f>'Семестровка -ввод данных'!H61</f>
        <v>0</v>
      </c>
      <c r="E53" s="225">
        <f>'Семестровка -ввод данных'!I61</f>
        <v>0</v>
      </c>
      <c r="F53" s="225">
        <f>'Семестровка -ввод данных'!J61</f>
        <v>0</v>
      </c>
      <c r="G53" s="224"/>
      <c r="H53" s="224"/>
      <c r="I53" s="226">
        <f>'Семестровка -ввод данных'!M61</f>
        <v>0</v>
      </c>
      <c r="AC53" s="219">
        <f>'Семестровка -ввод данных'!Q61</f>
        <v>0</v>
      </c>
    </row>
    <row r="54" spans="1:29" x14ac:dyDescent="0.25">
      <c r="A54" s="224" t="s">
        <v>281</v>
      </c>
      <c r="B54" s="224"/>
      <c r="C54" s="225"/>
      <c r="D54" s="225"/>
      <c r="E54" s="225"/>
      <c r="F54" s="225"/>
      <c r="G54" s="224"/>
      <c r="H54" s="224"/>
      <c r="I54" s="226"/>
    </row>
    <row r="55" spans="1:29" x14ac:dyDescent="0.25">
      <c r="A55" s="1143" t="str">
        <f>'Семестровка -ввод данных'!C42</f>
        <v>Курсова робота "Фінанси"</v>
      </c>
      <c r="B55" s="1143"/>
      <c r="C55" s="1143"/>
      <c r="D55" s="1143"/>
      <c r="E55" s="1143"/>
      <c r="F55" s="1143"/>
      <c r="G55" s="1143"/>
      <c r="H55" s="1143"/>
      <c r="I55" s="1143"/>
    </row>
    <row r="56" spans="1:29" x14ac:dyDescent="0.25">
      <c r="A56" s="224" t="s">
        <v>264</v>
      </c>
      <c r="B56" s="224"/>
      <c r="C56" s="225">
        <f>'Семестровка -ввод данных'!L42</f>
        <v>0</v>
      </c>
      <c r="D56" s="225">
        <f>'Семестровка -ввод данных'!H42</f>
        <v>0</v>
      </c>
      <c r="E56" s="225">
        <f>'Семестровка -ввод данных'!I42</f>
        <v>0</v>
      </c>
      <c r="F56" s="225">
        <f>'Семестровка -ввод данных'!J42</f>
        <v>0</v>
      </c>
      <c r="G56" s="224"/>
      <c r="H56" s="224"/>
      <c r="I56" s="226">
        <f>'Семестровка -ввод данных'!M42</f>
        <v>0</v>
      </c>
      <c r="AC56" s="219">
        <f>'Семестровка -ввод данных'!Q42</f>
        <v>0</v>
      </c>
    </row>
    <row r="57" spans="1:29" x14ac:dyDescent="0.25">
      <c r="A57" s="224" t="s">
        <v>281</v>
      </c>
      <c r="B57" s="224"/>
      <c r="C57" s="225"/>
      <c r="D57" s="225"/>
      <c r="E57" s="225"/>
      <c r="F57" s="225"/>
      <c r="G57" s="224"/>
      <c r="H57" s="224"/>
      <c r="I57" s="226"/>
    </row>
    <row r="58" spans="1:29" x14ac:dyDescent="0.25">
      <c r="A58" s="1143" t="e">
        <f>'Семестровка -ввод данных'!#REF!</f>
        <v>#REF!</v>
      </c>
      <c r="B58" s="1143"/>
      <c r="C58" s="1143"/>
      <c r="D58" s="1143"/>
      <c r="E58" s="1143"/>
      <c r="F58" s="1143"/>
      <c r="G58" s="1143"/>
      <c r="H58" s="1143"/>
      <c r="I58" s="1143"/>
    </row>
    <row r="59" spans="1:29" x14ac:dyDescent="0.25">
      <c r="A59" s="224" t="s">
        <v>256</v>
      </c>
      <c r="B59" s="224"/>
      <c r="C59" s="225" t="e">
        <f>'Семестровка -ввод данных'!#REF!</f>
        <v>#REF!</v>
      </c>
      <c r="D59" s="225" t="e">
        <f>'Семестровка -ввод данных'!#REF!</f>
        <v>#REF!</v>
      </c>
      <c r="E59" s="225" t="e">
        <f>'Семестровка -ввод данных'!#REF!</f>
        <v>#REF!</v>
      </c>
      <c r="F59" s="225" t="e">
        <f>'Семестровка -ввод данных'!#REF!</f>
        <v>#REF!</v>
      </c>
      <c r="G59" s="224"/>
      <c r="H59" s="224"/>
      <c r="I59" s="226" t="e">
        <f>'Семестровка -ввод данных'!#REF!</f>
        <v>#REF!</v>
      </c>
      <c r="AC59" s="219" t="e">
        <f>'Семестровка -ввод данных'!#REF!</f>
        <v>#REF!</v>
      </c>
    </row>
    <row r="60" spans="1:29" x14ac:dyDescent="0.25">
      <c r="A60" s="224" t="s">
        <v>281</v>
      </c>
      <c r="B60" s="224"/>
      <c r="C60" s="225"/>
      <c r="D60" s="225"/>
      <c r="E60" s="225"/>
      <c r="F60" s="225"/>
      <c r="G60" s="224"/>
      <c r="H60" s="224"/>
      <c r="I60" s="226"/>
    </row>
    <row r="61" spans="1:29" x14ac:dyDescent="0.25">
      <c r="A61" s="1143" t="e">
        <f>'Семестровка -ввод данных'!#REF!</f>
        <v>#REF!</v>
      </c>
      <c r="B61" s="1143"/>
      <c r="C61" s="1143"/>
      <c r="D61" s="1143"/>
      <c r="E61" s="1143"/>
      <c r="F61" s="1143"/>
      <c r="G61" s="1143"/>
      <c r="H61" s="1143"/>
      <c r="I61" s="1143"/>
    </row>
    <row r="62" spans="1:29" x14ac:dyDescent="0.25">
      <c r="A62" s="224" t="s">
        <v>264</v>
      </c>
      <c r="B62" s="224"/>
      <c r="C62" s="225">
        <f>'Семестровка -ввод данных'!L57</f>
        <v>0</v>
      </c>
      <c r="D62" s="225">
        <f>'Семестровка -ввод данных'!H57</f>
        <v>0</v>
      </c>
      <c r="E62" s="225">
        <f>'Семестровка -ввод данных'!I57</f>
        <v>0</v>
      </c>
      <c r="F62" s="225">
        <f>'Семестровка -ввод данных'!J57</f>
        <v>0</v>
      </c>
      <c r="G62" s="224"/>
      <c r="H62" s="224"/>
      <c r="I62" s="226">
        <f>'Семестровка -ввод данных'!M57</f>
        <v>0</v>
      </c>
      <c r="AC62" s="219">
        <f>'Семестровка -ввод данных'!Q57</f>
        <v>0</v>
      </c>
    </row>
    <row r="63" spans="1:29" x14ac:dyDescent="0.25">
      <c r="A63" s="224" t="s">
        <v>281</v>
      </c>
      <c r="B63" s="224"/>
      <c r="C63" s="225"/>
      <c r="D63" s="225"/>
      <c r="E63" s="225"/>
      <c r="F63" s="225"/>
      <c r="G63" s="224"/>
      <c r="H63" s="224"/>
      <c r="I63" s="226"/>
    </row>
    <row r="64" spans="1:29" x14ac:dyDescent="0.25">
      <c r="A64" s="1143" t="str">
        <f>'Семестровка -ввод данных'!C41</f>
        <v>Банківська система</v>
      </c>
      <c r="B64" s="1143"/>
      <c r="C64" s="1143"/>
      <c r="D64" s="1143"/>
      <c r="E64" s="1143"/>
      <c r="F64" s="1143"/>
      <c r="G64" s="1143"/>
      <c r="H64" s="1143"/>
      <c r="I64" s="1143"/>
    </row>
    <row r="65" spans="1:29" x14ac:dyDescent="0.25">
      <c r="A65" s="224" t="s">
        <v>264</v>
      </c>
      <c r="B65" s="224"/>
      <c r="C65" s="225">
        <f>'Семестровка -ввод данных'!L41</f>
        <v>0</v>
      </c>
      <c r="D65" s="225">
        <f>'Семестровка -ввод данных'!H41</f>
        <v>0</v>
      </c>
      <c r="E65" s="225">
        <f>'Семестровка -ввод данных'!I41</f>
        <v>0</v>
      </c>
      <c r="F65" s="225">
        <f>'Семестровка -ввод данных'!J41</f>
        <v>0</v>
      </c>
      <c r="G65" s="224"/>
      <c r="H65" s="224"/>
      <c r="I65" s="226" t="str">
        <f>'Семестровка -ввод данных'!M41</f>
        <v>І</v>
      </c>
      <c r="AC65" s="219">
        <f>'Семестровка -ввод данных'!Q41</f>
        <v>0</v>
      </c>
    </row>
    <row r="66" spans="1:29" x14ac:dyDescent="0.25">
      <c r="A66" s="224" t="s">
        <v>281</v>
      </c>
      <c r="B66" s="224"/>
      <c r="C66" s="225"/>
      <c r="D66" s="225"/>
      <c r="E66" s="225"/>
      <c r="F66" s="225"/>
      <c r="G66" s="224"/>
      <c r="H66" s="224"/>
      <c r="I66" s="226"/>
    </row>
    <row r="67" spans="1:29" x14ac:dyDescent="0.25">
      <c r="A67" s="1143" t="str">
        <f>'Семестровка -ввод данных'!C38</f>
        <v>Менеджмент</v>
      </c>
      <c r="B67" s="1143"/>
      <c r="C67" s="1143"/>
      <c r="D67" s="1143"/>
      <c r="E67" s="1143"/>
      <c r="F67" s="1143"/>
      <c r="G67" s="1143"/>
      <c r="H67" s="1143"/>
      <c r="I67" s="1143"/>
    </row>
    <row r="68" spans="1:29" x14ac:dyDescent="0.25">
      <c r="A68" s="224" t="s">
        <v>256</v>
      </c>
      <c r="B68" s="224"/>
      <c r="C68" s="225">
        <f>'Семестровка -ввод данных'!L38</f>
        <v>5</v>
      </c>
      <c r="D68" s="225">
        <f>'Семестровка -ввод данных'!H38</f>
        <v>27</v>
      </c>
      <c r="E68" s="225">
        <f>'Семестровка -ввод данных'!I38</f>
        <v>0</v>
      </c>
      <c r="F68" s="225">
        <f>'Семестровка -ввод данных'!J38</f>
        <v>18</v>
      </c>
      <c r="G68" s="224"/>
      <c r="H68" s="224"/>
      <c r="I68" s="226" t="str">
        <f>'Семестровка -ввод данных'!M38</f>
        <v>І</v>
      </c>
      <c r="AC68" s="219" t="str">
        <f>'Семестровка -ввод данных'!Q38</f>
        <v>2а</v>
      </c>
    </row>
    <row r="69" spans="1:29" x14ac:dyDescent="0.25">
      <c r="A69" s="224" t="s">
        <v>281</v>
      </c>
      <c r="B69" s="224"/>
      <c r="C69" s="225"/>
      <c r="D69" s="225"/>
      <c r="E69" s="225"/>
      <c r="F69" s="225"/>
      <c r="G69" s="224"/>
      <c r="H69" s="224"/>
      <c r="I69" s="226"/>
    </row>
    <row r="70" spans="1:29" x14ac:dyDescent="0.25">
      <c r="A70" s="1143" t="str">
        <f>'Семестровка -ввод данных'!C60</f>
        <v>Страхування</v>
      </c>
      <c r="B70" s="1143"/>
      <c r="C70" s="1143"/>
      <c r="D70" s="1143"/>
      <c r="E70" s="1143"/>
      <c r="F70" s="1143"/>
      <c r="G70" s="1143"/>
      <c r="H70" s="1143"/>
      <c r="I70" s="1143"/>
    </row>
    <row r="71" spans="1:29" x14ac:dyDescent="0.25">
      <c r="A71" s="224" t="s">
        <v>264</v>
      </c>
      <c r="B71" s="224"/>
      <c r="C71" s="225">
        <f>'Семестровка -ввод данных'!L60</f>
        <v>0</v>
      </c>
      <c r="D71" s="225">
        <f>'Семестровка -ввод данных'!H60</f>
        <v>0</v>
      </c>
      <c r="E71" s="225">
        <f>'Семестровка -ввод данных'!I60</f>
        <v>0</v>
      </c>
      <c r="F71" s="225">
        <f>'Семестровка -ввод данных'!J60</f>
        <v>0</v>
      </c>
      <c r="G71" s="224"/>
      <c r="H71" s="224"/>
      <c r="I71" s="226" t="str">
        <f>'Семестровка -ввод данных'!M60</f>
        <v>І</v>
      </c>
      <c r="AC71" s="219">
        <f>'Семестровка -ввод данных'!Q60</f>
        <v>0</v>
      </c>
    </row>
    <row r="72" spans="1:29" x14ac:dyDescent="0.25">
      <c r="A72" s="224" t="s">
        <v>281</v>
      </c>
      <c r="B72" s="224"/>
      <c r="C72" s="225"/>
      <c r="D72" s="225"/>
      <c r="E72" s="225"/>
      <c r="F72" s="225"/>
      <c r="G72" s="224"/>
      <c r="H72" s="224"/>
      <c r="I72" s="226"/>
    </row>
    <row r="73" spans="1:29" x14ac:dyDescent="0.25">
      <c r="A73" s="1143" t="e">
        <f>'Семестровка -ввод данных'!#REF!</f>
        <v>#REF!</v>
      </c>
      <c r="B73" s="1143"/>
      <c r="C73" s="1143"/>
      <c r="D73" s="1143"/>
      <c r="E73" s="1143"/>
      <c r="F73" s="1143"/>
      <c r="G73" s="1143"/>
      <c r="H73" s="1143"/>
      <c r="I73" s="1143"/>
    </row>
    <row r="74" spans="1:29" x14ac:dyDescent="0.25">
      <c r="A74" s="224" t="s">
        <v>264</v>
      </c>
      <c r="B74" s="224"/>
      <c r="C74" s="225" t="e">
        <f>'Семестровка -ввод данных'!#REF!</f>
        <v>#REF!</v>
      </c>
      <c r="D74" s="225" t="e">
        <f>'Семестровка -ввод данных'!#REF!</f>
        <v>#REF!</v>
      </c>
      <c r="E74" s="225" t="e">
        <f>'Семестровка -ввод данных'!#REF!</f>
        <v>#REF!</v>
      </c>
      <c r="F74" s="225" t="e">
        <f>'Семестровка -ввод данных'!#REF!</f>
        <v>#REF!</v>
      </c>
      <c r="G74" s="224"/>
      <c r="H74" s="224"/>
      <c r="I74" s="226" t="e">
        <f>'Семестровка -ввод данных'!#REF!</f>
        <v>#REF!</v>
      </c>
      <c r="AC74" s="219" t="e">
        <f>'Семестровка -ввод данных'!#REF!</f>
        <v>#REF!</v>
      </c>
    </row>
    <row r="75" spans="1:29" x14ac:dyDescent="0.25">
      <c r="A75" s="224" t="s">
        <v>281</v>
      </c>
      <c r="B75" s="224"/>
      <c r="C75" s="225"/>
      <c r="D75" s="225"/>
      <c r="E75" s="225"/>
      <c r="F75" s="225"/>
      <c r="G75" s="224"/>
      <c r="H75" s="224"/>
      <c r="I75" s="226"/>
    </row>
    <row r="76" spans="1:29" x14ac:dyDescent="0.25">
      <c r="A76" s="1143"/>
      <c r="B76" s="1143"/>
      <c r="C76" s="1143"/>
      <c r="D76" s="1143"/>
      <c r="E76" s="1143"/>
      <c r="F76" s="1143"/>
      <c r="G76" s="1143"/>
      <c r="H76" s="1143"/>
      <c r="I76" s="1143"/>
    </row>
    <row r="77" spans="1:29" x14ac:dyDescent="0.25">
      <c r="A77" s="1145" t="str">
        <f>'Семестровка -ввод данных'!C67</f>
        <v>Економіко-математичні методи та моделі</v>
      </c>
      <c r="B77" s="1145"/>
      <c r="C77" s="1145"/>
      <c r="D77" s="1145"/>
      <c r="E77" s="1145"/>
      <c r="F77" s="1145"/>
      <c r="G77" s="1145"/>
      <c r="H77" s="1145"/>
      <c r="I77" s="1145"/>
      <c r="AC77" s="219" t="s">
        <v>63</v>
      </c>
    </row>
    <row r="78" spans="1:29" x14ac:dyDescent="0.25">
      <c r="A78" s="224" t="s">
        <v>256</v>
      </c>
      <c r="B78" s="224"/>
      <c r="C78" s="225">
        <f>'Семестровка -ввод данных'!L67</f>
        <v>4</v>
      </c>
      <c r="D78" s="225">
        <f>'Семестровка -ввод данных'!H67</f>
        <v>18</v>
      </c>
      <c r="E78" s="225">
        <f>'Семестровка -ввод данных'!I67</f>
        <v>0</v>
      </c>
      <c r="F78" s="225">
        <f>'Семестровка -ввод данных'!J67</f>
        <v>18</v>
      </c>
      <c r="G78" s="224"/>
      <c r="H78" s="224"/>
      <c r="I78" s="226" t="str">
        <f>'Семестровка -ввод данных'!M67</f>
        <v>З</v>
      </c>
    </row>
    <row r="79" spans="1:29" x14ac:dyDescent="0.25">
      <c r="A79" s="224" t="s">
        <v>281</v>
      </c>
    </row>
    <row r="81" spans="1:9" x14ac:dyDescent="0.25">
      <c r="A81" s="1144"/>
      <c r="B81" s="1144"/>
      <c r="C81" s="1144"/>
      <c r="D81" s="1144"/>
      <c r="E81" s="1144"/>
      <c r="F81" s="1144"/>
      <c r="G81" s="1144"/>
      <c r="H81" s="1144"/>
      <c r="I81" s="1144"/>
    </row>
    <row r="82" spans="1:9" x14ac:dyDescent="0.25">
      <c r="A82" s="232"/>
      <c r="B82" s="230"/>
      <c r="C82" s="231"/>
      <c r="D82" s="231"/>
      <c r="E82" s="231"/>
      <c r="F82" s="231"/>
      <c r="G82" s="230"/>
      <c r="H82" s="232"/>
      <c r="I82" s="233"/>
    </row>
    <row r="83" spans="1:9" x14ac:dyDescent="0.25">
      <c r="A83" s="235"/>
      <c r="B83" s="230"/>
      <c r="C83" s="231"/>
      <c r="D83" s="231"/>
      <c r="E83" s="231"/>
      <c r="F83" s="231"/>
      <c r="G83" s="230"/>
      <c r="H83" s="232"/>
      <c r="I83" s="233"/>
    </row>
    <row r="85" spans="1:9" x14ac:dyDescent="0.25">
      <c r="A85" s="1144"/>
      <c r="B85" s="1144"/>
      <c r="C85" s="1144"/>
      <c r="D85" s="1144"/>
      <c r="E85" s="1144"/>
      <c r="F85" s="1144"/>
      <c r="G85" s="1144"/>
      <c r="H85" s="1144"/>
      <c r="I85" s="1144"/>
    </row>
    <row r="86" spans="1:9" x14ac:dyDescent="0.25">
      <c r="A86" s="232"/>
      <c r="B86" s="230"/>
      <c r="C86" s="231"/>
      <c r="D86" s="231"/>
      <c r="E86" s="231"/>
      <c r="F86" s="231"/>
      <c r="G86" s="230"/>
      <c r="H86" s="232"/>
      <c r="I86" s="233"/>
    </row>
    <row r="87" spans="1:9" x14ac:dyDescent="0.25">
      <c r="A87" s="235"/>
      <c r="B87" s="230"/>
      <c r="C87" s="231"/>
      <c r="D87" s="231"/>
      <c r="E87" s="231"/>
      <c r="F87" s="231"/>
      <c r="G87" s="230"/>
      <c r="H87" s="232"/>
      <c r="I87" s="233"/>
    </row>
    <row r="88" spans="1:9" x14ac:dyDescent="0.25">
      <c r="A88" s="236"/>
      <c r="B88" s="237"/>
      <c r="C88" s="238"/>
      <c r="D88" s="238"/>
      <c r="E88" s="238"/>
      <c r="F88" s="238"/>
      <c r="G88" s="237"/>
      <c r="H88" s="236"/>
      <c r="I88" s="239"/>
    </row>
    <row r="89" spans="1:9" x14ac:dyDescent="0.25">
      <c r="A89" s="1144"/>
      <c r="B89" s="1144"/>
      <c r="C89" s="1144"/>
      <c r="D89" s="1144"/>
      <c r="E89" s="1144"/>
      <c r="F89" s="1144"/>
      <c r="G89" s="1144"/>
      <c r="H89" s="1144"/>
      <c r="I89" s="1144"/>
    </row>
    <row r="90" spans="1:9" x14ac:dyDescent="0.25">
      <c r="A90" s="232"/>
      <c r="B90" s="230"/>
      <c r="C90" s="231"/>
      <c r="D90" s="231"/>
      <c r="E90" s="231"/>
      <c r="F90" s="231"/>
      <c r="G90" s="230"/>
      <c r="H90" s="232"/>
      <c r="I90" s="233"/>
    </row>
    <row r="91" spans="1:9" x14ac:dyDescent="0.25">
      <c r="A91" s="232"/>
      <c r="B91" s="240"/>
      <c r="C91" s="241"/>
      <c r="D91" s="231"/>
      <c r="E91" s="231"/>
      <c r="F91" s="231"/>
      <c r="G91" s="240"/>
      <c r="H91" s="240"/>
      <c r="I91" s="240"/>
    </row>
    <row r="92" spans="1:9" x14ac:dyDescent="0.25">
      <c r="A92" s="232"/>
      <c r="B92" s="240"/>
      <c r="C92" s="241"/>
      <c r="D92" s="231"/>
      <c r="E92" s="231"/>
      <c r="F92" s="231"/>
      <c r="G92" s="240"/>
      <c r="H92" s="240"/>
      <c r="I92" s="233"/>
    </row>
    <row r="93" spans="1:9" x14ac:dyDescent="0.25">
      <c r="A93" s="232"/>
      <c r="B93" s="240"/>
      <c r="C93" s="241"/>
      <c r="D93" s="241"/>
      <c r="E93" s="241"/>
      <c r="F93" s="241"/>
      <c r="G93" s="241"/>
      <c r="H93" s="241"/>
      <c r="I93" s="242"/>
    </row>
    <row r="94" spans="1:9" x14ac:dyDescent="0.25">
      <c r="A94" s="234"/>
      <c r="B94" s="240"/>
      <c r="C94" s="240"/>
      <c r="D94" s="240"/>
      <c r="E94" s="240"/>
      <c r="F94" s="240"/>
      <c r="G94" s="240"/>
      <c r="H94" s="240"/>
      <c r="I94" s="240"/>
    </row>
    <row r="96" spans="1:9" x14ac:dyDescent="0.25">
      <c r="A96" s="1144"/>
      <c r="B96" s="1144"/>
      <c r="C96" s="1144"/>
      <c r="D96" s="1144"/>
      <c r="E96" s="1144"/>
      <c r="F96" s="1144"/>
      <c r="G96" s="1144"/>
      <c r="H96" s="1144"/>
      <c r="I96" s="1144"/>
    </row>
    <row r="97" spans="1:9" x14ac:dyDescent="0.25">
      <c r="A97" s="232"/>
      <c r="B97" s="230"/>
      <c r="C97" s="231"/>
      <c r="D97" s="231"/>
      <c r="E97" s="231"/>
      <c r="F97" s="231"/>
      <c r="G97" s="230"/>
      <c r="H97" s="232"/>
      <c r="I97" s="233"/>
    </row>
    <row r="98" spans="1:9" x14ac:dyDescent="0.25">
      <c r="A98" s="232"/>
      <c r="B98" s="230"/>
      <c r="C98" s="231"/>
      <c r="D98" s="231"/>
      <c r="E98" s="231"/>
      <c r="F98" s="231"/>
      <c r="G98" s="230"/>
      <c r="H98" s="232"/>
      <c r="I98" s="233"/>
    </row>
    <row r="99" spans="1:9" x14ac:dyDescent="0.25">
      <c r="A99" s="232"/>
      <c r="B99" s="230"/>
      <c r="C99" s="231"/>
      <c r="D99" s="231"/>
      <c r="E99" s="231"/>
      <c r="F99" s="231"/>
      <c r="G99" s="230"/>
      <c r="H99" s="232"/>
      <c r="I99" s="233"/>
    </row>
    <row r="100" spans="1:9" x14ac:dyDescent="0.25">
      <c r="A100" s="232"/>
      <c r="B100" s="230"/>
      <c r="C100" s="231"/>
      <c r="D100" s="231"/>
      <c r="E100" s="231"/>
      <c r="F100" s="231"/>
      <c r="G100" s="230"/>
      <c r="H100" s="232"/>
      <c r="I100" s="233"/>
    </row>
    <row r="101" spans="1:9" x14ac:dyDescent="0.25">
      <c r="A101" s="234"/>
      <c r="B101" s="240"/>
      <c r="C101" s="240"/>
      <c r="D101" s="240"/>
      <c r="E101" s="240"/>
      <c r="F101" s="240"/>
      <c r="G101" s="240"/>
      <c r="H101" s="240"/>
      <c r="I101" s="240"/>
    </row>
    <row r="102" spans="1:9" x14ac:dyDescent="0.25">
      <c r="A102" s="1144"/>
      <c r="B102" s="1144"/>
      <c r="C102" s="1144"/>
      <c r="D102" s="1144"/>
      <c r="E102" s="1144"/>
      <c r="F102" s="1144"/>
      <c r="G102" s="1144"/>
      <c r="H102" s="1144"/>
      <c r="I102" s="1144"/>
    </row>
    <row r="103" spans="1:9" x14ac:dyDescent="0.25">
      <c r="A103" s="232"/>
      <c r="B103" s="230"/>
      <c r="C103" s="231"/>
      <c r="D103" s="231"/>
      <c r="E103" s="231"/>
      <c r="F103" s="231"/>
      <c r="G103" s="230"/>
      <c r="H103" s="232"/>
      <c r="I103" s="233"/>
    </row>
    <row r="104" spans="1:9" x14ac:dyDescent="0.25">
      <c r="A104" s="232"/>
      <c r="B104" s="230"/>
      <c r="C104" s="231"/>
      <c r="D104" s="231"/>
      <c r="E104" s="231"/>
      <c r="F104" s="231"/>
      <c r="G104" s="230"/>
      <c r="H104" s="232"/>
      <c r="I104" s="233"/>
    </row>
    <row r="105" spans="1:9" x14ac:dyDescent="0.25">
      <c r="A105" s="234"/>
      <c r="B105" s="240"/>
      <c r="C105" s="240"/>
      <c r="D105" s="240"/>
      <c r="E105" s="240"/>
      <c r="F105" s="240"/>
      <c r="G105" s="240"/>
      <c r="H105" s="240"/>
      <c r="I105" s="240"/>
    </row>
    <row r="106" spans="1:9" x14ac:dyDescent="0.25">
      <c r="A106" s="1144"/>
      <c r="B106" s="1144"/>
      <c r="C106" s="1144"/>
      <c r="D106" s="1144"/>
      <c r="E106" s="1144"/>
      <c r="F106" s="1144"/>
      <c r="G106" s="1144"/>
      <c r="H106" s="1144"/>
      <c r="I106" s="1144"/>
    </row>
    <row r="107" spans="1:9" x14ac:dyDescent="0.25">
      <c r="A107" s="232"/>
      <c r="B107" s="230"/>
      <c r="C107" s="231"/>
      <c r="D107" s="231"/>
      <c r="E107" s="231"/>
      <c r="F107" s="231"/>
      <c r="G107" s="230"/>
      <c r="H107" s="232"/>
      <c r="I107" s="233"/>
    </row>
    <row r="108" spans="1:9" x14ac:dyDescent="0.25">
      <c r="A108" s="232"/>
      <c r="B108" s="230"/>
      <c r="C108" s="231"/>
      <c r="D108" s="231"/>
      <c r="E108" s="231"/>
      <c r="F108" s="231"/>
      <c r="G108" s="230"/>
      <c r="H108" s="232"/>
      <c r="I108" s="233"/>
    </row>
    <row r="109" spans="1:9" x14ac:dyDescent="0.25">
      <c r="A109" s="236"/>
      <c r="B109" s="237"/>
      <c r="C109" s="238"/>
      <c r="D109" s="238"/>
      <c r="E109" s="238"/>
      <c r="F109" s="238"/>
      <c r="G109" s="237"/>
      <c r="H109" s="236"/>
      <c r="I109" s="239"/>
    </row>
    <row r="110" spans="1:9" x14ac:dyDescent="0.25">
      <c r="A110" s="1144"/>
      <c r="B110" s="1144"/>
      <c r="C110" s="1144"/>
      <c r="D110" s="1144"/>
      <c r="E110" s="1144"/>
      <c r="F110" s="1144"/>
      <c r="G110" s="1144"/>
      <c r="H110" s="1144"/>
      <c r="I110" s="1144"/>
    </row>
    <row r="111" spans="1:9" x14ac:dyDescent="0.25">
      <c r="A111" s="232"/>
      <c r="B111" s="230"/>
      <c r="C111" s="231"/>
      <c r="D111" s="231"/>
      <c r="E111" s="231"/>
      <c r="F111" s="231"/>
      <c r="G111" s="230"/>
      <c r="H111" s="232"/>
      <c r="I111" s="233"/>
    </row>
    <row r="112" spans="1:9" x14ac:dyDescent="0.25">
      <c r="A112" s="232"/>
      <c r="B112" s="230"/>
      <c r="C112" s="231"/>
      <c r="D112" s="231"/>
      <c r="E112" s="231"/>
      <c r="F112" s="231"/>
      <c r="G112" s="230"/>
      <c r="H112" s="232"/>
      <c r="I112" s="233"/>
    </row>
    <row r="113" spans="1:9" x14ac:dyDescent="0.25">
      <c r="A113" s="234"/>
      <c r="B113" s="240"/>
      <c r="C113" s="240"/>
      <c r="D113" s="240"/>
      <c r="E113" s="240"/>
      <c r="F113" s="240"/>
      <c r="G113" s="240"/>
      <c r="H113" s="240"/>
      <c r="I113" s="240"/>
    </row>
    <row r="114" spans="1:9" x14ac:dyDescent="0.25">
      <c r="A114" s="1144"/>
      <c r="B114" s="1144"/>
      <c r="C114" s="1144"/>
      <c r="D114" s="1144"/>
      <c r="E114" s="1144"/>
      <c r="F114" s="1144"/>
      <c r="G114" s="1144"/>
      <c r="H114" s="1144"/>
      <c r="I114" s="1144"/>
    </row>
    <row r="115" spans="1:9" x14ac:dyDescent="0.25">
      <c r="A115" s="232"/>
      <c r="B115" s="230"/>
      <c r="C115" s="231"/>
      <c r="D115" s="231"/>
      <c r="E115" s="231"/>
      <c r="F115" s="231"/>
      <c r="G115" s="230"/>
      <c r="H115" s="232"/>
      <c r="I115" s="233"/>
    </row>
    <row r="116" spans="1:9" x14ac:dyDescent="0.25">
      <c r="A116" s="232"/>
      <c r="B116" s="230"/>
      <c r="C116" s="231"/>
      <c r="D116" s="231"/>
      <c r="E116" s="231"/>
      <c r="F116" s="231"/>
      <c r="G116" s="230"/>
      <c r="H116" s="232"/>
      <c r="I116" s="233"/>
    </row>
    <row r="119" spans="1:9" x14ac:dyDescent="0.25">
      <c r="A119" s="1144"/>
      <c r="B119" s="1144"/>
      <c r="C119" s="1144"/>
      <c r="D119" s="1144"/>
      <c r="E119" s="1144"/>
      <c r="F119" s="1144"/>
      <c r="G119" s="1144"/>
      <c r="H119" s="1144"/>
      <c r="I119" s="1144"/>
    </row>
    <row r="120" spans="1:9" x14ac:dyDescent="0.25">
      <c r="A120" s="232"/>
      <c r="B120" s="230"/>
      <c r="C120" s="231"/>
      <c r="D120" s="231"/>
      <c r="E120" s="231"/>
      <c r="F120" s="231"/>
      <c r="G120" s="230"/>
      <c r="H120" s="232"/>
      <c r="I120" s="233"/>
    </row>
    <row r="121" spans="1:9" x14ac:dyDescent="0.25">
      <c r="A121" s="235"/>
      <c r="B121" s="230"/>
      <c r="C121" s="231"/>
      <c r="D121" s="231"/>
      <c r="E121" s="231"/>
      <c r="F121" s="231"/>
      <c r="G121" s="230"/>
      <c r="H121" s="232"/>
      <c r="I121" s="233"/>
    </row>
    <row r="124" spans="1:9" x14ac:dyDescent="0.25">
      <c r="A124" s="1144"/>
      <c r="B124" s="1144"/>
      <c r="C124" s="1144"/>
      <c r="D124" s="1144"/>
      <c r="E124" s="1144"/>
      <c r="F124" s="1144"/>
      <c r="G124" s="1144"/>
      <c r="H124" s="1144"/>
      <c r="I124" s="1144"/>
    </row>
    <row r="125" spans="1:9" x14ac:dyDescent="0.25">
      <c r="A125" s="232"/>
      <c r="B125" s="230"/>
      <c r="C125" s="231"/>
      <c r="D125" s="231"/>
      <c r="E125" s="231"/>
      <c r="F125" s="231"/>
      <c r="G125" s="230"/>
      <c r="H125" s="232"/>
      <c r="I125" s="233"/>
    </row>
    <row r="126" spans="1:9" x14ac:dyDescent="0.25">
      <c r="A126" s="235"/>
      <c r="B126" s="230"/>
      <c r="C126" s="231"/>
      <c r="D126" s="231"/>
      <c r="E126" s="231"/>
      <c r="F126" s="231"/>
      <c r="G126" s="230"/>
      <c r="H126" s="232"/>
      <c r="I126" s="233"/>
    </row>
    <row r="129" spans="1:9" x14ac:dyDescent="0.25">
      <c r="A129" s="1144"/>
      <c r="B129" s="1144"/>
      <c r="C129" s="1144"/>
      <c r="D129" s="1144"/>
      <c r="E129" s="1144"/>
      <c r="F129" s="1144"/>
      <c r="G129" s="1144"/>
      <c r="H129" s="1144"/>
      <c r="I129" s="1144"/>
    </row>
    <row r="130" spans="1:9" x14ac:dyDescent="0.25">
      <c r="A130" s="232"/>
      <c r="B130" s="230"/>
      <c r="C130" s="231"/>
      <c r="D130" s="231"/>
      <c r="E130" s="231"/>
      <c r="F130" s="231"/>
      <c r="G130" s="230"/>
      <c r="H130" s="232"/>
      <c r="I130" s="233"/>
    </row>
    <row r="131" spans="1:9" ht="17.25" customHeight="1" x14ac:dyDescent="0.25">
      <c r="A131" s="235"/>
      <c r="B131" s="230"/>
      <c r="C131" s="231"/>
      <c r="D131" s="231"/>
      <c r="E131" s="231"/>
      <c r="F131" s="231"/>
      <c r="G131" s="230"/>
      <c r="H131" s="232"/>
      <c r="I131" s="233"/>
    </row>
    <row r="132" spans="1:9" ht="17.25" customHeight="1" x14ac:dyDescent="0.25">
      <c r="A132" s="232"/>
      <c r="B132" s="230"/>
      <c r="C132" s="231"/>
      <c r="D132" s="231"/>
      <c r="E132" s="231"/>
      <c r="F132" s="231"/>
      <c r="G132" s="230"/>
      <c r="H132" s="232"/>
      <c r="I132" s="233"/>
    </row>
    <row r="133" spans="1:9" ht="17.25" customHeight="1" x14ac:dyDescent="0.25">
      <c r="A133" s="232"/>
      <c r="B133" s="230"/>
      <c r="C133" s="231"/>
      <c r="D133" s="231"/>
      <c r="E133" s="231"/>
      <c r="F133" s="231"/>
      <c r="G133" s="230"/>
      <c r="H133" s="232"/>
      <c r="I133" s="233"/>
    </row>
    <row r="134" spans="1:9" ht="42" customHeight="1" x14ac:dyDescent="0.25">
      <c r="A134" s="1141"/>
      <c r="B134" s="1142"/>
      <c r="C134" s="1142"/>
      <c r="D134" s="1142"/>
      <c r="E134" s="1142"/>
      <c r="F134" s="1142"/>
      <c r="G134" s="1142"/>
      <c r="H134" s="1142"/>
      <c r="I134" s="1142"/>
    </row>
    <row r="135" spans="1:9" ht="33" customHeight="1" x14ac:dyDescent="0.25">
      <c r="A135" s="1141"/>
      <c r="B135" s="1142"/>
      <c r="C135" s="1142"/>
      <c r="D135" s="1142"/>
      <c r="E135" s="1142"/>
      <c r="F135" s="1142"/>
      <c r="G135" s="1142"/>
      <c r="H135" s="1142"/>
      <c r="I135" s="1142"/>
    </row>
    <row r="136" spans="1:9" ht="17.25" customHeight="1" x14ac:dyDescent="0.25">
      <c r="A136" s="1141"/>
      <c r="B136" s="1141"/>
      <c r="C136" s="1141"/>
      <c r="D136" s="1141"/>
      <c r="E136" s="1141"/>
      <c r="F136" s="1141"/>
      <c r="G136" s="1141"/>
      <c r="H136" s="1141"/>
      <c r="I136" s="1141"/>
    </row>
    <row r="137" spans="1:9" ht="17.25" customHeight="1" x14ac:dyDescent="0.25">
      <c r="A137" s="232"/>
      <c r="B137" s="230"/>
      <c r="C137" s="231"/>
      <c r="D137" s="231"/>
      <c r="E137" s="231"/>
      <c r="F137" s="231"/>
      <c r="G137" s="230"/>
      <c r="H137" s="232"/>
      <c r="I137" s="233"/>
    </row>
    <row r="138" spans="1:9" ht="17.25" customHeight="1" x14ac:dyDescent="0.25">
      <c r="A138" s="234"/>
      <c r="B138" s="230"/>
      <c r="C138" s="231"/>
      <c r="D138" s="231"/>
      <c r="E138" s="231"/>
      <c r="F138" s="231"/>
      <c r="G138" s="230"/>
      <c r="H138" s="232"/>
      <c r="I138" s="233"/>
    </row>
    <row r="139" spans="1:9" ht="17.25" customHeight="1" x14ac:dyDescent="0.25">
      <c r="A139" s="232"/>
      <c r="B139" s="230"/>
      <c r="C139" s="231"/>
      <c r="D139" s="231"/>
      <c r="E139" s="231"/>
      <c r="F139" s="231"/>
      <c r="G139" s="230"/>
      <c r="H139" s="232"/>
      <c r="I139" s="233"/>
    </row>
    <row r="140" spans="1:9" ht="17.25" customHeight="1" x14ac:dyDescent="0.25">
      <c r="A140" s="232"/>
      <c r="B140" s="230"/>
      <c r="C140" s="231"/>
      <c r="D140" s="231"/>
      <c r="E140" s="231"/>
      <c r="F140" s="231"/>
      <c r="G140" s="230"/>
      <c r="H140" s="232"/>
      <c r="I140" s="233"/>
    </row>
    <row r="141" spans="1:9" ht="17.25" customHeight="1" x14ac:dyDescent="0.25">
      <c r="A141" s="232"/>
      <c r="B141" s="230"/>
      <c r="C141" s="231"/>
      <c r="D141" s="231"/>
      <c r="E141" s="231"/>
      <c r="F141" s="231"/>
      <c r="G141" s="230"/>
      <c r="H141" s="232"/>
      <c r="I141" s="233"/>
    </row>
    <row r="142" spans="1:9" ht="17.25" customHeight="1" x14ac:dyDescent="0.25">
      <c r="A142" s="1144"/>
      <c r="B142" s="1144"/>
      <c r="C142" s="1144"/>
      <c r="D142" s="1144"/>
      <c r="E142" s="1144"/>
      <c r="F142" s="1144"/>
      <c r="G142" s="1144"/>
      <c r="H142" s="1144"/>
      <c r="I142" s="1144"/>
    </row>
    <row r="143" spans="1:9" ht="17.25" customHeight="1" x14ac:dyDescent="0.25">
      <c r="A143" s="232"/>
      <c r="B143" s="230"/>
      <c r="C143" s="231"/>
      <c r="D143" s="231"/>
      <c r="E143" s="231"/>
      <c r="F143" s="231"/>
      <c r="G143" s="230"/>
      <c r="H143" s="232"/>
      <c r="I143" s="233"/>
    </row>
    <row r="144" spans="1:9" ht="17.25" customHeight="1" x14ac:dyDescent="0.25">
      <c r="A144" s="232"/>
      <c r="B144" s="230"/>
      <c r="C144" s="231"/>
      <c r="D144" s="231"/>
      <c r="E144" s="231"/>
      <c r="F144" s="231"/>
      <c r="G144" s="230"/>
      <c r="H144" s="232"/>
      <c r="I144" s="233"/>
    </row>
    <row r="145" spans="1:9" ht="17.25" customHeight="1" x14ac:dyDescent="0.25">
      <c r="A145" s="232"/>
      <c r="B145" s="230"/>
      <c r="C145" s="231"/>
      <c r="D145" s="231"/>
      <c r="E145" s="231"/>
      <c r="F145" s="231"/>
      <c r="G145" s="230"/>
      <c r="H145" s="232"/>
      <c r="I145" s="233"/>
    </row>
    <row r="146" spans="1:9" ht="17.25" customHeight="1" x14ac:dyDescent="0.25">
      <c r="A146" s="1144"/>
      <c r="B146" s="1144"/>
      <c r="C146" s="1144"/>
      <c r="D146" s="1144"/>
      <c r="E146" s="1144"/>
      <c r="F146" s="1144"/>
      <c r="G146" s="1144"/>
      <c r="H146" s="1144"/>
      <c r="I146" s="1144"/>
    </row>
    <row r="147" spans="1:9" ht="17.25" customHeight="1" x14ac:dyDescent="0.25">
      <c r="A147" s="232"/>
      <c r="B147" s="230"/>
      <c r="C147" s="231"/>
      <c r="D147" s="231"/>
      <c r="E147" s="231"/>
      <c r="F147" s="231"/>
      <c r="G147" s="230"/>
      <c r="H147" s="232"/>
      <c r="I147" s="233"/>
    </row>
    <row r="148" spans="1:9" ht="17.25" customHeight="1" x14ac:dyDescent="0.25">
      <c r="A148" s="232"/>
      <c r="B148" s="240"/>
      <c r="C148" s="240"/>
      <c r="D148" s="240"/>
      <c r="E148" s="240"/>
      <c r="F148" s="240"/>
      <c r="G148" s="240"/>
      <c r="H148" s="240"/>
      <c r="I148" s="240"/>
    </row>
    <row r="149" spans="1:9" ht="17.25" customHeight="1" x14ac:dyDescent="0.25">
      <c r="A149" s="232"/>
      <c r="B149" s="230"/>
      <c r="C149" s="231"/>
      <c r="D149" s="231"/>
      <c r="E149" s="231"/>
      <c r="F149" s="231"/>
      <c r="G149" s="230"/>
      <c r="H149" s="232"/>
      <c r="I149" s="233"/>
    </row>
    <row r="150" spans="1:9" ht="17.25" customHeight="1" x14ac:dyDescent="0.25">
      <c r="A150" s="1144"/>
      <c r="B150" s="1144"/>
      <c r="C150" s="1144"/>
      <c r="D150" s="1144"/>
      <c r="E150" s="1144"/>
      <c r="F150" s="1144"/>
      <c r="G150" s="1144"/>
      <c r="H150" s="1144"/>
      <c r="I150" s="1144"/>
    </row>
    <row r="151" spans="1:9" ht="17.25" customHeight="1" x14ac:dyDescent="0.25">
      <c r="A151" s="232"/>
      <c r="B151" s="230"/>
      <c r="C151" s="231"/>
      <c r="D151" s="231"/>
      <c r="E151" s="231"/>
      <c r="F151" s="231"/>
      <c r="G151" s="230"/>
      <c r="H151" s="232"/>
      <c r="I151" s="233"/>
    </row>
    <row r="152" spans="1:9" ht="17.25" customHeight="1" x14ac:dyDescent="0.25">
      <c r="A152" s="232"/>
      <c r="B152" s="240"/>
      <c r="C152" s="240"/>
      <c r="D152" s="240"/>
      <c r="E152" s="240"/>
      <c r="F152" s="240"/>
      <c r="G152" s="240"/>
      <c r="H152" s="240"/>
      <c r="I152" s="240"/>
    </row>
    <row r="153" spans="1:9" ht="17.25" customHeight="1" x14ac:dyDescent="0.25">
      <c r="A153" s="232"/>
      <c r="B153" s="230"/>
      <c r="C153" s="231"/>
      <c r="D153" s="231"/>
      <c r="E153" s="231"/>
      <c r="F153" s="231"/>
      <c r="G153" s="230"/>
      <c r="H153" s="232"/>
      <c r="I153" s="233"/>
    </row>
    <row r="154" spans="1:9" ht="17.25" customHeight="1" x14ac:dyDescent="0.25">
      <c r="A154" s="232"/>
      <c r="B154" s="230"/>
      <c r="C154" s="231"/>
      <c r="D154" s="231"/>
      <c r="E154" s="231"/>
      <c r="F154" s="231"/>
      <c r="G154" s="230"/>
      <c r="H154" s="232"/>
      <c r="I154" s="233"/>
    </row>
    <row r="155" spans="1:9" ht="17.25" customHeight="1" x14ac:dyDescent="0.25">
      <c r="A155" s="232"/>
      <c r="B155" s="240"/>
      <c r="C155" s="240"/>
      <c r="D155" s="231"/>
      <c r="E155" s="231"/>
      <c r="F155" s="231"/>
      <c r="G155" s="230"/>
      <c r="H155" s="232"/>
      <c r="I155" s="233"/>
    </row>
    <row r="156" spans="1:9" ht="17.25" customHeight="1" x14ac:dyDescent="0.25">
      <c r="A156" s="234"/>
      <c r="B156" s="240"/>
      <c r="C156" s="240"/>
      <c r="D156" s="231"/>
      <c r="E156" s="231"/>
      <c r="F156" s="231"/>
      <c r="G156" s="230"/>
      <c r="H156" s="232"/>
      <c r="I156" s="233"/>
    </row>
    <row r="157" spans="1:9" ht="17.25" customHeight="1" x14ac:dyDescent="0.25">
      <c r="A157" s="232"/>
      <c r="B157" s="230"/>
      <c r="C157" s="231"/>
      <c r="D157" s="231"/>
      <c r="E157" s="231"/>
      <c r="F157" s="231"/>
      <c r="G157" s="230"/>
      <c r="H157" s="232"/>
      <c r="I157" s="233"/>
    </row>
    <row r="158" spans="1:9" ht="17.25" customHeight="1" x14ac:dyDescent="0.25">
      <c r="A158" s="232"/>
      <c r="B158" s="230"/>
      <c r="C158" s="231"/>
      <c r="D158" s="231"/>
      <c r="E158" s="231"/>
      <c r="F158" s="231"/>
      <c r="G158" s="230"/>
      <c r="H158" s="232"/>
      <c r="I158" s="233"/>
    </row>
    <row r="159" spans="1:9" ht="17.25" customHeight="1" x14ac:dyDescent="0.25">
      <c r="A159" s="232"/>
      <c r="B159" s="230"/>
      <c r="C159" s="231"/>
      <c r="D159" s="231"/>
      <c r="E159" s="231"/>
      <c r="F159" s="231"/>
      <c r="G159" s="230"/>
      <c r="H159" s="232"/>
      <c r="I159" s="233"/>
    </row>
    <row r="160" spans="1:9" ht="17.25" customHeight="1" x14ac:dyDescent="0.25">
      <c r="A160" s="232"/>
      <c r="B160" s="230"/>
      <c r="C160" s="231"/>
      <c r="D160" s="231"/>
      <c r="E160" s="231"/>
      <c r="F160" s="231"/>
      <c r="G160" s="230"/>
      <c r="H160" s="232"/>
      <c r="I160" s="233"/>
    </row>
    <row r="161" spans="1:9" ht="17.25" customHeight="1" x14ac:dyDescent="0.25">
      <c r="A161" s="232"/>
      <c r="B161" s="230"/>
      <c r="C161" s="231"/>
      <c r="D161" s="231"/>
      <c r="E161" s="231"/>
      <c r="F161" s="231"/>
      <c r="G161" s="230"/>
      <c r="H161" s="232"/>
      <c r="I161" s="233"/>
    </row>
    <row r="162" spans="1:9" ht="17.25" customHeight="1" x14ac:dyDescent="0.25">
      <c r="A162" s="232"/>
      <c r="B162" s="230"/>
      <c r="C162" s="231"/>
      <c r="D162" s="231"/>
      <c r="E162" s="231"/>
      <c r="F162" s="231"/>
      <c r="G162" s="230"/>
      <c r="H162" s="232"/>
      <c r="I162" s="233"/>
    </row>
    <row r="163" spans="1:9" ht="17.25" customHeight="1" x14ac:dyDescent="0.25">
      <c r="A163" s="232"/>
      <c r="B163" s="230"/>
      <c r="C163" s="231"/>
      <c r="D163" s="231"/>
      <c r="E163" s="231"/>
      <c r="F163" s="231"/>
      <c r="G163" s="230"/>
      <c r="H163" s="232"/>
      <c r="I163" s="233"/>
    </row>
    <row r="164" spans="1:9" ht="17.25" customHeight="1" x14ac:dyDescent="0.25">
      <c r="A164" s="232"/>
      <c r="B164" s="230"/>
      <c r="C164" s="231"/>
      <c r="D164" s="231"/>
      <c r="E164" s="231"/>
      <c r="F164" s="231"/>
      <c r="G164" s="230"/>
      <c r="H164" s="232"/>
      <c r="I164" s="233"/>
    </row>
    <row r="165" spans="1:9" ht="17.25" customHeight="1" x14ac:dyDescent="0.25">
      <c r="A165" s="232"/>
      <c r="B165" s="230"/>
      <c r="C165" s="231"/>
      <c r="D165" s="231"/>
      <c r="E165" s="231"/>
      <c r="F165" s="231"/>
      <c r="G165" s="230"/>
      <c r="H165" s="232"/>
      <c r="I165" s="233"/>
    </row>
    <row r="166" spans="1:9" ht="17.25" customHeight="1" x14ac:dyDescent="0.25">
      <c r="A166" s="232"/>
      <c r="B166" s="230"/>
      <c r="C166" s="231"/>
      <c r="D166" s="231"/>
      <c r="E166" s="231"/>
      <c r="F166" s="231"/>
      <c r="G166" s="230"/>
      <c r="H166" s="232"/>
      <c r="I166" s="233"/>
    </row>
    <row r="167" spans="1:9" ht="17.25" customHeight="1" x14ac:dyDescent="0.25">
      <c r="A167" s="232"/>
      <c r="B167" s="230"/>
      <c r="C167" s="231"/>
      <c r="D167" s="231"/>
      <c r="E167" s="231"/>
      <c r="F167" s="231"/>
      <c r="G167" s="230"/>
      <c r="H167" s="232"/>
      <c r="I167" s="233"/>
    </row>
    <row r="168" spans="1:9" ht="17.25" customHeight="1" x14ac:dyDescent="0.25">
      <c r="A168" s="232"/>
      <c r="B168" s="230"/>
      <c r="C168" s="231"/>
      <c r="D168" s="231"/>
      <c r="E168" s="231"/>
      <c r="F168" s="231"/>
      <c r="G168" s="230"/>
      <c r="H168" s="232"/>
      <c r="I168" s="233"/>
    </row>
    <row r="169" spans="1:9" ht="17.25" customHeight="1" x14ac:dyDescent="0.25">
      <c r="A169" s="232"/>
      <c r="B169" s="230"/>
      <c r="C169" s="231"/>
      <c r="D169" s="231"/>
      <c r="E169" s="231"/>
      <c r="F169" s="231"/>
      <c r="G169" s="230"/>
      <c r="H169" s="232"/>
      <c r="I169" s="233"/>
    </row>
    <row r="170" spans="1:9" ht="17.25" customHeight="1" x14ac:dyDescent="0.25">
      <c r="A170" s="232"/>
      <c r="B170" s="230"/>
      <c r="C170" s="231"/>
      <c r="D170" s="231"/>
      <c r="E170" s="231"/>
      <c r="F170" s="231"/>
      <c r="G170" s="230"/>
      <c r="H170" s="232"/>
      <c r="I170" s="233"/>
    </row>
    <row r="171" spans="1:9" ht="17.25" customHeight="1" x14ac:dyDescent="0.25">
      <c r="A171" s="232"/>
      <c r="B171" s="230"/>
      <c r="C171" s="231"/>
      <c r="D171" s="231"/>
      <c r="E171" s="231"/>
      <c r="F171" s="231"/>
      <c r="G171" s="230"/>
      <c r="H171" s="232"/>
      <c r="I171" s="233"/>
    </row>
    <row r="172" spans="1:9" ht="17.25" customHeight="1" x14ac:dyDescent="0.25">
      <c r="A172" s="236"/>
      <c r="B172" s="237"/>
      <c r="C172" s="238"/>
      <c r="D172" s="238"/>
      <c r="E172" s="238"/>
      <c r="F172" s="238"/>
      <c r="G172" s="237"/>
      <c r="H172" s="236"/>
      <c r="I172" s="239"/>
    </row>
    <row r="173" spans="1:9" ht="17.25" customHeight="1" x14ac:dyDescent="0.25">
      <c r="A173" s="236"/>
      <c r="B173" s="237"/>
      <c r="C173" s="238"/>
      <c r="D173" s="238"/>
      <c r="E173" s="238"/>
      <c r="F173" s="238"/>
      <c r="G173" s="237"/>
      <c r="H173" s="236"/>
      <c r="I173" s="239"/>
    </row>
    <row r="174" spans="1:9" ht="17.25" customHeight="1" x14ac:dyDescent="0.25">
      <c r="A174" s="236"/>
      <c r="B174" s="237"/>
      <c r="C174" s="238"/>
      <c r="D174" s="238"/>
      <c r="E174" s="238"/>
      <c r="F174" s="238"/>
      <c r="G174" s="237"/>
      <c r="H174" s="236"/>
      <c r="I174" s="239"/>
    </row>
    <row r="175" spans="1:9" x14ac:dyDescent="0.25">
      <c r="A175" s="236"/>
      <c r="C175" s="238"/>
      <c r="D175" s="238"/>
      <c r="E175" s="238"/>
      <c r="F175" s="238"/>
      <c r="G175" s="237"/>
      <c r="H175" s="236"/>
      <c r="I175" s="239"/>
    </row>
    <row r="176" spans="1:9" x14ac:dyDescent="0.25">
      <c r="A176" s="243"/>
      <c r="B176" s="244"/>
      <c r="C176" s="245"/>
      <c r="D176" s="245"/>
      <c r="E176" s="245"/>
      <c r="F176" s="246"/>
      <c r="G176" s="245"/>
      <c r="H176" s="245"/>
      <c r="I176" s="239"/>
    </row>
    <row r="177" spans="1:9" x14ac:dyDescent="0.25">
      <c r="A177" s="236"/>
      <c r="C177" s="238"/>
      <c r="D177" s="238"/>
      <c r="E177" s="238"/>
      <c r="F177" s="238"/>
      <c r="G177" s="237"/>
      <c r="H177" s="236"/>
      <c r="I177" s="239"/>
    </row>
    <row r="178" spans="1:9" x14ac:dyDescent="0.25">
      <c r="A178" s="236"/>
      <c r="C178" s="238"/>
      <c r="D178" s="238"/>
      <c r="E178" s="238"/>
      <c r="F178" s="238"/>
      <c r="G178" s="237"/>
      <c r="H178" s="236"/>
      <c r="I178" s="239"/>
    </row>
    <row r="179" spans="1:9" x14ac:dyDescent="0.25">
      <c r="A179" s="236"/>
      <c r="C179" s="238"/>
      <c r="D179" s="238"/>
      <c r="E179" s="238"/>
      <c r="F179" s="238"/>
      <c r="G179" s="237"/>
      <c r="H179" s="236"/>
      <c r="I179" s="239"/>
    </row>
    <row r="180" spans="1:9" x14ac:dyDescent="0.25">
      <c r="A180" s="236"/>
      <c r="C180" s="238"/>
      <c r="D180" s="238"/>
      <c r="E180" s="238"/>
      <c r="F180" s="238"/>
      <c r="G180" s="237"/>
      <c r="H180" s="236"/>
      <c r="I180" s="239"/>
    </row>
    <row r="181" spans="1:9" x14ac:dyDescent="0.25">
      <c r="A181" s="236"/>
      <c r="C181" s="238"/>
      <c r="D181" s="238"/>
      <c r="E181" s="238"/>
      <c r="F181" s="238"/>
      <c r="G181" s="237"/>
      <c r="H181" s="236"/>
      <c r="I181" s="239"/>
    </row>
    <row r="182" spans="1:9" x14ac:dyDescent="0.25">
      <c r="A182" s="236"/>
      <c r="C182" s="238"/>
      <c r="D182" s="238"/>
      <c r="E182" s="238"/>
      <c r="F182" s="238"/>
      <c r="G182" s="237"/>
      <c r="H182" s="236"/>
      <c r="I182" s="239"/>
    </row>
    <row r="183" spans="1:9" hidden="1" x14ac:dyDescent="0.25">
      <c r="A183" s="236"/>
      <c r="C183" s="238"/>
      <c r="D183" s="238"/>
      <c r="E183" s="238"/>
      <c r="F183" s="238"/>
      <c r="G183" s="237"/>
      <c r="H183" s="236"/>
      <c r="I183" s="239"/>
    </row>
    <row r="184" spans="1:9" hidden="1" x14ac:dyDescent="0.25">
      <c r="A184" s="236"/>
      <c r="C184" s="238"/>
      <c r="D184" s="238"/>
      <c r="E184" s="238"/>
      <c r="F184" s="238"/>
      <c r="G184" s="237"/>
      <c r="H184" s="236"/>
      <c r="I184" s="239"/>
    </row>
    <row r="185" spans="1:9" hidden="1" x14ac:dyDescent="0.25">
      <c r="A185" s="236"/>
      <c r="C185" s="238"/>
      <c r="D185" s="238"/>
      <c r="E185" s="238"/>
      <c r="F185" s="238"/>
      <c r="G185" s="237"/>
      <c r="H185" s="236"/>
      <c r="I185" s="239"/>
    </row>
    <row r="186" spans="1:9" hidden="1" x14ac:dyDescent="0.25">
      <c r="A186" s="236"/>
      <c r="C186" s="238"/>
      <c r="D186" s="238"/>
      <c r="E186" s="238"/>
      <c r="F186" s="238"/>
      <c r="G186" s="237"/>
      <c r="H186" s="236"/>
      <c r="I186" s="239"/>
    </row>
    <row r="187" spans="1:9" hidden="1" x14ac:dyDescent="0.25">
      <c r="A187" s="236"/>
      <c r="C187" s="238"/>
      <c r="D187" s="238"/>
      <c r="E187" s="238"/>
      <c r="F187" s="238"/>
      <c r="G187" s="237"/>
      <c r="H187" s="236"/>
      <c r="I187" s="239"/>
    </row>
    <row r="188" spans="1:9" hidden="1" x14ac:dyDescent="0.25">
      <c r="A188" s="236"/>
      <c r="C188" s="238"/>
      <c r="D188" s="238"/>
      <c r="E188" s="238"/>
      <c r="F188" s="238"/>
      <c r="G188" s="237"/>
      <c r="H188" s="236"/>
      <c r="I188" s="239"/>
    </row>
    <row r="189" spans="1:9" hidden="1" x14ac:dyDescent="0.25">
      <c r="A189" s="236"/>
      <c r="C189" s="238"/>
      <c r="D189" s="238"/>
      <c r="E189" s="238"/>
      <c r="F189" s="238"/>
      <c r="G189" s="237"/>
      <c r="H189" s="236"/>
      <c r="I189" s="239"/>
    </row>
    <row r="190" spans="1:9" hidden="1" x14ac:dyDescent="0.25">
      <c r="A190" s="236"/>
      <c r="C190" s="238"/>
      <c r="D190" s="238"/>
      <c r="E190" s="238"/>
      <c r="F190" s="238"/>
      <c r="G190" s="237"/>
      <c r="H190" s="236"/>
      <c r="I190" s="239"/>
    </row>
    <row r="191" spans="1:9" hidden="1" x14ac:dyDescent="0.25">
      <c r="A191" s="236"/>
      <c r="C191" s="238"/>
      <c r="D191" s="238"/>
      <c r="E191" s="238"/>
      <c r="F191" s="238"/>
      <c r="G191" s="237"/>
      <c r="H191" s="236"/>
      <c r="I191" s="239"/>
    </row>
    <row r="192" spans="1:9" hidden="1" x14ac:dyDescent="0.25">
      <c r="A192" s="236"/>
      <c r="C192" s="238"/>
      <c r="D192" s="238"/>
      <c r="E192" s="238"/>
      <c r="F192" s="238"/>
      <c r="G192" s="237"/>
      <c r="H192" s="236"/>
      <c r="I192" s="239"/>
    </row>
    <row r="193" spans="1:9" hidden="1" x14ac:dyDescent="0.25">
      <c r="A193" s="236"/>
      <c r="C193" s="238"/>
      <c r="D193" s="238"/>
      <c r="E193" s="238"/>
      <c r="F193" s="238"/>
      <c r="G193" s="237"/>
      <c r="H193" s="236"/>
      <c r="I193" s="239"/>
    </row>
    <row r="194" spans="1:9" hidden="1" x14ac:dyDescent="0.25">
      <c r="A194" s="236"/>
      <c r="C194" s="238"/>
      <c r="D194" s="238"/>
      <c r="E194" s="238"/>
      <c r="F194" s="238"/>
      <c r="G194" s="237"/>
      <c r="H194" s="236"/>
      <c r="I194" s="239"/>
    </row>
    <row r="195" spans="1:9" hidden="1" x14ac:dyDescent="0.25">
      <c r="A195" s="236"/>
      <c r="C195" s="238"/>
      <c r="D195" s="238"/>
      <c r="E195" s="238"/>
      <c r="F195" s="238"/>
      <c r="G195" s="237"/>
      <c r="H195" s="236"/>
      <c r="I195" s="239"/>
    </row>
    <row r="196" spans="1:9" hidden="1" x14ac:dyDescent="0.25">
      <c r="A196" s="236"/>
      <c r="C196" s="238"/>
      <c r="D196" s="238"/>
      <c r="E196" s="238"/>
      <c r="F196" s="238"/>
      <c r="G196" s="237"/>
      <c r="H196" s="236"/>
      <c r="I196" s="239"/>
    </row>
    <row r="197" spans="1:9" hidden="1" x14ac:dyDescent="0.25">
      <c r="A197" s="236"/>
      <c r="C197" s="238"/>
      <c r="D197" s="238"/>
      <c r="E197" s="238"/>
      <c r="F197" s="238"/>
      <c r="G197" s="237"/>
      <c r="H197" s="236"/>
      <c r="I197" s="239"/>
    </row>
    <row r="198" spans="1:9" hidden="1" x14ac:dyDescent="0.25">
      <c r="A198" s="236"/>
      <c r="C198" s="238"/>
      <c r="D198" s="238"/>
      <c r="E198" s="238"/>
      <c r="F198" s="238"/>
      <c r="G198" s="237"/>
      <c r="H198" s="236"/>
      <c r="I198" s="239"/>
    </row>
    <row r="199" spans="1:9" hidden="1" x14ac:dyDescent="0.25">
      <c r="A199" s="236"/>
      <c r="C199" s="238"/>
      <c r="D199" s="238"/>
      <c r="E199" s="238"/>
      <c r="F199" s="238"/>
      <c r="G199" s="237"/>
      <c r="H199" s="236"/>
      <c r="I199" s="239"/>
    </row>
    <row r="200" spans="1:9" hidden="1" x14ac:dyDescent="0.25">
      <c r="A200" s="236"/>
      <c r="C200" s="238"/>
      <c r="D200" s="238"/>
      <c r="E200" s="238"/>
      <c r="F200" s="238"/>
      <c r="G200" s="237"/>
      <c r="H200" s="236"/>
      <c r="I200" s="239"/>
    </row>
    <row r="201" spans="1:9" hidden="1" x14ac:dyDescent="0.25">
      <c r="A201" s="236"/>
      <c r="C201" s="238"/>
      <c r="D201" s="238"/>
      <c r="E201" s="238"/>
      <c r="F201" s="238"/>
      <c r="G201" s="237"/>
      <c r="H201" s="236"/>
      <c r="I201" s="239"/>
    </row>
    <row r="202" spans="1:9" hidden="1" x14ac:dyDescent="0.25">
      <c r="A202" s="236"/>
      <c r="C202" s="238"/>
      <c r="D202" s="238"/>
      <c r="E202" s="238"/>
      <c r="F202" s="238"/>
      <c r="G202" s="237"/>
      <c r="H202" s="236"/>
      <c r="I202" s="239"/>
    </row>
    <row r="203" spans="1:9" x14ac:dyDescent="0.25">
      <c r="A203" s="236"/>
      <c r="C203" s="238"/>
      <c r="D203" s="238"/>
      <c r="E203" s="238"/>
      <c r="F203" s="238"/>
      <c r="G203" s="237"/>
      <c r="H203" s="236"/>
      <c r="I203" s="239"/>
    </row>
    <row r="204" spans="1:9" x14ac:dyDescent="0.25">
      <c r="A204" s="236"/>
      <c r="C204" s="238"/>
      <c r="D204" s="238"/>
      <c r="E204" s="238"/>
      <c r="F204" s="238"/>
      <c r="G204" s="237"/>
      <c r="H204" s="236"/>
      <c r="I204" s="239"/>
    </row>
    <row r="205" spans="1:9" hidden="1" x14ac:dyDescent="0.25">
      <c r="A205" s="236"/>
      <c r="B205" s="237"/>
      <c r="C205" s="238"/>
      <c r="D205" s="238"/>
      <c r="E205" s="238"/>
      <c r="F205" s="238"/>
      <c r="G205" s="237"/>
      <c r="H205" s="236"/>
      <c r="I205" s="239"/>
    </row>
    <row r="206" spans="1:9" hidden="1" x14ac:dyDescent="0.25">
      <c r="A206" s="236" t="s">
        <v>247</v>
      </c>
      <c r="B206" s="237"/>
      <c r="C206" s="238"/>
      <c r="D206" s="238"/>
      <c r="E206" s="238"/>
      <c r="F206" s="238"/>
      <c r="G206" s="237"/>
      <c r="H206" s="236"/>
      <c r="I206" s="239"/>
    </row>
    <row r="207" spans="1:9" hidden="1" x14ac:dyDescent="0.25">
      <c r="A207" s="236"/>
      <c r="B207" s="237"/>
      <c r="C207" s="238"/>
      <c r="D207" s="238"/>
      <c r="E207" s="238"/>
      <c r="F207" s="238"/>
      <c r="G207" s="237"/>
      <c r="H207" s="236"/>
      <c r="I207" s="239"/>
    </row>
    <row r="208" spans="1:9" hidden="1" x14ac:dyDescent="0.25">
      <c r="A208" s="236" t="s">
        <v>248</v>
      </c>
      <c r="B208" s="237"/>
      <c r="C208" s="238"/>
      <c r="D208" s="238"/>
      <c r="E208" s="238"/>
      <c r="F208" s="238"/>
      <c r="G208" s="237"/>
      <c r="H208" s="236"/>
      <c r="I208" s="239"/>
    </row>
    <row r="209" spans="1:9" hidden="1" x14ac:dyDescent="0.25">
      <c r="A209" s="1140" t="s">
        <v>249</v>
      </c>
      <c r="B209" s="1140"/>
      <c r="C209" s="1140"/>
      <c r="D209" s="1140"/>
      <c r="E209" s="1140"/>
      <c r="F209" s="1140"/>
      <c r="G209" s="1140"/>
      <c r="H209" s="1140"/>
      <c r="I209" s="1140"/>
    </row>
    <row r="210" spans="1:9" hidden="1" x14ac:dyDescent="0.25">
      <c r="A210" s="236" t="s">
        <v>250</v>
      </c>
      <c r="B210" s="237"/>
      <c r="C210" s="238">
        <v>4</v>
      </c>
      <c r="D210" s="238">
        <v>28</v>
      </c>
      <c r="E210" s="238">
        <v>28</v>
      </c>
      <c r="F210" s="238">
        <v>0</v>
      </c>
      <c r="G210" s="237"/>
      <c r="H210" s="236"/>
      <c r="I210" s="239" t="s">
        <v>251</v>
      </c>
    </row>
    <row r="211" spans="1:9" hidden="1" x14ac:dyDescent="0.25">
      <c r="A211" s="236" t="s">
        <v>252</v>
      </c>
      <c r="B211" s="237"/>
      <c r="C211" s="238"/>
      <c r="D211" s="238"/>
      <c r="E211" s="238"/>
      <c r="F211" s="238"/>
      <c r="G211" s="237"/>
      <c r="H211" s="236"/>
      <c r="I211" s="239"/>
    </row>
    <row r="212" spans="1:9" hidden="1" x14ac:dyDescent="0.25">
      <c r="A212" s="236"/>
      <c r="B212" s="237"/>
      <c r="C212" s="238"/>
      <c r="D212" s="238"/>
      <c r="E212" s="238"/>
      <c r="F212" s="238"/>
      <c r="G212" s="237"/>
      <c r="H212" s="236"/>
      <c r="I212" s="239"/>
    </row>
    <row r="213" spans="1:9" hidden="1" x14ac:dyDescent="0.25">
      <c r="A213" s="236"/>
      <c r="B213" s="237"/>
      <c r="C213" s="238"/>
      <c r="D213" s="238"/>
      <c r="E213" s="238"/>
      <c r="F213" s="238"/>
      <c r="G213" s="237"/>
      <c r="H213" s="236"/>
      <c r="I213" s="239"/>
    </row>
    <row r="214" spans="1:9" hidden="1" x14ac:dyDescent="0.25">
      <c r="A214" s="236" t="s">
        <v>253</v>
      </c>
      <c r="B214" s="237"/>
      <c r="C214" s="238"/>
      <c r="D214" s="238"/>
      <c r="E214" s="238"/>
      <c r="F214" s="238"/>
      <c r="G214" s="237"/>
      <c r="H214" s="236"/>
      <c r="I214" s="239"/>
    </row>
    <row r="215" spans="1:9" hidden="1" x14ac:dyDescent="0.25">
      <c r="A215" s="1140" t="s">
        <v>76</v>
      </c>
      <c r="B215" s="1140"/>
      <c r="C215" s="1140"/>
      <c r="D215" s="1140"/>
      <c r="E215" s="1140"/>
      <c r="F215" s="1140"/>
      <c r="G215" s="1140"/>
      <c r="H215" s="1140"/>
      <c r="I215" s="1140"/>
    </row>
    <row r="216" spans="1:9" hidden="1" x14ac:dyDescent="0.25">
      <c r="A216" s="236" t="s">
        <v>250</v>
      </c>
      <c r="B216" s="237"/>
      <c r="C216" s="238">
        <v>4</v>
      </c>
      <c r="D216" s="238">
        <v>28</v>
      </c>
      <c r="E216" s="238">
        <v>0</v>
      </c>
      <c r="F216" s="238">
        <v>28</v>
      </c>
      <c r="G216" s="237"/>
      <c r="H216" s="236"/>
      <c r="I216" s="239" t="s">
        <v>251</v>
      </c>
    </row>
    <row r="217" spans="1:9" hidden="1" x14ac:dyDescent="0.25">
      <c r="A217" s="236" t="s">
        <v>252</v>
      </c>
      <c r="B217" s="237"/>
      <c r="C217" s="238"/>
      <c r="D217" s="238"/>
      <c r="E217" s="238"/>
      <c r="F217" s="238"/>
      <c r="G217" s="237"/>
      <c r="H217" s="236"/>
      <c r="I217" s="239"/>
    </row>
    <row r="218" spans="1:9" hidden="1" x14ac:dyDescent="0.25">
      <c r="A218" s="219"/>
    </row>
    <row r="219" spans="1:9" hidden="1" x14ac:dyDescent="0.25">
      <c r="A219" s="219"/>
    </row>
    <row r="220" spans="1:9" hidden="1" x14ac:dyDescent="0.25">
      <c r="A220" s="219"/>
    </row>
    <row r="221" spans="1:9" hidden="1" x14ac:dyDescent="0.25">
      <c r="A221" s="236" t="s">
        <v>254</v>
      </c>
      <c r="B221" s="237"/>
      <c r="C221" s="238"/>
      <c r="D221" s="238"/>
      <c r="E221" s="238"/>
      <c r="F221" s="238"/>
      <c r="G221" s="237"/>
      <c r="H221" s="236"/>
      <c r="I221" s="239"/>
    </row>
    <row r="222" spans="1:9" hidden="1" x14ac:dyDescent="0.25">
      <c r="A222" s="1140" t="s">
        <v>255</v>
      </c>
      <c r="B222" s="1140"/>
      <c r="C222" s="1140"/>
      <c r="D222" s="1140"/>
      <c r="E222" s="1140"/>
      <c r="F222" s="1140"/>
      <c r="G222" s="1140"/>
      <c r="H222" s="1140"/>
      <c r="I222" s="1140"/>
    </row>
    <row r="223" spans="1:9" hidden="1" x14ac:dyDescent="0.25">
      <c r="A223" s="236" t="s">
        <v>256</v>
      </c>
      <c r="B223" s="237"/>
      <c r="C223" s="238">
        <v>2</v>
      </c>
      <c r="D223" s="238">
        <v>8</v>
      </c>
      <c r="E223" s="238">
        <v>0</v>
      </c>
      <c r="F223" s="238">
        <v>8</v>
      </c>
      <c r="G223" s="237"/>
      <c r="H223" s="236"/>
      <c r="I223" s="239" t="s">
        <v>257</v>
      </c>
    </row>
    <row r="224" spans="1:9" hidden="1" x14ac:dyDescent="0.25">
      <c r="A224" s="236" t="s">
        <v>252</v>
      </c>
      <c r="B224" s="237"/>
      <c r="C224" s="238"/>
      <c r="D224" s="238"/>
      <c r="E224" s="238"/>
      <c r="F224" s="238"/>
      <c r="G224" s="237"/>
      <c r="H224" s="236"/>
      <c r="I224" s="239"/>
    </row>
    <row r="225" spans="1:9" hidden="1" x14ac:dyDescent="0.25">
      <c r="A225" s="219"/>
    </row>
    <row r="226" spans="1:9" hidden="1" x14ac:dyDescent="0.25">
      <c r="A226" s="219"/>
    </row>
    <row r="227" spans="1:9" ht="18" hidden="1" x14ac:dyDescent="0.25">
      <c r="A227" s="247" t="s">
        <v>258</v>
      </c>
      <c r="B227" s="237"/>
      <c r="C227" s="238"/>
      <c r="D227" s="238"/>
      <c r="E227" s="238"/>
      <c r="F227" s="238"/>
      <c r="G227" s="237"/>
      <c r="H227" s="236"/>
      <c r="I227" s="239"/>
    </row>
    <row r="228" spans="1:9" hidden="1" x14ac:dyDescent="0.25">
      <c r="A228" s="219"/>
    </row>
    <row r="229" spans="1:9" hidden="1" x14ac:dyDescent="0.25">
      <c r="A229" s="1140" t="s">
        <v>259</v>
      </c>
      <c r="B229" s="1140"/>
      <c r="C229" s="1140"/>
      <c r="D229" s="1140"/>
      <c r="E229" s="1140"/>
      <c r="F229" s="1140"/>
      <c r="G229" s="1140"/>
      <c r="H229" s="1140"/>
      <c r="I229" s="1140"/>
    </row>
    <row r="230" spans="1:9" hidden="1" x14ac:dyDescent="0.25">
      <c r="A230" s="236" t="s">
        <v>250</v>
      </c>
      <c r="B230" s="237"/>
      <c r="C230" s="238">
        <v>2</v>
      </c>
      <c r="D230" s="238">
        <v>14</v>
      </c>
      <c r="E230" s="238">
        <v>0</v>
      </c>
      <c r="F230" s="238">
        <v>14</v>
      </c>
      <c r="G230" s="237"/>
      <c r="H230" s="236"/>
      <c r="I230" s="239" t="s">
        <v>257</v>
      </c>
    </row>
    <row r="231" spans="1:9" hidden="1" x14ac:dyDescent="0.25">
      <c r="A231" s="236" t="s">
        <v>252</v>
      </c>
      <c r="B231" s="237"/>
      <c r="C231" s="238"/>
      <c r="D231" s="238"/>
      <c r="E231" s="238"/>
      <c r="F231" s="238"/>
      <c r="G231" s="237"/>
      <c r="H231" s="236"/>
      <c r="I231" s="239"/>
    </row>
    <row r="232" spans="1:9" hidden="1" x14ac:dyDescent="0.25">
      <c r="A232" s="248"/>
      <c r="C232" s="249"/>
    </row>
    <row r="233" spans="1:9" hidden="1" x14ac:dyDescent="0.25">
      <c r="A233" s="1140" t="s">
        <v>260</v>
      </c>
      <c r="B233" s="1140"/>
      <c r="C233" s="1140"/>
      <c r="D233" s="1140"/>
      <c r="E233" s="1140"/>
      <c r="F233" s="1140"/>
      <c r="G233" s="1140"/>
      <c r="H233" s="1140"/>
      <c r="I233" s="1140"/>
    </row>
    <row r="234" spans="1:9" hidden="1" x14ac:dyDescent="0.25">
      <c r="A234" s="236" t="s">
        <v>250</v>
      </c>
      <c r="B234" s="237"/>
      <c r="C234" s="238">
        <v>4</v>
      </c>
      <c r="D234" s="238">
        <v>28</v>
      </c>
      <c r="E234" s="238">
        <v>0</v>
      </c>
      <c r="F234" s="238">
        <v>28</v>
      </c>
      <c r="G234" s="237"/>
      <c r="H234" s="236"/>
      <c r="I234" s="239" t="s">
        <v>251</v>
      </c>
    </row>
    <row r="235" spans="1:9" hidden="1" x14ac:dyDescent="0.25">
      <c r="A235" s="236" t="s">
        <v>252</v>
      </c>
      <c r="B235" s="237"/>
      <c r="C235" s="238"/>
      <c r="D235" s="238"/>
      <c r="E235" s="238"/>
      <c r="F235" s="238"/>
      <c r="G235" s="237"/>
      <c r="H235" s="236"/>
      <c r="I235" s="239"/>
    </row>
    <row r="236" spans="1:9" hidden="1" x14ac:dyDescent="0.25">
      <c r="A236" s="248"/>
      <c r="C236" s="249"/>
    </row>
    <row r="237" spans="1:9" hidden="1" x14ac:dyDescent="0.25">
      <c r="A237" s="1140" t="s">
        <v>261</v>
      </c>
      <c r="B237" s="1140"/>
      <c r="C237" s="1140"/>
      <c r="D237" s="1140"/>
      <c r="E237" s="1140"/>
      <c r="F237" s="1140"/>
      <c r="G237" s="1140"/>
      <c r="H237" s="1140"/>
      <c r="I237" s="1140"/>
    </row>
    <row r="238" spans="1:9" hidden="1" x14ac:dyDescent="0.25">
      <c r="A238" s="236" t="s">
        <v>250</v>
      </c>
      <c r="B238" s="237"/>
      <c r="C238" s="238">
        <v>4</v>
      </c>
      <c r="D238" s="238">
        <v>14</v>
      </c>
      <c r="E238" s="238">
        <v>0</v>
      </c>
      <c r="F238" s="238">
        <v>42</v>
      </c>
      <c r="G238" s="237"/>
      <c r="H238" s="236"/>
      <c r="I238" s="239" t="s">
        <v>257</v>
      </c>
    </row>
    <row r="239" spans="1:9" hidden="1" x14ac:dyDescent="0.25">
      <c r="A239" s="236" t="s">
        <v>252</v>
      </c>
      <c r="B239" s="237"/>
      <c r="C239" s="238"/>
      <c r="D239" s="238"/>
      <c r="E239" s="238"/>
      <c r="F239" s="238"/>
      <c r="G239" s="237"/>
      <c r="H239" s="236"/>
      <c r="I239" s="239"/>
    </row>
    <row r="240" spans="1:9" hidden="1" x14ac:dyDescent="0.25"/>
    <row r="241" spans="1:9" hidden="1" x14ac:dyDescent="0.25">
      <c r="A241" s="1140" t="s">
        <v>262</v>
      </c>
      <c r="B241" s="1140"/>
      <c r="C241" s="1140"/>
      <c r="D241" s="1140"/>
      <c r="E241" s="1140"/>
      <c r="F241" s="1140"/>
      <c r="G241" s="1140"/>
      <c r="H241" s="1140"/>
      <c r="I241" s="1140"/>
    </row>
    <row r="242" spans="1:9" hidden="1" x14ac:dyDescent="0.25">
      <c r="A242" s="236" t="s">
        <v>250</v>
      </c>
      <c r="B242" s="237"/>
      <c r="C242" s="238">
        <v>4</v>
      </c>
      <c r="D242" s="238">
        <v>14</v>
      </c>
      <c r="E242" s="238">
        <v>0</v>
      </c>
      <c r="F242" s="238">
        <v>42</v>
      </c>
      <c r="G242" s="237"/>
      <c r="H242" s="236"/>
      <c r="I242" s="239" t="s">
        <v>257</v>
      </c>
    </row>
    <row r="243" spans="1:9" hidden="1" x14ac:dyDescent="0.25">
      <c r="A243" s="236" t="s">
        <v>252</v>
      </c>
      <c r="B243" s="237"/>
      <c r="C243" s="238"/>
      <c r="D243" s="238"/>
      <c r="E243" s="238"/>
      <c r="F243" s="238"/>
      <c r="G243" s="237"/>
      <c r="H243" s="236"/>
      <c r="I243" s="239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40" t="s">
        <v>263</v>
      </c>
      <c r="B247" s="1140"/>
      <c r="C247" s="1140"/>
      <c r="D247" s="1140"/>
      <c r="E247" s="1140"/>
      <c r="F247" s="1140"/>
      <c r="G247" s="1140"/>
      <c r="H247" s="1140"/>
      <c r="I247" s="1140"/>
    </row>
    <row r="248" spans="1:9" hidden="1" x14ac:dyDescent="0.25">
      <c r="A248" s="236" t="s">
        <v>250</v>
      </c>
      <c r="B248" s="237"/>
      <c r="C248" s="238">
        <v>4</v>
      </c>
      <c r="D248" s="238">
        <v>0</v>
      </c>
      <c r="E248" s="238">
        <v>0</v>
      </c>
      <c r="F248" s="238">
        <v>56</v>
      </c>
      <c r="G248" s="237"/>
      <c r="H248" s="236"/>
      <c r="I248" s="239" t="s">
        <v>257</v>
      </c>
    </row>
    <row r="249" spans="1:9" hidden="1" x14ac:dyDescent="0.25">
      <c r="A249" s="236" t="s">
        <v>256</v>
      </c>
      <c r="B249" s="237"/>
      <c r="C249" s="238">
        <v>4</v>
      </c>
      <c r="D249" s="238">
        <v>0</v>
      </c>
      <c r="E249" s="238">
        <v>0</v>
      </c>
      <c r="F249" s="238">
        <v>32</v>
      </c>
      <c r="G249" s="237"/>
      <c r="H249" s="236"/>
      <c r="I249" s="239"/>
    </row>
    <row r="250" spans="1:9" hidden="1" x14ac:dyDescent="0.25">
      <c r="A250" s="236" t="s">
        <v>264</v>
      </c>
      <c r="B250" s="237"/>
      <c r="C250" s="238">
        <v>4</v>
      </c>
      <c r="D250" s="238">
        <v>0</v>
      </c>
      <c r="E250" s="238">
        <v>0</v>
      </c>
      <c r="F250" s="238">
        <v>32</v>
      </c>
      <c r="G250" s="237"/>
      <c r="H250" s="236"/>
      <c r="I250" s="239" t="s">
        <v>257</v>
      </c>
    </row>
    <row r="251" spans="1:9" hidden="1" x14ac:dyDescent="0.25">
      <c r="A251" s="236" t="s">
        <v>252</v>
      </c>
      <c r="B251" s="237"/>
      <c r="C251" s="238"/>
      <c r="D251" s="238"/>
      <c r="E251" s="238"/>
      <c r="F251" s="238"/>
      <c r="G251" s="237"/>
      <c r="H251" s="236"/>
      <c r="I251" s="239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40" t="s">
        <v>265</v>
      </c>
      <c r="B256" s="1140"/>
      <c r="C256" s="1140"/>
      <c r="D256" s="1140"/>
      <c r="E256" s="1140"/>
      <c r="F256" s="1140"/>
      <c r="G256" s="1140"/>
      <c r="H256" s="1140"/>
      <c r="I256" s="1140"/>
    </row>
    <row r="257" spans="1:9" hidden="1" x14ac:dyDescent="0.25">
      <c r="A257" s="236" t="s">
        <v>256</v>
      </c>
      <c r="B257" s="237"/>
      <c r="C257" s="238">
        <v>4</v>
      </c>
      <c r="D257" s="238">
        <v>16</v>
      </c>
      <c r="E257" s="238">
        <v>0</v>
      </c>
      <c r="F257" s="238">
        <v>16</v>
      </c>
      <c r="G257" s="237"/>
      <c r="H257" s="236"/>
      <c r="I257" s="239" t="s">
        <v>257</v>
      </c>
    </row>
    <row r="258" spans="1:9" hidden="1" x14ac:dyDescent="0.25">
      <c r="A258" s="236" t="s">
        <v>264</v>
      </c>
      <c r="B258" s="237"/>
      <c r="C258" s="238">
        <v>4</v>
      </c>
      <c r="D258" s="238">
        <v>16</v>
      </c>
      <c r="E258" s="238">
        <v>0</v>
      </c>
      <c r="F258" s="238">
        <v>16</v>
      </c>
      <c r="G258" s="237"/>
      <c r="H258" s="236"/>
      <c r="I258" s="239" t="s">
        <v>251</v>
      </c>
    </row>
    <row r="259" spans="1:9" hidden="1" x14ac:dyDescent="0.25">
      <c r="A259" s="236" t="s">
        <v>252</v>
      </c>
      <c r="B259" s="237"/>
      <c r="C259" s="238"/>
      <c r="D259" s="238"/>
      <c r="E259" s="238"/>
      <c r="F259" s="238"/>
      <c r="G259" s="237"/>
      <c r="H259" s="236"/>
      <c r="I259" s="239"/>
    </row>
    <row r="260" spans="1:9" hidden="1" x14ac:dyDescent="0.25"/>
    <row r="261" spans="1:9" hidden="1" x14ac:dyDescent="0.25">
      <c r="A261" s="1140" t="s">
        <v>266</v>
      </c>
      <c r="B261" s="1140"/>
      <c r="C261" s="1140"/>
      <c r="D261" s="1140"/>
      <c r="E261" s="1140"/>
      <c r="F261" s="1140"/>
      <c r="G261" s="1140"/>
      <c r="H261" s="1140"/>
      <c r="I261" s="1140"/>
    </row>
    <row r="262" spans="1:9" hidden="1" x14ac:dyDescent="0.25">
      <c r="A262" s="236" t="s">
        <v>256</v>
      </c>
      <c r="B262" s="237"/>
      <c r="C262" s="238">
        <v>4</v>
      </c>
      <c r="D262" s="238">
        <v>16</v>
      </c>
      <c r="E262" s="238">
        <v>0</v>
      </c>
      <c r="F262" s="238">
        <v>16</v>
      </c>
      <c r="G262" s="237"/>
      <c r="H262" s="236"/>
      <c r="I262" s="239" t="s">
        <v>257</v>
      </c>
    </row>
    <row r="263" spans="1:9" hidden="1" x14ac:dyDescent="0.25">
      <c r="A263" s="236" t="s">
        <v>252</v>
      </c>
      <c r="B263" s="237"/>
      <c r="C263" s="238"/>
      <c r="D263" s="238"/>
      <c r="E263" s="238"/>
      <c r="F263" s="238"/>
      <c r="G263" s="237"/>
      <c r="H263" s="236"/>
      <c r="I263" s="239"/>
    </row>
    <row r="264" spans="1:9" hidden="1" x14ac:dyDescent="0.25"/>
    <row r="265" spans="1:9" hidden="1" x14ac:dyDescent="0.25">
      <c r="A265" s="1140" t="s">
        <v>267</v>
      </c>
      <c r="B265" s="1140"/>
      <c r="C265" s="1140"/>
      <c r="D265" s="1140"/>
      <c r="E265" s="1140"/>
      <c r="F265" s="1140"/>
      <c r="G265" s="1140"/>
      <c r="H265" s="1140"/>
      <c r="I265" s="1140"/>
    </row>
    <row r="266" spans="1:9" hidden="1" x14ac:dyDescent="0.25">
      <c r="A266" s="236" t="s">
        <v>256</v>
      </c>
      <c r="B266" s="237"/>
      <c r="C266" s="238">
        <v>4</v>
      </c>
      <c r="D266" s="238">
        <v>16</v>
      </c>
      <c r="E266" s="238">
        <v>0</v>
      </c>
      <c r="F266" s="238">
        <v>16</v>
      </c>
      <c r="G266" s="237"/>
      <c r="H266" s="236"/>
      <c r="I266" s="239" t="s">
        <v>257</v>
      </c>
    </row>
    <row r="267" spans="1:9" hidden="1" x14ac:dyDescent="0.25">
      <c r="A267" s="236" t="s">
        <v>252</v>
      </c>
      <c r="B267" s="237"/>
      <c r="C267" s="238"/>
      <c r="D267" s="238"/>
      <c r="E267" s="238"/>
      <c r="F267" s="238"/>
      <c r="G267" s="237"/>
      <c r="H267" s="236"/>
      <c r="I267" s="239"/>
    </row>
    <row r="268" spans="1:9" hidden="1" x14ac:dyDescent="0.25"/>
    <row r="269" spans="1:9" hidden="1" x14ac:dyDescent="0.25">
      <c r="A269" s="1140" t="s">
        <v>268</v>
      </c>
      <c r="B269" s="1140"/>
      <c r="C269" s="1140"/>
      <c r="D269" s="1140"/>
      <c r="E269" s="1140"/>
      <c r="F269" s="1140"/>
      <c r="G269" s="1140"/>
      <c r="H269" s="1140"/>
      <c r="I269" s="1140"/>
    </row>
    <row r="270" spans="1:9" hidden="1" x14ac:dyDescent="0.25">
      <c r="A270" s="236" t="s">
        <v>256</v>
      </c>
      <c r="B270" s="237"/>
      <c r="C270" s="238">
        <v>4</v>
      </c>
      <c r="D270" s="238">
        <v>16</v>
      </c>
      <c r="E270" s="238">
        <v>0</v>
      </c>
      <c r="F270" s="238">
        <v>16</v>
      </c>
      <c r="G270" s="237"/>
      <c r="H270" s="236"/>
      <c r="I270" s="239" t="s">
        <v>251</v>
      </c>
    </row>
    <row r="271" spans="1:9" hidden="1" x14ac:dyDescent="0.25">
      <c r="A271" s="236" t="s">
        <v>252</v>
      </c>
      <c r="B271" s="237"/>
      <c r="C271" s="238"/>
      <c r="D271" s="238"/>
      <c r="E271" s="238"/>
      <c r="F271" s="238"/>
      <c r="G271" s="237"/>
      <c r="H271" s="236"/>
      <c r="I271" s="239"/>
    </row>
    <row r="272" spans="1:9" hidden="1" x14ac:dyDescent="0.25"/>
    <row r="273" spans="1:9" hidden="1" x14ac:dyDescent="0.25"/>
    <row r="274" spans="1:9" hidden="1" x14ac:dyDescent="0.25">
      <c r="A274" s="1140" t="s">
        <v>269</v>
      </c>
      <c r="B274" s="1140"/>
      <c r="C274" s="1140"/>
      <c r="D274" s="1140"/>
      <c r="E274" s="1140"/>
      <c r="F274" s="1140"/>
      <c r="G274" s="1140"/>
      <c r="H274" s="1140"/>
      <c r="I274" s="1140"/>
    </row>
    <row r="275" spans="1:9" hidden="1" x14ac:dyDescent="0.25">
      <c r="A275" s="236" t="s">
        <v>256</v>
      </c>
      <c r="B275" s="237"/>
      <c r="C275" s="238">
        <v>4</v>
      </c>
      <c r="D275" s="238">
        <v>10</v>
      </c>
      <c r="E275" s="238">
        <v>0</v>
      </c>
      <c r="F275" s="238">
        <v>22</v>
      </c>
      <c r="G275" s="237"/>
      <c r="H275" s="236"/>
      <c r="I275" s="239" t="s">
        <v>251</v>
      </c>
    </row>
    <row r="276" spans="1:9" hidden="1" x14ac:dyDescent="0.25">
      <c r="A276" s="236" t="s">
        <v>252</v>
      </c>
      <c r="B276" s="237"/>
      <c r="C276" s="238"/>
      <c r="D276" s="238"/>
      <c r="E276" s="238"/>
      <c r="F276" s="238"/>
      <c r="G276" s="237"/>
      <c r="H276" s="236"/>
      <c r="I276" s="239"/>
    </row>
    <row r="277" spans="1:9" hidden="1" x14ac:dyDescent="0.25"/>
    <row r="278" spans="1:9" hidden="1" x14ac:dyDescent="0.25"/>
    <row r="279" spans="1:9" hidden="1" x14ac:dyDescent="0.25">
      <c r="A279" s="1140" t="s">
        <v>270</v>
      </c>
      <c r="B279" s="1140"/>
      <c r="C279" s="1140"/>
      <c r="D279" s="1140"/>
      <c r="E279" s="1140"/>
      <c r="F279" s="1140"/>
      <c r="G279" s="1140"/>
      <c r="H279" s="1140"/>
      <c r="I279" s="1140"/>
    </row>
    <row r="280" spans="1:9" hidden="1" x14ac:dyDescent="0.25">
      <c r="A280" s="236" t="s">
        <v>264</v>
      </c>
      <c r="B280" s="237"/>
      <c r="C280" s="238">
        <v>4</v>
      </c>
      <c r="D280" s="238">
        <v>16</v>
      </c>
      <c r="E280" s="238">
        <v>0</v>
      </c>
      <c r="F280" s="238">
        <v>16</v>
      </c>
      <c r="G280" s="237"/>
      <c r="H280" s="236"/>
      <c r="I280" s="239" t="s">
        <v>257</v>
      </c>
    </row>
    <row r="281" spans="1:9" hidden="1" x14ac:dyDescent="0.25">
      <c r="A281" s="236" t="s">
        <v>252</v>
      </c>
      <c r="B281" s="237"/>
      <c r="C281" s="238"/>
      <c r="D281" s="238"/>
      <c r="E281" s="238"/>
      <c r="F281" s="238"/>
      <c r="G281" s="237"/>
      <c r="H281" s="236"/>
      <c r="I281" s="239"/>
    </row>
    <row r="282" spans="1:9" hidden="1" x14ac:dyDescent="0.25"/>
    <row r="283" spans="1:9" hidden="1" x14ac:dyDescent="0.25"/>
    <row r="284" spans="1:9" hidden="1" x14ac:dyDescent="0.25">
      <c r="A284" s="1140" t="s">
        <v>271</v>
      </c>
      <c r="B284" s="1140"/>
      <c r="C284" s="1140"/>
      <c r="D284" s="1140"/>
      <c r="E284" s="1140"/>
      <c r="F284" s="1140"/>
      <c r="G284" s="1140"/>
      <c r="H284" s="1140"/>
      <c r="I284" s="1140"/>
    </row>
    <row r="285" spans="1:9" hidden="1" x14ac:dyDescent="0.25">
      <c r="A285" s="236" t="s">
        <v>264</v>
      </c>
      <c r="B285" s="237"/>
      <c r="C285" s="238">
        <v>6</v>
      </c>
      <c r="D285" s="238">
        <v>10</v>
      </c>
      <c r="E285" s="238">
        <v>0</v>
      </c>
      <c r="F285" s="238">
        <v>38</v>
      </c>
      <c r="G285" s="237"/>
      <c r="H285" s="236"/>
      <c r="I285" s="239" t="s">
        <v>257</v>
      </c>
    </row>
    <row r="286" spans="1:9" hidden="1" x14ac:dyDescent="0.25">
      <c r="A286" s="236" t="s">
        <v>252</v>
      </c>
      <c r="B286" s="237"/>
      <c r="C286" s="238"/>
      <c r="D286" s="238"/>
      <c r="E286" s="238"/>
      <c r="F286" s="238"/>
      <c r="G286" s="237"/>
      <c r="H286" s="236"/>
      <c r="I286" s="239"/>
    </row>
    <row r="287" spans="1:9" hidden="1" x14ac:dyDescent="0.25"/>
    <row r="288" spans="1:9" hidden="1" x14ac:dyDescent="0.25"/>
    <row r="289" spans="1:9" hidden="1" x14ac:dyDescent="0.25">
      <c r="A289" s="1140" t="s">
        <v>272</v>
      </c>
      <c r="B289" s="1140"/>
      <c r="C289" s="1140"/>
      <c r="D289" s="1140"/>
      <c r="E289" s="1140"/>
      <c r="F289" s="1140"/>
      <c r="G289" s="1140"/>
      <c r="H289" s="1140"/>
      <c r="I289" s="1140"/>
    </row>
    <row r="290" spans="1:9" hidden="1" x14ac:dyDescent="0.25">
      <c r="A290" s="236" t="s">
        <v>264</v>
      </c>
      <c r="B290" s="237"/>
      <c r="C290" s="238">
        <v>4</v>
      </c>
      <c r="D290" s="238">
        <v>10</v>
      </c>
      <c r="E290" s="238">
        <v>0</v>
      </c>
      <c r="F290" s="238">
        <v>22</v>
      </c>
      <c r="G290" s="237"/>
      <c r="H290" s="236"/>
      <c r="I290" s="239" t="s">
        <v>251</v>
      </c>
    </row>
    <row r="291" spans="1:9" hidden="1" x14ac:dyDescent="0.25">
      <c r="A291" s="236" t="s">
        <v>252</v>
      </c>
      <c r="B291" s="237"/>
      <c r="C291" s="238"/>
      <c r="D291" s="238"/>
      <c r="E291" s="238"/>
      <c r="F291" s="238"/>
      <c r="G291" s="237"/>
      <c r="H291" s="236"/>
      <c r="I291" s="239"/>
    </row>
    <row r="292" spans="1:9" hidden="1" x14ac:dyDescent="0.25"/>
    <row r="293" spans="1:9" hidden="1" x14ac:dyDescent="0.25">
      <c r="A293" s="1140" t="s">
        <v>273</v>
      </c>
      <c r="B293" s="1140"/>
      <c r="C293" s="1140"/>
      <c r="D293" s="1140"/>
      <c r="E293" s="1140"/>
      <c r="F293" s="1140"/>
      <c r="G293" s="1140"/>
      <c r="H293" s="1140"/>
      <c r="I293" s="1140"/>
    </row>
    <row r="294" spans="1:9" hidden="1" x14ac:dyDescent="0.25">
      <c r="A294" s="236" t="s">
        <v>264</v>
      </c>
      <c r="B294" s="237"/>
      <c r="C294" s="238">
        <v>4</v>
      </c>
      <c r="D294" s="238">
        <v>16</v>
      </c>
      <c r="E294" s="238">
        <v>0</v>
      </c>
      <c r="F294" s="238">
        <v>16</v>
      </c>
      <c r="G294" s="237"/>
      <c r="H294" s="236"/>
      <c r="I294" s="239" t="s">
        <v>257</v>
      </c>
    </row>
    <row r="295" spans="1:9" hidden="1" x14ac:dyDescent="0.25">
      <c r="A295" s="236" t="s">
        <v>252</v>
      </c>
      <c r="B295" s="237"/>
      <c r="C295" s="238"/>
      <c r="D295" s="238"/>
      <c r="E295" s="238"/>
      <c r="F295" s="238"/>
      <c r="G295" s="237"/>
      <c r="H295" s="236"/>
      <c r="I295" s="239"/>
    </row>
    <row r="296" spans="1:9" hidden="1" x14ac:dyDescent="0.25"/>
    <row r="297" spans="1:9" hidden="1" x14ac:dyDescent="0.25"/>
  </sheetData>
  <sheetProtection selectLockedCells="1" selectUnlockedCells="1"/>
  <mergeCells count="63">
    <mergeCell ref="A61:I61"/>
    <mergeCell ref="A20:I20"/>
    <mergeCell ref="A23:I23"/>
    <mergeCell ref="A26:I26"/>
    <mergeCell ref="A49:I49"/>
    <mergeCell ref="A55:I55"/>
    <mergeCell ref="A58:I58"/>
    <mergeCell ref="A52:I52"/>
    <mergeCell ref="A8:I8"/>
    <mergeCell ref="A1:I1"/>
    <mergeCell ref="A2:B2"/>
    <mergeCell ref="G2:I2"/>
    <mergeCell ref="A5:I5"/>
    <mergeCell ref="A41:I41"/>
    <mergeCell ref="A29:I29"/>
    <mergeCell ref="A38:I38"/>
    <mergeCell ref="A44:I44"/>
    <mergeCell ref="A46:I46"/>
    <mergeCell ref="A11:I11"/>
    <mergeCell ref="A17:I17"/>
    <mergeCell ref="A14:I14"/>
    <mergeCell ref="A32:I32"/>
    <mergeCell ref="A35:I35"/>
    <mergeCell ref="A64:I64"/>
    <mergeCell ref="A70:I70"/>
    <mergeCell ref="A81:I81"/>
    <mergeCell ref="A85:I85"/>
    <mergeCell ref="A114:I114"/>
    <mergeCell ref="A73:I73"/>
    <mergeCell ref="A76:I76"/>
    <mergeCell ref="A119:I119"/>
    <mergeCell ref="A229:I229"/>
    <mergeCell ref="A124:I124"/>
    <mergeCell ref="A129:I129"/>
    <mergeCell ref="A136:I136"/>
    <mergeCell ref="A142:I142"/>
    <mergeCell ref="A146:I146"/>
    <mergeCell ref="A134:I134"/>
    <mergeCell ref="A135:I135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77:I77"/>
    <mergeCell ref="A110:I110"/>
    <mergeCell ref="A233:I233"/>
    <mergeCell ref="A261:I261"/>
    <mergeCell ref="A102:I102"/>
    <mergeCell ref="A106:I106"/>
    <mergeCell ref="A237:I237"/>
    <mergeCell ref="A241:I241"/>
    <mergeCell ref="A293:I293"/>
    <mergeCell ref="A279:I279"/>
    <mergeCell ref="A284:I284"/>
    <mergeCell ref="A289:I289"/>
    <mergeCell ref="A247:I247"/>
    <mergeCell ref="A256:I256"/>
    <mergeCell ref="A269:I269"/>
    <mergeCell ref="A274:I27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6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15" t="s">
        <v>355</v>
      </c>
      <c r="D1" s="1515"/>
      <c r="E1" s="1515"/>
      <c r="F1" s="1515"/>
      <c r="G1" s="1515"/>
      <c r="H1" s="1515"/>
      <c r="I1" s="1515"/>
      <c r="J1" s="1515"/>
      <c r="K1" s="1515"/>
      <c r="L1" s="1515"/>
      <c r="M1" s="1515"/>
      <c r="N1" s="347"/>
      <c r="O1" s="347"/>
      <c r="P1" s="375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5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5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16" t="s">
        <v>0</v>
      </c>
      <c r="D4" s="1484" t="s">
        <v>1</v>
      </c>
      <c r="E4" s="1485" t="s">
        <v>2</v>
      </c>
      <c r="F4" s="1485"/>
      <c r="G4" s="1485"/>
      <c r="H4" s="1485"/>
      <c r="I4" s="1485"/>
      <c r="J4" s="1486"/>
      <c r="K4" s="1484" t="s">
        <v>356</v>
      </c>
      <c r="L4" s="1484" t="s">
        <v>357</v>
      </c>
      <c r="M4" s="1484" t="s">
        <v>5</v>
      </c>
      <c r="N4" s="348"/>
      <c r="O4" s="348"/>
      <c r="P4" s="375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16"/>
      <c r="D5" s="1484"/>
      <c r="E5" s="1484" t="s">
        <v>6</v>
      </c>
      <c r="F5" s="1487" t="s">
        <v>7</v>
      </c>
      <c r="G5" s="1487"/>
      <c r="H5" s="1487"/>
      <c r="I5" s="1487"/>
      <c r="J5" s="1484" t="s">
        <v>8</v>
      </c>
      <c r="K5" s="1484"/>
      <c r="L5" s="1484"/>
      <c r="M5" s="1484"/>
      <c r="N5" s="348"/>
      <c r="O5" s="348"/>
      <c r="P5" s="375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16"/>
      <c r="D6" s="1484"/>
      <c r="E6" s="1486"/>
      <c r="F6" s="1484" t="s">
        <v>9</v>
      </c>
      <c r="G6" s="1485" t="s">
        <v>10</v>
      </c>
      <c r="H6" s="1486"/>
      <c r="I6" s="1486"/>
      <c r="J6" s="1486"/>
      <c r="K6" s="1484"/>
      <c r="L6" s="1484"/>
      <c r="M6" s="1484"/>
      <c r="N6" s="348"/>
      <c r="O6" s="348"/>
      <c r="P6" s="375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16"/>
      <c r="D7" s="1484"/>
      <c r="E7" s="1486"/>
      <c r="F7" s="1489"/>
      <c r="G7" s="1484" t="s">
        <v>11</v>
      </c>
      <c r="H7" s="1484" t="s">
        <v>12</v>
      </c>
      <c r="I7" s="1484" t="s">
        <v>13</v>
      </c>
      <c r="J7" s="1486"/>
      <c r="K7" s="1484"/>
      <c r="L7" s="1484"/>
      <c r="M7" s="1484"/>
      <c r="N7" s="348"/>
      <c r="O7" s="348"/>
      <c r="P7" s="375"/>
      <c r="Q7" s="1484" t="s">
        <v>11</v>
      </c>
      <c r="R7" s="1484" t="s">
        <v>12</v>
      </c>
      <c r="S7" s="1484" t="s">
        <v>13</v>
      </c>
      <c r="T7" s="1512" t="s">
        <v>9</v>
      </c>
      <c r="U7" s="1512" t="s">
        <v>358</v>
      </c>
      <c r="V7" s="1512"/>
      <c r="W7" s="1512"/>
      <c r="X7" s="1512"/>
      <c r="Y7" s="1512"/>
      <c r="Z7" s="1512"/>
      <c r="AA7" s="1512"/>
      <c r="AB7" s="1512"/>
    </row>
    <row r="8" spans="1:30" ht="12.75" x14ac:dyDescent="0.2">
      <c r="C8" s="1516"/>
      <c r="D8" s="1484"/>
      <c r="E8" s="1486"/>
      <c r="F8" s="1489"/>
      <c r="G8" s="1484"/>
      <c r="H8" s="1484"/>
      <c r="I8" s="1484"/>
      <c r="J8" s="1486"/>
      <c r="K8" s="1484"/>
      <c r="L8" s="1484"/>
      <c r="M8" s="1484"/>
      <c r="N8" s="348"/>
      <c r="O8" s="348"/>
      <c r="P8" s="375"/>
      <c r="Q8" s="1484"/>
      <c r="R8" s="1484"/>
      <c r="S8" s="1484"/>
      <c r="T8" s="1512"/>
      <c r="U8" s="1512"/>
      <c r="V8" s="1512"/>
      <c r="W8" s="1512"/>
      <c r="X8" s="1512"/>
      <c r="Y8" s="1512"/>
      <c r="Z8" s="1512"/>
      <c r="AA8" s="1512"/>
      <c r="AB8" s="1512"/>
    </row>
    <row r="9" spans="1:30" x14ac:dyDescent="0.25">
      <c r="C9" s="1516"/>
      <c r="D9" s="1484"/>
      <c r="E9" s="1486"/>
      <c r="F9" s="1489"/>
      <c r="G9" s="1484"/>
      <c r="H9" s="1484"/>
      <c r="I9" s="1484"/>
      <c r="J9" s="1486"/>
      <c r="K9" s="1484"/>
      <c r="L9" s="1484"/>
      <c r="M9" s="1484"/>
      <c r="N9" s="348"/>
      <c r="O9" s="348"/>
      <c r="P9" s="375" t="s">
        <v>421</v>
      </c>
      <c r="Q9" s="1484"/>
      <c r="R9" s="1484"/>
      <c r="S9" s="1484"/>
      <c r="T9" s="1512"/>
      <c r="U9" s="1512" t="s">
        <v>287</v>
      </c>
      <c r="V9" s="1512"/>
      <c r="W9" s="1512" t="s">
        <v>288</v>
      </c>
      <c r="X9" s="1512"/>
      <c r="Y9" s="1512" t="s">
        <v>289</v>
      </c>
      <c r="Z9" s="1512"/>
      <c r="AA9" s="1513" t="s">
        <v>290</v>
      </c>
      <c r="AB9" s="1514"/>
    </row>
    <row r="10" spans="1:30" x14ac:dyDescent="0.25">
      <c r="C10" s="1516"/>
      <c r="D10" s="1484"/>
      <c r="E10" s="1486"/>
      <c r="F10" s="1489"/>
      <c r="G10" s="1484"/>
      <c r="H10" s="1484"/>
      <c r="I10" s="1484"/>
      <c r="J10" s="1486"/>
      <c r="K10" s="1484"/>
      <c r="L10" s="1484"/>
      <c r="M10" s="1484"/>
      <c r="N10" s="348"/>
      <c r="O10" s="348"/>
      <c r="P10" s="375"/>
      <c r="Q10" s="1484"/>
      <c r="R10" s="1484"/>
      <c r="S10" s="1484"/>
      <c r="T10" s="369"/>
      <c r="U10" s="369" t="s">
        <v>291</v>
      </c>
      <c r="V10" s="369" t="s">
        <v>113</v>
      </c>
      <c r="W10" s="369" t="s">
        <v>291</v>
      </c>
      <c r="X10" s="369" t="s">
        <v>113</v>
      </c>
      <c r="Y10" s="369" t="s">
        <v>291</v>
      </c>
      <c r="Z10" s="369" t="s">
        <v>113</v>
      </c>
      <c r="AA10" s="126" t="s">
        <v>291</v>
      </c>
      <c r="AB10" s="126" t="s">
        <v>113</v>
      </c>
    </row>
    <row r="11" spans="1:30" s="303" customFormat="1" x14ac:dyDescent="0.25">
      <c r="A11" s="377" t="s">
        <v>16</v>
      </c>
      <c r="B11" s="377" t="s">
        <v>14</v>
      </c>
      <c r="C11" s="302" t="s">
        <v>15</v>
      </c>
      <c r="D11" s="384">
        <v>2.5</v>
      </c>
      <c r="E11" s="304">
        <f>D11*30</f>
        <v>75</v>
      </c>
      <c r="F11" s="304">
        <f>G11+H11+I11</f>
        <v>4</v>
      </c>
      <c r="G11" s="304"/>
      <c r="H11" s="304"/>
      <c r="I11" s="304">
        <v>4</v>
      </c>
      <c r="J11" s="304">
        <f>E11-F11</f>
        <v>71</v>
      </c>
      <c r="K11" s="378">
        <v>4</v>
      </c>
      <c r="L11" s="378"/>
      <c r="M11" s="378">
        <f>F11/E11*100</f>
        <v>5.3333333333333339</v>
      </c>
      <c r="N11" s="379" t="s">
        <v>59</v>
      </c>
      <c r="O11" s="379" t="s">
        <v>16</v>
      </c>
      <c r="P11" s="383" t="s">
        <v>422</v>
      </c>
      <c r="Q11" s="386"/>
      <c r="R11" s="386"/>
      <c r="S11" s="386" t="s">
        <v>292</v>
      </c>
      <c r="T11" s="382" t="s">
        <v>292</v>
      </c>
      <c r="U11" s="382"/>
      <c r="V11" s="382"/>
      <c r="W11" s="382"/>
      <c r="X11" s="382"/>
      <c r="Y11" s="382">
        <v>4</v>
      </c>
      <c r="Z11" s="382"/>
      <c r="AA11" s="382">
        <f t="shared" ref="AA11:AB19" si="0">U11+W11+Y11</f>
        <v>4</v>
      </c>
      <c r="AB11" s="382">
        <f t="shared" si="0"/>
        <v>0</v>
      </c>
      <c r="AD11" s="385" t="s">
        <v>359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0"/>
      <c r="O12" s="350"/>
      <c r="P12" s="375"/>
      <c r="Q12" s="370"/>
      <c r="R12" s="370"/>
      <c r="S12" s="370"/>
      <c r="T12" s="369"/>
      <c r="U12" s="369"/>
      <c r="V12" s="369"/>
      <c r="W12" s="369"/>
      <c r="X12" s="369"/>
      <c r="Y12" s="369"/>
      <c r="Z12" s="369"/>
      <c r="AA12" s="369">
        <f t="shared" si="0"/>
        <v>0</v>
      </c>
      <c r="AB12" s="369">
        <f t="shared" si="0"/>
        <v>0</v>
      </c>
      <c r="AD12"/>
    </row>
    <row r="13" spans="1:30" s="303" customFormat="1" x14ac:dyDescent="0.25">
      <c r="A13" s="377" t="s">
        <v>16</v>
      </c>
      <c r="B13" s="377" t="s">
        <v>14</v>
      </c>
      <c r="C13" s="302" t="s">
        <v>52</v>
      </c>
      <c r="D13" s="378">
        <v>8</v>
      </c>
      <c r="E13" s="304">
        <f t="shared" ref="E13:E19" si="1">D13*30</f>
        <v>240</v>
      </c>
      <c r="F13" s="304">
        <f t="shared" ref="F13:F19" si="2">G13+H13+I13</f>
        <v>8</v>
      </c>
      <c r="G13" s="304">
        <v>8</v>
      </c>
      <c r="H13" s="304"/>
      <c r="I13" s="304">
        <v>0</v>
      </c>
      <c r="J13" s="304">
        <f t="shared" ref="J13:J19" si="3">E13-F13</f>
        <v>232</v>
      </c>
      <c r="K13" s="378">
        <v>8</v>
      </c>
      <c r="L13" s="378"/>
      <c r="M13" s="378">
        <f t="shared" ref="M13:M19" si="4">F13/E13*100</f>
        <v>3.3333333333333335</v>
      </c>
      <c r="N13" s="379" t="s">
        <v>59</v>
      </c>
      <c r="O13" s="379" t="s">
        <v>18</v>
      </c>
      <c r="P13" s="383" t="s">
        <v>423</v>
      </c>
      <c r="Q13" s="386" t="s">
        <v>293</v>
      </c>
      <c r="R13" s="386"/>
      <c r="S13" s="386"/>
      <c r="T13" s="382" t="s">
        <v>293</v>
      </c>
      <c r="U13" s="382">
        <v>8</v>
      </c>
      <c r="V13" s="382"/>
      <c r="W13" s="382"/>
      <c r="X13" s="382"/>
      <c r="Y13" s="382"/>
      <c r="Z13" s="382"/>
      <c r="AA13" s="382">
        <f t="shared" si="0"/>
        <v>8</v>
      </c>
      <c r="AB13" s="382">
        <f t="shared" si="0"/>
        <v>0</v>
      </c>
      <c r="AD13" s="385" t="s">
        <v>360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0"/>
      <c r="O14" s="350"/>
      <c r="P14" s="375"/>
      <c r="Q14" s="370"/>
      <c r="R14" s="370"/>
      <c r="S14" s="370"/>
      <c r="T14" s="369"/>
      <c r="U14" s="369"/>
      <c r="V14" s="369"/>
      <c r="W14" s="369"/>
      <c r="X14" s="369"/>
      <c r="Y14" s="369"/>
      <c r="Z14" s="369"/>
      <c r="AA14" s="369"/>
      <c r="AB14" s="369"/>
      <c r="AD14"/>
    </row>
    <row r="15" spans="1:30" s="344" customFormat="1" x14ac:dyDescent="0.25">
      <c r="A15" s="377" t="s">
        <v>16</v>
      </c>
      <c r="B15" s="377" t="s">
        <v>14</v>
      </c>
      <c r="C15" s="302" t="s">
        <v>19</v>
      </c>
      <c r="D15" s="378">
        <v>7</v>
      </c>
      <c r="E15" s="304">
        <f t="shared" si="1"/>
        <v>210</v>
      </c>
      <c r="F15" s="304">
        <f t="shared" si="2"/>
        <v>20</v>
      </c>
      <c r="G15" s="304">
        <v>12</v>
      </c>
      <c r="H15" s="304"/>
      <c r="I15" s="304">
        <v>8</v>
      </c>
      <c r="J15" s="304">
        <f t="shared" si="3"/>
        <v>190</v>
      </c>
      <c r="K15" s="378">
        <v>16</v>
      </c>
      <c r="L15" s="378">
        <v>4</v>
      </c>
      <c r="M15" s="378">
        <f t="shared" si="4"/>
        <v>9.5238095238095237</v>
      </c>
      <c r="N15" s="379" t="s">
        <v>59</v>
      </c>
      <c r="O15" s="379" t="s">
        <v>18</v>
      </c>
      <c r="P15" s="383">
        <v>1</v>
      </c>
      <c r="Q15" s="386" t="s">
        <v>294</v>
      </c>
      <c r="R15" s="386"/>
      <c r="S15" s="386" t="s">
        <v>295</v>
      </c>
      <c r="T15" s="386" t="s">
        <v>361</v>
      </c>
      <c r="U15" s="382">
        <v>12</v>
      </c>
      <c r="V15" s="382"/>
      <c r="W15" s="382"/>
      <c r="X15" s="382"/>
      <c r="Y15" s="382">
        <v>4</v>
      </c>
      <c r="Z15" s="382">
        <v>4</v>
      </c>
      <c r="AA15" s="382">
        <f t="shared" si="0"/>
        <v>16</v>
      </c>
      <c r="AB15" s="382">
        <f t="shared" si="0"/>
        <v>4</v>
      </c>
      <c r="AD15" s="385" t="s">
        <v>362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0"/>
      <c r="O16" s="350"/>
      <c r="P16" s="375"/>
      <c r="Q16" s="370"/>
      <c r="R16" s="370"/>
      <c r="S16" s="370"/>
      <c r="T16" s="370"/>
      <c r="U16" s="369"/>
      <c r="V16" s="369"/>
      <c r="W16" s="369"/>
      <c r="X16" s="369"/>
      <c r="Y16" s="369"/>
      <c r="Z16" s="369"/>
      <c r="AA16" s="369"/>
      <c r="AB16" s="369"/>
      <c r="AD16"/>
    </row>
    <row r="17" spans="1:30" s="344" customFormat="1" x14ac:dyDescent="0.25">
      <c r="A17" s="377" t="s">
        <v>16</v>
      </c>
      <c r="B17" s="377" t="s">
        <v>14</v>
      </c>
      <c r="C17" s="302" t="s">
        <v>20</v>
      </c>
      <c r="D17" s="378">
        <v>5</v>
      </c>
      <c r="E17" s="304">
        <f t="shared" si="1"/>
        <v>150</v>
      </c>
      <c r="F17" s="304">
        <f t="shared" si="2"/>
        <v>12</v>
      </c>
      <c r="G17" s="304">
        <v>8</v>
      </c>
      <c r="H17" s="304"/>
      <c r="I17" s="304">
        <v>4</v>
      </c>
      <c r="J17" s="304">
        <f t="shared" si="3"/>
        <v>138</v>
      </c>
      <c r="K17" s="378">
        <v>8</v>
      </c>
      <c r="L17" s="378">
        <v>4</v>
      </c>
      <c r="M17" s="378">
        <f t="shared" si="4"/>
        <v>8</v>
      </c>
      <c r="N17" s="379" t="s">
        <v>56</v>
      </c>
      <c r="O17" s="379" t="s">
        <v>18</v>
      </c>
      <c r="P17" s="383">
        <v>1</v>
      </c>
      <c r="Q17" s="386" t="s">
        <v>293</v>
      </c>
      <c r="R17" s="386"/>
      <c r="S17" s="386" t="s">
        <v>296</v>
      </c>
      <c r="T17" s="386" t="s">
        <v>297</v>
      </c>
      <c r="U17" s="382">
        <v>8</v>
      </c>
      <c r="V17" s="382"/>
      <c r="W17" s="382"/>
      <c r="X17" s="382"/>
      <c r="Y17" s="382"/>
      <c r="Z17" s="382">
        <v>4</v>
      </c>
      <c r="AA17" s="382">
        <f t="shared" si="0"/>
        <v>8</v>
      </c>
      <c r="AB17" s="382">
        <f t="shared" si="0"/>
        <v>4</v>
      </c>
      <c r="AD17" s="385" t="s">
        <v>363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0"/>
      <c r="O18" s="350"/>
      <c r="P18" s="375"/>
      <c r="Q18" s="370"/>
      <c r="R18" s="370"/>
      <c r="S18" s="370"/>
      <c r="T18" s="370"/>
      <c r="U18" s="369"/>
      <c r="V18" s="369"/>
      <c r="W18" s="369"/>
      <c r="X18" s="369"/>
      <c r="Y18" s="369"/>
      <c r="Z18" s="369"/>
      <c r="AA18" s="369"/>
      <c r="AB18" s="369"/>
      <c r="AD18"/>
    </row>
    <row r="19" spans="1:30" s="344" customFormat="1" x14ac:dyDescent="0.25">
      <c r="A19" s="377" t="s">
        <v>16</v>
      </c>
      <c r="B19" s="377" t="s">
        <v>14</v>
      </c>
      <c r="C19" s="302" t="s">
        <v>21</v>
      </c>
      <c r="D19" s="378">
        <v>7.5</v>
      </c>
      <c r="E19" s="304">
        <f t="shared" si="1"/>
        <v>225</v>
      </c>
      <c r="F19" s="304">
        <f t="shared" si="2"/>
        <v>16</v>
      </c>
      <c r="G19" s="304">
        <v>8</v>
      </c>
      <c r="H19" s="304">
        <v>8</v>
      </c>
      <c r="I19" s="304"/>
      <c r="J19" s="304">
        <f t="shared" si="3"/>
        <v>209</v>
      </c>
      <c r="K19" s="378">
        <v>12</v>
      </c>
      <c r="L19" s="378">
        <v>4</v>
      </c>
      <c r="M19" s="378">
        <f t="shared" si="4"/>
        <v>7.1111111111111107</v>
      </c>
      <c r="N19" s="379" t="s">
        <v>59</v>
      </c>
      <c r="O19" s="379" t="s">
        <v>29</v>
      </c>
      <c r="P19" s="383">
        <v>1</v>
      </c>
      <c r="Q19" s="386" t="s">
        <v>293</v>
      </c>
      <c r="R19" s="386" t="s">
        <v>295</v>
      </c>
      <c r="S19" s="386"/>
      <c r="T19" s="386" t="s">
        <v>364</v>
      </c>
      <c r="U19" s="382">
        <v>8</v>
      </c>
      <c r="V19" s="382"/>
      <c r="W19" s="382">
        <v>4</v>
      </c>
      <c r="X19" s="382">
        <v>4</v>
      </c>
      <c r="Y19" s="382"/>
      <c r="Z19" s="382"/>
      <c r="AA19" s="382">
        <f t="shared" si="0"/>
        <v>12</v>
      </c>
      <c r="AB19" s="382">
        <f t="shared" si="0"/>
        <v>4</v>
      </c>
      <c r="AD19" s="385" t="s">
        <v>365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0"/>
      <c r="O20" s="350"/>
      <c r="P20" s="37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2">
        <f t="shared" ref="D21:L21" si="5">SUM(D11:D20)</f>
        <v>30</v>
      </c>
      <c r="E21" s="345">
        <f t="shared" si="5"/>
        <v>900</v>
      </c>
      <c r="F21" s="345">
        <f t="shared" si="5"/>
        <v>60</v>
      </c>
      <c r="G21" s="345">
        <f t="shared" si="5"/>
        <v>36</v>
      </c>
      <c r="H21" s="345">
        <f t="shared" si="5"/>
        <v>8</v>
      </c>
      <c r="I21" s="345">
        <f t="shared" si="5"/>
        <v>16</v>
      </c>
      <c r="J21" s="345">
        <f t="shared" si="5"/>
        <v>840</v>
      </c>
      <c r="K21" s="345">
        <f t="shared" si="5"/>
        <v>48</v>
      </c>
      <c r="L21" s="345">
        <f t="shared" si="5"/>
        <v>12</v>
      </c>
      <c r="M21" s="345"/>
      <c r="N21" s="3"/>
      <c r="O21" s="3"/>
      <c r="P21" s="375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16" t="s">
        <v>0</v>
      </c>
      <c r="D25" s="1484" t="s">
        <v>1</v>
      </c>
      <c r="E25" s="1485" t="s">
        <v>2</v>
      </c>
      <c r="F25" s="1485"/>
      <c r="G25" s="1485"/>
      <c r="H25" s="1485"/>
      <c r="I25" s="1485"/>
      <c r="J25" s="1486"/>
      <c r="K25" s="1484" t="s">
        <v>356</v>
      </c>
      <c r="L25" s="1484" t="s">
        <v>357</v>
      </c>
      <c r="M25" s="1484" t="s">
        <v>5</v>
      </c>
      <c r="N25" s="348"/>
      <c r="O25" s="348"/>
      <c r="P25" s="37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16"/>
      <c r="D26" s="1484"/>
      <c r="E26" s="1484" t="s">
        <v>6</v>
      </c>
      <c r="F26" s="1487" t="s">
        <v>7</v>
      </c>
      <c r="G26" s="1487"/>
      <c r="H26" s="1487"/>
      <c r="I26" s="1487"/>
      <c r="J26" s="1484" t="s">
        <v>25</v>
      </c>
      <c r="K26" s="1484"/>
      <c r="L26" s="1484"/>
      <c r="M26" s="1484"/>
      <c r="N26" s="348"/>
      <c r="O26" s="348"/>
      <c r="P26" s="37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16"/>
      <c r="D27" s="1484"/>
      <c r="E27" s="1486"/>
      <c r="F27" s="1484" t="s">
        <v>9</v>
      </c>
      <c r="G27" s="1485" t="s">
        <v>10</v>
      </c>
      <c r="H27" s="1486"/>
      <c r="I27" s="1486"/>
      <c r="J27" s="1486"/>
      <c r="K27" s="1484"/>
      <c r="L27" s="1484"/>
      <c r="M27" s="1484"/>
      <c r="N27" s="348"/>
      <c r="O27" s="348"/>
      <c r="P27" s="37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16"/>
      <c r="D28" s="1484"/>
      <c r="E28" s="1486"/>
      <c r="F28" s="1489"/>
      <c r="G28" s="1484" t="s">
        <v>11</v>
      </c>
      <c r="H28" s="1484" t="s">
        <v>12</v>
      </c>
      <c r="I28" s="1484" t="s">
        <v>13</v>
      </c>
      <c r="J28" s="1486"/>
      <c r="K28" s="1484"/>
      <c r="L28" s="1484"/>
      <c r="M28" s="1484"/>
      <c r="N28" s="348"/>
      <c r="O28" s="348"/>
      <c r="P28" s="375"/>
      <c r="Q28" s="1484" t="s">
        <v>11</v>
      </c>
      <c r="R28" s="1484" t="s">
        <v>12</v>
      </c>
      <c r="S28" s="1484" t="s">
        <v>13</v>
      </c>
      <c r="T28" s="1512" t="s">
        <v>9</v>
      </c>
      <c r="U28" s="1512" t="s">
        <v>358</v>
      </c>
      <c r="V28" s="1512"/>
      <c r="W28" s="1512"/>
      <c r="X28" s="1512"/>
      <c r="Y28" s="1512"/>
      <c r="Z28" s="1512"/>
      <c r="AA28" s="1512"/>
      <c r="AB28" s="1512"/>
      <c r="AD28"/>
    </row>
    <row r="29" spans="1:30" x14ac:dyDescent="0.25">
      <c r="C29" s="1516"/>
      <c r="D29" s="1484"/>
      <c r="E29" s="1486"/>
      <c r="F29" s="1489"/>
      <c r="G29" s="1484"/>
      <c r="H29" s="1484"/>
      <c r="I29" s="1484"/>
      <c r="J29" s="1486"/>
      <c r="K29" s="1484"/>
      <c r="L29" s="1484"/>
      <c r="M29" s="1484"/>
      <c r="N29" s="348"/>
      <c r="O29" s="348"/>
      <c r="P29" s="375"/>
      <c r="Q29" s="1484"/>
      <c r="R29" s="1484"/>
      <c r="S29" s="1484"/>
      <c r="T29" s="1512"/>
      <c r="U29" s="1512"/>
      <c r="V29" s="1512"/>
      <c r="W29" s="1512"/>
      <c r="X29" s="1512"/>
      <c r="Y29" s="1512"/>
      <c r="Z29" s="1512"/>
      <c r="AA29" s="1512"/>
      <c r="AB29" s="1512"/>
      <c r="AD29"/>
    </row>
    <row r="30" spans="1:30" x14ac:dyDescent="0.25">
      <c r="C30" s="1516"/>
      <c r="D30" s="1484"/>
      <c r="E30" s="1486"/>
      <c r="F30" s="1489"/>
      <c r="G30" s="1484"/>
      <c r="H30" s="1484"/>
      <c r="I30" s="1484"/>
      <c r="J30" s="1486"/>
      <c r="K30" s="1484"/>
      <c r="L30" s="1484"/>
      <c r="M30" s="1484"/>
      <c r="N30" s="348"/>
      <c r="O30" s="348"/>
      <c r="P30" s="375"/>
      <c r="Q30" s="1484"/>
      <c r="R30" s="1484"/>
      <c r="S30" s="1484"/>
      <c r="T30" s="1512"/>
      <c r="U30" s="1512" t="s">
        <v>287</v>
      </c>
      <c r="V30" s="1512"/>
      <c r="W30" s="1512" t="s">
        <v>288</v>
      </c>
      <c r="X30" s="1512"/>
      <c r="Y30" s="1512" t="s">
        <v>289</v>
      </c>
      <c r="Z30" s="1512"/>
      <c r="AA30" s="369" t="s">
        <v>290</v>
      </c>
      <c r="AB30" s="369"/>
      <c r="AD30"/>
    </row>
    <row r="31" spans="1:30" x14ac:dyDescent="0.25">
      <c r="C31" s="1516"/>
      <c r="D31" s="1484"/>
      <c r="E31" s="1486"/>
      <c r="F31" s="1489"/>
      <c r="G31" s="1484"/>
      <c r="H31" s="1484"/>
      <c r="I31" s="1484"/>
      <c r="J31" s="1486"/>
      <c r="K31" s="1484"/>
      <c r="L31" s="1484"/>
      <c r="M31" s="1484"/>
      <c r="N31" s="348"/>
      <c r="O31" s="348"/>
      <c r="P31" s="375"/>
      <c r="Q31" s="1484"/>
      <c r="R31" s="1484"/>
      <c r="S31" s="1484"/>
      <c r="T31" s="369"/>
      <c r="U31" s="369" t="s">
        <v>291</v>
      </c>
      <c r="V31" s="369" t="s">
        <v>113</v>
      </c>
      <c r="W31" s="369" t="s">
        <v>291</v>
      </c>
      <c r="X31" s="369" t="s">
        <v>113</v>
      </c>
      <c r="Y31" s="369" t="s">
        <v>291</v>
      </c>
      <c r="Z31" s="369" t="s">
        <v>113</v>
      </c>
      <c r="AA31" s="126" t="s">
        <v>291</v>
      </c>
      <c r="AB31" s="126" t="s">
        <v>113</v>
      </c>
    </row>
    <row r="32" spans="1:30" s="303" customFormat="1" x14ac:dyDescent="0.25">
      <c r="A32" s="377" t="s">
        <v>16</v>
      </c>
      <c r="B32" s="377" t="s">
        <v>14</v>
      </c>
      <c r="C32" s="302" t="s">
        <v>15</v>
      </c>
      <c r="D32" s="384">
        <v>3</v>
      </c>
      <c r="E32" s="304">
        <f>D32*30</f>
        <v>90</v>
      </c>
      <c r="F32" s="304">
        <f>G32+H32+I32</f>
        <v>4</v>
      </c>
      <c r="G32" s="304"/>
      <c r="H32" s="304"/>
      <c r="I32" s="304">
        <v>4</v>
      </c>
      <c r="J32" s="304">
        <f>E32-F32</f>
        <v>86</v>
      </c>
      <c r="K32" s="378">
        <v>4</v>
      </c>
      <c r="L32" s="378"/>
      <c r="M32" s="378">
        <f>F32/E32*100</f>
        <v>4.4444444444444446</v>
      </c>
      <c r="N32" s="379" t="s">
        <v>59</v>
      </c>
      <c r="O32" s="379" t="s">
        <v>16</v>
      </c>
      <c r="P32" s="383" t="s">
        <v>424</v>
      </c>
      <c r="Q32" s="380"/>
      <c r="R32" s="380"/>
      <c r="S32" s="380" t="s">
        <v>292</v>
      </c>
      <c r="T32" s="380" t="s">
        <v>292</v>
      </c>
      <c r="U32" s="381"/>
      <c r="V32" s="381"/>
      <c r="W32" s="381"/>
      <c r="X32" s="381"/>
      <c r="Y32" s="381">
        <v>4</v>
      </c>
      <c r="Z32" s="381"/>
      <c r="AA32" s="382">
        <f>U32+W32+Y32</f>
        <v>4</v>
      </c>
      <c r="AB32" s="382">
        <f>V32+X32+Z32</f>
        <v>0</v>
      </c>
      <c r="AD32" s="385" t="s">
        <v>359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0"/>
      <c r="O33" s="350"/>
      <c r="P33" s="375"/>
      <c r="Q33" s="371"/>
      <c r="R33" s="371"/>
      <c r="S33" s="371"/>
      <c r="T33" s="371"/>
      <c r="AA33" s="369">
        <f t="shared" ref="AA33:AB40" si="7">U33+W33+Y33</f>
        <v>0</v>
      </c>
      <c r="AB33" s="369">
        <f t="shared" si="7"/>
        <v>0</v>
      </c>
      <c r="AD33"/>
    </row>
    <row r="34" spans="1:30" s="344" customFormat="1" x14ac:dyDescent="0.25">
      <c r="A34" s="377" t="s">
        <v>16</v>
      </c>
      <c r="B34" s="377" t="s">
        <v>14</v>
      </c>
      <c r="C34" s="302" t="s">
        <v>366</v>
      </c>
      <c r="D34" s="378">
        <v>8.5</v>
      </c>
      <c r="E34" s="304">
        <f t="shared" ref="E34:E41" si="8">D34*30</f>
        <v>255</v>
      </c>
      <c r="F34" s="304">
        <f t="shared" ref="F34:F41" si="9">G34+H34+I34</f>
        <v>12</v>
      </c>
      <c r="G34" s="304">
        <v>8</v>
      </c>
      <c r="H34" s="304"/>
      <c r="I34" s="304">
        <v>4</v>
      </c>
      <c r="J34" s="304">
        <f t="shared" ref="J34:J41" si="10">E34-F34</f>
        <v>243</v>
      </c>
      <c r="K34" s="378">
        <v>12</v>
      </c>
      <c r="L34" s="378"/>
      <c r="M34" s="378">
        <f t="shared" ref="M34:M41" si="11">F34/E34*100</f>
        <v>4.7058823529411766</v>
      </c>
      <c r="N34" s="379" t="s">
        <v>59</v>
      </c>
      <c r="O34" s="379" t="s">
        <v>18</v>
      </c>
      <c r="P34" s="383">
        <v>3</v>
      </c>
      <c r="Q34" s="380" t="s">
        <v>293</v>
      </c>
      <c r="R34" s="380"/>
      <c r="S34" s="380" t="s">
        <v>292</v>
      </c>
      <c r="T34" s="380" t="s">
        <v>294</v>
      </c>
      <c r="U34" s="381">
        <v>8</v>
      </c>
      <c r="V34" s="381"/>
      <c r="W34" s="381"/>
      <c r="X34" s="381"/>
      <c r="Y34" s="381">
        <v>4</v>
      </c>
      <c r="Z34" s="381"/>
      <c r="AA34" s="382">
        <f t="shared" si="7"/>
        <v>12</v>
      </c>
      <c r="AB34" s="382">
        <f t="shared" si="7"/>
        <v>0</v>
      </c>
      <c r="AD34" s="385" t="s">
        <v>362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0"/>
      <c r="O35" s="350"/>
      <c r="P35" s="375"/>
      <c r="Q35" s="371"/>
      <c r="R35" s="371"/>
      <c r="S35" s="371"/>
      <c r="T35" s="371"/>
      <c r="U35" s="137"/>
      <c r="V35" s="137"/>
      <c r="W35" s="137"/>
      <c r="X35" s="137"/>
      <c r="Y35" s="137"/>
      <c r="Z35" s="137"/>
      <c r="AA35" s="369"/>
      <c r="AB35" s="369"/>
      <c r="AD35"/>
    </row>
    <row r="36" spans="1:30" s="344" customFormat="1" x14ac:dyDescent="0.25">
      <c r="A36" s="377" t="s">
        <v>16</v>
      </c>
      <c r="B36" s="377" t="s">
        <v>14</v>
      </c>
      <c r="C36" s="302" t="s">
        <v>62</v>
      </c>
      <c r="D36" s="378">
        <v>7</v>
      </c>
      <c r="E36" s="304">
        <f t="shared" si="8"/>
        <v>210</v>
      </c>
      <c r="F36" s="304">
        <f t="shared" si="9"/>
        <v>20</v>
      </c>
      <c r="G36" s="304">
        <v>12</v>
      </c>
      <c r="H36" s="304"/>
      <c r="I36" s="304">
        <v>8</v>
      </c>
      <c r="J36" s="304">
        <f t="shared" si="10"/>
        <v>190</v>
      </c>
      <c r="K36" s="378">
        <v>12</v>
      </c>
      <c r="L36" s="378">
        <v>8</v>
      </c>
      <c r="M36" s="378">
        <f t="shared" si="11"/>
        <v>9.5238095238095237</v>
      </c>
      <c r="N36" s="379" t="s">
        <v>56</v>
      </c>
      <c r="O36" s="379" t="s">
        <v>18</v>
      </c>
      <c r="P36" s="383">
        <v>1</v>
      </c>
      <c r="Q36" s="380" t="s">
        <v>297</v>
      </c>
      <c r="R36" s="380"/>
      <c r="S36" s="380" t="s">
        <v>295</v>
      </c>
      <c r="T36" s="380" t="s">
        <v>367</v>
      </c>
      <c r="U36" s="381">
        <v>8</v>
      </c>
      <c r="V36" s="381">
        <v>4</v>
      </c>
      <c r="W36" s="381"/>
      <c r="X36" s="381"/>
      <c r="Y36" s="381">
        <v>4</v>
      </c>
      <c r="Z36" s="381">
        <v>4</v>
      </c>
      <c r="AA36" s="382">
        <f t="shared" si="7"/>
        <v>12</v>
      </c>
      <c r="AB36" s="382">
        <f t="shared" si="7"/>
        <v>8</v>
      </c>
      <c r="AD36" s="385" t="s">
        <v>363</v>
      </c>
    </row>
    <row r="37" spans="1:30" s="176" customFormat="1" x14ac:dyDescent="0.25">
      <c r="A37" s="45"/>
      <c r="B37" s="45"/>
      <c r="C37" s="47"/>
      <c r="D37" s="353"/>
      <c r="E37" s="146"/>
      <c r="F37" s="146"/>
      <c r="G37" s="146"/>
      <c r="H37" s="146"/>
      <c r="I37" s="146"/>
      <c r="J37" s="146"/>
      <c r="K37" s="145"/>
      <c r="L37" s="145"/>
      <c r="M37" s="145"/>
      <c r="N37" s="350"/>
      <c r="O37" s="350"/>
      <c r="P37" s="375"/>
      <c r="Q37" s="371"/>
      <c r="R37" s="371"/>
      <c r="S37" s="371"/>
      <c r="T37" s="371"/>
      <c r="U37" s="137"/>
      <c r="V37" s="137"/>
      <c r="W37" s="137"/>
      <c r="X37" s="137"/>
      <c r="Y37" s="137"/>
      <c r="Z37" s="137"/>
      <c r="AA37" s="369"/>
      <c r="AB37" s="369"/>
      <c r="AD37"/>
    </row>
    <row r="38" spans="1:30" s="344" customFormat="1" x14ac:dyDescent="0.25">
      <c r="A38" s="377" t="s">
        <v>16</v>
      </c>
      <c r="B38" s="377" t="s">
        <v>14</v>
      </c>
      <c r="C38" s="302" t="s">
        <v>30</v>
      </c>
      <c r="D38" s="378">
        <v>8</v>
      </c>
      <c r="E38" s="304">
        <f t="shared" si="8"/>
        <v>240</v>
      </c>
      <c r="F38" s="304">
        <f t="shared" si="9"/>
        <v>4</v>
      </c>
      <c r="G38" s="304">
        <v>4</v>
      </c>
      <c r="H38" s="304"/>
      <c r="I38" s="304"/>
      <c r="J38" s="304">
        <f t="shared" si="10"/>
        <v>236</v>
      </c>
      <c r="K38" s="378">
        <v>4</v>
      </c>
      <c r="L38" s="378"/>
      <c r="M38" s="378">
        <f t="shared" si="11"/>
        <v>1.6666666666666667</v>
      </c>
      <c r="N38" s="379" t="s">
        <v>59</v>
      </c>
      <c r="O38" s="379" t="s">
        <v>18</v>
      </c>
      <c r="P38" s="383">
        <v>1</v>
      </c>
      <c r="Q38" s="380" t="s">
        <v>292</v>
      </c>
      <c r="R38" s="380"/>
      <c r="S38" s="380"/>
      <c r="T38" s="380" t="s">
        <v>292</v>
      </c>
      <c r="U38" s="381">
        <v>4</v>
      </c>
      <c r="V38" s="381"/>
      <c r="W38" s="381"/>
      <c r="X38" s="381"/>
      <c r="Y38" s="381"/>
      <c r="Z38" s="381"/>
      <c r="AA38" s="382">
        <f t="shared" si="7"/>
        <v>4</v>
      </c>
      <c r="AB38" s="382">
        <f t="shared" si="7"/>
        <v>0</v>
      </c>
      <c r="AD38" s="385" t="s">
        <v>360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0"/>
      <c r="O39" s="350"/>
      <c r="P39" s="375"/>
      <c r="Q39" s="371"/>
      <c r="R39" s="371"/>
      <c r="S39" s="371"/>
      <c r="T39" s="371"/>
      <c r="AA39" s="369">
        <f t="shared" si="7"/>
        <v>0</v>
      </c>
      <c r="AB39" s="369">
        <f t="shared" si="7"/>
        <v>0</v>
      </c>
      <c r="AD39"/>
    </row>
    <row r="40" spans="1:30" s="344" customFormat="1" x14ac:dyDescent="0.25">
      <c r="A40" s="377" t="s">
        <v>16</v>
      </c>
      <c r="B40" s="377" t="s">
        <v>14</v>
      </c>
      <c r="C40" s="302" t="s">
        <v>32</v>
      </c>
      <c r="D40" s="378">
        <v>3.5</v>
      </c>
      <c r="E40" s="304">
        <f t="shared" si="8"/>
        <v>105</v>
      </c>
      <c r="F40" s="304">
        <f t="shared" si="9"/>
        <v>4</v>
      </c>
      <c r="G40" s="304"/>
      <c r="H40" s="304"/>
      <c r="I40" s="304">
        <v>4</v>
      </c>
      <c r="J40" s="304">
        <f t="shared" si="10"/>
        <v>101</v>
      </c>
      <c r="K40" s="378">
        <v>4</v>
      </c>
      <c r="L40" s="378"/>
      <c r="M40" s="378">
        <f t="shared" si="11"/>
        <v>3.8095238095238098</v>
      </c>
      <c r="N40" s="379" t="s">
        <v>59</v>
      </c>
      <c r="O40" s="379" t="s">
        <v>29</v>
      </c>
      <c r="P40" s="383" t="s">
        <v>425</v>
      </c>
      <c r="Q40" s="380"/>
      <c r="R40" s="380"/>
      <c r="S40" s="380" t="s">
        <v>292</v>
      </c>
      <c r="T40" s="380" t="s">
        <v>292</v>
      </c>
      <c r="U40" s="381"/>
      <c r="V40" s="381"/>
      <c r="W40" s="381"/>
      <c r="X40" s="381"/>
      <c r="Y40" s="381">
        <v>4</v>
      </c>
      <c r="Z40" s="381"/>
      <c r="AA40" s="382">
        <f t="shared" si="7"/>
        <v>4</v>
      </c>
      <c r="AB40" s="382">
        <f t="shared" si="7"/>
        <v>0</v>
      </c>
      <c r="AD40" s="385" t="s">
        <v>359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0"/>
      <c r="O41" s="350"/>
      <c r="P41" s="375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2">
        <f>SUM(D32:D41)</f>
        <v>30</v>
      </c>
      <c r="E42" s="345">
        <f t="shared" ref="E42:L42" si="12">SUM(E32:E41)</f>
        <v>900</v>
      </c>
      <c r="F42" s="345">
        <f t="shared" si="12"/>
        <v>44</v>
      </c>
      <c r="G42" s="345">
        <f t="shared" si="12"/>
        <v>24</v>
      </c>
      <c r="H42" s="345">
        <f t="shared" si="12"/>
        <v>0</v>
      </c>
      <c r="I42" s="345">
        <f t="shared" si="12"/>
        <v>20</v>
      </c>
      <c r="J42" s="345">
        <f t="shared" si="12"/>
        <v>856</v>
      </c>
      <c r="K42" s="345">
        <f t="shared" si="12"/>
        <v>36</v>
      </c>
      <c r="L42" s="345">
        <f t="shared" si="12"/>
        <v>8</v>
      </c>
      <c r="M42" s="345"/>
      <c r="N42" s="3"/>
      <c r="O42" s="3"/>
      <c r="P42" s="375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5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5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5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5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5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5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16" t="s">
        <v>0</v>
      </c>
      <c r="D49" s="1484" t="s">
        <v>1</v>
      </c>
      <c r="E49" s="1485" t="s">
        <v>2</v>
      </c>
      <c r="F49" s="1485"/>
      <c r="G49" s="1485"/>
      <c r="H49" s="1485"/>
      <c r="I49" s="1485"/>
      <c r="J49" s="1486"/>
      <c r="K49" s="1484" t="s">
        <v>356</v>
      </c>
      <c r="L49" s="1484" t="s">
        <v>357</v>
      </c>
      <c r="M49" s="1484" t="s">
        <v>5</v>
      </c>
      <c r="N49" s="348"/>
      <c r="O49" s="348"/>
      <c r="P49" s="375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16"/>
      <c r="D50" s="1484"/>
      <c r="E50" s="1484" t="s">
        <v>6</v>
      </c>
      <c r="F50" s="1487" t="s">
        <v>7</v>
      </c>
      <c r="G50" s="1487"/>
      <c r="H50" s="1487"/>
      <c r="I50" s="1487"/>
      <c r="J50" s="1484" t="s">
        <v>25</v>
      </c>
      <c r="K50" s="1484"/>
      <c r="L50" s="1484"/>
      <c r="M50" s="1484"/>
      <c r="N50" s="348"/>
      <c r="O50" s="348"/>
      <c r="P50" s="37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16"/>
      <c r="D51" s="1484"/>
      <c r="E51" s="1486"/>
      <c r="F51" s="1484" t="s">
        <v>9</v>
      </c>
      <c r="G51" s="1485" t="s">
        <v>10</v>
      </c>
      <c r="H51" s="1486"/>
      <c r="I51" s="1486"/>
      <c r="J51" s="1486"/>
      <c r="K51" s="1484"/>
      <c r="L51" s="1484"/>
      <c r="M51" s="1484"/>
      <c r="N51" s="348"/>
      <c r="O51" s="348"/>
      <c r="P51" s="375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16"/>
      <c r="D52" s="1484"/>
      <c r="E52" s="1486"/>
      <c r="F52" s="1489"/>
      <c r="G52" s="1484" t="s">
        <v>11</v>
      </c>
      <c r="H52" s="1484" t="s">
        <v>12</v>
      </c>
      <c r="I52" s="1484" t="s">
        <v>13</v>
      </c>
      <c r="J52" s="1486"/>
      <c r="K52" s="1484"/>
      <c r="L52" s="1484"/>
      <c r="M52" s="1484"/>
      <c r="N52" s="348"/>
      <c r="O52" s="348"/>
      <c r="P52" s="375"/>
      <c r="Q52" s="1484" t="s">
        <v>11</v>
      </c>
      <c r="R52" s="1484" t="s">
        <v>12</v>
      </c>
      <c r="S52" s="1484" t="s">
        <v>13</v>
      </c>
      <c r="T52" s="1512" t="s">
        <v>9</v>
      </c>
      <c r="U52" s="1512" t="s">
        <v>358</v>
      </c>
      <c r="V52" s="1512"/>
      <c r="W52" s="1512"/>
      <c r="X52" s="1512"/>
      <c r="Y52" s="1512"/>
      <c r="Z52" s="1512"/>
      <c r="AA52" s="1512"/>
      <c r="AB52" s="1512"/>
    </row>
    <row r="53" spans="1:30" ht="12.75" x14ac:dyDescent="0.2">
      <c r="C53" s="1516"/>
      <c r="D53" s="1484"/>
      <c r="E53" s="1486"/>
      <c r="F53" s="1489"/>
      <c r="G53" s="1484"/>
      <c r="H53" s="1484"/>
      <c r="I53" s="1484"/>
      <c r="J53" s="1486"/>
      <c r="K53" s="1484"/>
      <c r="L53" s="1484"/>
      <c r="M53" s="1484"/>
      <c r="N53" s="348"/>
      <c r="O53" s="348"/>
      <c r="P53" s="375"/>
      <c r="Q53" s="1484"/>
      <c r="R53" s="1484"/>
      <c r="S53" s="1484"/>
      <c r="T53" s="1512"/>
      <c r="U53" s="1512"/>
      <c r="V53" s="1512"/>
      <c r="W53" s="1512"/>
      <c r="X53" s="1512"/>
      <c r="Y53" s="1512"/>
      <c r="Z53" s="1512"/>
      <c r="AA53" s="1512"/>
      <c r="AB53" s="1512"/>
    </row>
    <row r="54" spans="1:30" x14ac:dyDescent="0.25">
      <c r="C54" s="1516"/>
      <c r="D54" s="1484"/>
      <c r="E54" s="1486"/>
      <c r="F54" s="1489"/>
      <c r="G54" s="1484"/>
      <c r="H54" s="1484"/>
      <c r="I54" s="1484"/>
      <c r="J54" s="1486"/>
      <c r="K54" s="1484"/>
      <c r="L54" s="1484"/>
      <c r="M54" s="1484"/>
      <c r="N54" s="348"/>
      <c r="O54" s="348"/>
      <c r="P54" s="375"/>
      <c r="Q54" s="1484"/>
      <c r="R54" s="1484"/>
      <c r="S54" s="1484"/>
      <c r="T54" s="1512"/>
      <c r="U54" s="1512" t="s">
        <v>287</v>
      </c>
      <c r="V54" s="1512"/>
      <c r="W54" s="1512" t="s">
        <v>288</v>
      </c>
      <c r="X54" s="1512"/>
      <c r="Y54" s="1512" t="s">
        <v>289</v>
      </c>
      <c r="Z54" s="1512"/>
      <c r="AA54" s="369" t="s">
        <v>290</v>
      </c>
      <c r="AB54" s="369"/>
    </row>
    <row r="55" spans="1:30" x14ac:dyDescent="0.25">
      <c r="C55" s="1516"/>
      <c r="D55" s="1484"/>
      <c r="E55" s="1486"/>
      <c r="F55" s="1489"/>
      <c r="G55" s="1484"/>
      <c r="H55" s="1484"/>
      <c r="I55" s="1484"/>
      <c r="J55" s="1486"/>
      <c r="K55" s="1484"/>
      <c r="L55" s="1484"/>
      <c r="M55" s="1484"/>
      <c r="N55" s="348"/>
      <c r="O55" s="348"/>
      <c r="P55" s="375"/>
      <c r="Q55" s="1484"/>
      <c r="R55" s="1484"/>
      <c r="S55" s="1484"/>
      <c r="T55" s="369"/>
      <c r="U55" s="369" t="s">
        <v>291</v>
      </c>
      <c r="V55" s="369" t="s">
        <v>113</v>
      </c>
      <c r="W55" s="369" t="s">
        <v>291</v>
      </c>
      <c r="X55" s="369" t="s">
        <v>113</v>
      </c>
      <c r="Y55" s="369" t="s">
        <v>291</v>
      </c>
      <c r="Z55" s="369" t="s">
        <v>113</v>
      </c>
      <c r="AA55" s="126" t="s">
        <v>291</v>
      </c>
      <c r="AB55" s="126" t="s">
        <v>113</v>
      </c>
    </row>
    <row r="56" spans="1:30" s="303" customFormat="1" x14ac:dyDescent="0.25">
      <c r="A56" s="377" t="s">
        <v>16</v>
      </c>
      <c r="B56" s="377" t="s">
        <v>14</v>
      </c>
      <c r="C56" s="302" t="s">
        <v>212</v>
      </c>
      <c r="D56" s="384">
        <v>4.5</v>
      </c>
      <c r="E56" s="304">
        <f>D56*30</f>
        <v>135</v>
      </c>
      <c r="F56" s="304">
        <f>G56+H56+I56</f>
        <v>4</v>
      </c>
      <c r="G56" s="304"/>
      <c r="H56" s="304"/>
      <c r="I56" s="304">
        <v>4</v>
      </c>
      <c r="J56" s="304">
        <f>E56-F56</f>
        <v>131</v>
      </c>
      <c r="K56" s="378">
        <v>4</v>
      </c>
      <c r="L56" s="378"/>
      <c r="M56" s="378">
        <f>F56/E56*100</f>
        <v>2.9629629629629632</v>
      </c>
      <c r="N56" s="379" t="s">
        <v>59</v>
      </c>
      <c r="O56" s="379"/>
      <c r="P56" s="383" t="s">
        <v>424</v>
      </c>
      <c r="Q56" s="380"/>
      <c r="R56" s="380"/>
      <c r="S56" s="380" t="s">
        <v>292</v>
      </c>
      <c r="T56" s="380" t="s">
        <v>292</v>
      </c>
      <c r="U56" s="381"/>
      <c r="V56" s="381"/>
      <c r="W56" s="381"/>
      <c r="X56" s="381"/>
      <c r="Y56" s="381">
        <v>4</v>
      </c>
      <c r="Z56" s="381"/>
      <c r="AA56" s="382">
        <f>U56+W56+Y56</f>
        <v>4</v>
      </c>
      <c r="AB56" s="382">
        <f>V56+X56+Z56</f>
        <v>0</v>
      </c>
      <c r="AD56" s="303" t="s">
        <v>359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0"/>
      <c r="O57" s="350"/>
      <c r="P57" s="37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345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0" t="s">
        <v>55</v>
      </c>
      <c r="O58" s="350"/>
      <c r="P58" s="375">
        <v>3</v>
      </c>
      <c r="Q58" s="371" t="s">
        <v>293</v>
      </c>
      <c r="R58" s="371"/>
      <c r="S58" s="371" t="s">
        <v>298</v>
      </c>
      <c r="T58" s="371" t="s">
        <v>368</v>
      </c>
      <c r="U58" s="137">
        <v>8</v>
      </c>
      <c r="Z58" s="137">
        <v>2</v>
      </c>
      <c r="AA58" s="369">
        <f t="shared" ref="AA58:AB62" si="18">U58+W58+Y58</f>
        <v>8</v>
      </c>
      <c r="AB58" s="369">
        <f t="shared" si="18"/>
        <v>2</v>
      </c>
      <c r="AD58" s="44" t="s">
        <v>369</v>
      </c>
    </row>
    <row r="59" spans="1:30" s="303" customFormat="1" x14ac:dyDescent="0.25">
      <c r="A59" s="377" t="s">
        <v>13</v>
      </c>
      <c r="B59" s="377" t="s">
        <v>14</v>
      </c>
      <c r="C59" s="302" t="s">
        <v>38</v>
      </c>
      <c r="D59" s="378">
        <v>6.5</v>
      </c>
      <c r="E59" s="304">
        <f t="shared" si="14"/>
        <v>195</v>
      </c>
      <c r="F59" s="304">
        <f t="shared" si="15"/>
        <v>10</v>
      </c>
      <c r="G59" s="304">
        <v>8</v>
      </c>
      <c r="H59" s="304"/>
      <c r="I59" s="304">
        <v>2</v>
      </c>
      <c r="J59" s="304">
        <f t="shared" si="16"/>
        <v>185</v>
      </c>
      <c r="K59" s="378">
        <v>8</v>
      </c>
      <c r="L59" s="378">
        <v>2</v>
      </c>
      <c r="M59" s="378">
        <f t="shared" si="17"/>
        <v>5.1282051282051277</v>
      </c>
      <c r="N59" s="379" t="s">
        <v>56</v>
      </c>
      <c r="O59" s="379"/>
      <c r="P59" s="383">
        <v>3</v>
      </c>
      <c r="Q59" s="380" t="s">
        <v>293</v>
      </c>
      <c r="R59" s="380"/>
      <c r="S59" s="380" t="s">
        <v>298</v>
      </c>
      <c r="T59" s="380" t="s">
        <v>368</v>
      </c>
      <c r="U59" s="381">
        <v>8</v>
      </c>
      <c r="V59" s="381"/>
      <c r="W59" s="381"/>
      <c r="X59" s="381"/>
      <c r="Y59" s="381"/>
      <c r="Z59" s="381">
        <v>2</v>
      </c>
      <c r="AA59" s="382">
        <f t="shared" si="18"/>
        <v>8</v>
      </c>
      <c r="AB59" s="382">
        <v>2</v>
      </c>
      <c r="AD59" s="303" t="s">
        <v>363</v>
      </c>
    </row>
    <row r="60" spans="1:30" s="303" customFormat="1" x14ac:dyDescent="0.25">
      <c r="A60" s="377" t="s">
        <v>13</v>
      </c>
      <c r="B60" s="377" t="s">
        <v>14</v>
      </c>
      <c r="C60" s="302" t="s">
        <v>44</v>
      </c>
      <c r="D60" s="378">
        <v>6</v>
      </c>
      <c r="E60" s="304">
        <f t="shared" si="14"/>
        <v>180</v>
      </c>
      <c r="F60" s="304">
        <f t="shared" si="15"/>
        <v>12</v>
      </c>
      <c r="G60" s="304">
        <v>8</v>
      </c>
      <c r="H60" s="304"/>
      <c r="I60" s="304">
        <v>4</v>
      </c>
      <c r="J60" s="304">
        <f t="shared" si="16"/>
        <v>168</v>
      </c>
      <c r="K60" s="378">
        <v>8</v>
      </c>
      <c r="L60" s="378">
        <v>4</v>
      </c>
      <c r="M60" s="378">
        <f t="shared" si="17"/>
        <v>6.666666666666667</v>
      </c>
      <c r="N60" s="379" t="s">
        <v>57</v>
      </c>
      <c r="O60" s="379"/>
      <c r="P60" s="383">
        <v>1</v>
      </c>
      <c r="Q60" s="380" t="s">
        <v>293</v>
      </c>
      <c r="R60" s="380"/>
      <c r="S60" s="380" t="s">
        <v>296</v>
      </c>
      <c r="T60" s="380" t="s">
        <v>297</v>
      </c>
      <c r="U60" s="381">
        <v>8</v>
      </c>
      <c r="V60" s="381"/>
      <c r="W60" s="381"/>
      <c r="X60" s="381"/>
      <c r="Y60" s="381"/>
      <c r="Z60" s="381">
        <v>4</v>
      </c>
      <c r="AA60" s="382">
        <f t="shared" si="18"/>
        <v>8</v>
      </c>
      <c r="AB60" s="382">
        <f t="shared" si="18"/>
        <v>4</v>
      </c>
      <c r="AD60" s="303" t="s">
        <v>370</v>
      </c>
    </row>
    <row r="61" spans="1:30" s="303" customFormat="1" x14ac:dyDescent="0.25">
      <c r="A61" s="377" t="s">
        <v>16</v>
      </c>
      <c r="B61" s="377" t="s">
        <v>14</v>
      </c>
      <c r="C61" s="302" t="s">
        <v>34</v>
      </c>
      <c r="D61" s="378">
        <v>5</v>
      </c>
      <c r="E61" s="304">
        <f t="shared" si="14"/>
        <v>150</v>
      </c>
      <c r="F61" s="304">
        <f t="shared" si="15"/>
        <v>12</v>
      </c>
      <c r="G61" s="304">
        <v>8</v>
      </c>
      <c r="H61" s="304"/>
      <c r="I61" s="304">
        <v>4</v>
      </c>
      <c r="J61" s="304">
        <f t="shared" si="16"/>
        <v>138</v>
      </c>
      <c r="K61" s="378">
        <v>8</v>
      </c>
      <c r="L61" s="378">
        <v>4</v>
      </c>
      <c r="M61" s="378">
        <f t="shared" si="17"/>
        <v>8</v>
      </c>
      <c r="N61" s="379" t="s">
        <v>58</v>
      </c>
      <c r="O61" s="379"/>
      <c r="P61" s="383" t="s">
        <v>422</v>
      </c>
      <c r="Q61" s="380" t="s">
        <v>293</v>
      </c>
      <c r="R61" s="380"/>
      <c r="S61" s="380" t="s">
        <v>296</v>
      </c>
      <c r="T61" s="380" t="s">
        <v>297</v>
      </c>
      <c r="U61" s="381">
        <v>8</v>
      </c>
      <c r="V61" s="381"/>
      <c r="W61" s="381"/>
      <c r="X61" s="381"/>
      <c r="Y61" s="381"/>
      <c r="Z61" s="381">
        <v>4</v>
      </c>
      <c r="AA61" s="382">
        <f t="shared" si="18"/>
        <v>8</v>
      </c>
      <c r="AB61" s="382">
        <f t="shared" si="18"/>
        <v>4</v>
      </c>
      <c r="AD61" s="303" t="s">
        <v>371</v>
      </c>
    </row>
    <row r="62" spans="1:30" s="303" customFormat="1" x14ac:dyDescent="0.25">
      <c r="A62" s="377" t="s">
        <v>16</v>
      </c>
      <c r="B62" s="377" t="s">
        <v>31</v>
      </c>
      <c r="C62" s="302" t="s">
        <v>49</v>
      </c>
      <c r="D62" s="378">
        <v>3</v>
      </c>
      <c r="E62" s="304">
        <f t="shared" si="14"/>
        <v>90</v>
      </c>
      <c r="F62" s="304">
        <f t="shared" si="15"/>
        <v>4</v>
      </c>
      <c r="G62" s="304">
        <v>4</v>
      </c>
      <c r="H62" s="304"/>
      <c r="I62" s="304"/>
      <c r="J62" s="304">
        <f t="shared" si="16"/>
        <v>86</v>
      </c>
      <c r="K62" s="378">
        <v>4</v>
      </c>
      <c r="L62" s="378"/>
      <c r="M62" s="378">
        <f t="shared" si="17"/>
        <v>4.4444444444444446</v>
      </c>
      <c r="N62" s="379" t="s">
        <v>58</v>
      </c>
      <c r="O62" s="379"/>
      <c r="P62" s="383" t="s">
        <v>422</v>
      </c>
      <c r="Q62" s="380" t="s">
        <v>292</v>
      </c>
      <c r="R62" s="380"/>
      <c r="S62" s="380"/>
      <c r="T62" s="380" t="s">
        <v>292</v>
      </c>
      <c r="U62" s="381">
        <v>4</v>
      </c>
      <c r="V62" s="381"/>
      <c r="W62" s="381"/>
      <c r="X62" s="381"/>
      <c r="Y62" s="381"/>
      <c r="Z62" s="381"/>
      <c r="AA62" s="382">
        <f t="shared" si="18"/>
        <v>4</v>
      </c>
      <c r="AB62" s="382">
        <f t="shared" si="18"/>
        <v>0</v>
      </c>
      <c r="AD62" s="303" t="s">
        <v>371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0"/>
      <c r="O63" s="350"/>
      <c r="P63" s="375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2">
        <f>SUM(D56:D63)</f>
        <v>30</v>
      </c>
      <c r="E64" s="345">
        <f>SUM(E56:E63)</f>
        <v>900</v>
      </c>
      <c r="F64" s="345">
        <f t="shared" ref="F64:L64" si="19">SUM(F56:F63)</f>
        <v>52</v>
      </c>
      <c r="G64" s="345">
        <f t="shared" si="19"/>
        <v>36</v>
      </c>
      <c r="H64" s="345">
        <f t="shared" si="19"/>
        <v>0</v>
      </c>
      <c r="I64" s="345">
        <f t="shared" si="19"/>
        <v>16</v>
      </c>
      <c r="J64" s="345">
        <f t="shared" si="19"/>
        <v>848</v>
      </c>
      <c r="K64" s="345">
        <f t="shared" si="19"/>
        <v>40</v>
      </c>
      <c r="L64" s="345">
        <f t="shared" si="19"/>
        <v>12</v>
      </c>
      <c r="M64" s="345"/>
      <c r="N64" s="3"/>
      <c r="O64" s="3"/>
      <c r="P64" s="375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5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372</v>
      </c>
      <c r="P67" s="375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16" t="s">
        <v>0</v>
      </c>
      <c r="D68" s="1484" t="s">
        <v>1</v>
      </c>
      <c r="E68" s="1485" t="s">
        <v>2</v>
      </c>
      <c r="F68" s="1485"/>
      <c r="G68" s="1485"/>
      <c r="H68" s="1485"/>
      <c r="I68" s="1485"/>
      <c r="J68" s="1486"/>
      <c r="K68" s="1484" t="s">
        <v>356</v>
      </c>
      <c r="L68" s="1484" t="s">
        <v>357</v>
      </c>
      <c r="M68" s="1484" t="s">
        <v>5</v>
      </c>
      <c r="N68" s="348"/>
      <c r="O68" s="348"/>
      <c r="P68" s="375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16"/>
      <c r="D69" s="1484"/>
      <c r="E69" s="1484" t="s">
        <v>6</v>
      </c>
      <c r="F69" s="1487" t="s">
        <v>7</v>
      </c>
      <c r="G69" s="1487"/>
      <c r="H69" s="1487"/>
      <c r="I69" s="1487"/>
      <c r="J69" s="1484" t="s">
        <v>25</v>
      </c>
      <c r="K69" s="1484"/>
      <c r="L69" s="1484"/>
      <c r="M69" s="1484"/>
      <c r="N69" s="348"/>
      <c r="O69" s="348"/>
      <c r="P69" s="375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16"/>
      <c r="D70" s="1484"/>
      <c r="E70" s="1486"/>
      <c r="F70" s="1484" t="s">
        <v>9</v>
      </c>
      <c r="G70" s="1485" t="s">
        <v>10</v>
      </c>
      <c r="H70" s="1486"/>
      <c r="I70" s="1486"/>
      <c r="J70" s="1486"/>
      <c r="K70" s="1484"/>
      <c r="L70" s="1484"/>
      <c r="M70" s="1484"/>
      <c r="N70" s="348"/>
      <c r="O70" s="348"/>
      <c r="P70" s="375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16"/>
      <c r="D71" s="1484"/>
      <c r="E71" s="1486"/>
      <c r="F71" s="1489"/>
      <c r="G71" s="1484" t="s">
        <v>11</v>
      </c>
      <c r="H71" s="1484" t="s">
        <v>12</v>
      </c>
      <c r="I71" s="1484" t="s">
        <v>13</v>
      </c>
      <c r="J71" s="1486"/>
      <c r="K71" s="1484"/>
      <c r="L71" s="1484"/>
      <c r="M71" s="1484"/>
      <c r="N71" s="348"/>
      <c r="O71" s="348"/>
      <c r="P71" s="375"/>
      <c r="Q71" s="1484" t="s">
        <v>11</v>
      </c>
      <c r="R71" s="1484" t="s">
        <v>12</v>
      </c>
      <c r="S71" s="1484" t="s">
        <v>13</v>
      </c>
      <c r="T71" s="1512" t="s">
        <v>9</v>
      </c>
      <c r="U71" s="1512" t="s">
        <v>358</v>
      </c>
      <c r="V71" s="1512"/>
      <c r="W71" s="1512"/>
      <c r="X71" s="1512"/>
      <c r="Y71" s="1512"/>
      <c r="Z71" s="1512"/>
      <c r="AA71" s="1512"/>
      <c r="AB71" s="1512"/>
    </row>
    <row r="72" spans="1:30" ht="12.75" x14ac:dyDescent="0.2">
      <c r="C72" s="1516"/>
      <c r="D72" s="1484"/>
      <c r="E72" s="1486"/>
      <c r="F72" s="1489"/>
      <c r="G72" s="1484"/>
      <c r="H72" s="1484"/>
      <c r="I72" s="1484"/>
      <c r="J72" s="1486"/>
      <c r="K72" s="1484"/>
      <c r="L72" s="1484"/>
      <c r="M72" s="1484"/>
      <c r="N72" s="348"/>
      <c r="O72" s="348"/>
      <c r="P72" s="375"/>
      <c r="Q72" s="1484"/>
      <c r="R72" s="1484"/>
      <c r="S72" s="1484"/>
      <c r="T72" s="1512"/>
      <c r="U72" s="1512"/>
      <c r="V72" s="1512"/>
      <c r="W72" s="1512"/>
      <c r="X72" s="1512"/>
      <c r="Y72" s="1512"/>
      <c r="Z72" s="1512"/>
      <c r="AA72" s="1512"/>
      <c r="AB72" s="1512"/>
    </row>
    <row r="73" spans="1:30" x14ac:dyDescent="0.25">
      <c r="C73" s="1516"/>
      <c r="D73" s="1484"/>
      <c r="E73" s="1486"/>
      <c r="F73" s="1489"/>
      <c r="G73" s="1484"/>
      <c r="H73" s="1484"/>
      <c r="I73" s="1484"/>
      <c r="J73" s="1486"/>
      <c r="K73" s="1484"/>
      <c r="L73" s="1484"/>
      <c r="M73" s="1484"/>
      <c r="N73" s="348"/>
      <c r="O73" s="348"/>
      <c r="P73" s="375"/>
      <c r="Q73" s="1484"/>
      <c r="R73" s="1484"/>
      <c r="S73" s="1484"/>
      <c r="T73" s="1512"/>
      <c r="U73" s="1512" t="s">
        <v>287</v>
      </c>
      <c r="V73" s="1512"/>
      <c r="W73" s="1512" t="s">
        <v>288</v>
      </c>
      <c r="X73" s="1512"/>
      <c r="Y73" s="1512" t="s">
        <v>289</v>
      </c>
      <c r="Z73" s="1512"/>
      <c r="AA73" s="1513" t="s">
        <v>290</v>
      </c>
      <c r="AB73" s="1514"/>
    </row>
    <row r="74" spans="1:30" x14ac:dyDescent="0.25">
      <c r="C74" s="1516"/>
      <c r="D74" s="1484"/>
      <c r="E74" s="1486"/>
      <c r="F74" s="1489"/>
      <c r="G74" s="1484"/>
      <c r="H74" s="1484"/>
      <c r="I74" s="1484"/>
      <c r="J74" s="1486"/>
      <c r="K74" s="1484"/>
      <c r="L74" s="1484"/>
      <c r="M74" s="1484"/>
      <c r="N74" s="348"/>
      <c r="O74" s="348"/>
      <c r="P74" s="375"/>
      <c r="Q74" s="1484"/>
      <c r="R74" s="1484"/>
      <c r="S74" s="1484"/>
      <c r="T74" s="369"/>
      <c r="U74" s="369" t="s">
        <v>291</v>
      </c>
      <c r="V74" s="369" t="s">
        <v>113</v>
      </c>
      <c r="W74" s="369" t="s">
        <v>291</v>
      </c>
      <c r="X74" s="369" t="s">
        <v>113</v>
      </c>
      <c r="Y74" s="369" t="s">
        <v>291</v>
      </c>
      <c r="Z74" s="369" t="s">
        <v>113</v>
      </c>
      <c r="AA74" s="126" t="s">
        <v>291</v>
      </c>
      <c r="AB74" s="126" t="s">
        <v>113</v>
      </c>
    </row>
    <row r="75" spans="1:30" ht="12.75" x14ac:dyDescent="0.2">
      <c r="C75" s="36"/>
      <c r="D75" s="349"/>
      <c r="E75" s="146"/>
      <c r="F75" s="146"/>
      <c r="G75" s="146"/>
      <c r="H75" s="146"/>
      <c r="I75" s="146"/>
      <c r="J75" s="146"/>
      <c r="K75" s="145"/>
      <c r="L75" s="146"/>
      <c r="M75" s="145"/>
      <c r="N75" s="350"/>
      <c r="O75" s="350"/>
      <c r="P75" s="3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0" t="s">
        <v>59</v>
      </c>
      <c r="O76" s="350"/>
      <c r="P76" s="383" t="s">
        <v>422</v>
      </c>
      <c r="Q76" s="371"/>
      <c r="R76" s="371"/>
      <c r="S76" s="371" t="s">
        <v>292</v>
      </c>
      <c r="T76" s="371" t="s">
        <v>292</v>
      </c>
      <c r="U76" s="137"/>
      <c r="V76" s="137"/>
      <c r="W76" s="137"/>
      <c r="X76" s="137"/>
      <c r="Y76" s="137">
        <v>4</v>
      </c>
      <c r="Z76" s="137"/>
      <c r="AA76" s="369">
        <f>U76+W76+Y76</f>
        <v>4</v>
      </c>
      <c r="AB76" s="369">
        <f>V76+X76+Z76</f>
        <v>0</v>
      </c>
      <c r="AD76" s="176" t="s">
        <v>359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0"/>
      <c r="O77" s="350"/>
      <c r="P77" s="375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4" customFormat="1" x14ac:dyDescent="0.25">
      <c r="A78" s="377" t="s">
        <v>13</v>
      </c>
      <c r="B78" s="377" t="s">
        <v>14</v>
      </c>
      <c r="C78" s="302" t="s">
        <v>35</v>
      </c>
      <c r="D78" s="378">
        <v>7.5</v>
      </c>
      <c r="E78" s="304">
        <f>D78*30</f>
        <v>225</v>
      </c>
      <c r="F78" s="304">
        <f>G78+H78+I78</f>
        <v>8</v>
      </c>
      <c r="G78" s="304">
        <v>6</v>
      </c>
      <c r="H78" s="304"/>
      <c r="I78" s="304">
        <v>2</v>
      </c>
      <c r="J78" s="304">
        <f>E78-F78</f>
        <v>217</v>
      </c>
      <c r="K78" s="378">
        <v>8</v>
      </c>
      <c r="L78" s="304"/>
      <c r="M78" s="378">
        <f t="shared" si="21"/>
        <v>3.5555555555555554</v>
      </c>
      <c r="N78" s="379" t="s">
        <v>57</v>
      </c>
      <c r="O78" s="379"/>
      <c r="P78" s="387">
        <v>3</v>
      </c>
      <c r="Q78" s="380" t="s">
        <v>299</v>
      </c>
      <c r="R78" s="380"/>
      <c r="S78" s="380" t="s">
        <v>300</v>
      </c>
      <c r="T78" s="380" t="s">
        <v>293</v>
      </c>
      <c r="U78" s="381">
        <v>6</v>
      </c>
      <c r="V78" s="381"/>
      <c r="W78" s="381"/>
      <c r="X78" s="381"/>
      <c r="Y78" s="381">
        <v>2</v>
      </c>
      <c r="Z78" s="381"/>
      <c r="AA78" s="382">
        <f t="shared" ref="AA78:AB81" si="22">U78+W78+Y78</f>
        <v>8</v>
      </c>
      <c r="AB78" s="382">
        <f t="shared" si="22"/>
        <v>0</v>
      </c>
      <c r="AD78" s="344" t="s">
        <v>370</v>
      </c>
    </row>
    <row r="79" spans="1:30" s="344" customFormat="1" x14ac:dyDescent="0.25">
      <c r="A79" s="377" t="s">
        <v>13</v>
      </c>
      <c r="B79" s="377" t="s">
        <v>14</v>
      </c>
      <c r="C79" s="302" t="s">
        <v>54</v>
      </c>
      <c r="D79" s="378">
        <v>7.5</v>
      </c>
      <c r="E79" s="304">
        <f>D79*30</f>
        <v>225</v>
      </c>
      <c r="F79" s="304">
        <f>G79+H79+I79</f>
        <v>12</v>
      </c>
      <c r="G79" s="304">
        <v>8</v>
      </c>
      <c r="H79" s="304"/>
      <c r="I79" s="304">
        <v>4</v>
      </c>
      <c r="J79" s="304">
        <f>E79-F79</f>
        <v>213</v>
      </c>
      <c r="K79" s="378">
        <v>12</v>
      </c>
      <c r="L79" s="304"/>
      <c r="M79" s="378">
        <f t="shared" si="21"/>
        <v>5.3333333333333339</v>
      </c>
      <c r="N79" s="379" t="s">
        <v>58</v>
      </c>
      <c r="O79" s="379"/>
      <c r="P79" s="383">
        <v>2</v>
      </c>
      <c r="Q79" s="380" t="s">
        <v>293</v>
      </c>
      <c r="R79" s="380"/>
      <c r="S79" s="380" t="s">
        <v>292</v>
      </c>
      <c r="T79" s="380" t="s">
        <v>294</v>
      </c>
      <c r="U79" s="381">
        <v>8</v>
      </c>
      <c r="V79" s="381"/>
      <c r="W79" s="381"/>
      <c r="X79" s="381"/>
      <c r="Y79" s="381">
        <v>4</v>
      </c>
      <c r="Z79" s="381"/>
      <c r="AA79" s="382">
        <f t="shared" si="22"/>
        <v>12</v>
      </c>
      <c r="AB79" s="382">
        <f t="shared" si="22"/>
        <v>0</v>
      </c>
      <c r="AD79" s="344" t="s">
        <v>371</v>
      </c>
    </row>
    <row r="80" spans="1:30" s="176" customFormat="1" x14ac:dyDescent="0.25">
      <c r="A80" s="45" t="s">
        <v>13</v>
      </c>
      <c r="B80" s="45" t="s">
        <v>14</v>
      </c>
      <c r="C80" s="47" t="s">
        <v>373</v>
      </c>
      <c r="D80" s="353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0" t="s">
        <v>55</v>
      </c>
      <c r="O80" s="350"/>
      <c r="P80" s="388">
        <v>1</v>
      </c>
      <c r="Q80" s="371" t="s">
        <v>293</v>
      </c>
      <c r="R80" s="371"/>
      <c r="S80" s="371"/>
      <c r="T80" s="371" t="s">
        <v>293</v>
      </c>
      <c r="U80" s="137">
        <v>8</v>
      </c>
      <c r="V80" s="137"/>
      <c r="W80" s="137"/>
      <c r="X80" s="137"/>
      <c r="Y80" s="137"/>
      <c r="Z80" s="137"/>
      <c r="AA80" s="369">
        <f t="shared" si="22"/>
        <v>8</v>
      </c>
      <c r="AB80" s="369">
        <f t="shared" si="22"/>
        <v>0</v>
      </c>
      <c r="AD80" s="176" t="s">
        <v>369</v>
      </c>
    </row>
    <row r="81" spans="1:30" s="344" customFormat="1" x14ac:dyDescent="0.25">
      <c r="A81" s="377" t="s">
        <v>16</v>
      </c>
      <c r="B81" s="377" t="s">
        <v>31</v>
      </c>
      <c r="C81" s="302" t="s">
        <v>374</v>
      </c>
      <c r="D81" s="378">
        <v>3.5</v>
      </c>
      <c r="E81" s="304">
        <f>D81*30</f>
        <v>105</v>
      </c>
      <c r="F81" s="304">
        <f>G81+H81+I81</f>
        <v>4</v>
      </c>
      <c r="G81" s="304">
        <v>4</v>
      </c>
      <c r="H81" s="304"/>
      <c r="I81" s="304"/>
      <c r="J81" s="304">
        <f>E81-F81</f>
        <v>101</v>
      </c>
      <c r="K81" s="378">
        <v>4</v>
      </c>
      <c r="L81" s="304"/>
      <c r="M81" s="378">
        <f t="shared" si="21"/>
        <v>3.8095238095238098</v>
      </c>
      <c r="N81" s="379" t="s">
        <v>58</v>
      </c>
      <c r="O81" s="379"/>
      <c r="P81" s="389">
        <v>5</v>
      </c>
      <c r="Q81" s="380" t="s">
        <v>292</v>
      </c>
      <c r="R81" s="380"/>
      <c r="S81" s="380"/>
      <c r="T81" s="380" t="s">
        <v>292</v>
      </c>
      <c r="U81" s="381">
        <v>4</v>
      </c>
      <c r="V81" s="381"/>
      <c r="W81" s="381"/>
      <c r="X81" s="381"/>
      <c r="Y81" s="381"/>
      <c r="Z81" s="381"/>
      <c r="AA81" s="382">
        <f t="shared" si="22"/>
        <v>4</v>
      </c>
      <c r="AB81" s="382">
        <f t="shared" si="22"/>
        <v>0</v>
      </c>
      <c r="AD81" s="344" t="s">
        <v>371</v>
      </c>
    </row>
    <row r="82" spans="1:30" ht="12.75" x14ac:dyDescent="0.2">
      <c r="A82" s="45" t="s">
        <v>13</v>
      </c>
      <c r="B82" s="45" t="s">
        <v>14</v>
      </c>
      <c r="C82" s="282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0"/>
      <c r="O82" s="350"/>
      <c r="P82" s="375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369</v>
      </c>
    </row>
    <row r="83" spans="1:30" ht="12.75" x14ac:dyDescent="0.2">
      <c r="C83" s="36" t="s">
        <v>22</v>
      </c>
      <c r="D83" s="352">
        <f t="shared" ref="D83:K83" si="23">SUM(D75:D82)</f>
        <v>30</v>
      </c>
      <c r="E83" s="345">
        <f t="shared" si="23"/>
        <v>900</v>
      </c>
      <c r="F83" s="345">
        <f t="shared" si="23"/>
        <v>36</v>
      </c>
      <c r="G83" s="345">
        <f t="shared" si="23"/>
        <v>26</v>
      </c>
      <c r="H83" s="345">
        <f t="shared" si="23"/>
        <v>0</v>
      </c>
      <c r="I83" s="345">
        <f t="shared" si="23"/>
        <v>10</v>
      </c>
      <c r="J83" s="345">
        <f t="shared" si="23"/>
        <v>864</v>
      </c>
      <c r="K83" s="345">
        <f t="shared" si="23"/>
        <v>36</v>
      </c>
      <c r="L83" s="345"/>
      <c r="M83" s="345"/>
      <c r="N83" s="3"/>
      <c r="O83" s="3"/>
      <c r="P83" s="375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5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5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286</v>
      </c>
      <c r="P87" s="375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16" t="s">
        <v>0</v>
      </c>
      <c r="D88" s="1484" t="s">
        <v>1</v>
      </c>
      <c r="E88" s="1485" t="s">
        <v>2</v>
      </c>
      <c r="F88" s="1485"/>
      <c r="G88" s="1485"/>
      <c r="H88" s="1485"/>
      <c r="I88" s="1485"/>
      <c r="J88" s="1486"/>
      <c r="K88" s="1484" t="s">
        <v>356</v>
      </c>
      <c r="L88" s="1484" t="s">
        <v>357</v>
      </c>
      <c r="M88" s="1484" t="s">
        <v>5</v>
      </c>
      <c r="N88" s="348"/>
      <c r="O88" s="348"/>
      <c r="P88" s="375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16"/>
      <c r="D89" s="1484"/>
      <c r="E89" s="1484" t="s">
        <v>6</v>
      </c>
      <c r="F89" s="1487" t="s">
        <v>7</v>
      </c>
      <c r="G89" s="1487"/>
      <c r="H89" s="1487"/>
      <c r="I89" s="1487"/>
      <c r="J89" s="1484" t="s">
        <v>25</v>
      </c>
      <c r="K89" s="1484"/>
      <c r="L89" s="1484"/>
      <c r="M89" s="1484"/>
      <c r="N89" s="348"/>
      <c r="O89" s="348"/>
      <c r="P89" s="375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16"/>
      <c r="D90" s="1484"/>
      <c r="E90" s="1486"/>
      <c r="F90" s="1484" t="s">
        <v>9</v>
      </c>
      <c r="G90" s="1485" t="s">
        <v>10</v>
      </c>
      <c r="H90" s="1486"/>
      <c r="I90" s="1486"/>
      <c r="J90" s="1486"/>
      <c r="K90" s="1484"/>
      <c r="L90" s="1484"/>
      <c r="M90" s="1484"/>
      <c r="N90" s="348"/>
      <c r="O90" s="348"/>
      <c r="P90" s="375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16"/>
      <c r="D91" s="1484"/>
      <c r="E91" s="1486"/>
      <c r="F91" s="1489"/>
      <c r="G91" s="1484" t="s">
        <v>11</v>
      </c>
      <c r="H91" s="1484" t="s">
        <v>12</v>
      </c>
      <c r="I91" s="1484" t="s">
        <v>13</v>
      </c>
      <c r="J91" s="1486"/>
      <c r="K91" s="1484"/>
      <c r="L91" s="1484"/>
      <c r="M91" s="1484"/>
      <c r="N91" s="348"/>
      <c r="O91" s="348"/>
      <c r="P91" s="375"/>
      <c r="Q91" s="1484" t="s">
        <v>11</v>
      </c>
      <c r="R91" s="1484" t="s">
        <v>12</v>
      </c>
      <c r="S91" s="1484" t="s">
        <v>13</v>
      </c>
      <c r="T91" s="1512" t="s">
        <v>9</v>
      </c>
      <c r="U91" s="1512" t="s">
        <v>358</v>
      </c>
      <c r="V91" s="1512"/>
      <c r="W91" s="1512"/>
      <c r="X91" s="1512"/>
      <c r="Y91" s="1512"/>
      <c r="Z91" s="1512"/>
      <c r="AA91" s="1512"/>
      <c r="AB91" s="1512"/>
    </row>
    <row r="92" spans="1:30" ht="12.75" x14ac:dyDescent="0.2">
      <c r="C92" s="1516"/>
      <c r="D92" s="1484"/>
      <c r="E92" s="1486"/>
      <c r="F92" s="1489"/>
      <c r="G92" s="1484"/>
      <c r="H92" s="1484"/>
      <c r="I92" s="1484"/>
      <c r="J92" s="1486"/>
      <c r="K92" s="1484"/>
      <c r="L92" s="1484"/>
      <c r="M92" s="1484"/>
      <c r="N92" s="348"/>
      <c r="O92" s="348"/>
      <c r="P92" s="375"/>
      <c r="Q92" s="1484"/>
      <c r="R92" s="1484"/>
      <c r="S92" s="1484"/>
      <c r="T92" s="1512"/>
      <c r="U92" s="1512"/>
      <c r="V92" s="1512"/>
      <c r="W92" s="1512"/>
      <c r="X92" s="1512"/>
      <c r="Y92" s="1512"/>
      <c r="Z92" s="1512"/>
      <c r="AA92" s="1512"/>
      <c r="AB92" s="1512"/>
    </row>
    <row r="93" spans="1:30" x14ac:dyDescent="0.25">
      <c r="C93" s="1516"/>
      <c r="D93" s="1484"/>
      <c r="E93" s="1486"/>
      <c r="F93" s="1489"/>
      <c r="G93" s="1484"/>
      <c r="H93" s="1484"/>
      <c r="I93" s="1484"/>
      <c r="J93" s="1486"/>
      <c r="K93" s="1484"/>
      <c r="L93" s="1484"/>
      <c r="M93" s="1484"/>
      <c r="N93" s="348"/>
      <c r="O93" s="348"/>
      <c r="P93" s="375"/>
      <c r="Q93" s="1484"/>
      <c r="R93" s="1484"/>
      <c r="S93" s="1484"/>
      <c r="T93" s="1512"/>
      <c r="U93" s="1512" t="s">
        <v>287</v>
      </c>
      <c r="V93" s="1512"/>
      <c r="W93" s="1512" t="s">
        <v>288</v>
      </c>
      <c r="X93" s="1512"/>
      <c r="Y93" s="1512" t="s">
        <v>289</v>
      </c>
      <c r="Z93" s="1512"/>
      <c r="AA93" s="1513" t="s">
        <v>290</v>
      </c>
      <c r="AB93" s="1514"/>
    </row>
    <row r="94" spans="1:30" x14ac:dyDescent="0.25">
      <c r="C94" s="1516"/>
      <c r="D94" s="1484"/>
      <c r="E94" s="1486"/>
      <c r="F94" s="1489"/>
      <c r="G94" s="1484"/>
      <c r="H94" s="1484"/>
      <c r="I94" s="1484"/>
      <c r="J94" s="1486"/>
      <c r="K94" s="1484"/>
      <c r="L94" s="1484"/>
      <c r="M94" s="1484"/>
      <c r="N94" s="348"/>
      <c r="O94" s="348"/>
      <c r="P94" s="375"/>
      <c r="Q94" s="1484"/>
      <c r="R94" s="1484"/>
      <c r="S94" s="1484"/>
      <c r="T94" s="369"/>
      <c r="U94" s="369" t="s">
        <v>291</v>
      </c>
      <c r="V94" s="369" t="s">
        <v>113</v>
      </c>
      <c r="W94" s="369" t="s">
        <v>291</v>
      </c>
      <c r="X94" s="369" t="s">
        <v>113</v>
      </c>
      <c r="Y94" s="369" t="s">
        <v>291</v>
      </c>
      <c r="Z94" s="369" t="s">
        <v>113</v>
      </c>
      <c r="AA94" s="126" t="s">
        <v>291</v>
      </c>
      <c r="AB94" s="126" t="s">
        <v>113</v>
      </c>
    </row>
    <row r="95" spans="1:30" s="303" customFormat="1" ht="25.5" customHeight="1" x14ac:dyDescent="0.25">
      <c r="A95" s="377" t="s">
        <v>16</v>
      </c>
      <c r="B95" s="377" t="s">
        <v>31</v>
      </c>
      <c r="C95" s="302" t="s">
        <v>46</v>
      </c>
      <c r="D95" s="384">
        <v>3</v>
      </c>
      <c r="E95" s="304">
        <f t="shared" ref="E95:E101" si="25">D95*30</f>
        <v>90</v>
      </c>
      <c r="F95" s="304">
        <f t="shared" ref="F95:F101" si="26">G95+H95+I95</f>
        <v>4</v>
      </c>
      <c r="G95" s="304"/>
      <c r="H95" s="304"/>
      <c r="I95" s="304">
        <v>4</v>
      </c>
      <c r="J95" s="304">
        <f t="shared" ref="J95:J101" si="27">E95-F95</f>
        <v>86</v>
      </c>
      <c r="K95" s="378">
        <v>4</v>
      </c>
      <c r="L95" s="378"/>
      <c r="M95" s="378">
        <f t="shared" ref="M95:M101" si="28">F95/E95*100</f>
        <v>4.4444444444444446</v>
      </c>
      <c r="N95" s="379" t="s">
        <v>59</v>
      </c>
      <c r="O95" s="379"/>
      <c r="P95" s="383">
        <v>1</v>
      </c>
      <c r="Q95" s="386"/>
      <c r="R95" s="386"/>
      <c r="S95" s="386" t="s">
        <v>292</v>
      </c>
      <c r="T95" s="386" t="s">
        <v>292</v>
      </c>
      <c r="U95" s="382"/>
      <c r="V95" s="382"/>
      <c r="W95" s="382"/>
      <c r="X95" s="382"/>
      <c r="Y95" s="382">
        <v>4</v>
      </c>
      <c r="Z95" s="382"/>
      <c r="AA95" s="382">
        <f>U95+W95+Y95</f>
        <v>4</v>
      </c>
      <c r="AB95" s="382">
        <f>V95+X95+Z95</f>
        <v>0</v>
      </c>
      <c r="AD95" s="303" t="s">
        <v>363</v>
      </c>
    </row>
    <row r="96" spans="1:30" s="303" customFormat="1" x14ac:dyDescent="0.25">
      <c r="A96" s="377" t="s">
        <v>13</v>
      </c>
      <c r="B96" s="377" t="s">
        <v>14</v>
      </c>
      <c r="C96" s="302" t="s">
        <v>37</v>
      </c>
      <c r="D96" s="378">
        <v>5</v>
      </c>
      <c r="E96" s="304">
        <f t="shared" si="25"/>
        <v>150</v>
      </c>
      <c r="F96" s="304">
        <f t="shared" si="26"/>
        <v>8</v>
      </c>
      <c r="G96" s="304">
        <v>8</v>
      </c>
      <c r="H96" s="304"/>
      <c r="I96" s="304"/>
      <c r="J96" s="304">
        <f t="shared" si="27"/>
        <v>142</v>
      </c>
      <c r="K96" s="378">
        <v>8</v>
      </c>
      <c r="L96" s="304"/>
      <c r="M96" s="378">
        <f t="shared" si="28"/>
        <v>5.3333333333333339</v>
      </c>
      <c r="N96" s="379" t="s">
        <v>55</v>
      </c>
      <c r="O96" s="379"/>
      <c r="P96" s="383">
        <v>2</v>
      </c>
      <c r="Q96" s="386" t="s">
        <v>293</v>
      </c>
      <c r="R96" s="386"/>
      <c r="S96" s="386"/>
      <c r="T96" s="386" t="s">
        <v>293</v>
      </c>
      <c r="U96" s="382">
        <v>8</v>
      </c>
      <c r="V96" s="382"/>
      <c r="W96" s="382"/>
      <c r="X96" s="382"/>
      <c r="Y96" s="382"/>
      <c r="Z96" s="382"/>
      <c r="AA96" s="382">
        <f t="shared" ref="AA96:AB101" si="29">U96+W96+Y96</f>
        <v>8</v>
      </c>
      <c r="AB96" s="382">
        <f t="shared" si="29"/>
        <v>0</v>
      </c>
      <c r="AC96" s="303" t="s">
        <v>375</v>
      </c>
      <c r="AD96" s="303" t="s">
        <v>369</v>
      </c>
    </row>
    <row r="97" spans="1:30" x14ac:dyDescent="0.25">
      <c r="A97" s="45" t="s">
        <v>13</v>
      </c>
      <c r="B97" s="45" t="s">
        <v>14</v>
      </c>
      <c r="C97" s="47" t="s">
        <v>343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0" t="s">
        <v>55</v>
      </c>
      <c r="O97" s="350"/>
      <c r="P97" s="375">
        <v>2</v>
      </c>
      <c r="Q97" s="371" t="s">
        <v>293</v>
      </c>
      <c r="R97" s="371"/>
      <c r="S97" s="371" t="s">
        <v>298</v>
      </c>
      <c r="T97" s="371" t="s">
        <v>368</v>
      </c>
      <c r="U97" s="44">
        <v>8</v>
      </c>
      <c r="V97" s="44"/>
      <c r="W97" s="44"/>
      <c r="X97" s="44"/>
      <c r="Y97" s="44"/>
      <c r="Z97" s="44">
        <v>2</v>
      </c>
      <c r="AA97" s="369">
        <f t="shared" si="29"/>
        <v>8</v>
      </c>
      <c r="AB97" s="369">
        <f t="shared" si="29"/>
        <v>2</v>
      </c>
      <c r="AD97" s="44" t="s">
        <v>369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0" t="s">
        <v>56</v>
      </c>
      <c r="O98" s="350"/>
      <c r="P98" s="389" t="s">
        <v>422</v>
      </c>
      <c r="Q98" s="371" t="s">
        <v>293</v>
      </c>
      <c r="R98" s="371"/>
      <c r="S98" s="371" t="s">
        <v>298</v>
      </c>
      <c r="T98" s="371" t="s">
        <v>368</v>
      </c>
      <c r="U98" s="44">
        <v>8</v>
      </c>
      <c r="V98" s="44"/>
      <c r="W98" s="44"/>
      <c r="X98" s="44"/>
      <c r="Y98" s="44"/>
      <c r="Z98" s="44">
        <v>2</v>
      </c>
      <c r="AA98" s="369">
        <f t="shared" si="29"/>
        <v>8</v>
      </c>
      <c r="AB98" s="369">
        <f t="shared" si="29"/>
        <v>2</v>
      </c>
      <c r="AD98" s="44" t="s">
        <v>363</v>
      </c>
    </row>
    <row r="99" spans="1:30" x14ac:dyDescent="0.25">
      <c r="A99" s="45" t="s">
        <v>13</v>
      </c>
      <c r="B99" s="45" t="s">
        <v>31</v>
      </c>
      <c r="C99" s="354" t="s">
        <v>376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0" t="s">
        <v>55</v>
      </c>
      <c r="O99" s="350"/>
      <c r="P99" s="375">
        <v>4</v>
      </c>
      <c r="Q99" s="371" t="s">
        <v>293</v>
      </c>
      <c r="R99" s="371"/>
      <c r="S99" s="371" t="s">
        <v>298</v>
      </c>
      <c r="T99" s="371" t="s">
        <v>368</v>
      </c>
      <c r="U99" s="44">
        <v>8</v>
      </c>
      <c r="V99" s="44"/>
      <c r="W99" s="44"/>
      <c r="X99" s="44"/>
      <c r="Y99" s="44"/>
      <c r="Z99" s="44">
        <v>2</v>
      </c>
      <c r="AA99" s="369">
        <f t="shared" si="29"/>
        <v>8</v>
      </c>
      <c r="AB99" s="369">
        <f t="shared" si="29"/>
        <v>2</v>
      </c>
      <c r="AD99" s="44" t="s">
        <v>369</v>
      </c>
    </row>
    <row r="100" spans="1:30" x14ac:dyDescent="0.25">
      <c r="A100" s="45" t="s">
        <v>13</v>
      </c>
      <c r="B100" s="45" t="s">
        <v>14</v>
      </c>
      <c r="C100" s="336" t="s">
        <v>341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0" t="s">
        <v>55</v>
      </c>
      <c r="O100" s="350"/>
      <c r="P100" s="375">
        <v>2</v>
      </c>
      <c r="Q100" s="371" t="s">
        <v>299</v>
      </c>
      <c r="R100" s="371"/>
      <c r="S100" s="371" t="s">
        <v>300</v>
      </c>
      <c r="T100" s="371" t="s">
        <v>293</v>
      </c>
      <c r="U100" s="44">
        <v>6</v>
      </c>
      <c r="V100" s="44"/>
      <c r="W100" s="44"/>
      <c r="X100" s="44"/>
      <c r="Y100" s="44">
        <v>2</v>
      </c>
      <c r="Z100" s="44"/>
      <c r="AA100" s="369">
        <f t="shared" si="29"/>
        <v>8</v>
      </c>
      <c r="AB100" s="369">
        <f t="shared" si="29"/>
        <v>0</v>
      </c>
      <c r="AD100" s="44" t="s">
        <v>369</v>
      </c>
    </row>
    <row r="101" spans="1:30" s="176" customFormat="1" x14ac:dyDescent="0.25">
      <c r="A101" s="166" t="s">
        <v>13</v>
      </c>
      <c r="B101" s="166" t="s">
        <v>14</v>
      </c>
      <c r="C101" s="109" t="s">
        <v>347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1" t="s">
        <v>55</v>
      </c>
      <c r="O101" s="351"/>
      <c r="P101" s="391">
        <v>3</v>
      </c>
      <c r="S101" s="176" t="s">
        <v>292</v>
      </c>
      <c r="T101" s="176" t="s">
        <v>292</v>
      </c>
      <c r="Y101" s="176">
        <v>4</v>
      </c>
      <c r="AA101" s="335">
        <f t="shared" si="29"/>
        <v>4</v>
      </c>
      <c r="AB101" s="335">
        <f t="shared" si="29"/>
        <v>0</v>
      </c>
      <c r="AD101" s="176" t="s">
        <v>369</v>
      </c>
    </row>
    <row r="102" spans="1:30" ht="15" customHeight="1" x14ac:dyDescent="0.2">
      <c r="C102" s="36" t="s">
        <v>22</v>
      </c>
      <c r="D102" s="352">
        <f t="shared" ref="D102:M102" si="30">SUM(D95:D101)</f>
        <v>30</v>
      </c>
      <c r="E102" s="345">
        <f t="shared" si="30"/>
        <v>900</v>
      </c>
      <c r="F102" s="345">
        <f t="shared" si="30"/>
        <v>54</v>
      </c>
      <c r="G102" s="345">
        <f t="shared" si="30"/>
        <v>38</v>
      </c>
      <c r="H102" s="345">
        <f t="shared" si="30"/>
        <v>0</v>
      </c>
      <c r="I102" s="345">
        <f t="shared" si="30"/>
        <v>16</v>
      </c>
      <c r="J102" s="345">
        <f t="shared" si="30"/>
        <v>846</v>
      </c>
      <c r="K102" s="345">
        <f t="shared" si="30"/>
        <v>48</v>
      </c>
      <c r="L102" s="345">
        <f t="shared" si="30"/>
        <v>6</v>
      </c>
      <c r="M102" s="345">
        <f t="shared" si="30"/>
        <v>48.111111111111114</v>
      </c>
      <c r="N102" s="3"/>
      <c r="O102" s="3"/>
      <c r="P102" s="375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5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5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5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377</v>
      </c>
      <c r="P106" s="375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16" t="s">
        <v>0</v>
      </c>
      <c r="D107" s="1484" t="s">
        <v>1</v>
      </c>
      <c r="E107" s="1485" t="s">
        <v>2</v>
      </c>
      <c r="F107" s="1485"/>
      <c r="G107" s="1485"/>
      <c r="H107" s="1485"/>
      <c r="I107" s="1485"/>
      <c r="J107" s="1486"/>
      <c r="K107" s="1484" t="s">
        <v>356</v>
      </c>
      <c r="L107" s="1484" t="s">
        <v>357</v>
      </c>
      <c r="M107" s="1484" t="s">
        <v>5</v>
      </c>
      <c r="N107" s="348"/>
      <c r="O107" s="348"/>
      <c r="P107" s="375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16"/>
      <c r="D108" s="1484"/>
      <c r="E108" s="1484" t="s">
        <v>6</v>
      </c>
      <c r="F108" s="1487" t="s">
        <v>7</v>
      </c>
      <c r="G108" s="1487"/>
      <c r="H108" s="1487"/>
      <c r="I108" s="1487"/>
      <c r="J108" s="1484" t="s">
        <v>25</v>
      </c>
      <c r="K108" s="1484"/>
      <c r="L108" s="1484"/>
      <c r="M108" s="1484"/>
      <c r="N108" s="348"/>
      <c r="O108" s="348"/>
      <c r="P108" s="375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16"/>
      <c r="D109" s="1484"/>
      <c r="E109" s="1486"/>
      <c r="F109" s="1484" t="s">
        <v>9</v>
      </c>
      <c r="G109" s="1485" t="s">
        <v>10</v>
      </c>
      <c r="H109" s="1486"/>
      <c r="I109" s="1486"/>
      <c r="J109" s="1486"/>
      <c r="K109" s="1484"/>
      <c r="L109" s="1484"/>
      <c r="M109" s="1484"/>
      <c r="N109" s="348"/>
      <c r="O109" s="348"/>
      <c r="P109" s="375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16"/>
      <c r="D110" s="1484"/>
      <c r="E110" s="1486"/>
      <c r="F110" s="1489"/>
      <c r="G110" s="1484" t="s">
        <v>11</v>
      </c>
      <c r="H110" s="1484" t="s">
        <v>12</v>
      </c>
      <c r="I110" s="1484" t="s">
        <v>13</v>
      </c>
      <c r="J110" s="1486"/>
      <c r="K110" s="1484"/>
      <c r="L110" s="1484"/>
      <c r="M110" s="1484"/>
      <c r="N110" s="348"/>
      <c r="O110" s="348"/>
      <c r="P110" s="375"/>
      <c r="Q110" s="1484" t="s">
        <v>11</v>
      </c>
      <c r="R110" s="1484" t="s">
        <v>12</v>
      </c>
      <c r="S110" s="1484" t="s">
        <v>13</v>
      </c>
      <c r="T110" s="1512" t="s">
        <v>9</v>
      </c>
      <c r="U110" s="1512" t="s">
        <v>358</v>
      </c>
      <c r="V110" s="1512"/>
      <c r="W110" s="1512"/>
      <c r="X110" s="1512"/>
      <c r="Y110" s="1512"/>
      <c r="Z110" s="1512"/>
      <c r="AA110" s="1512"/>
      <c r="AB110" s="1512"/>
    </row>
    <row r="111" spans="1:30" ht="12.75" x14ac:dyDescent="0.2">
      <c r="C111" s="1516"/>
      <c r="D111" s="1484"/>
      <c r="E111" s="1486"/>
      <c r="F111" s="1489"/>
      <c r="G111" s="1484"/>
      <c r="H111" s="1484"/>
      <c r="I111" s="1484"/>
      <c r="J111" s="1486"/>
      <c r="K111" s="1484"/>
      <c r="L111" s="1484"/>
      <c r="M111" s="1484"/>
      <c r="N111" s="348"/>
      <c r="O111" s="348"/>
      <c r="P111" s="375"/>
      <c r="Q111" s="1484"/>
      <c r="R111" s="1484"/>
      <c r="S111" s="1484"/>
      <c r="T111" s="1512"/>
      <c r="U111" s="1512"/>
      <c r="V111" s="1512"/>
      <c r="W111" s="1512"/>
      <c r="X111" s="1512"/>
      <c r="Y111" s="1512"/>
      <c r="Z111" s="1512"/>
      <c r="AA111" s="1512"/>
      <c r="AB111" s="1512"/>
    </row>
    <row r="112" spans="1:30" x14ac:dyDescent="0.25">
      <c r="C112" s="1516"/>
      <c r="D112" s="1484"/>
      <c r="E112" s="1486"/>
      <c r="F112" s="1489"/>
      <c r="G112" s="1484"/>
      <c r="H112" s="1484"/>
      <c r="I112" s="1484"/>
      <c r="J112" s="1486"/>
      <c r="K112" s="1484"/>
      <c r="L112" s="1484"/>
      <c r="M112" s="1484"/>
      <c r="N112" s="348"/>
      <c r="O112" s="348"/>
      <c r="P112" s="375"/>
      <c r="Q112" s="1484"/>
      <c r="R112" s="1484"/>
      <c r="S112" s="1484"/>
      <c r="T112" s="1512"/>
      <c r="U112" s="1512" t="s">
        <v>287</v>
      </c>
      <c r="V112" s="1512"/>
      <c r="W112" s="1512" t="s">
        <v>288</v>
      </c>
      <c r="X112" s="1512"/>
      <c r="Y112" s="1512" t="s">
        <v>289</v>
      </c>
      <c r="Z112" s="1512"/>
      <c r="AA112" s="1513" t="s">
        <v>290</v>
      </c>
      <c r="AB112" s="1514"/>
    </row>
    <row r="113" spans="1:30" x14ac:dyDescent="0.25">
      <c r="C113" s="1516"/>
      <c r="D113" s="1484"/>
      <c r="E113" s="1486"/>
      <c r="F113" s="1489"/>
      <c r="G113" s="1484"/>
      <c r="H113" s="1484"/>
      <c r="I113" s="1484"/>
      <c r="J113" s="1486"/>
      <c r="K113" s="1484"/>
      <c r="L113" s="1484"/>
      <c r="M113" s="1484"/>
      <c r="N113" s="348"/>
      <c r="O113" s="348"/>
      <c r="P113" s="375"/>
      <c r="Q113" s="1484"/>
      <c r="R113" s="1484"/>
      <c r="S113" s="1484"/>
      <c r="T113" s="369"/>
      <c r="U113" s="369" t="s">
        <v>291</v>
      </c>
      <c r="V113" s="369" t="s">
        <v>113</v>
      </c>
      <c r="W113" s="369" t="s">
        <v>291</v>
      </c>
      <c r="X113" s="369" t="s">
        <v>113</v>
      </c>
      <c r="Y113" s="369" t="s">
        <v>291</v>
      </c>
      <c r="Z113" s="369" t="s">
        <v>113</v>
      </c>
      <c r="AA113" s="126" t="s">
        <v>291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49"/>
      <c r="E114" s="146"/>
      <c r="F114" s="146"/>
      <c r="G114" s="146"/>
      <c r="H114" s="146"/>
      <c r="I114" s="146"/>
      <c r="J114" s="146"/>
      <c r="K114" s="145"/>
      <c r="L114" s="146"/>
      <c r="M114" s="145"/>
      <c r="N114" s="350" t="s">
        <v>55</v>
      </c>
      <c r="O114" s="350"/>
      <c r="P114" s="375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0" t="s">
        <v>59</v>
      </c>
      <c r="O115" s="350"/>
      <c r="P115" s="375">
        <v>3</v>
      </c>
      <c r="Q115" s="371"/>
      <c r="R115" s="371"/>
      <c r="S115" s="371" t="s">
        <v>292</v>
      </c>
      <c r="T115" s="371" t="s">
        <v>292</v>
      </c>
      <c r="Y115" s="137">
        <v>4</v>
      </c>
      <c r="AA115" s="369">
        <f>U115+W115+Y115</f>
        <v>4</v>
      </c>
      <c r="AB115" s="369">
        <f>V115+X115+Z115</f>
        <v>0</v>
      </c>
      <c r="AD115" s="44" t="s">
        <v>363</v>
      </c>
    </row>
    <row r="116" spans="1:30" ht="26.25" x14ac:dyDescent="0.25">
      <c r="A116" s="45" t="s">
        <v>13</v>
      </c>
      <c r="B116" s="45" t="s">
        <v>31</v>
      </c>
      <c r="C116" s="47" t="s">
        <v>378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0" t="s">
        <v>55</v>
      </c>
      <c r="O116" s="350"/>
      <c r="P116" s="375">
        <v>4</v>
      </c>
      <c r="Q116" s="371" t="s">
        <v>299</v>
      </c>
      <c r="R116" s="371"/>
      <c r="S116" s="371" t="s">
        <v>300</v>
      </c>
      <c r="T116" s="371" t="s">
        <v>293</v>
      </c>
      <c r="U116" s="44">
        <v>6</v>
      </c>
      <c r="V116" s="44"/>
      <c r="W116" s="44"/>
      <c r="X116" s="44"/>
      <c r="Y116" s="44">
        <v>2</v>
      </c>
      <c r="Z116" s="44"/>
      <c r="AA116" s="369">
        <f t="shared" ref="AA116:AB120" si="36">U116+W116+Y116</f>
        <v>8</v>
      </c>
      <c r="AB116" s="369">
        <f t="shared" si="36"/>
        <v>0</v>
      </c>
      <c r="AD116" s="44" t="s">
        <v>369</v>
      </c>
    </row>
    <row r="117" spans="1:30" s="176" customFormat="1" x14ac:dyDescent="0.25">
      <c r="A117" s="45" t="s">
        <v>13</v>
      </c>
      <c r="B117" s="45" t="s">
        <v>14</v>
      </c>
      <c r="C117" s="47" t="s">
        <v>342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0" t="s">
        <v>55</v>
      </c>
      <c r="O117" s="350"/>
      <c r="P117" s="375">
        <v>3</v>
      </c>
      <c r="Q117" s="44"/>
      <c r="R117" s="44"/>
      <c r="S117" s="44" t="s">
        <v>292</v>
      </c>
      <c r="T117" s="44" t="s">
        <v>292</v>
      </c>
      <c r="U117" s="44"/>
      <c r="V117" s="44"/>
      <c r="W117" s="44"/>
      <c r="X117" s="44"/>
      <c r="Y117" s="44">
        <v>4</v>
      </c>
      <c r="Z117" s="44"/>
      <c r="AA117" s="369">
        <f t="shared" si="36"/>
        <v>4</v>
      </c>
      <c r="AB117" s="369">
        <f t="shared" si="36"/>
        <v>0</v>
      </c>
      <c r="AD117" s="44" t="s">
        <v>369</v>
      </c>
    </row>
    <row r="118" spans="1:30" ht="26.25" x14ac:dyDescent="0.25">
      <c r="A118" s="45" t="s">
        <v>13</v>
      </c>
      <c r="B118" s="45" t="s">
        <v>31</v>
      </c>
      <c r="C118" s="336" t="s">
        <v>379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0" t="s">
        <v>55</v>
      </c>
      <c r="O118" s="350"/>
      <c r="P118" s="375">
        <v>4</v>
      </c>
      <c r="Q118" s="371" t="s">
        <v>299</v>
      </c>
      <c r="R118" s="371"/>
      <c r="S118" s="371" t="s">
        <v>300</v>
      </c>
      <c r="T118" s="371" t="s">
        <v>293</v>
      </c>
      <c r="U118" s="44">
        <v>6</v>
      </c>
      <c r="V118" s="44"/>
      <c r="W118" s="44"/>
      <c r="X118" s="44"/>
      <c r="Y118" s="44">
        <v>2</v>
      </c>
      <c r="Z118" s="44"/>
      <c r="AA118" s="369">
        <f t="shared" si="36"/>
        <v>8</v>
      </c>
      <c r="AB118" s="369">
        <f t="shared" si="36"/>
        <v>0</v>
      </c>
      <c r="AD118" s="44" t="s">
        <v>369</v>
      </c>
    </row>
    <row r="119" spans="1:30" ht="14.25" customHeight="1" x14ac:dyDescent="0.25">
      <c r="A119" s="45" t="s">
        <v>13</v>
      </c>
      <c r="B119" s="45" t="s">
        <v>14</v>
      </c>
      <c r="C119" s="336" t="s">
        <v>344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0" t="s">
        <v>55</v>
      </c>
      <c r="O119" s="350"/>
      <c r="P119" s="375">
        <v>4</v>
      </c>
      <c r="Q119" s="371" t="s">
        <v>299</v>
      </c>
      <c r="R119" s="371"/>
      <c r="S119" s="371" t="s">
        <v>300</v>
      </c>
      <c r="T119" s="371" t="s">
        <v>293</v>
      </c>
      <c r="U119" s="44">
        <v>6</v>
      </c>
      <c r="V119" s="44"/>
      <c r="W119" s="44"/>
      <c r="X119" s="44"/>
      <c r="Y119" s="44">
        <v>2</v>
      </c>
      <c r="Z119" s="44"/>
      <c r="AA119" s="369">
        <f t="shared" si="36"/>
        <v>8</v>
      </c>
      <c r="AB119" s="369">
        <f t="shared" si="36"/>
        <v>0</v>
      </c>
      <c r="AD119" s="44" t="s">
        <v>369</v>
      </c>
    </row>
    <row r="120" spans="1:30" ht="28.5" customHeight="1" x14ac:dyDescent="0.25">
      <c r="A120" s="45" t="s">
        <v>13</v>
      </c>
      <c r="B120" s="45" t="s">
        <v>14</v>
      </c>
      <c r="C120" s="372" t="s">
        <v>380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0" t="s">
        <v>55</v>
      </c>
      <c r="O120" s="350"/>
      <c r="P120" s="375">
        <v>4</v>
      </c>
      <c r="Q120" s="371" t="s">
        <v>299</v>
      </c>
      <c r="R120" s="371"/>
      <c r="S120" s="371" t="s">
        <v>300</v>
      </c>
      <c r="T120" s="371" t="s">
        <v>293</v>
      </c>
      <c r="U120" s="44">
        <v>6</v>
      </c>
      <c r="V120" s="44"/>
      <c r="W120" s="44"/>
      <c r="X120" s="44"/>
      <c r="Y120" s="44">
        <v>2</v>
      </c>
      <c r="Z120" s="44"/>
      <c r="AA120" s="369">
        <f t="shared" si="36"/>
        <v>8</v>
      </c>
      <c r="AB120" s="369">
        <f t="shared" si="36"/>
        <v>0</v>
      </c>
      <c r="AD120" s="44" t="s">
        <v>369</v>
      </c>
    </row>
    <row r="121" spans="1:30" ht="15" customHeight="1" x14ac:dyDescent="0.2">
      <c r="C121" s="36" t="s">
        <v>22</v>
      </c>
      <c r="D121" s="352">
        <f t="shared" ref="D121:K121" si="37">SUM(D114:D120)</f>
        <v>30</v>
      </c>
      <c r="E121" s="345">
        <f t="shared" si="37"/>
        <v>900</v>
      </c>
      <c r="F121" s="345">
        <f t="shared" si="37"/>
        <v>40</v>
      </c>
      <c r="G121" s="345">
        <f t="shared" si="37"/>
        <v>24</v>
      </c>
      <c r="H121" s="345">
        <f t="shared" si="37"/>
        <v>0</v>
      </c>
      <c r="I121" s="345">
        <f t="shared" si="37"/>
        <v>16</v>
      </c>
      <c r="J121" s="345">
        <f t="shared" si="37"/>
        <v>860</v>
      </c>
      <c r="K121" s="345">
        <f t="shared" si="37"/>
        <v>40</v>
      </c>
      <c r="L121" s="345"/>
      <c r="M121" s="345"/>
      <c r="N121" s="3"/>
      <c r="O121" s="3"/>
      <c r="P121" s="375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5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381</v>
      </c>
      <c r="P123" s="375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16" t="s">
        <v>0</v>
      </c>
      <c r="D124" s="1484" t="s">
        <v>1</v>
      </c>
      <c r="E124" s="1485" t="s">
        <v>2</v>
      </c>
      <c r="F124" s="1485"/>
      <c r="G124" s="1485"/>
      <c r="H124" s="1485"/>
      <c r="I124" s="1485"/>
      <c r="J124" s="1486"/>
      <c r="K124" s="1484" t="s">
        <v>356</v>
      </c>
      <c r="L124" s="1484" t="s">
        <v>357</v>
      </c>
      <c r="M124" s="1484" t="s">
        <v>5</v>
      </c>
      <c r="N124" s="348"/>
      <c r="O124" s="348"/>
      <c r="P124" s="375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16"/>
      <c r="D125" s="1484"/>
      <c r="E125" s="1484" t="s">
        <v>6</v>
      </c>
      <c r="F125" s="1487" t="s">
        <v>7</v>
      </c>
      <c r="G125" s="1487"/>
      <c r="H125" s="1487"/>
      <c r="I125" s="1487"/>
      <c r="J125" s="1484" t="s">
        <v>25</v>
      </c>
      <c r="K125" s="1484"/>
      <c r="L125" s="1484"/>
      <c r="M125" s="1484"/>
      <c r="N125" s="348"/>
      <c r="O125" s="348"/>
      <c r="P125" s="375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16"/>
      <c r="D126" s="1484"/>
      <c r="E126" s="1486"/>
      <c r="F126" s="1484" t="s">
        <v>9</v>
      </c>
      <c r="G126" s="1485" t="s">
        <v>10</v>
      </c>
      <c r="H126" s="1486"/>
      <c r="I126" s="1486"/>
      <c r="J126" s="1486"/>
      <c r="K126" s="1484"/>
      <c r="L126" s="1484"/>
      <c r="M126" s="1484"/>
      <c r="N126" s="348"/>
      <c r="O126" s="348"/>
      <c r="P126" s="375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16"/>
      <c r="D127" s="1484"/>
      <c r="E127" s="1486"/>
      <c r="F127" s="1489"/>
      <c r="G127" s="1484" t="s">
        <v>11</v>
      </c>
      <c r="H127" s="1484" t="s">
        <v>12</v>
      </c>
      <c r="I127" s="1484" t="s">
        <v>13</v>
      </c>
      <c r="J127" s="1486"/>
      <c r="K127" s="1484"/>
      <c r="L127" s="1484"/>
      <c r="M127" s="1484"/>
      <c r="N127" s="348"/>
      <c r="O127" s="348"/>
      <c r="P127" s="375"/>
      <c r="Q127" s="1484" t="s">
        <v>11</v>
      </c>
      <c r="R127" s="1484" t="s">
        <v>12</v>
      </c>
      <c r="S127" s="1484" t="s">
        <v>13</v>
      </c>
      <c r="T127" s="1512" t="s">
        <v>9</v>
      </c>
      <c r="U127" s="1512" t="s">
        <v>358</v>
      </c>
      <c r="V127" s="1512"/>
      <c r="W127" s="1512"/>
      <c r="X127" s="1512"/>
      <c r="Y127" s="1512"/>
      <c r="Z127" s="1512"/>
      <c r="AA127" s="1512"/>
      <c r="AB127" s="1512"/>
    </row>
    <row r="128" spans="1:30" ht="12.75" x14ac:dyDescent="0.2">
      <c r="C128" s="1516"/>
      <c r="D128" s="1484"/>
      <c r="E128" s="1486"/>
      <c r="F128" s="1489"/>
      <c r="G128" s="1484"/>
      <c r="H128" s="1484"/>
      <c r="I128" s="1484"/>
      <c r="J128" s="1486"/>
      <c r="K128" s="1484"/>
      <c r="L128" s="1484"/>
      <c r="M128" s="1484"/>
      <c r="N128" s="348"/>
      <c r="O128" s="348"/>
      <c r="P128" s="375"/>
      <c r="Q128" s="1484"/>
      <c r="R128" s="1484"/>
      <c r="S128" s="1484"/>
      <c r="T128" s="1512"/>
      <c r="U128" s="1512"/>
      <c r="V128" s="1512"/>
      <c r="W128" s="1512"/>
      <c r="X128" s="1512"/>
      <c r="Y128" s="1512"/>
      <c r="Z128" s="1512"/>
      <c r="AA128" s="1512"/>
      <c r="AB128" s="1512"/>
    </row>
    <row r="129" spans="1:30" x14ac:dyDescent="0.25">
      <c r="C129" s="1516"/>
      <c r="D129" s="1484"/>
      <c r="E129" s="1486"/>
      <c r="F129" s="1489"/>
      <c r="G129" s="1484"/>
      <c r="H129" s="1484"/>
      <c r="I129" s="1484"/>
      <c r="J129" s="1486"/>
      <c r="K129" s="1484"/>
      <c r="L129" s="1484"/>
      <c r="M129" s="1484"/>
      <c r="N129" s="348"/>
      <c r="O129" s="348"/>
      <c r="P129" s="375"/>
      <c r="Q129" s="1484"/>
      <c r="R129" s="1484"/>
      <c r="S129" s="1484"/>
      <c r="T129" s="1512"/>
      <c r="U129" s="1512" t="s">
        <v>287</v>
      </c>
      <c r="V129" s="1512"/>
      <c r="W129" s="1512" t="s">
        <v>288</v>
      </c>
      <c r="X129" s="1512"/>
      <c r="Y129" s="1512" t="s">
        <v>289</v>
      </c>
      <c r="Z129" s="1512"/>
      <c r="AA129" s="1513" t="s">
        <v>290</v>
      </c>
      <c r="AB129" s="1514"/>
    </row>
    <row r="130" spans="1:30" ht="27" customHeight="1" x14ac:dyDescent="0.25">
      <c r="C130" s="1516"/>
      <c r="D130" s="1484"/>
      <c r="E130" s="1486"/>
      <c r="F130" s="1489"/>
      <c r="G130" s="1484"/>
      <c r="H130" s="1484"/>
      <c r="I130" s="1484"/>
      <c r="J130" s="1486"/>
      <c r="K130" s="1484"/>
      <c r="L130" s="1484"/>
      <c r="M130" s="1484"/>
      <c r="N130" s="348"/>
      <c r="O130" s="348"/>
      <c r="P130" s="375"/>
      <c r="Q130" s="1484"/>
      <c r="R130" s="1484"/>
      <c r="S130" s="1484"/>
      <c r="T130" s="369"/>
      <c r="U130" s="369" t="s">
        <v>291</v>
      </c>
      <c r="V130" s="369" t="s">
        <v>113</v>
      </c>
      <c r="W130" s="369" t="s">
        <v>291</v>
      </c>
      <c r="X130" s="369" t="s">
        <v>113</v>
      </c>
      <c r="Y130" s="369" t="s">
        <v>291</v>
      </c>
      <c r="Z130" s="369" t="s">
        <v>113</v>
      </c>
      <c r="AA130" s="126" t="s">
        <v>291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49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0" t="s">
        <v>59</v>
      </c>
      <c r="O131" s="350"/>
      <c r="P131" s="375">
        <v>5</v>
      </c>
      <c r="Q131" s="371"/>
      <c r="R131" s="371"/>
      <c r="S131" s="371" t="s">
        <v>292</v>
      </c>
      <c r="T131" s="371" t="s">
        <v>292</v>
      </c>
      <c r="U131" s="137"/>
      <c r="V131" s="137"/>
      <c r="W131" s="137"/>
      <c r="X131" s="137"/>
      <c r="Y131" s="137">
        <v>4</v>
      </c>
      <c r="Z131" s="137"/>
      <c r="AA131" s="369">
        <f>U131+W131+Y131</f>
        <v>4</v>
      </c>
      <c r="AB131" s="369">
        <f>V131+X131+Z131</f>
        <v>0</v>
      </c>
      <c r="AD131" s="176" t="s">
        <v>359</v>
      </c>
    </row>
    <row r="132" spans="1:30" s="176" customFormat="1" x14ac:dyDescent="0.25">
      <c r="A132" s="45" t="s">
        <v>13</v>
      </c>
      <c r="B132" s="45" t="s">
        <v>14</v>
      </c>
      <c r="C132" s="47" t="s">
        <v>346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0" t="s">
        <v>55</v>
      </c>
      <c r="O132" s="350"/>
      <c r="P132" s="375">
        <v>3</v>
      </c>
      <c r="Q132" s="371" t="s">
        <v>299</v>
      </c>
      <c r="R132" s="371"/>
      <c r="S132" s="371" t="s">
        <v>300</v>
      </c>
      <c r="T132" s="371" t="s">
        <v>293</v>
      </c>
      <c r="U132" s="44">
        <v>6</v>
      </c>
      <c r="V132" s="44"/>
      <c r="W132" s="44"/>
      <c r="X132" s="44"/>
      <c r="Y132" s="44">
        <v>2</v>
      </c>
      <c r="Z132" s="44"/>
      <c r="AA132" s="369">
        <f t="shared" ref="AA132:AB137" si="43">U132+W132+Y132</f>
        <v>8</v>
      </c>
      <c r="AB132" s="369">
        <f t="shared" si="43"/>
        <v>0</v>
      </c>
      <c r="AD132" s="176" t="s">
        <v>369</v>
      </c>
    </row>
    <row r="133" spans="1:30" s="176" customFormat="1" ht="25.5" customHeight="1" x14ac:dyDescent="0.25">
      <c r="A133" s="45" t="s">
        <v>13</v>
      </c>
      <c r="B133" s="45" t="s">
        <v>31</v>
      </c>
      <c r="C133" s="336" t="s">
        <v>382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0" t="s">
        <v>55</v>
      </c>
      <c r="O133" s="350"/>
      <c r="P133" s="375">
        <v>3</v>
      </c>
      <c r="Q133" s="371" t="s">
        <v>299</v>
      </c>
      <c r="R133" s="371"/>
      <c r="S133" s="371" t="s">
        <v>300</v>
      </c>
      <c r="T133" s="371" t="s">
        <v>293</v>
      </c>
      <c r="U133" s="44">
        <v>6</v>
      </c>
      <c r="V133" s="44"/>
      <c r="W133" s="44"/>
      <c r="X133" s="44"/>
      <c r="Y133" s="44">
        <v>2</v>
      </c>
      <c r="Z133" s="44"/>
      <c r="AA133" s="369">
        <f t="shared" si="43"/>
        <v>8</v>
      </c>
      <c r="AB133" s="369">
        <f t="shared" si="43"/>
        <v>0</v>
      </c>
      <c r="AD133" s="176" t="s">
        <v>369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383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0" t="s">
        <v>55</v>
      </c>
      <c r="O134" s="350"/>
      <c r="P134" s="375">
        <v>5</v>
      </c>
      <c r="Q134" s="44" t="s">
        <v>292</v>
      </c>
      <c r="R134" s="44"/>
      <c r="S134" s="44"/>
      <c r="T134" s="44" t="s">
        <v>292</v>
      </c>
      <c r="U134" s="44">
        <v>4</v>
      </c>
      <c r="V134" s="44"/>
      <c r="W134" s="44"/>
      <c r="X134" s="44"/>
      <c r="Y134" s="44"/>
      <c r="Z134" s="44"/>
      <c r="AA134" s="369">
        <f t="shared" si="43"/>
        <v>4</v>
      </c>
      <c r="AB134" s="369">
        <f t="shared" si="43"/>
        <v>0</v>
      </c>
      <c r="AD134" s="176" t="s">
        <v>369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384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0" t="s">
        <v>55</v>
      </c>
      <c r="O135" s="350"/>
      <c r="P135" s="375">
        <v>5</v>
      </c>
      <c r="Q135" s="44" t="s">
        <v>292</v>
      </c>
      <c r="R135" s="44"/>
      <c r="S135" s="44"/>
      <c r="T135" s="44" t="s">
        <v>292</v>
      </c>
      <c r="U135" s="44">
        <v>4</v>
      </c>
      <c r="V135" s="44"/>
      <c r="W135" s="44"/>
      <c r="X135" s="44"/>
      <c r="Y135" s="44"/>
      <c r="Z135" s="44"/>
      <c r="AA135" s="369">
        <f t="shared" si="43"/>
        <v>4</v>
      </c>
      <c r="AB135" s="369">
        <f t="shared" si="43"/>
        <v>0</v>
      </c>
      <c r="AD135" s="176" t="s">
        <v>369</v>
      </c>
    </row>
    <row r="136" spans="1:30" s="176" customFormat="1" ht="15" customHeight="1" x14ac:dyDescent="0.25">
      <c r="A136" s="45" t="s">
        <v>16</v>
      </c>
      <c r="B136" s="45" t="s">
        <v>14</v>
      </c>
      <c r="C136" s="336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0" t="s">
        <v>59</v>
      </c>
      <c r="O136" s="350"/>
      <c r="P136" s="375">
        <v>5</v>
      </c>
      <c r="Q136" s="371" t="s">
        <v>295</v>
      </c>
      <c r="R136" s="371"/>
      <c r="S136" s="371"/>
      <c r="T136" s="373" t="s">
        <v>295</v>
      </c>
      <c r="U136" s="137">
        <v>4</v>
      </c>
      <c r="V136" s="137">
        <v>4</v>
      </c>
      <c r="W136" s="137"/>
      <c r="X136" s="137"/>
      <c r="Y136" s="137"/>
      <c r="Z136" s="137"/>
      <c r="AA136" s="369">
        <f t="shared" si="43"/>
        <v>4</v>
      </c>
      <c r="AB136" s="369">
        <f t="shared" si="43"/>
        <v>4</v>
      </c>
      <c r="AD136" s="176" t="s">
        <v>385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386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0" t="s">
        <v>55</v>
      </c>
      <c r="O137" s="350"/>
      <c r="P137" s="375">
        <v>5</v>
      </c>
      <c r="Q137" s="44" t="s">
        <v>292</v>
      </c>
      <c r="R137" s="44"/>
      <c r="S137" s="44"/>
      <c r="T137" s="44" t="s">
        <v>292</v>
      </c>
      <c r="U137" s="44">
        <v>4</v>
      </c>
      <c r="V137" s="44"/>
      <c r="W137" s="44"/>
      <c r="X137" s="44"/>
      <c r="Y137" s="44"/>
      <c r="Z137" s="44"/>
      <c r="AA137" s="369">
        <f t="shared" si="43"/>
        <v>4</v>
      </c>
      <c r="AB137" s="369">
        <f t="shared" si="43"/>
        <v>0</v>
      </c>
      <c r="AD137" s="176" t="s">
        <v>369</v>
      </c>
    </row>
    <row r="138" spans="1:30" s="176" customFormat="1" ht="15" customHeight="1" x14ac:dyDescent="0.2">
      <c r="A138" s="45"/>
      <c r="B138" s="45"/>
      <c r="C138" s="36" t="s">
        <v>22</v>
      </c>
      <c r="D138" s="352">
        <f t="shared" ref="D138:M138" si="44">SUM(D131:D137)</f>
        <v>30</v>
      </c>
      <c r="E138" s="345">
        <f t="shared" si="44"/>
        <v>900</v>
      </c>
      <c r="F138" s="345">
        <f t="shared" si="44"/>
        <v>40</v>
      </c>
      <c r="G138" s="345">
        <f t="shared" si="44"/>
        <v>32</v>
      </c>
      <c r="H138" s="345">
        <f t="shared" si="44"/>
        <v>0</v>
      </c>
      <c r="I138" s="345">
        <f t="shared" si="44"/>
        <v>8</v>
      </c>
      <c r="J138" s="345">
        <f t="shared" si="44"/>
        <v>860</v>
      </c>
      <c r="K138" s="345">
        <f t="shared" si="44"/>
        <v>36</v>
      </c>
      <c r="L138" s="345">
        <f t="shared" si="44"/>
        <v>4</v>
      </c>
      <c r="M138" s="345">
        <f t="shared" si="44"/>
        <v>32.666666666666671</v>
      </c>
      <c r="N138" s="3"/>
      <c r="O138" s="3"/>
      <c r="P138" s="375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5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387</v>
      </c>
      <c r="P140" s="375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16" t="s">
        <v>0</v>
      </c>
      <c r="D141" s="1484" t="s">
        <v>1</v>
      </c>
      <c r="E141" s="1485" t="s">
        <v>2</v>
      </c>
      <c r="F141" s="1485"/>
      <c r="G141" s="1485"/>
      <c r="H141" s="1485"/>
      <c r="I141" s="1485"/>
      <c r="J141" s="1486"/>
      <c r="K141" s="1484" t="s">
        <v>356</v>
      </c>
      <c r="L141" s="1484" t="s">
        <v>357</v>
      </c>
      <c r="M141" s="1484" t="s">
        <v>5</v>
      </c>
      <c r="N141" s="348"/>
      <c r="O141" s="348"/>
      <c r="P141" s="375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16"/>
      <c r="D142" s="1484"/>
      <c r="E142" s="1484" t="s">
        <v>6</v>
      </c>
      <c r="F142" s="1487" t="s">
        <v>7</v>
      </c>
      <c r="G142" s="1487"/>
      <c r="H142" s="1487"/>
      <c r="I142" s="1487"/>
      <c r="J142" s="1484" t="s">
        <v>25</v>
      </c>
      <c r="K142" s="1484"/>
      <c r="L142" s="1484"/>
      <c r="M142" s="1484"/>
      <c r="N142" s="348"/>
      <c r="O142" s="348"/>
      <c r="P142" s="375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16"/>
      <c r="D143" s="1484"/>
      <c r="E143" s="1486"/>
      <c r="F143" s="1484" t="s">
        <v>9</v>
      </c>
      <c r="G143" s="1485" t="s">
        <v>10</v>
      </c>
      <c r="H143" s="1486"/>
      <c r="I143" s="1486"/>
      <c r="J143" s="1486"/>
      <c r="K143" s="1484"/>
      <c r="L143" s="1484"/>
      <c r="M143" s="1484"/>
      <c r="N143" s="348"/>
      <c r="O143" s="348"/>
      <c r="P143" s="375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16"/>
      <c r="D144" s="1484"/>
      <c r="E144" s="1486"/>
      <c r="F144" s="1489"/>
      <c r="G144" s="1484" t="s">
        <v>11</v>
      </c>
      <c r="H144" s="1484" t="s">
        <v>12</v>
      </c>
      <c r="I144" s="1484" t="s">
        <v>13</v>
      </c>
      <c r="J144" s="1486"/>
      <c r="K144" s="1484"/>
      <c r="L144" s="1484"/>
      <c r="M144" s="1484"/>
      <c r="N144" s="348"/>
      <c r="O144" s="348"/>
      <c r="P144" s="375"/>
      <c r="Q144" s="1484" t="s">
        <v>11</v>
      </c>
      <c r="R144" s="1484" t="s">
        <v>12</v>
      </c>
      <c r="S144" s="1484" t="s">
        <v>13</v>
      </c>
      <c r="T144" s="1512" t="s">
        <v>9</v>
      </c>
      <c r="U144" s="1512" t="s">
        <v>358</v>
      </c>
      <c r="V144" s="1512"/>
      <c r="W144" s="1512"/>
      <c r="X144" s="1512"/>
      <c r="Y144" s="1512"/>
      <c r="Z144" s="1512"/>
      <c r="AA144" s="1512"/>
      <c r="AB144" s="1512"/>
    </row>
    <row r="145" spans="1:30" ht="7.5" customHeight="1" x14ac:dyDescent="0.2">
      <c r="C145" s="1516"/>
      <c r="D145" s="1484"/>
      <c r="E145" s="1486"/>
      <c r="F145" s="1489"/>
      <c r="G145" s="1484"/>
      <c r="H145" s="1484"/>
      <c r="I145" s="1484"/>
      <c r="J145" s="1486"/>
      <c r="K145" s="1484"/>
      <c r="L145" s="1484"/>
      <c r="M145" s="1484"/>
      <c r="N145" s="348"/>
      <c r="O145" s="348"/>
      <c r="P145" s="375"/>
      <c r="Q145" s="1484"/>
      <c r="R145" s="1484"/>
      <c r="S145" s="1484"/>
      <c r="T145" s="1512"/>
      <c r="U145" s="1512"/>
      <c r="V145" s="1512"/>
      <c r="W145" s="1512"/>
      <c r="X145" s="1512"/>
      <c r="Y145" s="1512"/>
      <c r="Z145" s="1512"/>
      <c r="AA145" s="1512"/>
      <c r="AB145" s="1512"/>
    </row>
    <row r="146" spans="1:30" ht="7.5" customHeight="1" x14ac:dyDescent="0.25">
      <c r="C146" s="1516"/>
      <c r="D146" s="1484"/>
      <c r="E146" s="1486"/>
      <c r="F146" s="1489"/>
      <c r="G146" s="1484"/>
      <c r="H146" s="1484"/>
      <c r="I146" s="1484"/>
      <c r="J146" s="1486"/>
      <c r="K146" s="1484"/>
      <c r="L146" s="1484"/>
      <c r="M146" s="1484"/>
      <c r="N146" s="348"/>
      <c r="O146" s="348"/>
      <c r="P146" s="375"/>
      <c r="Q146" s="1484"/>
      <c r="R146" s="1484"/>
      <c r="S146" s="1484"/>
      <c r="T146" s="1512"/>
      <c r="U146" s="1512" t="s">
        <v>287</v>
      </c>
      <c r="V146" s="1512"/>
      <c r="W146" s="1512" t="s">
        <v>288</v>
      </c>
      <c r="X146" s="1512"/>
      <c r="Y146" s="1512" t="s">
        <v>289</v>
      </c>
      <c r="Z146" s="1512"/>
      <c r="AA146" s="1513" t="s">
        <v>290</v>
      </c>
      <c r="AB146" s="1514"/>
    </row>
    <row r="147" spans="1:30" ht="36" customHeight="1" x14ac:dyDescent="0.25">
      <c r="C147" s="1516"/>
      <c r="D147" s="1484"/>
      <c r="E147" s="1486"/>
      <c r="F147" s="1489"/>
      <c r="G147" s="1484"/>
      <c r="H147" s="1484"/>
      <c r="I147" s="1484"/>
      <c r="J147" s="1486"/>
      <c r="K147" s="1484"/>
      <c r="L147" s="1484"/>
      <c r="M147" s="1484"/>
      <c r="N147" s="348"/>
      <c r="O147" s="348"/>
      <c r="P147" s="375"/>
      <c r="Q147" s="1484"/>
      <c r="R147" s="1484"/>
      <c r="S147" s="1484"/>
      <c r="T147" s="369"/>
      <c r="U147" s="369" t="s">
        <v>291</v>
      </c>
      <c r="V147" s="369" t="s">
        <v>113</v>
      </c>
      <c r="W147" s="369" t="s">
        <v>291</v>
      </c>
      <c r="X147" s="369" t="s">
        <v>113</v>
      </c>
      <c r="Y147" s="369" t="s">
        <v>291</v>
      </c>
      <c r="Z147" s="369" t="s">
        <v>113</v>
      </c>
      <c r="AA147" s="126" t="s">
        <v>291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49"/>
      <c r="E148" s="146"/>
      <c r="F148" s="146"/>
      <c r="G148" s="146"/>
      <c r="H148" s="146"/>
      <c r="I148" s="146"/>
      <c r="J148" s="146"/>
      <c r="K148" s="145"/>
      <c r="L148" s="146"/>
      <c r="M148" s="145"/>
      <c r="N148" s="350" t="s">
        <v>55</v>
      </c>
      <c r="O148" s="350"/>
      <c r="P148" s="375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69">
        <f>U148+W148+Y148</f>
        <v>0</v>
      </c>
      <c r="AB148" s="369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0" t="s">
        <v>55</v>
      </c>
      <c r="O149" s="350"/>
      <c r="P149" s="375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69">
        <f t="shared" ref="AA149:AB155" si="50">U149+W149+Y149</f>
        <v>0</v>
      </c>
      <c r="AB149" s="369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0" t="s">
        <v>55</v>
      </c>
      <c r="O150" s="350"/>
      <c r="P150" s="375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69">
        <f t="shared" si="50"/>
        <v>0</v>
      </c>
      <c r="AB150" s="369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388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0" t="s">
        <v>59</v>
      </c>
      <c r="O151" s="350"/>
      <c r="P151" s="375">
        <v>6</v>
      </c>
      <c r="Q151" s="44"/>
      <c r="R151" s="44"/>
      <c r="S151" s="44" t="s">
        <v>292</v>
      </c>
      <c r="T151" s="44" t="s">
        <v>292</v>
      </c>
      <c r="U151" s="44"/>
      <c r="V151" s="44"/>
      <c r="W151" s="44"/>
      <c r="X151" s="44"/>
      <c r="Y151" s="44">
        <v>4</v>
      </c>
      <c r="Z151" s="44"/>
      <c r="AA151" s="369">
        <f t="shared" si="50"/>
        <v>4</v>
      </c>
      <c r="AB151" s="369">
        <f t="shared" si="50"/>
        <v>0</v>
      </c>
      <c r="AD151" s="176" t="s">
        <v>359</v>
      </c>
    </row>
    <row r="152" spans="1:30" x14ac:dyDescent="0.25">
      <c r="A152" s="45" t="s">
        <v>13</v>
      </c>
      <c r="B152" s="45" t="s">
        <v>14</v>
      </c>
      <c r="C152" s="109" t="s">
        <v>348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0" t="s">
        <v>55</v>
      </c>
      <c r="O152" s="350"/>
      <c r="P152" s="375">
        <v>6</v>
      </c>
      <c r="Q152" s="371" t="s">
        <v>299</v>
      </c>
      <c r="R152" s="371"/>
      <c r="S152" s="371" t="s">
        <v>300</v>
      </c>
      <c r="T152" s="371" t="s">
        <v>293</v>
      </c>
      <c r="U152" s="44">
        <v>6</v>
      </c>
      <c r="V152" s="44"/>
      <c r="W152" s="44"/>
      <c r="X152" s="44"/>
      <c r="Y152" s="44">
        <v>2</v>
      </c>
      <c r="Z152" s="44"/>
      <c r="AA152" s="369">
        <f t="shared" si="50"/>
        <v>8</v>
      </c>
      <c r="AB152" s="369">
        <f t="shared" si="50"/>
        <v>0</v>
      </c>
      <c r="AD152" s="44" t="s">
        <v>369</v>
      </c>
    </row>
    <row r="153" spans="1:30" x14ac:dyDescent="0.25">
      <c r="A153" s="45" t="s">
        <v>13</v>
      </c>
      <c r="B153" s="45" t="s">
        <v>14</v>
      </c>
      <c r="C153" s="109" t="s">
        <v>349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0" t="s">
        <v>55</v>
      </c>
      <c r="O153" s="350"/>
      <c r="P153" s="375">
        <v>6</v>
      </c>
      <c r="Q153" s="44"/>
      <c r="R153" s="44"/>
      <c r="S153" s="44" t="s">
        <v>292</v>
      </c>
      <c r="T153" s="44" t="s">
        <v>292</v>
      </c>
      <c r="U153" s="44"/>
      <c r="V153" s="44"/>
      <c r="W153" s="44"/>
      <c r="X153" s="44"/>
      <c r="Y153" s="44">
        <v>4</v>
      </c>
      <c r="Z153" s="44"/>
      <c r="AA153" s="369">
        <f t="shared" si="50"/>
        <v>4</v>
      </c>
      <c r="AB153" s="369">
        <f t="shared" si="50"/>
        <v>0</v>
      </c>
      <c r="AD153" s="44" t="s">
        <v>369</v>
      </c>
    </row>
    <row r="154" spans="1:30" ht="39" customHeight="1" x14ac:dyDescent="0.25">
      <c r="A154" s="45" t="s">
        <v>13</v>
      </c>
      <c r="B154" s="45" t="s">
        <v>31</v>
      </c>
      <c r="C154" s="109" t="s">
        <v>389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0" t="s">
        <v>55</v>
      </c>
      <c r="O154" s="350"/>
      <c r="P154" s="375">
        <v>6</v>
      </c>
      <c r="Q154" s="371" t="s">
        <v>293</v>
      </c>
      <c r="R154" s="371" t="s">
        <v>292</v>
      </c>
      <c r="S154" s="44"/>
      <c r="T154" s="371" t="s">
        <v>294</v>
      </c>
      <c r="U154" s="44">
        <v>8</v>
      </c>
      <c r="V154" s="44"/>
      <c r="W154" s="44">
        <v>4</v>
      </c>
      <c r="X154" s="44"/>
      <c r="Y154" s="44"/>
      <c r="Z154" s="44"/>
      <c r="AA154" s="369">
        <f t="shared" si="50"/>
        <v>12</v>
      </c>
      <c r="AB154" s="369">
        <f t="shared" si="50"/>
        <v>0</v>
      </c>
      <c r="AD154" s="44" t="s">
        <v>369</v>
      </c>
    </row>
    <row r="155" spans="1:30" ht="26.25" customHeight="1" x14ac:dyDescent="0.25">
      <c r="A155" s="45" t="s">
        <v>13</v>
      </c>
      <c r="B155" s="45" t="s">
        <v>31</v>
      </c>
      <c r="C155" s="116" t="s">
        <v>390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0" t="s">
        <v>55</v>
      </c>
      <c r="O155" s="350"/>
      <c r="P155" s="375">
        <v>6</v>
      </c>
      <c r="Q155" s="371" t="s">
        <v>299</v>
      </c>
      <c r="R155" s="371"/>
      <c r="S155" s="371" t="s">
        <v>300</v>
      </c>
      <c r="T155" s="371" t="s">
        <v>293</v>
      </c>
      <c r="U155" s="44">
        <v>6</v>
      </c>
      <c r="V155" s="44"/>
      <c r="W155" s="44"/>
      <c r="X155" s="44"/>
      <c r="Y155" s="44">
        <v>2</v>
      </c>
      <c r="Z155" s="44"/>
      <c r="AA155" s="369">
        <f t="shared" si="50"/>
        <v>8</v>
      </c>
      <c r="AB155" s="369">
        <f t="shared" si="50"/>
        <v>0</v>
      </c>
      <c r="AD155" s="44" t="s">
        <v>369</v>
      </c>
    </row>
    <row r="156" spans="1:30" ht="12.75" x14ac:dyDescent="0.2">
      <c r="C156" s="36" t="s">
        <v>22</v>
      </c>
      <c r="D156" s="352">
        <f t="shared" ref="D156:M156" si="51">SUM(D148:D155)</f>
        <v>30</v>
      </c>
      <c r="E156" s="345">
        <f t="shared" si="51"/>
        <v>900</v>
      </c>
      <c r="F156" s="345">
        <f t="shared" si="51"/>
        <v>36</v>
      </c>
      <c r="G156" s="345">
        <f t="shared" si="51"/>
        <v>20</v>
      </c>
      <c r="H156" s="345">
        <f t="shared" si="51"/>
        <v>4</v>
      </c>
      <c r="I156" s="345">
        <f t="shared" si="51"/>
        <v>12</v>
      </c>
      <c r="J156" s="345">
        <f t="shared" si="51"/>
        <v>864</v>
      </c>
      <c r="K156" s="345">
        <f t="shared" si="51"/>
        <v>36</v>
      </c>
      <c r="L156" s="345">
        <f t="shared" si="51"/>
        <v>0</v>
      </c>
      <c r="M156" s="345">
        <f t="shared" si="51"/>
        <v>37.777777777777786</v>
      </c>
      <c r="N156" s="3"/>
      <c r="O156" s="3"/>
      <c r="P156" s="375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5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5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5">
        <f>D160+D161</f>
        <v>240</v>
      </c>
      <c r="E159" s="355">
        <f>E160+E161</f>
        <v>7200</v>
      </c>
      <c r="F159" s="356">
        <f>E159/$E$159*100</f>
        <v>100</v>
      </c>
      <c r="G159" s="357"/>
      <c r="H159" s="358"/>
      <c r="I159" s="358"/>
      <c r="J159" s="358"/>
      <c r="K159" s="358"/>
      <c r="L159" s="358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5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6">
        <f>SUMIF(B$11:B$155,B160,D$11:D$155)</f>
        <v>180</v>
      </c>
      <c r="E160" s="45">
        <f>D160*30</f>
        <v>5400</v>
      </c>
      <c r="F160" s="356">
        <f>E160/E$159*100</f>
        <v>75</v>
      </c>
      <c r="G160" s="45"/>
      <c r="I160" s="359"/>
      <c r="J160" s="359"/>
      <c r="K160" s="359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5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6">
        <f>SUMIF(B$11:B$155,B161,D$11:D$155)</f>
        <v>60</v>
      </c>
      <c r="E161" s="45">
        <f t="shared" ref="E161:E168" si="54">D161*30</f>
        <v>1800</v>
      </c>
      <c r="F161" s="360">
        <f>E161/E$159*100</f>
        <v>25</v>
      </c>
      <c r="G161" s="45"/>
      <c r="K161" s="359"/>
      <c r="L161" s="359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5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5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1">
        <f>D164+D165</f>
        <v>101</v>
      </c>
      <c r="E163" s="361">
        <f>E164+E165</f>
        <v>3030</v>
      </c>
      <c r="F163" s="356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5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6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5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6">
        <f>E165/E$163*100</f>
        <v>18.316831683168317</v>
      </c>
      <c r="G165" s="45"/>
      <c r="P165" s="375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1">
        <f>D167+D168</f>
        <v>139</v>
      </c>
      <c r="E166" s="361">
        <f>E167+E168</f>
        <v>4170</v>
      </c>
      <c r="F166" s="361">
        <f>E166/$E$166*100</f>
        <v>100</v>
      </c>
      <c r="P166" s="375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5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5"/>
      <c r="Q168" s="44"/>
      <c r="R168" s="44"/>
      <c r="S168" s="44"/>
      <c r="T168" s="44"/>
      <c r="W168" s="1512" t="s">
        <v>287</v>
      </c>
      <c r="X168" s="1512"/>
      <c r="Y168" s="1512" t="s">
        <v>288</v>
      </c>
      <c r="Z168" s="1512"/>
      <c r="AA168" s="1512" t="s">
        <v>289</v>
      </c>
      <c r="AB168" s="1512"/>
      <c r="AC168" s="281" t="s">
        <v>290</v>
      </c>
      <c r="AD168" s="281"/>
    </row>
    <row r="169" spans="1:37" x14ac:dyDescent="0.25">
      <c r="W169" s="369" t="s">
        <v>291</v>
      </c>
      <c r="X169" s="369" t="s">
        <v>113</v>
      </c>
      <c r="Y169" s="369" t="s">
        <v>291</v>
      </c>
      <c r="Z169" s="369" t="s">
        <v>113</v>
      </c>
      <c r="AA169" s="369" t="s">
        <v>291</v>
      </c>
      <c r="AB169" s="369" t="s">
        <v>113</v>
      </c>
      <c r="AC169" s="58" t="s">
        <v>291</v>
      </c>
      <c r="AD169" s="58" t="s">
        <v>113</v>
      </c>
      <c r="AE169"/>
      <c r="AF169"/>
      <c r="AG169" t="s">
        <v>287</v>
      </c>
      <c r="AH169" t="s">
        <v>288</v>
      </c>
      <c r="AI169" t="s">
        <v>289</v>
      </c>
      <c r="AJ169" t="s">
        <v>290</v>
      </c>
      <c r="AK169"/>
    </row>
    <row r="170" spans="1:37" x14ac:dyDescent="0.25">
      <c r="U170" s="137" t="s">
        <v>250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391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392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393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394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4" t="s">
        <v>308</v>
      </c>
      <c r="V175" s="374"/>
      <c r="W175" s="374">
        <f>SUM(W171:W174)</f>
        <v>36</v>
      </c>
      <c r="X175" s="374">
        <f t="shared" ref="X175:AD175" si="64">SUM(X171:X174)</f>
        <v>0</v>
      </c>
      <c r="Y175" s="374">
        <f t="shared" si="64"/>
        <v>4</v>
      </c>
      <c r="Z175" s="374">
        <f t="shared" si="64"/>
        <v>4</v>
      </c>
      <c r="AA175" s="374">
        <f t="shared" si="64"/>
        <v>8</v>
      </c>
      <c r="AB175" s="374">
        <f t="shared" si="64"/>
        <v>8</v>
      </c>
      <c r="AC175" s="362">
        <f t="shared" si="64"/>
        <v>48</v>
      </c>
      <c r="AD175" s="362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391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392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393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394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4" t="s">
        <v>308</v>
      </c>
      <c r="V181" s="374"/>
      <c r="W181" s="374">
        <f>SUM(W177:W180)</f>
        <v>20</v>
      </c>
      <c r="X181" s="374">
        <f t="shared" ref="X181:AD181" si="69">SUM(X177:X180)</f>
        <v>4</v>
      </c>
      <c r="Y181" s="374">
        <f t="shared" si="69"/>
        <v>0</v>
      </c>
      <c r="Z181" s="374">
        <f t="shared" si="69"/>
        <v>0</v>
      </c>
      <c r="AA181" s="374">
        <f t="shared" si="69"/>
        <v>16</v>
      </c>
      <c r="AB181" s="374">
        <f t="shared" si="69"/>
        <v>4</v>
      </c>
      <c r="AC181" s="362">
        <f t="shared" si="69"/>
        <v>36</v>
      </c>
      <c r="AD181" s="362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391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392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393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394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4" t="s">
        <v>308</v>
      </c>
      <c r="V187" s="374"/>
      <c r="W187" s="374">
        <f>SUM(W183:W186)</f>
        <v>36</v>
      </c>
      <c r="X187" s="374">
        <f t="shared" ref="X187:AD187" si="74">SUM(X183:X186)</f>
        <v>0</v>
      </c>
      <c r="Y187" s="374">
        <f t="shared" si="74"/>
        <v>0</v>
      </c>
      <c r="Z187" s="374">
        <f t="shared" si="74"/>
        <v>0</v>
      </c>
      <c r="AA187" s="374">
        <f t="shared" si="74"/>
        <v>4</v>
      </c>
      <c r="AB187" s="374">
        <f t="shared" si="74"/>
        <v>12</v>
      </c>
      <c r="AC187" s="362">
        <f t="shared" si="74"/>
        <v>40</v>
      </c>
      <c r="AD187" s="362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391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392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393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394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4" t="s">
        <v>308</v>
      </c>
      <c r="V193" s="374"/>
      <c r="W193" s="374">
        <f>SUM(W189:W192)</f>
        <v>26</v>
      </c>
      <c r="X193" s="374">
        <f t="shared" ref="X193:AD193" si="79">SUM(X189:X192)</f>
        <v>0</v>
      </c>
      <c r="Y193" s="374">
        <f t="shared" si="79"/>
        <v>0</v>
      </c>
      <c r="Z193" s="374">
        <f t="shared" si="79"/>
        <v>0</v>
      </c>
      <c r="AA193" s="374">
        <f t="shared" si="79"/>
        <v>10</v>
      </c>
      <c r="AB193" s="374">
        <f t="shared" si="79"/>
        <v>0</v>
      </c>
      <c r="AC193" s="362">
        <f t="shared" si="79"/>
        <v>36</v>
      </c>
      <c r="AD193" s="362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391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392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393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394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4" t="s">
        <v>308</v>
      </c>
      <c r="V199" s="374"/>
      <c r="W199" s="374">
        <f>SUM(W195:W198)</f>
        <v>38</v>
      </c>
      <c r="X199" s="374">
        <f t="shared" ref="X199:AD199" si="84">SUM(X195:X198)</f>
        <v>0</v>
      </c>
      <c r="Y199" s="374">
        <f t="shared" si="84"/>
        <v>0</v>
      </c>
      <c r="Z199" s="374">
        <f t="shared" si="84"/>
        <v>0</v>
      </c>
      <c r="AA199" s="374">
        <f t="shared" si="84"/>
        <v>10</v>
      </c>
      <c r="AB199" s="374">
        <f t="shared" si="84"/>
        <v>6</v>
      </c>
      <c r="AC199" s="362">
        <f t="shared" si="84"/>
        <v>48</v>
      </c>
      <c r="AD199" s="362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391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392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393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394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4" t="s">
        <v>308</v>
      </c>
      <c r="V205" s="374"/>
      <c r="W205" s="374">
        <f>SUM(W201:W204)</f>
        <v>24</v>
      </c>
      <c r="X205" s="374">
        <f t="shared" ref="X205:AD205" si="89">SUM(X201:X204)</f>
        <v>0</v>
      </c>
      <c r="Y205" s="374">
        <f t="shared" si="89"/>
        <v>0</v>
      </c>
      <c r="Z205" s="374">
        <f t="shared" si="89"/>
        <v>0</v>
      </c>
      <c r="AA205" s="374">
        <f t="shared" si="89"/>
        <v>16</v>
      </c>
      <c r="AB205" s="374">
        <f t="shared" si="89"/>
        <v>0</v>
      </c>
      <c r="AC205" s="362">
        <f t="shared" si="89"/>
        <v>40</v>
      </c>
      <c r="AD205" s="362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395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391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392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393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394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4" t="s">
        <v>308</v>
      </c>
      <c r="V211" s="374"/>
      <c r="W211" s="374">
        <f>SUM(W207:W210)</f>
        <v>28</v>
      </c>
      <c r="X211" s="374">
        <f t="shared" ref="X211:AD211" si="94">SUM(X207:X210)</f>
        <v>4</v>
      </c>
      <c r="Y211" s="374">
        <f t="shared" si="94"/>
        <v>0</v>
      </c>
      <c r="Z211" s="374">
        <f t="shared" si="94"/>
        <v>0</v>
      </c>
      <c r="AA211" s="374">
        <f t="shared" si="94"/>
        <v>8</v>
      </c>
      <c r="AB211" s="374">
        <f t="shared" si="94"/>
        <v>0</v>
      </c>
      <c r="AC211" s="362">
        <f t="shared" si="94"/>
        <v>36</v>
      </c>
      <c r="AD211" s="362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396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391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392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393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394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4" t="s">
        <v>308</v>
      </c>
      <c r="V217" s="374"/>
      <c r="W217" s="374">
        <f>SUM(W213:W216)</f>
        <v>20</v>
      </c>
      <c r="X217" s="374">
        <f t="shared" ref="X217:AD217" si="99">SUM(X213:X216)</f>
        <v>0</v>
      </c>
      <c r="Y217" s="374">
        <f t="shared" si="99"/>
        <v>4</v>
      </c>
      <c r="Z217" s="374">
        <f t="shared" si="99"/>
        <v>0</v>
      </c>
      <c r="AA217" s="374">
        <f t="shared" si="99"/>
        <v>12</v>
      </c>
      <c r="AB217" s="374">
        <f t="shared" si="99"/>
        <v>0</v>
      </c>
      <c r="AC217" s="362">
        <f t="shared" si="99"/>
        <v>36</v>
      </c>
      <c r="AD217" s="362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290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391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392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393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394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277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278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279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280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397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398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399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400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3"/>
      <c r="AE257" s="104" t="s">
        <v>401</v>
      </c>
      <c r="AF257" s="104" t="s">
        <v>402</v>
      </c>
      <c r="AG257" s="104" t="s">
        <v>403</v>
      </c>
      <c r="AH257" s="104" t="s">
        <v>404</v>
      </c>
    </row>
    <row r="258" spans="30:34" ht="15.75" x14ac:dyDescent="0.25">
      <c r="AD258" s="364" t="s">
        <v>405</v>
      </c>
      <c r="AE258" s="365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4" t="s">
        <v>406</v>
      </c>
      <c r="AE259" s="365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4" t="s">
        <v>407</v>
      </c>
      <c r="AE260" s="365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4" t="s">
        <v>408</v>
      </c>
      <c r="AE261" s="365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4" t="s">
        <v>409</v>
      </c>
      <c r="AE262" s="365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4" t="s">
        <v>365</v>
      </c>
      <c r="AE263" s="365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4" t="s">
        <v>410</v>
      </c>
      <c r="AE264" s="365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4" t="s">
        <v>411</v>
      </c>
      <c r="AE265" s="365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4" t="s">
        <v>412</v>
      </c>
      <c r="AE266" s="365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4" t="s">
        <v>362</v>
      </c>
      <c r="AE267" s="365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4" t="s">
        <v>413</v>
      </c>
      <c r="AE268" s="365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4" t="s">
        <v>414</v>
      </c>
      <c r="AE269" s="365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4" t="s">
        <v>415</v>
      </c>
      <c r="AE270" s="365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4" t="s">
        <v>416</v>
      </c>
      <c r="AE271" s="365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4" t="s">
        <v>417</v>
      </c>
      <c r="AE272" s="365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4" t="s">
        <v>418</v>
      </c>
      <c r="AE273" s="365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4" t="s">
        <v>419</v>
      </c>
      <c r="AE274" s="365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4" t="s">
        <v>385</v>
      </c>
      <c r="AE275" s="365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4" t="s">
        <v>369</v>
      </c>
      <c r="AE276" s="365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4" t="s">
        <v>370</v>
      </c>
      <c r="AE277" s="365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4" t="s">
        <v>363</v>
      </c>
      <c r="AE278" s="365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4" t="s">
        <v>359</v>
      </c>
      <c r="AE279" s="365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4" t="s">
        <v>360</v>
      </c>
      <c r="AE280" s="365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4" t="s">
        <v>420</v>
      </c>
      <c r="AE281" s="365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6" t="s">
        <v>371</v>
      </c>
      <c r="AE282" s="365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7"/>
      <c r="AE283" s="368">
        <f>SUM(AE258:AE282)</f>
        <v>60</v>
      </c>
      <c r="AF283" s="368">
        <f>SUM(AF258:AF282)</f>
        <v>60</v>
      </c>
      <c r="AG283" s="368">
        <f>SUM(AG258:AG282)</f>
        <v>60</v>
      </c>
      <c r="AH283" s="368">
        <f>SUM(AH258:AH282)</f>
        <v>60</v>
      </c>
    </row>
  </sheetData>
  <mergeCells count="186">
    <mergeCell ref="Y146:Z146"/>
    <mergeCell ref="AA146:AB146"/>
    <mergeCell ref="C124:C130"/>
    <mergeCell ref="D124:D130"/>
    <mergeCell ref="I127:I130"/>
    <mergeCell ref="C141:C147"/>
    <mergeCell ref="D141:D147"/>
    <mergeCell ref="E141:J141"/>
    <mergeCell ref="E124:J124"/>
    <mergeCell ref="W168:X168"/>
    <mergeCell ref="Y168:Z168"/>
    <mergeCell ref="L124:L130"/>
    <mergeCell ref="L141:L147"/>
    <mergeCell ref="S127:S130"/>
    <mergeCell ref="T127:T129"/>
    <mergeCell ref="Q127:Q130"/>
    <mergeCell ref="R127:R130"/>
    <mergeCell ref="U127:AB128"/>
    <mergeCell ref="U129:V129"/>
    <mergeCell ref="Q144:Q147"/>
    <mergeCell ref="R144:R147"/>
    <mergeCell ref="AA168:AB168"/>
    <mergeCell ref="S144:S147"/>
    <mergeCell ref="T144:T146"/>
    <mergeCell ref="U144:AB145"/>
    <mergeCell ref="U146:V146"/>
    <mergeCell ref="Y129:Z129"/>
    <mergeCell ref="AA129:AB129"/>
    <mergeCell ref="T91:T93"/>
    <mergeCell ref="T110:T112"/>
    <mergeCell ref="U110:AB111"/>
    <mergeCell ref="U112:V112"/>
    <mergeCell ref="W112:X112"/>
    <mergeCell ref="Y112:Z112"/>
    <mergeCell ref="AA112:AB112"/>
    <mergeCell ref="E142:E147"/>
    <mergeCell ref="F142:I142"/>
    <mergeCell ref="G143:I143"/>
    <mergeCell ref="G144:G147"/>
    <mergeCell ref="J142:J147"/>
    <mergeCell ref="F143:F147"/>
    <mergeCell ref="K124:K130"/>
    <mergeCell ref="M124:M130"/>
    <mergeCell ref="W129:X129"/>
    <mergeCell ref="K141:K147"/>
    <mergeCell ref="H144:H147"/>
    <mergeCell ref="I144:I147"/>
    <mergeCell ref="E125:E130"/>
    <mergeCell ref="F125:I125"/>
    <mergeCell ref="F126:F130"/>
    <mergeCell ref="G126:I126"/>
    <mergeCell ref="G127:G130"/>
    <mergeCell ref="H127:H130"/>
    <mergeCell ref="J125:J130"/>
    <mergeCell ref="W146:X146"/>
    <mergeCell ref="F108:I108"/>
    <mergeCell ref="J108:J113"/>
    <mergeCell ref="F109:F113"/>
    <mergeCell ref="G109:I109"/>
    <mergeCell ref="G110:G113"/>
    <mergeCell ref="H110:H113"/>
    <mergeCell ref="I110:I113"/>
    <mergeCell ref="F90:F94"/>
    <mergeCell ref="M141:M147"/>
    <mergeCell ref="C107:C113"/>
    <mergeCell ref="D107:D113"/>
    <mergeCell ref="E107:J107"/>
    <mergeCell ref="K107:K113"/>
    <mergeCell ref="S71:S74"/>
    <mergeCell ref="T71:T73"/>
    <mergeCell ref="H71:H74"/>
    <mergeCell ref="I71:I74"/>
    <mergeCell ref="C88:C94"/>
    <mergeCell ref="D88:D94"/>
    <mergeCell ref="S110:S113"/>
    <mergeCell ref="Q110:Q113"/>
    <mergeCell ref="R110:R113"/>
    <mergeCell ref="I91:I94"/>
    <mergeCell ref="Q91:Q94"/>
    <mergeCell ref="R91:R94"/>
    <mergeCell ref="L88:L94"/>
    <mergeCell ref="M88:M94"/>
    <mergeCell ref="E88:J88"/>
    <mergeCell ref="K88:K94"/>
    <mergeCell ref="S91:S94"/>
    <mergeCell ref="L107:L113"/>
    <mergeCell ref="M107:M113"/>
    <mergeCell ref="E108:E113"/>
    <mergeCell ref="E89:E94"/>
    <mergeCell ref="F89:I89"/>
    <mergeCell ref="G90:I90"/>
    <mergeCell ref="G91:G94"/>
    <mergeCell ref="H91:H94"/>
    <mergeCell ref="J89:J94"/>
    <mergeCell ref="U71:AB72"/>
    <mergeCell ref="U73:V73"/>
    <mergeCell ref="L68:L74"/>
    <mergeCell ref="M68:M74"/>
    <mergeCell ref="E69:E74"/>
    <mergeCell ref="F69:I69"/>
    <mergeCell ref="J69:J74"/>
    <mergeCell ref="F70:F74"/>
    <mergeCell ref="G70:I70"/>
    <mergeCell ref="G71:G74"/>
    <mergeCell ref="U91:AB92"/>
    <mergeCell ref="U93:V93"/>
    <mergeCell ref="W93:X93"/>
    <mergeCell ref="Y93:Z93"/>
    <mergeCell ref="AA93:AB93"/>
    <mergeCell ref="W73:X73"/>
    <mergeCell ref="Y73:Z73"/>
    <mergeCell ref="AA73:AB73"/>
    <mergeCell ref="U52:AB53"/>
    <mergeCell ref="U54:V54"/>
    <mergeCell ref="W54:X54"/>
    <mergeCell ref="Y54:Z54"/>
    <mergeCell ref="Q71:Q74"/>
    <mergeCell ref="R71:R74"/>
    <mergeCell ref="S52:S55"/>
    <mergeCell ref="Q52:Q55"/>
    <mergeCell ref="R52:R55"/>
    <mergeCell ref="M49:M55"/>
    <mergeCell ref="E50:E55"/>
    <mergeCell ref="F50:I50"/>
    <mergeCell ref="J50:J55"/>
    <mergeCell ref="F51:F55"/>
    <mergeCell ref="U28:AB29"/>
    <mergeCell ref="U30:V30"/>
    <mergeCell ref="W30:X30"/>
    <mergeCell ref="Y30:Z30"/>
    <mergeCell ref="L25:L31"/>
    <mergeCell ref="T52:T54"/>
    <mergeCell ref="G51:I51"/>
    <mergeCell ref="G52:G55"/>
    <mergeCell ref="H52:H55"/>
    <mergeCell ref="I52:I55"/>
    <mergeCell ref="L49:L55"/>
    <mergeCell ref="C25:C31"/>
    <mergeCell ref="D25:D31"/>
    <mergeCell ref="E25:J25"/>
    <mergeCell ref="K25:K31"/>
    <mergeCell ref="G27:I27"/>
    <mergeCell ref="C68:C74"/>
    <mergeCell ref="D68:D74"/>
    <mergeCell ref="E68:J68"/>
    <mergeCell ref="K68:K74"/>
    <mergeCell ref="C49:C55"/>
    <mergeCell ref="D49:D55"/>
    <mergeCell ref="E49:J49"/>
    <mergeCell ref="K49:K55"/>
    <mergeCell ref="G28:G31"/>
    <mergeCell ref="H28:H31"/>
    <mergeCell ref="I28:I31"/>
    <mergeCell ref="S28:S31"/>
    <mergeCell ref="T28:T30"/>
    <mergeCell ref="Q28:Q31"/>
    <mergeCell ref="R28:R31"/>
    <mergeCell ref="M25:M31"/>
    <mergeCell ref="E26:E31"/>
    <mergeCell ref="F26:I26"/>
    <mergeCell ref="J26:J31"/>
    <mergeCell ref="F27:F31"/>
    <mergeCell ref="U7:AB8"/>
    <mergeCell ref="U9:V9"/>
    <mergeCell ref="W9:X9"/>
    <mergeCell ref="Y9:Z9"/>
    <mergeCell ref="AA9:AB9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S7:S10"/>
    <mergeCell ref="T7:T9"/>
    <mergeCell ref="F6:F10"/>
    <mergeCell ref="G6:I6"/>
    <mergeCell ref="G7:G10"/>
    <mergeCell ref="H7:H10"/>
    <mergeCell ref="I7:I10"/>
    <mergeCell ref="R7:R10"/>
    <mergeCell ref="J5:J10"/>
    <mergeCell ref="Q7:Q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98" t="s">
        <v>233</v>
      </c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274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78" t="s">
        <v>0</v>
      </c>
      <c r="D3" s="1481" t="s">
        <v>74</v>
      </c>
      <c r="E3" s="1484" t="s">
        <v>75</v>
      </c>
      <c r="F3" s="1485" t="s">
        <v>2</v>
      </c>
      <c r="G3" s="1485"/>
      <c r="H3" s="1485"/>
      <c r="I3" s="1485"/>
      <c r="J3" s="1485"/>
      <c r="K3" s="1486"/>
      <c r="L3" s="1484" t="s">
        <v>3</v>
      </c>
      <c r="M3" s="1484" t="s">
        <v>4</v>
      </c>
      <c r="N3" s="1484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79"/>
      <c r="D4" s="1482"/>
      <c r="E4" s="1484"/>
      <c r="F4" s="1484" t="s">
        <v>6</v>
      </c>
      <c r="G4" s="1487" t="s">
        <v>7</v>
      </c>
      <c r="H4" s="1487"/>
      <c r="I4" s="1487"/>
      <c r="J4" s="1487"/>
      <c r="K4" s="1484" t="s">
        <v>8</v>
      </c>
      <c r="L4" s="1484"/>
      <c r="M4" s="1484"/>
      <c r="N4" s="1484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79"/>
      <c r="D5" s="1482"/>
      <c r="E5" s="1484"/>
      <c r="F5" s="1486"/>
      <c r="G5" s="1484" t="s">
        <v>9</v>
      </c>
      <c r="H5" s="1485" t="s">
        <v>10</v>
      </c>
      <c r="I5" s="1486"/>
      <c r="J5" s="1486"/>
      <c r="K5" s="1486"/>
      <c r="L5" s="1484"/>
      <c r="M5" s="1484"/>
      <c r="N5" s="1484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79"/>
      <c r="D6" s="1482"/>
      <c r="E6" s="1484"/>
      <c r="F6" s="1486"/>
      <c r="G6" s="1489"/>
      <c r="H6" s="1484" t="s">
        <v>11</v>
      </c>
      <c r="I6" s="1484" t="s">
        <v>12</v>
      </c>
      <c r="J6" s="1484" t="s">
        <v>13</v>
      </c>
      <c r="K6" s="1486"/>
      <c r="L6" s="1484"/>
      <c r="M6" s="1484"/>
      <c r="N6" s="1484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79"/>
      <c r="D7" s="1482"/>
      <c r="E7" s="1484"/>
      <c r="F7" s="1486"/>
      <c r="G7" s="1489"/>
      <c r="H7" s="1484"/>
      <c r="I7" s="1484"/>
      <c r="J7" s="1484"/>
      <c r="K7" s="1486"/>
      <c r="L7" s="1484"/>
      <c r="M7" s="1484"/>
      <c r="N7" s="1484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79"/>
      <c r="D8" s="1482"/>
      <c r="E8" s="1484"/>
      <c r="F8" s="1486"/>
      <c r="G8" s="1489"/>
      <c r="H8" s="1484"/>
      <c r="I8" s="1484"/>
      <c r="J8" s="1484"/>
      <c r="K8" s="1486"/>
      <c r="L8" s="1484"/>
      <c r="M8" s="1484"/>
      <c r="N8" s="1484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80"/>
      <c r="D9" s="1483"/>
      <c r="E9" s="1484"/>
      <c r="F9" s="1486"/>
      <c r="G9" s="1489"/>
      <c r="H9" s="1484"/>
      <c r="I9" s="1484"/>
      <c r="J9" s="1484"/>
      <c r="K9" s="1486"/>
      <c r="L9" s="1484"/>
      <c r="M9" s="1484"/>
      <c r="N9" s="1484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212</v>
      </c>
      <c r="D10" s="129">
        <v>10</v>
      </c>
      <c r="E10" s="251"/>
      <c r="F10" s="252"/>
      <c r="G10" s="253"/>
      <c r="H10" s="251"/>
      <c r="I10" s="251"/>
      <c r="J10" s="251"/>
      <c r="K10" s="252"/>
      <c r="L10" s="251"/>
      <c r="M10" s="251"/>
      <c r="N10" s="251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209</v>
      </c>
      <c r="Z12" s="126" t="s">
        <v>210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220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213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78" t="s">
        <v>0</v>
      </c>
      <c r="D32" s="1481" t="s">
        <v>74</v>
      </c>
      <c r="E32" s="1484" t="s">
        <v>1</v>
      </c>
      <c r="F32" s="1485" t="s">
        <v>2</v>
      </c>
      <c r="G32" s="1485"/>
      <c r="H32" s="1485"/>
      <c r="I32" s="1485"/>
      <c r="J32" s="1485"/>
      <c r="K32" s="1486"/>
      <c r="L32" s="1484" t="s">
        <v>3</v>
      </c>
      <c r="M32" s="1484" t="s">
        <v>4</v>
      </c>
      <c r="N32" s="1484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79"/>
      <c r="D33" s="1482"/>
      <c r="E33" s="1484"/>
      <c r="F33" s="1484" t="s">
        <v>6</v>
      </c>
      <c r="G33" s="1487" t="s">
        <v>7</v>
      </c>
      <c r="H33" s="1487"/>
      <c r="I33" s="1487"/>
      <c r="J33" s="1487"/>
      <c r="K33" s="1484" t="s">
        <v>25</v>
      </c>
      <c r="L33" s="1484"/>
      <c r="M33" s="1484"/>
      <c r="N33" s="1484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79"/>
      <c r="D34" s="1482"/>
      <c r="E34" s="1484"/>
      <c r="F34" s="1486"/>
      <c r="G34" s="1484" t="s">
        <v>9</v>
      </c>
      <c r="H34" s="1485" t="s">
        <v>10</v>
      </c>
      <c r="I34" s="1486"/>
      <c r="J34" s="1486"/>
      <c r="K34" s="1486"/>
      <c r="L34" s="1484"/>
      <c r="M34" s="1484"/>
      <c r="N34" s="1484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79"/>
      <c r="D35" s="1482"/>
      <c r="E35" s="1484"/>
      <c r="F35" s="1486"/>
      <c r="G35" s="1489"/>
      <c r="H35" s="1490" t="s">
        <v>26</v>
      </c>
      <c r="I35" s="1490" t="s">
        <v>27</v>
      </c>
      <c r="J35" s="1490" t="s">
        <v>28</v>
      </c>
      <c r="K35" s="1486"/>
      <c r="L35" s="1484"/>
      <c r="M35" s="1484"/>
      <c r="N35" s="1484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79"/>
      <c r="D36" s="1482"/>
      <c r="E36" s="1484"/>
      <c r="F36" s="1486"/>
      <c r="G36" s="1489"/>
      <c r="H36" s="1490"/>
      <c r="I36" s="1490"/>
      <c r="J36" s="1490"/>
      <c r="K36" s="1486"/>
      <c r="L36" s="1484"/>
      <c r="M36" s="1484"/>
      <c r="N36" s="1484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79"/>
      <c r="D37" s="1482"/>
      <c r="E37" s="1484"/>
      <c r="F37" s="1486"/>
      <c r="G37" s="1489"/>
      <c r="H37" s="1490"/>
      <c r="I37" s="1490"/>
      <c r="J37" s="1490"/>
      <c r="K37" s="1486"/>
      <c r="L37" s="1484"/>
      <c r="M37" s="1484"/>
      <c r="N37" s="1484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80"/>
      <c r="D38" s="1483"/>
      <c r="E38" s="1484"/>
      <c r="F38" s="1486"/>
      <c r="G38" s="1489"/>
      <c r="H38" s="1490"/>
      <c r="I38" s="1490"/>
      <c r="J38" s="1490"/>
      <c r="K38" s="1486"/>
      <c r="L38" s="1484"/>
      <c r="M38" s="1484"/>
      <c r="N38" s="1484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214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195</v>
      </c>
      <c r="V40" s="58"/>
      <c r="W40" s="58"/>
      <c r="X40" s="58"/>
      <c r="Y40" s="58" t="s">
        <v>209</v>
      </c>
      <c r="Z40" s="58" t="s">
        <v>210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215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216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218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219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217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78" t="s">
        <v>0</v>
      </c>
      <c r="D59" s="1481" t="s">
        <v>74</v>
      </c>
      <c r="E59" s="1484" t="s">
        <v>1</v>
      </c>
      <c r="F59" s="1485" t="s">
        <v>2</v>
      </c>
      <c r="G59" s="1485"/>
      <c r="H59" s="1485"/>
      <c r="I59" s="1485"/>
      <c r="J59" s="1485"/>
      <c r="K59" s="1486"/>
      <c r="L59" s="1484" t="s">
        <v>3</v>
      </c>
      <c r="M59" s="1484" t="s">
        <v>4</v>
      </c>
      <c r="N59" s="1484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79"/>
      <c r="D60" s="1482"/>
      <c r="E60" s="1484"/>
      <c r="F60" s="1484" t="s">
        <v>6</v>
      </c>
      <c r="G60" s="1487" t="s">
        <v>7</v>
      </c>
      <c r="H60" s="1487"/>
      <c r="I60" s="1487"/>
      <c r="J60" s="1487"/>
      <c r="K60" s="1484" t="s">
        <v>25</v>
      </c>
      <c r="L60" s="1484"/>
      <c r="M60" s="1484"/>
      <c r="N60" s="1484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79"/>
      <c r="D61" s="1482"/>
      <c r="E61" s="1484"/>
      <c r="F61" s="1486"/>
      <c r="G61" s="1484" t="s">
        <v>9</v>
      </c>
      <c r="H61" s="1485" t="s">
        <v>10</v>
      </c>
      <c r="I61" s="1486"/>
      <c r="J61" s="1486"/>
      <c r="K61" s="1486"/>
      <c r="L61" s="1484"/>
      <c r="M61" s="1484"/>
      <c r="N61" s="1484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79"/>
      <c r="D62" s="1482"/>
      <c r="E62" s="1484"/>
      <c r="F62" s="1486"/>
      <c r="G62" s="1489"/>
      <c r="H62" s="1490" t="s">
        <v>26</v>
      </c>
      <c r="I62" s="1490" t="s">
        <v>27</v>
      </c>
      <c r="J62" s="1490" t="s">
        <v>28</v>
      </c>
      <c r="K62" s="1486"/>
      <c r="L62" s="1484"/>
      <c r="M62" s="1484"/>
      <c r="N62" s="1484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79"/>
      <c r="D63" s="1482"/>
      <c r="E63" s="1484"/>
      <c r="F63" s="1486"/>
      <c r="G63" s="1489"/>
      <c r="H63" s="1490"/>
      <c r="I63" s="1490"/>
      <c r="J63" s="1490"/>
      <c r="K63" s="1486"/>
      <c r="L63" s="1484"/>
      <c r="M63" s="1484"/>
      <c r="N63" s="1484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79"/>
      <c r="D64" s="1482"/>
      <c r="E64" s="1484"/>
      <c r="F64" s="1486"/>
      <c r="G64" s="1489"/>
      <c r="H64" s="1490"/>
      <c r="I64" s="1490"/>
      <c r="J64" s="1490"/>
      <c r="K64" s="1486"/>
      <c r="L64" s="1484"/>
      <c r="M64" s="1484"/>
      <c r="N64" s="1484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80"/>
      <c r="D65" s="1483"/>
      <c r="E65" s="1484"/>
      <c r="F65" s="1486"/>
      <c r="G65" s="1489"/>
      <c r="H65" s="1490"/>
      <c r="I65" s="1490"/>
      <c r="J65" s="1490"/>
      <c r="K65" s="1486"/>
      <c r="L65" s="1484"/>
      <c r="M65" s="1484"/>
      <c r="N65" s="1484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4" t="s">
        <v>221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5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222</v>
      </c>
      <c r="V67" s="58"/>
      <c r="W67" s="58"/>
      <c r="X67" s="58"/>
      <c r="Y67" s="58" t="s">
        <v>209</v>
      </c>
      <c r="Z67" s="58" t="s">
        <v>210</v>
      </c>
      <c r="AN67" s="9"/>
      <c r="AO67" s="9"/>
      <c r="AP67" s="9"/>
    </row>
    <row r="68" spans="1:42" s="207" customFormat="1" ht="30.75" customHeight="1" x14ac:dyDescent="0.25">
      <c r="A68" s="196" t="s">
        <v>13</v>
      </c>
      <c r="B68" s="196" t="s">
        <v>31</v>
      </c>
      <c r="C68" s="197" t="s">
        <v>223</v>
      </c>
      <c r="D68" s="198">
        <v>2</v>
      </c>
      <c r="E68" s="199">
        <v>3</v>
      </c>
      <c r="F68" s="200">
        <f>E68*30</f>
        <v>90</v>
      </c>
      <c r="G68" s="200">
        <f t="shared" si="4"/>
        <v>45</v>
      </c>
      <c r="H68" s="200">
        <v>30</v>
      </c>
      <c r="I68" s="200"/>
      <c r="J68" s="200">
        <v>15</v>
      </c>
      <c r="K68" s="200">
        <f t="shared" si="5"/>
        <v>45</v>
      </c>
      <c r="L68" s="201">
        <f>G68/15</f>
        <v>3</v>
      </c>
      <c r="M68" s="200" t="s">
        <v>29</v>
      </c>
      <c r="N68" s="201">
        <f t="shared" si="6"/>
        <v>50</v>
      </c>
      <c r="O68" s="202" t="s">
        <v>56</v>
      </c>
      <c r="P68" s="203"/>
      <c r="Q68" s="204"/>
      <c r="R68" s="204"/>
      <c r="S68" s="204"/>
      <c r="T68" s="204"/>
      <c r="U68" s="204"/>
      <c r="V68" s="205"/>
      <c r="W68" s="205"/>
      <c r="X68" s="195" t="s">
        <v>47</v>
      </c>
      <c r="Y68" s="206"/>
      <c r="Z68" s="206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</row>
    <row r="69" spans="1:42" s="5" customFormat="1" ht="26.25" x14ac:dyDescent="0.25">
      <c r="A69" s="196" t="s">
        <v>13</v>
      </c>
      <c r="B69" s="196" t="s">
        <v>31</v>
      </c>
      <c r="C69" s="195" t="s">
        <v>225</v>
      </c>
      <c r="D69" s="195">
        <v>1</v>
      </c>
      <c r="E69" s="199">
        <v>3</v>
      </c>
      <c r="F69" s="200">
        <f>E69*30</f>
        <v>90</v>
      </c>
      <c r="G69" s="200">
        <f t="shared" si="4"/>
        <v>45</v>
      </c>
      <c r="H69" s="200">
        <v>30</v>
      </c>
      <c r="I69" s="200"/>
      <c r="J69" s="200">
        <v>15</v>
      </c>
      <c r="K69" s="200">
        <f t="shared" si="5"/>
        <v>45</v>
      </c>
      <c r="L69" s="201">
        <v>3</v>
      </c>
      <c r="M69" s="200" t="s">
        <v>18</v>
      </c>
      <c r="N69" s="201">
        <f t="shared" si="6"/>
        <v>50</v>
      </c>
      <c r="O69" s="202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6" t="s">
        <v>13</v>
      </c>
      <c r="B70" s="196" t="s">
        <v>14</v>
      </c>
      <c r="C70" s="197" t="s">
        <v>224</v>
      </c>
      <c r="D70" s="195">
        <v>1</v>
      </c>
      <c r="E70" s="199">
        <v>3</v>
      </c>
      <c r="F70" s="200">
        <f t="shared" ref="F70:F75" si="7">E70*30</f>
        <v>90</v>
      </c>
      <c r="G70" s="200">
        <f t="shared" si="4"/>
        <v>30</v>
      </c>
      <c r="H70" s="200">
        <v>15</v>
      </c>
      <c r="I70" s="200"/>
      <c r="J70" s="200">
        <v>15</v>
      </c>
      <c r="K70" s="200">
        <f t="shared" si="5"/>
        <v>60</v>
      </c>
      <c r="L70" s="201">
        <v>2</v>
      </c>
      <c r="M70" s="200" t="s">
        <v>16</v>
      </c>
      <c r="N70" s="201">
        <f t="shared" si="6"/>
        <v>33.333333333333329</v>
      </c>
      <c r="O70" s="202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2" customFormat="1" x14ac:dyDescent="0.25">
      <c r="A71" s="196" t="s">
        <v>13</v>
      </c>
      <c r="B71" s="196" t="s">
        <v>14</v>
      </c>
      <c r="C71" s="195" t="s">
        <v>226</v>
      </c>
      <c r="D71" s="195">
        <v>2</v>
      </c>
      <c r="E71" s="199">
        <v>5</v>
      </c>
      <c r="F71" s="200">
        <f t="shared" si="7"/>
        <v>150</v>
      </c>
      <c r="G71" s="200">
        <f t="shared" si="4"/>
        <v>60</v>
      </c>
      <c r="H71" s="200">
        <v>30</v>
      </c>
      <c r="I71" s="200"/>
      <c r="J71" s="200">
        <v>30</v>
      </c>
      <c r="K71" s="200">
        <f t="shared" si="5"/>
        <v>90</v>
      </c>
      <c r="L71" s="201">
        <f>G71/15</f>
        <v>4</v>
      </c>
      <c r="M71" s="200" t="s">
        <v>18</v>
      </c>
      <c r="N71" s="201">
        <f t="shared" si="6"/>
        <v>40</v>
      </c>
      <c r="O71" s="202" t="s">
        <v>56</v>
      </c>
      <c r="P71" s="208">
        <v>3</v>
      </c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</row>
    <row r="72" spans="1:42" s="5" customFormat="1" x14ac:dyDescent="0.25">
      <c r="A72" s="166" t="s">
        <v>13</v>
      </c>
      <c r="B72" s="166" t="s">
        <v>14</v>
      </c>
      <c r="C72" s="188" t="s">
        <v>230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231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2" customFormat="1" ht="30" customHeight="1" x14ac:dyDescent="0.25">
      <c r="A74" s="196" t="s">
        <v>13</v>
      </c>
      <c r="B74" s="196" t="s">
        <v>31</v>
      </c>
      <c r="C74" s="209" t="s">
        <v>227</v>
      </c>
      <c r="D74" s="195">
        <v>1</v>
      </c>
      <c r="E74" s="199">
        <v>3</v>
      </c>
      <c r="F74" s="200">
        <f>E74*30</f>
        <v>90</v>
      </c>
      <c r="G74" s="200">
        <f t="shared" si="4"/>
        <v>45</v>
      </c>
      <c r="H74" s="200">
        <v>30</v>
      </c>
      <c r="I74" s="200"/>
      <c r="J74" s="200">
        <v>15</v>
      </c>
      <c r="K74" s="200">
        <f t="shared" si="5"/>
        <v>45</v>
      </c>
      <c r="L74" s="201">
        <v>3</v>
      </c>
      <c r="M74" s="200" t="s">
        <v>16</v>
      </c>
      <c r="N74" s="201">
        <f t="shared" si="6"/>
        <v>50</v>
      </c>
      <c r="O74" s="202" t="s">
        <v>56</v>
      </c>
      <c r="P74" s="208">
        <v>3</v>
      </c>
      <c r="Q74" s="208"/>
      <c r="R74" s="208"/>
      <c r="S74" s="208"/>
      <c r="T74" s="208"/>
      <c r="U74" s="208"/>
      <c r="V74" s="208"/>
      <c r="W74" s="208"/>
      <c r="X74" s="208"/>
      <c r="Y74" s="208">
        <f>SUM(Y69:Y73)</f>
        <v>30</v>
      </c>
      <c r="Z74" s="208">
        <f>SUM(Z69:Z73)</f>
        <v>24.5</v>
      </c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</row>
    <row r="75" spans="1:42" s="5" customFormat="1" ht="15.75" customHeight="1" x14ac:dyDescent="0.25">
      <c r="A75" s="45" t="s">
        <v>13</v>
      </c>
      <c r="B75" s="45" t="s">
        <v>14</v>
      </c>
      <c r="C75" s="197" t="s">
        <v>228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232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229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78" t="s">
        <v>0</v>
      </c>
      <c r="D83" s="1481" t="s">
        <v>74</v>
      </c>
      <c r="E83" s="1484" t="s">
        <v>1</v>
      </c>
      <c r="F83" s="1485" t="s">
        <v>2</v>
      </c>
      <c r="G83" s="1485"/>
      <c r="H83" s="1485"/>
      <c r="I83" s="1485"/>
      <c r="J83" s="1485"/>
      <c r="K83" s="1486"/>
      <c r="L83" s="1484" t="s">
        <v>3</v>
      </c>
      <c r="M83" s="1484" t="s">
        <v>4</v>
      </c>
      <c r="N83" s="1484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79"/>
      <c r="D84" s="1482"/>
      <c r="E84" s="1484"/>
      <c r="F84" s="1484" t="s">
        <v>6</v>
      </c>
      <c r="G84" s="1487" t="s">
        <v>7</v>
      </c>
      <c r="H84" s="1487"/>
      <c r="I84" s="1487"/>
      <c r="J84" s="1487"/>
      <c r="K84" s="1484" t="s">
        <v>25</v>
      </c>
      <c r="L84" s="1484"/>
      <c r="M84" s="1484"/>
      <c r="N84" s="1484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79"/>
      <c r="D85" s="1482"/>
      <c r="E85" s="1484"/>
      <c r="F85" s="1486"/>
      <c r="G85" s="1484" t="s">
        <v>9</v>
      </c>
      <c r="H85" s="1485" t="s">
        <v>10</v>
      </c>
      <c r="I85" s="1486"/>
      <c r="J85" s="1486"/>
      <c r="K85" s="1486"/>
      <c r="L85" s="1484"/>
      <c r="M85" s="1484"/>
      <c r="N85" s="1484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79"/>
      <c r="D86" s="1482"/>
      <c r="E86" s="1484"/>
      <c r="F86" s="1486"/>
      <c r="G86" s="1489"/>
      <c r="H86" s="1490" t="s">
        <v>26</v>
      </c>
      <c r="I86" s="1490" t="s">
        <v>27</v>
      </c>
      <c r="J86" s="1490" t="s">
        <v>28</v>
      </c>
      <c r="K86" s="1486"/>
      <c r="L86" s="1484"/>
      <c r="M86" s="1484"/>
      <c r="N86" s="1484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79"/>
      <c r="D87" s="1482"/>
      <c r="E87" s="1484"/>
      <c r="F87" s="1486"/>
      <c r="G87" s="1489"/>
      <c r="H87" s="1490"/>
      <c r="I87" s="1490"/>
      <c r="J87" s="1490"/>
      <c r="K87" s="1486"/>
      <c r="L87" s="1484"/>
      <c r="M87" s="1484"/>
      <c r="N87" s="1484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79"/>
      <c r="D88" s="1482"/>
      <c r="E88" s="1484"/>
      <c r="F88" s="1486"/>
      <c r="G88" s="1489"/>
      <c r="H88" s="1490"/>
      <c r="I88" s="1490"/>
      <c r="J88" s="1490"/>
      <c r="K88" s="1486"/>
      <c r="L88" s="1484"/>
      <c r="M88" s="1484"/>
      <c r="N88" s="1484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80"/>
      <c r="D89" s="1483"/>
      <c r="E89" s="1484"/>
      <c r="F89" s="1486"/>
      <c r="G89" s="1489"/>
      <c r="H89" s="1490"/>
      <c r="I89" s="1490"/>
      <c r="J89" s="1490"/>
      <c r="K89" s="1486"/>
      <c r="L89" s="1484"/>
      <c r="M89" s="1484"/>
      <c r="N89" s="1484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234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209</v>
      </c>
      <c r="Z93" s="58" t="s">
        <v>210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235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236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237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238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239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3" t="s">
        <v>240</v>
      </c>
      <c r="D99" s="16"/>
      <c r="E99" s="210">
        <v>3</v>
      </c>
      <c r="F99" s="211">
        <f>E99*30</f>
        <v>90</v>
      </c>
      <c r="G99" s="211">
        <f t="shared" si="11"/>
        <v>39</v>
      </c>
      <c r="H99" s="146">
        <v>26</v>
      </c>
      <c r="I99" s="211"/>
      <c r="J99" s="211">
        <v>13</v>
      </c>
      <c r="K99" s="211">
        <f t="shared" si="9"/>
        <v>51</v>
      </c>
      <c r="L99" s="212">
        <v>3</v>
      </c>
      <c r="M99" s="211" t="s">
        <v>18</v>
      </c>
      <c r="N99" s="212">
        <f t="shared" si="10"/>
        <v>43.333333333333336</v>
      </c>
      <c r="O99" s="44" t="s">
        <v>56</v>
      </c>
      <c r="P99" t="s">
        <v>241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209</v>
      </c>
      <c r="Z110" s="58" t="s">
        <v>210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4:J4"/>
    <mergeCell ref="J6:J9"/>
    <mergeCell ref="G5:G9"/>
    <mergeCell ref="H5:J5"/>
    <mergeCell ref="H6:H9"/>
    <mergeCell ref="I6:I9"/>
    <mergeCell ref="M32:M38"/>
    <mergeCell ref="N59:N65"/>
    <mergeCell ref="J35:J38"/>
    <mergeCell ref="C32:C38"/>
    <mergeCell ref="D32:D38"/>
    <mergeCell ref="E32:E38"/>
    <mergeCell ref="F32:K32"/>
    <mergeCell ref="M59:M65"/>
    <mergeCell ref="N32:N38"/>
    <mergeCell ref="F33:F38"/>
    <mergeCell ref="L32:L38"/>
    <mergeCell ref="H35:H38"/>
    <mergeCell ref="I35:I38"/>
    <mergeCell ref="L59:L65"/>
    <mergeCell ref="G33:J33"/>
    <mergeCell ref="K33:K38"/>
    <mergeCell ref="G34:G38"/>
    <mergeCell ref="H34:J34"/>
    <mergeCell ref="C59:C65"/>
    <mergeCell ref="D59:D65"/>
    <mergeCell ref="E59:E65"/>
    <mergeCell ref="F59:K59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151" t="s">
        <v>84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63" t="s">
        <v>85</v>
      </c>
      <c r="Q1" s="1163"/>
      <c r="R1" s="1163"/>
      <c r="S1" s="1163"/>
      <c r="T1" s="1163"/>
      <c r="U1" s="1163"/>
      <c r="V1" s="1163"/>
      <c r="W1" s="1163"/>
      <c r="X1" s="1163"/>
      <c r="Y1" s="1163"/>
      <c r="Z1" s="1163"/>
      <c r="AA1" s="1163"/>
      <c r="AB1" s="1163"/>
      <c r="AC1" s="1163"/>
      <c r="AD1" s="1163"/>
      <c r="AE1" s="1163"/>
      <c r="AF1" s="1163"/>
      <c r="AG1" s="1163"/>
      <c r="AH1" s="1163"/>
      <c r="AI1" s="1163"/>
      <c r="AJ1" s="1163"/>
      <c r="AK1" s="1163"/>
      <c r="AL1" s="1163"/>
      <c r="AM1" s="1163"/>
      <c r="AN1" s="59"/>
    </row>
    <row r="2" spans="1:53" ht="30" x14ac:dyDescent="0.4">
      <c r="A2" s="1151" t="s">
        <v>86</v>
      </c>
      <c r="B2" s="1151"/>
      <c r="C2" s="1151"/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151" t="s">
        <v>87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64" t="s">
        <v>88</v>
      </c>
      <c r="Q3" s="1164"/>
      <c r="R3" s="1164"/>
      <c r="S3" s="1164"/>
      <c r="T3" s="1164"/>
      <c r="U3" s="1164"/>
      <c r="V3" s="1164"/>
      <c r="W3" s="1164"/>
      <c r="X3" s="1164"/>
      <c r="Y3" s="1164"/>
      <c r="Z3" s="1164"/>
      <c r="AA3" s="1164"/>
      <c r="AB3" s="1164"/>
      <c r="AC3" s="1164"/>
      <c r="AD3" s="1164"/>
      <c r="AE3" s="1164"/>
      <c r="AF3" s="1164"/>
      <c r="AG3" s="1164"/>
      <c r="AH3" s="1164"/>
      <c r="AI3" s="1164"/>
      <c r="AJ3" s="1164"/>
      <c r="AK3" s="1164"/>
      <c r="AL3" s="1164"/>
      <c r="AM3" s="1164"/>
      <c r="AN3" s="1149" t="s">
        <v>283</v>
      </c>
      <c r="AO3" s="1149"/>
      <c r="AP3" s="1149"/>
      <c r="AQ3" s="1149"/>
      <c r="AR3" s="1149"/>
      <c r="AS3" s="1149"/>
      <c r="AT3" s="1149"/>
      <c r="AU3" s="1149"/>
      <c r="AV3" s="1149"/>
      <c r="AW3" s="1149"/>
      <c r="AX3" s="1149"/>
      <c r="AY3" s="1149"/>
      <c r="AZ3" s="1149"/>
      <c r="BA3" s="1149"/>
    </row>
    <row r="4" spans="1:53" ht="30.75" x14ac:dyDescent="0.45">
      <c r="A4" s="1150" t="s">
        <v>89</v>
      </c>
      <c r="B4" s="1151"/>
      <c r="C4" s="1151"/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1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49"/>
      <c r="AO4" s="1149"/>
      <c r="AP4" s="1149"/>
      <c r="AQ4" s="1149"/>
      <c r="AR4" s="1149"/>
      <c r="AS4" s="1149"/>
      <c r="AT4" s="1149"/>
      <c r="AU4" s="1149"/>
      <c r="AV4" s="1149"/>
      <c r="AW4" s="1149"/>
      <c r="AX4" s="1149"/>
      <c r="AY4" s="1149"/>
      <c r="AZ4" s="1149"/>
      <c r="BA4" s="1149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66" t="s">
        <v>90</v>
      </c>
      <c r="Q5" s="1167"/>
      <c r="R5" s="1167"/>
      <c r="S5" s="1167"/>
      <c r="T5" s="1167"/>
      <c r="U5" s="1167"/>
      <c r="V5" s="1167"/>
      <c r="W5" s="1167"/>
      <c r="X5" s="1167"/>
      <c r="Y5" s="1167"/>
      <c r="Z5" s="1167"/>
      <c r="AA5" s="1167"/>
      <c r="AB5" s="1167"/>
      <c r="AC5" s="1167"/>
      <c r="AD5" s="1167"/>
      <c r="AE5" s="1167"/>
      <c r="AF5" s="1167"/>
      <c r="AG5" s="1167"/>
      <c r="AH5" s="1167"/>
      <c r="AI5" s="1167"/>
      <c r="AJ5" s="1167"/>
      <c r="AK5" s="1167"/>
      <c r="AL5" s="1167"/>
      <c r="AM5" s="1167"/>
    </row>
    <row r="6" spans="1:53" s="65" customFormat="1" ht="24.75" customHeight="1" x14ac:dyDescent="0.4">
      <c r="A6" s="1151" t="s">
        <v>91</v>
      </c>
      <c r="B6" s="1151"/>
      <c r="C6" s="1151"/>
      <c r="D6" s="1151"/>
      <c r="E6" s="1151"/>
      <c r="F6" s="1151"/>
      <c r="G6" s="1151"/>
      <c r="H6" s="1151"/>
      <c r="I6" s="1151"/>
      <c r="J6" s="1151"/>
      <c r="K6" s="1151"/>
      <c r="L6" s="1151"/>
      <c r="M6" s="1151"/>
      <c r="N6" s="1151"/>
      <c r="O6" s="1151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68"/>
      <c r="AP6" s="1168"/>
      <c r="AQ6" s="1168"/>
      <c r="AR6" s="1168"/>
      <c r="AS6" s="1168"/>
      <c r="AT6" s="1168"/>
      <c r="AU6" s="1168"/>
      <c r="AV6" s="1168"/>
      <c r="AW6" s="1168"/>
      <c r="AX6" s="1168"/>
      <c r="AY6" s="1168"/>
      <c r="AZ6" s="1168"/>
      <c r="BA6" s="1168"/>
    </row>
    <row r="7" spans="1:53" s="65" customFormat="1" ht="27" customHeight="1" x14ac:dyDescent="0.4">
      <c r="A7" s="1151" t="s">
        <v>92</v>
      </c>
      <c r="B7" s="1151"/>
      <c r="C7" s="1151"/>
      <c r="D7" s="1151"/>
      <c r="E7" s="1151"/>
      <c r="F7" s="1151"/>
      <c r="G7" s="1151"/>
      <c r="H7" s="1151"/>
      <c r="I7" s="1151"/>
      <c r="J7" s="1151"/>
      <c r="K7" s="1151"/>
      <c r="L7" s="1151"/>
      <c r="M7" s="1151"/>
      <c r="N7" s="1151"/>
      <c r="O7" s="1151"/>
      <c r="P7" s="1152" t="s">
        <v>93</v>
      </c>
      <c r="Q7" s="1152"/>
      <c r="R7" s="1152"/>
      <c r="S7" s="1152"/>
      <c r="T7" s="1152"/>
      <c r="U7" s="1152"/>
      <c r="V7" s="1152"/>
      <c r="W7" s="1152"/>
      <c r="X7" s="1152"/>
      <c r="Y7" s="1152"/>
      <c r="Z7" s="1152"/>
      <c r="AA7" s="1152"/>
      <c r="AB7" s="1152"/>
      <c r="AC7" s="1152"/>
      <c r="AD7" s="1152"/>
      <c r="AE7" s="1152"/>
      <c r="AF7" s="1152"/>
      <c r="AG7" s="1152"/>
      <c r="AH7" s="1152"/>
      <c r="AI7" s="1152"/>
      <c r="AJ7" s="1152"/>
      <c r="AK7" s="1152"/>
      <c r="AL7" s="1152"/>
      <c r="AM7" s="66"/>
      <c r="AN7" s="1169" t="s">
        <v>94</v>
      </c>
      <c r="AO7" s="1170"/>
      <c r="AP7" s="1170"/>
      <c r="AQ7" s="1170"/>
      <c r="AR7" s="1170"/>
      <c r="AS7" s="1170"/>
      <c r="AT7" s="1170"/>
      <c r="AU7" s="1170"/>
      <c r="AV7" s="1170"/>
      <c r="AW7" s="1170"/>
      <c r="AX7" s="1170"/>
      <c r="AY7" s="1170"/>
      <c r="AZ7" s="1170"/>
      <c r="BA7" s="1170"/>
    </row>
    <row r="8" spans="1:53" s="65" customFormat="1" ht="27.75" customHeight="1" x14ac:dyDescent="0.4">
      <c r="P8" s="1152" t="s">
        <v>95</v>
      </c>
      <c r="Q8" s="1152"/>
      <c r="R8" s="1152"/>
      <c r="S8" s="1152"/>
      <c r="T8" s="1152"/>
      <c r="U8" s="1152"/>
      <c r="V8" s="1152"/>
      <c r="W8" s="1152"/>
      <c r="X8" s="1152"/>
      <c r="Y8" s="1152"/>
      <c r="Z8" s="1152"/>
      <c r="AA8" s="1152"/>
      <c r="AB8" s="1152"/>
      <c r="AC8" s="1152"/>
      <c r="AD8" s="1152"/>
      <c r="AE8" s="1152"/>
      <c r="AF8" s="1152"/>
      <c r="AG8" s="1152"/>
      <c r="AH8" s="1152"/>
      <c r="AI8" s="1152"/>
      <c r="AJ8" s="1152"/>
      <c r="AK8" s="1152"/>
      <c r="AL8" s="1152"/>
      <c r="AM8" s="66"/>
      <c r="AN8" s="1153" t="s">
        <v>96</v>
      </c>
      <c r="AO8" s="1153"/>
      <c r="AP8" s="1153"/>
      <c r="AQ8" s="1153"/>
      <c r="AR8" s="1153"/>
      <c r="AS8" s="1153"/>
      <c r="AT8" s="1153"/>
      <c r="AU8" s="1153"/>
      <c r="AV8" s="1153"/>
      <c r="AW8" s="1153"/>
      <c r="AX8" s="1153"/>
      <c r="AY8" s="1153"/>
      <c r="AZ8" s="1153"/>
      <c r="BA8" s="1153"/>
    </row>
    <row r="9" spans="1:53" s="65" customFormat="1" ht="27.75" customHeight="1" x14ac:dyDescent="0.4">
      <c r="P9" s="1152" t="s">
        <v>284</v>
      </c>
      <c r="Q9" s="1152"/>
      <c r="R9" s="1152"/>
      <c r="S9" s="1152"/>
      <c r="T9" s="1152"/>
      <c r="U9" s="1152"/>
      <c r="V9" s="1152"/>
      <c r="W9" s="1152"/>
      <c r="X9" s="1152"/>
      <c r="Y9" s="1152"/>
      <c r="Z9" s="1152"/>
      <c r="AA9" s="1152"/>
      <c r="AB9" s="1152"/>
      <c r="AC9" s="1152"/>
      <c r="AD9" s="1152"/>
      <c r="AE9" s="1152"/>
      <c r="AF9" s="1152"/>
      <c r="AG9" s="1152"/>
      <c r="AH9" s="1152"/>
      <c r="AI9" s="1152"/>
      <c r="AJ9" s="1152"/>
      <c r="AK9" s="1152"/>
      <c r="AL9" s="1152"/>
      <c r="AM9" s="66"/>
      <c r="AN9" s="1153"/>
      <c r="AO9" s="1153"/>
      <c r="AP9" s="1153"/>
      <c r="AQ9" s="1153"/>
      <c r="AR9" s="1153"/>
      <c r="AS9" s="1153"/>
      <c r="AT9" s="1153"/>
      <c r="AU9" s="1153"/>
      <c r="AV9" s="1153"/>
      <c r="AW9" s="1153"/>
      <c r="AX9" s="1153"/>
      <c r="AY9" s="1153"/>
      <c r="AZ9" s="1153"/>
      <c r="BA9" s="1153"/>
    </row>
    <row r="10" spans="1:53" s="65" customFormat="1" ht="27.75" customHeight="1" x14ac:dyDescent="0.35">
      <c r="P10" s="1154" t="s">
        <v>97</v>
      </c>
      <c r="Q10" s="1155"/>
      <c r="R10" s="1155"/>
      <c r="S10" s="1155"/>
      <c r="T10" s="1155"/>
      <c r="U10" s="1155"/>
      <c r="V10" s="1155"/>
      <c r="W10" s="1155"/>
      <c r="X10" s="1155"/>
      <c r="Y10" s="1155"/>
      <c r="Z10" s="1155"/>
      <c r="AA10" s="1155"/>
      <c r="AB10" s="1155"/>
      <c r="AC10" s="1155"/>
      <c r="AD10" s="1155"/>
      <c r="AE10" s="1155"/>
      <c r="AF10" s="1155"/>
      <c r="AG10" s="1155"/>
      <c r="AH10" s="1155"/>
      <c r="AI10" s="1155"/>
      <c r="AJ10" s="1155"/>
      <c r="AK10" s="1155"/>
      <c r="AL10" s="1156"/>
      <c r="AM10" s="1156"/>
      <c r="AN10" s="1153"/>
      <c r="AO10" s="1153"/>
      <c r="AP10" s="1153"/>
      <c r="AQ10" s="1153"/>
      <c r="AR10" s="1153"/>
      <c r="AS10" s="1153"/>
      <c r="AT10" s="1153"/>
      <c r="AU10" s="1153"/>
      <c r="AV10" s="1153"/>
      <c r="AW10" s="1153"/>
      <c r="AX10" s="1153"/>
      <c r="AY10" s="1153"/>
      <c r="AZ10" s="1153"/>
      <c r="BA10" s="1153"/>
    </row>
    <row r="11" spans="1:53" s="65" customFormat="1" ht="27.75" customHeight="1" x14ac:dyDescent="0.4">
      <c r="P11" s="1154" t="s">
        <v>285</v>
      </c>
      <c r="Q11" s="1154"/>
      <c r="R11" s="1154"/>
      <c r="S11" s="1154"/>
      <c r="T11" s="1154"/>
      <c r="U11" s="1154"/>
      <c r="V11" s="1154"/>
      <c r="W11" s="1154"/>
      <c r="X11" s="1154"/>
      <c r="Y11" s="1154"/>
      <c r="Z11" s="1154"/>
      <c r="AA11" s="1154"/>
      <c r="AB11" s="1154"/>
      <c r="AC11" s="1154"/>
      <c r="AD11" s="1154"/>
      <c r="AE11" s="1154"/>
      <c r="AF11" s="1154"/>
      <c r="AG11" s="1154"/>
      <c r="AH11" s="1154"/>
      <c r="AI11" s="1154"/>
      <c r="AJ11" s="1154"/>
      <c r="AK11" s="1154"/>
      <c r="AL11" s="1154"/>
      <c r="AM11" s="115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165" t="s">
        <v>98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  <c r="L15" s="1165"/>
      <c r="M15" s="1165"/>
      <c r="N15" s="1165"/>
      <c r="O15" s="1165"/>
      <c r="P15" s="1165"/>
      <c r="Q15" s="1165"/>
      <c r="R15" s="1165"/>
      <c r="S15" s="1165"/>
      <c r="T15" s="1165"/>
      <c r="U15" s="1165"/>
      <c r="V15" s="1165"/>
      <c r="W15" s="1165"/>
      <c r="X15" s="1165"/>
      <c r="Y15" s="1165"/>
      <c r="Z15" s="1165"/>
      <c r="AA15" s="1165"/>
      <c r="AB15" s="1165"/>
      <c r="AC15" s="1165"/>
      <c r="AD15" s="1165"/>
      <c r="AE15" s="1165"/>
      <c r="AF15" s="1165"/>
      <c r="AG15" s="1165"/>
      <c r="AH15" s="1165"/>
      <c r="AI15" s="1165"/>
      <c r="AJ15" s="1165"/>
      <c r="AK15" s="1165"/>
      <c r="AL15" s="1165"/>
      <c r="AM15" s="1165"/>
      <c r="AN15" s="1165"/>
      <c r="AO15" s="1165"/>
      <c r="AP15" s="1165"/>
      <c r="AQ15" s="1165"/>
      <c r="AR15" s="1165"/>
      <c r="AS15" s="1165"/>
      <c r="AT15" s="1165"/>
      <c r="AU15" s="1165"/>
      <c r="AV15" s="1165"/>
      <c r="AW15" s="1165"/>
      <c r="AX15" s="1165"/>
      <c r="AY15" s="1165"/>
      <c r="AZ15" s="1165"/>
      <c r="BA15" s="116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26" t="s">
        <v>99</v>
      </c>
      <c r="B17" s="1157" t="s">
        <v>100</v>
      </c>
      <c r="C17" s="1158"/>
      <c r="D17" s="1158"/>
      <c r="E17" s="1159"/>
      <c r="F17" s="1157" t="s">
        <v>101</v>
      </c>
      <c r="G17" s="1158"/>
      <c r="H17" s="1158"/>
      <c r="I17" s="1159"/>
      <c r="J17" s="1160" t="s">
        <v>102</v>
      </c>
      <c r="K17" s="1161"/>
      <c r="L17" s="1161"/>
      <c r="M17" s="1161"/>
      <c r="N17" s="1160" t="s">
        <v>103</v>
      </c>
      <c r="O17" s="1161"/>
      <c r="P17" s="1161"/>
      <c r="Q17" s="1161"/>
      <c r="R17" s="1162"/>
      <c r="S17" s="1160" t="s">
        <v>104</v>
      </c>
      <c r="T17" s="1172"/>
      <c r="U17" s="1172"/>
      <c r="V17" s="1172"/>
      <c r="W17" s="1162"/>
      <c r="X17" s="1160" t="s">
        <v>105</v>
      </c>
      <c r="Y17" s="1161"/>
      <c r="Z17" s="1161"/>
      <c r="AA17" s="1162"/>
      <c r="AB17" s="1157" t="s">
        <v>106</v>
      </c>
      <c r="AC17" s="1158"/>
      <c r="AD17" s="1158"/>
      <c r="AE17" s="1159"/>
      <c r="AF17" s="1157" t="s">
        <v>107</v>
      </c>
      <c r="AG17" s="1158"/>
      <c r="AH17" s="1158"/>
      <c r="AI17" s="1159"/>
      <c r="AJ17" s="1160" t="s">
        <v>108</v>
      </c>
      <c r="AK17" s="1172"/>
      <c r="AL17" s="1172"/>
      <c r="AM17" s="1172"/>
      <c r="AN17" s="1162"/>
      <c r="AO17" s="1160" t="s">
        <v>109</v>
      </c>
      <c r="AP17" s="1161"/>
      <c r="AQ17" s="1161"/>
      <c r="AR17" s="1161"/>
      <c r="AS17" s="1173" t="s">
        <v>110</v>
      </c>
      <c r="AT17" s="1174"/>
      <c r="AU17" s="1174"/>
      <c r="AV17" s="1174"/>
      <c r="AW17" s="1175"/>
      <c r="AX17" s="1160" t="s">
        <v>111</v>
      </c>
      <c r="AY17" s="1161"/>
      <c r="AZ17" s="1161"/>
      <c r="BA17" s="1162"/>
    </row>
    <row r="18" spans="1:53" s="45" customFormat="1" ht="20.25" customHeight="1" thickBot="1" x14ac:dyDescent="0.3">
      <c r="A18" s="1227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07" t="s">
        <v>118</v>
      </c>
      <c r="B25" s="1207"/>
      <c r="C25" s="1207"/>
      <c r="D25" s="1207"/>
      <c r="E25" s="1207"/>
      <c r="F25" s="1207"/>
      <c r="G25" s="1207"/>
      <c r="H25" s="1207"/>
      <c r="I25" s="1207"/>
      <c r="J25" s="1202"/>
      <c r="K25" s="1202"/>
      <c r="L25" s="1202"/>
      <c r="M25" s="1202"/>
      <c r="N25" s="1202"/>
      <c r="O25" s="1202"/>
      <c r="P25" s="1202"/>
      <c r="Q25" s="1202"/>
      <c r="R25" s="1202"/>
      <c r="S25" s="1202"/>
      <c r="T25" s="1202"/>
      <c r="U25" s="1202"/>
      <c r="V25" s="1202"/>
      <c r="W25" s="1202"/>
      <c r="X25" s="1202"/>
      <c r="Y25" s="1202"/>
      <c r="Z25" s="1202"/>
      <c r="AA25" s="1202"/>
      <c r="AB25" s="1202"/>
      <c r="AC25" s="1202"/>
      <c r="AD25" s="1202"/>
      <c r="AE25" s="1202"/>
      <c r="AF25" s="1202"/>
      <c r="AG25" s="1202"/>
      <c r="AH25" s="1202"/>
      <c r="AI25" s="1202"/>
      <c r="AJ25" s="1202"/>
      <c r="AK25" s="1202"/>
      <c r="AL25" s="1202"/>
      <c r="AM25" s="1202"/>
      <c r="AN25" s="1202"/>
      <c r="AO25" s="1202"/>
      <c r="AP25" s="1202"/>
      <c r="AQ25" s="1202"/>
      <c r="AR25" s="1202"/>
      <c r="AS25" s="1202"/>
      <c r="AT25" s="1202"/>
      <c r="AU25" s="1202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08" t="s">
        <v>120</v>
      </c>
      <c r="AB27" s="1208"/>
      <c r="AC27" s="1208"/>
      <c r="AD27" s="1208"/>
      <c r="AE27" s="1208"/>
      <c r="AF27" s="1208"/>
      <c r="AG27" s="1208"/>
      <c r="AH27" s="1208"/>
      <c r="AI27" s="1208"/>
      <c r="AJ27" s="1208"/>
      <c r="AK27" s="1208"/>
      <c r="AL27" s="1208"/>
      <c r="AM27" s="1208"/>
      <c r="AN27" s="97"/>
      <c r="AO27" s="1208" t="s">
        <v>121</v>
      </c>
      <c r="AP27" s="1208"/>
      <c r="AQ27" s="1208"/>
      <c r="AR27" s="1208"/>
      <c r="AS27" s="1208"/>
      <c r="AT27" s="1208"/>
      <c r="AU27" s="1208"/>
      <c r="AV27" s="1208"/>
      <c r="AW27" s="1208"/>
      <c r="AX27" s="1208"/>
      <c r="AY27" s="1208"/>
      <c r="AZ27" s="1208"/>
      <c r="BA27" s="1208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09" t="s">
        <v>99</v>
      </c>
      <c r="B29" s="1210"/>
      <c r="C29" s="1215" t="s">
        <v>122</v>
      </c>
      <c r="D29" s="1216"/>
      <c r="E29" s="1216"/>
      <c r="F29" s="1210"/>
      <c r="G29" s="1235" t="s">
        <v>123</v>
      </c>
      <c r="H29" s="1236"/>
      <c r="I29" s="1237"/>
      <c r="J29" s="1198" t="s">
        <v>124</v>
      </c>
      <c r="K29" s="1216"/>
      <c r="L29" s="1216"/>
      <c r="M29" s="1210"/>
      <c r="N29" s="1178" t="s">
        <v>125</v>
      </c>
      <c r="O29" s="1179"/>
      <c r="P29" s="1180"/>
      <c r="Q29" s="1198" t="s">
        <v>126</v>
      </c>
      <c r="R29" s="1199"/>
      <c r="S29" s="1200"/>
      <c r="T29" s="1198" t="s">
        <v>127</v>
      </c>
      <c r="U29" s="1216"/>
      <c r="V29" s="1210"/>
      <c r="W29" s="1198" t="s">
        <v>128</v>
      </c>
      <c r="X29" s="1216"/>
      <c r="Y29" s="1210"/>
      <c r="Z29" s="94"/>
      <c r="AA29" s="1252" t="s">
        <v>129</v>
      </c>
      <c r="AB29" s="1252"/>
      <c r="AC29" s="1252"/>
      <c r="AD29" s="1252"/>
      <c r="AE29" s="1252"/>
      <c r="AF29" s="1252"/>
      <c r="AG29" s="1252"/>
      <c r="AH29" s="1187" t="s">
        <v>130</v>
      </c>
      <c r="AI29" s="1187"/>
      <c r="AJ29" s="1187"/>
      <c r="AK29" s="1219" t="s">
        <v>131</v>
      </c>
      <c r="AL29" s="1219"/>
      <c r="AM29" s="1219"/>
      <c r="AN29" s="101"/>
      <c r="AO29" s="1219" t="s">
        <v>132</v>
      </c>
      <c r="AP29" s="1244"/>
      <c r="AQ29" s="1244"/>
      <c r="AR29" s="1244"/>
      <c r="AS29" s="1178" t="s">
        <v>133</v>
      </c>
      <c r="AT29" s="1179"/>
      <c r="AU29" s="1179"/>
      <c r="AV29" s="1179"/>
      <c r="AW29" s="1180"/>
      <c r="AX29" s="1187" t="s">
        <v>130</v>
      </c>
      <c r="AY29" s="1187"/>
      <c r="AZ29" s="1187"/>
      <c r="BA29" s="1188"/>
    </row>
    <row r="30" spans="1:53" ht="15.75" customHeight="1" x14ac:dyDescent="0.25">
      <c r="A30" s="1211"/>
      <c r="B30" s="1212"/>
      <c r="C30" s="1211"/>
      <c r="D30" s="1217"/>
      <c r="E30" s="1217"/>
      <c r="F30" s="1212"/>
      <c r="G30" s="1238"/>
      <c r="H30" s="1239"/>
      <c r="I30" s="1240"/>
      <c r="J30" s="1211"/>
      <c r="K30" s="1217"/>
      <c r="L30" s="1217"/>
      <c r="M30" s="1212"/>
      <c r="N30" s="1181"/>
      <c r="O30" s="1182"/>
      <c r="P30" s="1183"/>
      <c r="Q30" s="1201"/>
      <c r="R30" s="1202"/>
      <c r="S30" s="1203"/>
      <c r="T30" s="1211"/>
      <c r="U30" s="1217"/>
      <c r="V30" s="1212"/>
      <c r="W30" s="1211"/>
      <c r="X30" s="1217"/>
      <c r="Y30" s="1212"/>
      <c r="Z30" s="94"/>
      <c r="AA30" s="1252"/>
      <c r="AB30" s="1252"/>
      <c r="AC30" s="1252"/>
      <c r="AD30" s="1252"/>
      <c r="AE30" s="1252"/>
      <c r="AF30" s="1252"/>
      <c r="AG30" s="1252"/>
      <c r="AH30" s="1187"/>
      <c r="AI30" s="1187"/>
      <c r="AJ30" s="1187"/>
      <c r="AK30" s="1219"/>
      <c r="AL30" s="1219"/>
      <c r="AM30" s="1219"/>
      <c r="AN30" s="101"/>
      <c r="AO30" s="1244"/>
      <c r="AP30" s="1244"/>
      <c r="AQ30" s="1244"/>
      <c r="AR30" s="1244"/>
      <c r="AS30" s="1181"/>
      <c r="AT30" s="1182"/>
      <c r="AU30" s="1182"/>
      <c r="AV30" s="1182"/>
      <c r="AW30" s="1183"/>
      <c r="AX30" s="1187"/>
      <c r="AY30" s="1187"/>
      <c r="AZ30" s="1187"/>
      <c r="BA30" s="1188"/>
    </row>
    <row r="31" spans="1:53" ht="42" customHeight="1" x14ac:dyDescent="0.25">
      <c r="A31" s="1213"/>
      <c r="B31" s="1214"/>
      <c r="C31" s="1213"/>
      <c r="D31" s="1218"/>
      <c r="E31" s="1218"/>
      <c r="F31" s="1214"/>
      <c r="G31" s="1241"/>
      <c r="H31" s="1242"/>
      <c r="I31" s="1243"/>
      <c r="J31" s="1213"/>
      <c r="K31" s="1218"/>
      <c r="L31" s="1218"/>
      <c r="M31" s="1214"/>
      <c r="N31" s="1184"/>
      <c r="O31" s="1185"/>
      <c r="P31" s="1186"/>
      <c r="Q31" s="1204"/>
      <c r="R31" s="1205"/>
      <c r="S31" s="1206"/>
      <c r="T31" s="1213"/>
      <c r="U31" s="1218"/>
      <c r="V31" s="1214"/>
      <c r="W31" s="1213"/>
      <c r="X31" s="1218"/>
      <c r="Y31" s="1214"/>
      <c r="Z31" s="94"/>
      <c r="AA31" s="1252"/>
      <c r="AB31" s="1252"/>
      <c r="AC31" s="1252"/>
      <c r="AD31" s="1252"/>
      <c r="AE31" s="1252"/>
      <c r="AF31" s="1252"/>
      <c r="AG31" s="1252"/>
      <c r="AH31" s="1187"/>
      <c r="AI31" s="1187"/>
      <c r="AJ31" s="1187"/>
      <c r="AK31" s="1219"/>
      <c r="AL31" s="1219"/>
      <c r="AM31" s="1219"/>
      <c r="AN31" s="101"/>
      <c r="AO31" s="1244"/>
      <c r="AP31" s="1244"/>
      <c r="AQ31" s="1244"/>
      <c r="AR31" s="1244"/>
      <c r="AS31" s="1181"/>
      <c r="AT31" s="1182"/>
      <c r="AU31" s="1182"/>
      <c r="AV31" s="1182"/>
      <c r="AW31" s="1183"/>
      <c r="AX31" s="1187"/>
      <c r="AY31" s="1187"/>
      <c r="AZ31" s="1187"/>
      <c r="BA31" s="1188"/>
    </row>
    <row r="32" spans="1:53" ht="26.25" customHeight="1" x14ac:dyDescent="0.3">
      <c r="A32" s="1254">
        <v>1</v>
      </c>
      <c r="B32" s="1255"/>
      <c r="C32" s="1223">
        <f>COUNTIF($B19:$AO19,$B$19)</f>
        <v>33</v>
      </c>
      <c r="D32" s="1231"/>
      <c r="E32" s="1231"/>
      <c r="F32" s="1232"/>
      <c r="G32" s="1223">
        <v>4</v>
      </c>
      <c r="H32" s="1231"/>
      <c r="I32" s="1232"/>
      <c r="J32" s="1223"/>
      <c r="K32" s="1231"/>
      <c r="L32" s="1231"/>
      <c r="M32" s="1232"/>
      <c r="N32" s="1223"/>
      <c r="O32" s="1231"/>
      <c r="P32" s="1232"/>
      <c r="Q32" s="1246"/>
      <c r="R32" s="1247"/>
      <c r="S32" s="1248"/>
      <c r="T32" s="1223">
        <v>15</v>
      </c>
      <c r="U32" s="1224"/>
      <c r="V32" s="1249"/>
      <c r="W32" s="1223">
        <f>C32+G32+J32+N32+Q32+T32</f>
        <v>52</v>
      </c>
      <c r="X32" s="1224"/>
      <c r="Y32" s="1225"/>
      <c r="Z32" s="94"/>
      <c r="AA32" s="1245" t="s">
        <v>134</v>
      </c>
      <c r="AB32" s="1245"/>
      <c r="AC32" s="1245"/>
      <c r="AD32" s="1245"/>
      <c r="AE32" s="1245"/>
      <c r="AF32" s="1245"/>
      <c r="AG32" s="1245"/>
      <c r="AH32" s="1171">
        <v>2</v>
      </c>
      <c r="AI32" s="1171"/>
      <c r="AJ32" s="1171"/>
      <c r="AK32" s="1171">
        <v>3</v>
      </c>
      <c r="AL32" s="1171"/>
      <c r="AM32" s="1171"/>
      <c r="AN32" s="101"/>
      <c r="AO32" s="1244"/>
      <c r="AP32" s="1244"/>
      <c r="AQ32" s="1244"/>
      <c r="AR32" s="1244"/>
      <c r="AS32" s="1184"/>
      <c r="AT32" s="1185"/>
      <c r="AU32" s="1185"/>
      <c r="AV32" s="1185"/>
      <c r="AW32" s="1186"/>
      <c r="AX32" s="1187"/>
      <c r="AY32" s="1187"/>
      <c r="AZ32" s="1187"/>
      <c r="BA32" s="1188"/>
    </row>
    <row r="33" spans="1:53" ht="27" customHeight="1" x14ac:dyDescent="0.3">
      <c r="A33" s="1250">
        <v>2</v>
      </c>
      <c r="B33" s="1251"/>
      <c r="C33" s="1223">
        <v>28</v>
      </c>
      <c r="D33" s="1231"/>
      <c r="E33" s="1231"/>
      <c r="F33" s="1232"/>
      <c r="G33" s="1228">
        <v>4</v>
      </c>
      <c r="H33" s="1233"/>
      <c r="I33" s="1234"/>
      <c r="J33" s="1228">
        <v>4</v>
      </c>
      <c r="K33" s="1233"/>
      <c r="L33" s="1233"/>
      <c r="M33" s="1234"/>
      <c r="N33" s="1228">
        <v>2</v>
      </c>
      <c r="O33" s="1233"/>
      <c r="P33" s="1234"/>
      <c r="Q33" s="1253">
        <v>2</v>
      </c>
      <c r="R33" s="1247"/>
      <c r="S33" s="1248"/>
      <c r="T33" s="1228">
        <v>2</v>
      </c>
      <c r="U33" s="1229"/>
      <c r="V33" s="1230"/>
      <c r="W33" s="1223">
        <f>C33+G33+J33+N33+Q33+T33</f>
        <v>42</v>
      </c>
      <c r="X33" s="1224"/>
      <c r="Y33" s="1225"/>
      <c r="Z33" s="94"/>
      <c r="AA33" s="1268" t="s">
        <v>135</v>
      </c>
      <c r="AB33" s="1268"/>
      <c r="AC33" s="1268"/>
      <c r="AD33" s="1268"/>
      <c r="AE33" s="1268"/>
      <c r="AF33" s="1268"/>
      <c r="AG33" s="1268"/>
      <c r="AH33" s="1171">
        <v>4</v>
      </c>
      <c r="AI33" s="1171"/>
      <c r="AJ33" s="1171"/>
      <c r="AK33" s="1171">
        <v>4</v>
      </c>
      <c r="AL33" s="1171"/>
      <c r="AM33" s="1171"/>
      <c r="AN33" s="101"/>
      <c r="AO33" s="1189" t="s">
        <v>40</v>
      </c>
      <c r="AP33" s="1190"/>
      <c r="AQ33" s="1190"/>
      <c r="AR33" s="1191"/>
      <c r="AS33" s="1176" t="s">
        <v>136</v>
      </c>
      <c r="AT33" s="1176"/>
      <c r="AU33" s="1176"/>
      <c r="AV33" s="1176"/>
      <c r="AW33" s="1176"/>
      <c r="AX33" s="1177">
        <v>4</v>
      </c>
      <c r="AY33" s="1177"/>
      <c r="AZ33" s="1177"/>
      <c r="BA33" s="1177"/>
    </row>
    <row r="34" spans="1:53" ht="21.75" customHeight="1" x14ac:dyDescent="0.3">
      <c r="A34" s="1250"/>
      <c r="B34" s="1251"/>
      <c r="C34" s="1223"/>
      <c r="D34" s="1231"/>
      <c r="E34" s="1231"/>
      <c r="F34" s="1232"/>
      <c r="G34" s="1228"/>
      <c r="H34" s="1233"/>
      <c r="I34" s="1234"/>
      <c r="J34" s="1228"/>
      <c r="K34" s="1233"/>
      <c r="L34" s="1233"/>
      <c r="M34" s="1234"/>
      <c r="N34" s="1228"/>
      <c r="O34" s="1233"/>
      <c r="P34" s="1234"/>
      <c r="Q34" s="1246"/>
      <c r="R34" s="1247"/>
      <c r="S34" s="1248"/>
      <c r="T34" s="1228"/>
      <c r="U34" s="1229"/>
      <c r="V34" s="1230"/>
      <c r="W34" s="1223"/>
      <c r="X34" s="1224"/>
      <c r="Y34" s="1225"/>
      <c r="Z34" s="94"/>
      <c r="AA34" s="1268"/>
      <c r="AB34" s="1268"/>
      <c r="AC34" s="1268"/>
      <c r="AD34" s="1268"/>
      <c r="AE34" s="1268"/>
      <c r="AF34" s="1268"/>
      <c r="AG34" s="1268"/>
      <c r="AH34" s="1171"/>
      <c r="AI34" s="1171"/>
      <c r="AJ34" s="1171"/>
      <c r="AK34" s="1171"/>
      <c r="AL34" s="1171"/>
      <c r="AM34" s="1171"/>
      <c r="AN34" s="101"/>
      <c r="AO34" s="1192"/>
      <c r="AP34" s="1193"/>
      <c r="AQ34" s="1193"/>
      <c r="AR34" s="1194"/>
      <c r="AS34" s="1176"/>
      <c r="AT34" s="1176"/>
      <c r="AU34" s="1176"/>
      <c r="AV34" s="1176"/>
      <c r="AW34" s="1176"/>
      <c r="AX34" s="1177"/>
      <c r="AY34" s="1177"/>
      <c r="AZ34" s="1177"/>
      <c r="BA34" s="1177"/>
    </row>
    <row r="35" spans="1:53" ht="25.5" customHeight="1" x14ac:dyDescent="0.3">
      <c r="A35" s="1250"/>
      <c r="B35" s="1251"/>
      <c r="C35" s="1223"/>
      <c r="D35" s="1231"/>
      <c r="E35" s="1231"/>
      <c r="F35" s="1232"/>
      <c r="G35" s="1228"/>
      <c r="H35" s="1233"/>
      <c r="I35" s="1234"/>
      <c r="J35" s="1228"/>
      <c r="K35" s="1233"/>
      <c r="L35" s="1233"/>
      <c r="M35" s="1234"/>
      <c r="N35" s="1228"/>
      <c r="O35" s="1233"/>
      <c r="P35" s="1234"/>
      <c r="Q35" s="1253"/>
      <c r="R35" s="1247"/>
      <c r="S35" s="1248"/>
      <c r="T35" s="1269"/>
      <c r="U35" s="1229"/>
      <c r="V35" s="1230"/>
      <c r="W35" s="1223"/>
      <c r="X35" s="1224"/>
      <c r="Y35" s="1225"/>
      <c r="Z35" s="94"/>
      <c r="AA35" s="1245" t="s">
        <v>43</v>
      </c>
      <c r="AB35" s="1245"/>
      <c r="AC35" s="1245"/>
      <c r="AD35" s="1245"/>
      <c r="AE35" s="1245"/>
      <c r="AF35" s="1245"/>
      <c r="AG35" s="1245"/>
      <c r="AH35" s="1171">
        <v>4</v>
      </c>
      <c r="AI35" s="1171"/>
      <c r="AJ35" s="1171"/>
      <c r="AK35" s="1171">
        <v>2</v>
      </c>
      <c r="AL35" s="1171"/>
      <c r="AM35" s="1171"/>
      <c r="AN35" s="102"/>
      <c r="AO35" s="1192"/>
      <c r="AP35" s="1193"/>
      <c r="AQ35" s="1193"/>
      <c r="AR35" s="1194"/>
      <c r="AS35" s="1176"/>
      <c r="AT35" s="1176"/>
      <c r="AU35" s="1176"/>
      <c r="AV35" s="1176"/>
      <c r="AW35" s="1176"/>
      <c r="AX35" s="1177"/>
      <c r="AY35" s="1177"/>
      <c r="AZ35" s="1177"/>
      <c r="BA35" s="1177"/>
    </row>
    <row r="36" spans="1:53" ht="34.5" customHeight="1" x14ac:dyDescent="0.25">
      <c r="A36" s="1259" t="s">
        <v>22</v>
      </c>
      <c r="B36" s="1260"/>
      <c r="C36" s="1261">
        <f>SUM(C32:F35)</f>
        <v>61</v>
      </c>
      <c r="D36" s="1262"/>
      <c r="E36" s="1262"/>
      <c r="F36" s="1263"/>
      <c r="G36" s="1220">
        <f>SUM(G32:I35)</f>
        <v>8</v>
      </c>
      <c r="H36" s="1264"/>
      <c r="I36" s="1260"/>
      <c r="J36" s="1265">
        <f>SUM(J32:M35)</f>
        <v>4</v>
      </c>
      <c r="K36" s="1266"/>
      <c r="L36" s="1266"/>
      <c r="M36" s="1267"/>
      <c r="N36" s="1265">
        <f>SUM(N32:P35)</f>
        <v>2</v>
      </c>
      <c r="O36" s="1266"/>
      <c r="P36" s="1267"/>
      <c r="Q36" s="1256">
        <f>SUM(Q32:S35)</f>
        <v>2</v>
      </c>
      <c r="R36" s="1257"/>
      <c r="S36" s="1258"/>
      <c r="T36" s="1220">
        <f>SUM(T32:V35)</f>
        <v>17</v>
      </c>
      <c r="U36" s="1221"/>
      <c r="V36" s="1222"/>
      <c r="W36" s="1220">
        <f>SUM(W32:Y35)</f>
        <v>94</v>
      </c>
      <c r="X36" s="1221"/>
      <c r="Y36" s="1222"/>
      <c r="Z36" s="94"/>
      <c r="AA36" s="1245"/>
      <c r="AB36" s="1245"/>
      <c r="AC36" s="1245"/>
      <c r="AD36" s="1245"/>
      <c r="AE36" s="1245"/>
      <c r="AF36" s="1245"/>
      <c r="AG36" s="1245"/>
      <c r="AH36" s="1171"/>
      <c r="AI36" s="1171"/>
      <c r="AJ36" s="1171"/>
      <c r="AK36" s="1171"/>
      <c r="AL36" s="1171"/>
      <c r="AM36" s="1171"/>
      <c r="AN36" s="103"/>
      <c r="AO36" s="1195"/>
      <c r="AP36" s="1196"/>
      <c r="AQ36" s="1196"/>
      <c r="AR36" s="1197"/>
      <c r="AS36" s="1176"/>
      <c r="AT36" s="1176"/>
      <c r="AU36" s="1176"/>
      <c r="AV36" s="1176"/>
      <c r="AW36" s="1176"/>
      <c r="AX36" s="1177"/>
      <c r="AY36" s="1177"/>
      <c r="AZ36" s="1177"/>
      <c r="BA36" s="1177"/>
    </row>
  </sheetData>
  <mergeCells count="101">
    <mergeCell ref="T35:V35"/>
    <mergeCell ref="W35:Y35"/>
    <mergeCell ref="N36:P36"/>
    <mergeCell ref="A33:B33"/>
    <mergeCell ref="N32:P32"/>
    <mergeCell ref="J32:M32"/>
    <mergeCell ref="Q36:S36"/>
    <mergeCell ref="A36:B36"/>
    <mergeCell ref="C36:F36"/>
    <mergeCell ref="G36:I36"/>
    <mergeCell ref="J36:M36"/>
    <mergeCell ref="J33:M33"/>
    <mergeCell ref="C34:F34"/>
    <mergeCell ref="G34:I34"/>
    <mergeCell ref="J34:M34"/>
    <mergeCell ref="N34:P34"/>
    <mergeCell ref="A35:B35"/>
    <mergeCell ref="J35:M35"/>
    <mergeCell ref="N35:P35"/>
    <mergeCell ref="Q35:S35"/>
    <mergeCell ref="T36:V36"/>
    <mergeCell ref="A17:A18"/>
    <mergeCell ref="T33:V33"/>
    <mergeCell ref="W33:Y33"/>
    <mergeCell ref="C35:F35"/>
    <mergeCell ref="G35:I35"/>
    <mergeCell ref="N33:P33"/>
    <mergeCell ref="G29:I31"/>
    <mergeCell ref="AH29:AJ31"/>
    <mergeCell ref="AA32:AG32"/>
    <mergeCell ref="AH32:AJ32"/>
    <mergeCell ref="Q32:S32"/>
    <mergeCell ref="T32:V32"/>
    <mergeCell ref="W32:Y32"/>
    <mergeCell ref="A34:B34"/>
    <mergeCell ref="C33:F33"/>
    <mergeCell ref="G33:I33"/>
    <mergeCell ref="T29:V31"/>
    <mergeCell ref="W29:Y31"/>
    <mergeCell ref="AA29:AG31"/>
    <mergeCell ref="Q34:S34"/>
    <mergeCell ref="T34:V34"/>
    <mergeCell ref="Q33:S33"/>
    <mergeCell ref="J29:M31"/>
    <mergeCell ref="N29:P31"/>
    <mergeCell ref="Q29:S31"/>
    <mergeCell ref="S17:W17"/>
    <mergeCell ref="A25:AU25"/>
    <mergeCell ref="AA27:AM27"/>
    <mergeCell ref="AO27:BA27"/>
    <mergeCell ref="A29:B31"/>
    <mergeCell ref="C29:F31"/>
    <mergeCell ref="AK29:AM31"/>
    <mergeCell ref="B17:E17"/>
    <mergeCell ref="AO29:AR32"/>
    <mergeCell ref="AK32:AM32"/>
    <mergeCell ref="A32:B32"/>
    <mergeCell ref="C32:F32"/>
    <mergeCell ref="G32:I32"/>
    <mergeCell ref="AH35:AJ36"/>
    <mergeCell ref="AX17:BA17"/>
    <mergeCell ref="X17:AA17"/>
    <mergeCell ref="AB17:AE17"/>
    <mergeCell ref="AF17:AI17"/>
    <mergeCell ref="AJ17:AN17"/>
    <mergeCell ref="AO17:AR17"/>
    <mergeCell ref="AS17:AW17"/>
    <mergeCell ref="AS33:AW36"/>
    <mergeCell ref="AX33:BA36"/>
    <mergeCell ref="AS29:AW32"/>
    <mergeCell ref="AX29:BA32"/>
    <mergeCell ref="AK33:AM34"/>
    <mergeCell ref="AO33:AR36"/>
    <mergeCell ref="AK35:AM36"/>
    <mergeCell ref="W36:Y36"/>
    <mergeCell ref="W34:Y34"/>
    <mergeCell ref="AA33:AG34"/>
    <mergeCell ref="AH33:AJ34"/>
    <mergeCell ref="AA35:AG36"/>
    <mergeCell ref="A1:O1"/>
    <mergeCell ref="P1:AM1"/>
    <mergeCell ref="A2:O2"/>
    <mergeCell ref="A3:O3"/>
    <mergeCell ref="P3:AM3"/>
    <mergeCell ref="P11:AM11"/>
    <mergeCell ref="A15:BA15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F17:I17"/>
    <mergeCell ref="J17:M17"/>
    <mergeCell ref="N17:R17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view="pageBreakPreview" zoomScale="75" zoomScaleNormal="50" workbookViewId="0">
      <selection activeCell="P3" sqref="P3:AN8"/>
    </sheetView>
  </sheetViews>
  <sheetFormatPr defaultColWidth="3.28515625" defaultRowHeight="15.75" x14ac:dyDescent="0.25"/>
  <cols>
    <col min="1" max="3" width="4.28515625" style="417" customWidth="1"/>
    <col min="4" max="4" width="5.42578125" style="417" customWidth="1"/>
    <col min="5" max="10" width="4.28515625" style="417" customWidth="1"/>
    <col min="11" max="11" width="5.42578125" style="417" customWidth="1"/>
    <col min="12" max="12" width="5.140625" style="417" customWidth="1"/>
    <col min="13" max="13" width="6.42578125" style="417" customWidth="1"/>
    <col min="14" max="53" width="4.28515625" style="417" customWidth="1"/>
    <col min="54" max="16384" width="3.28515625" style="417"/>
  </cols>
  <sheetData>
    <row r="1" spans="1:54" s="901" customFormat="1" ht="23.25" x14ac:dyDescent="0.35">
      <c r="A1" s="1371" t="s">
        <v>84</v>
      </c>
      <c r="B1" s="1371"/>
      <c r="C1" s="1371"/>
      <c r="D1" s="1371"/>
      <c r="E1" s="1371"/>
      <c r="F1" s="1371"/>
      <c r="G1" s="1371"/>
      <c r="H1" s="1371"/>
      <c r="I1" s="1371"/>
      <c r="J1" s="1371"/>
      <c r="K1" s="1371"/>
      <c r="L1" s="1371"/>
      <c r="M1" s="1371"/>
      <c r="N1" s="1371"/>
      <c r="O1" s="1371"/>
      <c r="P1" s="1381" t="s">
        <v>85</v>
      </c>
      <c r="Q1" s="1381"/>
      <c r="R1" s="1381"/>
      <c r="S1" s="1381"/>
      <c r="T1" s="1381"/>
      <c r="U1" s="1381"/>
      <c r="V1" s="1381"/>
      <c r="W1" s="1381"/>
      <c r="X1" s="1381"/>
      <c r="Y1" s="1381"/>
      <c r="Z1" s="1381"/>
      <c r="AA1" s="1381"/>
      <c r="AB1" s="1381"/>
      <c r="AC1" s="1381"/>
      <c r="AD1" s="1381"/>
      <c r="AE1" s="1381"/>
      <c r="AF1" s="1381"/>
      <c r="AG1" s="1381"/>
      <c r="AH1" s="1381"/>
      <c r="AI1" s="1381"/>
      <c r="AJ1" s="1381"/>
      <c r="AK1" s="1381"/>
      <c r="AL1" s="1381"/>
      <c r="AM1" s="1381"/>
      <c r="AN1" s="1381"/>
      <c r="AO1" s="1373"/>
      <c r="AP1" s="1373"/>
      <c r="AQ1" s="1373"/>
      <c r="AR1" s="1373"/>
      <c r="AS1" s="1373"/>
      <c r="AT1" s="1373"/>
      <c r="AU1" s="1373"/>
      <c r="AV1" s="1373"/>
      <c r="AW1" s="1373"/>
      <c r="AX1" s="1373"/>
      <c r="AY1" s="1373"/>
      <c r="AZ1" s="1373"/>
      <c r="BA1" s="1373"/>
    </row>
    <row r="2" spans="1:54" s="901" customFormat="1" ht="23.25" x14ac:dyDescent="0.35">
      <c r="A2" s="1371" t="s">
        <v>86</v>
      </c>
      <c r="B2" s="1371"/>
      <c r="C2" s="1371"/>
      <c r="D2" s="1371"/>
      <c r="E2" s="1371"/>
      <c r="F2" s="1371"/>
      <c r="G2" s="1371"/>
      <c r="H2" s="1371"/>
      <c r="I2" s="1371"/>
      <c r="J2" s="1371"/>
      <c r="K2" s="1371"/>
      <c r="L2" s="1371"/>
      <c r="M2" s="1371"/>
      <c r="N2" s="1371"/>
      <c r="O2" s="1371"/>
      <c r="P2" s="1376" t="s">
        <v>88</v>
      </c>
      <c r="Q2" s="1376"/>
      <c r="R2" s="1376"/>
      <c r="S2" s="1376"/>
      <c r="T2" s="1376"/>
      <c r="U2" s="1376"/>
      <c r="V2" s="1376"/>
      <c r="W2" s="1376"/>
      <c r="X2" s="1376"/>
      <c r="Y2" s="1376"/>
      <c r="Z2" s="1376"/>
      <c r="AA2" s="1376"/>
      <c r="AB2" s="1376"/>
      <c r="AC2" s="1376"/>
      <c r="AD2" s="1376"/>
      <c r="AE2" s="1376"/>
      <c r="AF2" s="1376"/>
      <c r="AG2" s="1376"/>
      <c r="AH2" s="1376"/>
      <c r="AI2" s="1376"/>
      <c r="AJ2" s="1376"/>
      <c r="AK2" s="1376"/>
      <c r="AL2" s="1376"/>
      <c r="AM2" s="1376"/>
      <c r="AN2" s="1376"/>
      <c r="AO2" s="1382"/>
      <c r="AP2" s="1382"/>
      <c r="AQ2" s="1382"/>
      <c r="AR2" s="1382"/>
      <c r="AS2" s="1382"/>
      <c r="AT2" s="1382"/>
      <c r="AU2" s="1382"/>
      <c r="AV2" s="1382"/>
      <c r="AW2" s="1382"/>
      <c r="AX2" s="1382"/>
      <c r="AY2" s="1382"/>
      <c r="AZ2" s="1382"/>
      <c r="BA2" s="1382"/>
    </row>
    <row r="3" spans="1:54" s="901" customFormat="1" ht="23.25" x14ac:dyDescent="0.35">
      <c r="A3" s="1371" t="s">
        <v>87</v>
      </c>
      <c r="B3" s="1371"/>
      <c r="C3" s="1371"/>
      <c r="D3" s="1371"/>
      <c r="E3" s="1371"/>
      <c r="F3" s="1371"/>
      <c r="G3" s="1371"/>
      <c r="H3" s="1371"/>
      <c r="I3" s="1371"/>
      <c r="J3" s="1371"/>
      <c r="K3" s="1371"/>
      <c r="L3" s="1371"/>
      <c r="M3" s="1371"/>
      <c r="N3" s="1371"/>
      <c r="O3" s="1371"/>
      <c r="P3" s="1376"/>
      <c r="Q3" s="1376"/>
      <c r="R3" s="1376"/>
      <c r="S3" s="1376"/>
      <c r="T3" s="1376"/>
      <c r="U3" s="1376"/>
      <c r="V3" s="1376"/>
      <c r="W3" s="1376"/>
      <c r="X3" s="1376"/>
      <c r="Y3" s="1376"/>
      <c r="Z3" s="1376"/>
      <c r="AA3" s="1376"/>
      <c r="AB3" s="1376"/>
      <c r="AC3" s="1376"/>
      <c r="AD3" s="1376"/>
      <c r="AE3" s="1376"/>
      <c r="AF3" s="1376"/>
      <c r="AG3" s="1376"/>
      <c r="AH3" s="1376"/>
      <c r="AI3" s="1376"/>
      <c r="AJ3" s="1376"/>
      <c r="AK3" s="1376"/>
      <c r="AL3" s="1376"/>
      <c r="AM3" s="1376"/>
      <c r="AN3" s="1376"/>
      <c r="AO3" s="1377"/>
      <c r="AP3" s="1377"/>
      <c r="AQ3" s="1377"/>
      <c r="AR3" s="1377"/>
      <c r="AS3" s="1377"/>
      <c r="AT3" s="1377"/>
      <c r="AU3" s="1377"/>
      <c r="AV3" s="1377"/>
      <c r="AW3" s="1377"/>
      <c r="AX3" s="1377"/>
      <c r="AY3" s="1377"/>
      <c r="AZ3" s="1377"/>
      <c r="BA3" s="1377"/>
    </row>
    <row r="4" spans="1:54" s="901" customFormat="1" ht="23.25" customHeight="1" x14ac:dyDescent="0.4">
      <c r="A4" s="1378" t="s">
        <v>644</v>
      </c>
      <c r="B4" s="1379"/>
      <c r="C4" s="1379"/>
      <c r="D4" s="1379"/>
      <c r="E4" s="1379"/>
      <c r="F4" s="1379"/>
      <c r="G4" s="1379"/>
      <c r="H4" s="1379"/>
      <c r="I4" s="1379"/>
      <c r="J4" s="1379"/>
      <c r="K4" s="1379"/>
      <c r="L4" s="1379"/>
      <c r="M4" s="1379"/>
      <c r="N4" s="1379"/>
      <c r="O4" s="1379"/>
      <c r="P4" s="1380" t="s">
        <v>90</v>
      </c>
      <c r="Q4" s="1380"/>
      <c r="R4" s="1380"/>
      <c r="S4" s="1380"/>
      <c r="T4" s="1380"/>
      <c r="U4" s="1380"/>
      <c r="V4" s="1380"/>
      <c r="W4" s="1380"/>
      <c r="X4" s="1380"/>
      <c r="Y4" s="1380"/>
      <c r="Z4" s="1380"/>
      <c r="AA4" s="1380"/>
      <c r="AB4" s="1380"/>
      <c r="AC4" s="1380"/>
      <c r="AD4" s="1380"/>
      <c r="AE4" s="1380"/>
      <c r="AF4" s="1380"/>
      <c r="AG4" s="1380"/>
      <c r="AH4" s="1380"/>
      <c r="AI4" s="1380"/>
      <c r="AJ4" s="1380"/>
      <c r="AK4" s="1380"/>
      <c r="AL4" s="1380"/>
      <c r="AM4" s="1380"/>
      <c r="AN4" s="1380"/>
      <c r="AO4" s="1286" t="s">
        <v>640</v>
      </c>
      <c r="AP4" s="1286"/>
      <c r="AQ4" s="1286"/>
      <c r="AR4" s="1286"/>
      <c r="AS4" s="1286"/>
      <c r="AT4" s="1286"/>
      <c r="AU4" s="1286"/>
      <c r="AV4" s="1286"/>
      <c r="AW4" s="1286"/>
      <c r="AX4" s="1286"/>
      <c r="AY4" s="1286"/>
      <c r="AZ4" s="1286"/>
      <c r="BA4" s="1286"/>
      <c r="BB4" s="1286"/>
    </row>
    <row r="5" spans="1:54" s="901" customFormat="1" ht="18.75" customHeight="1" x14ac:dyDescent="0.35">
      <c r="A5" s="902"/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1375" t="s">
        <v>641</v>
      </c>
      <c r="Q5" s="1375"/>
      <c r="R5" s="1375"/>
      <c r="S5" s="1375"/>
      <c r="T5" s="1375"/>
      <c r="U5" s="1375"/>
      <c r="V5" s="1375"/>
      <c r="W5" s="1375"/>
      <c r="X5" s="1375"/>
      <c r="Y5" s="1375"/>
      <c r="Z5" s="1375"/>
      <c r="AA5" s="1375"/>
      <c r="AB5" s="1375"/>
      <c r="AC5" s="1375"/>
      <c r="AD5" s="1375"/>
      <c r="AE5" s="1375"/>
      <c r="AF5" s="1375"/>
      <c r="AG5" s="1375"/>
      <c r="AH5" s="1375"/>
      <c r="AI5" s="1375"/>
      <c r="AJ5" s="1375"/>
      <c r="AK5" s="1375"/>
      <c r="AL5" s="1375"/>
      <c r="AM5" s="1375"/>
      <c r="AN5" s="1375"/>
      <c r="AO5" s="1286"/>
      <c r="AP5" s="1286"/>
      <c r="AQ5" s="1286"/>
      <c r="AR5" s="1286"/>
      <c r="AS5" s="1286"/>
      <c r="AT5" s="1286"/>
      <c r="AU5" s="1286"/>
      <c r="AV5" s="1286"/>
      <c r="AW5" s="1286"/>
      <c r="AX5" s="1286"/>
      <c r="AY5" s="1286"/>
      <c r="AZ5" s="1286"/>
      <c r="BA5" s="1286"/>
      <c r="BB5" s="1286"/>
    </row>
    <row r="6" spans="1:54" s="903" customFormat="1" ht="26.25" customHeight="1" x14ac:dyDescent="0.35">
      <c r="A6" s="1371" t="s">
        <v>91</v>
      </c>
      <c r="B6" s="1371"/>
      <c r="C6" s="1371"/>
      <c r="D6" s="1371"/>
      <c r="E6" s="1371"/>
      <c r="F6" s="1371"/>
      <c r="G6" s="1371"/>
      <c r="H6" s="1371"/>
      <c r="I6" s="1371"/>
      <c r="J6" s="1371"/>
      <c r="K6" s="1371"/>
      <c r="L6" s="1371"/>
      <c r="M6" s="1371"/>
      <c r="N6" s="1371"/>
      <c r="O6" s="1371"/>
      <c r="P6" s="1593" t="s">
        <v>645</v>
      </c>
      <c r="Q6" s="1593"/>
      <c r="R6" s="1593"/>
      <c r="S6" s="1593"/>
      <c r="T6" s="1593"/>
      <c r="U6" s="1593"/>
      <c r="V6" s="1593"/>
      <c r="W6" s="1593"/>
      <c r="X6" s="1593"/>
      <c r="Y6" s="1593"/>
      <c r="Z6" s="1593"/>
      <c r="AA6" s="1593"/>
      <c r="AB6" s="1593"/>
      <c r="AC6" s="1593"/>
      <c r="AD6" s="1593"/>
      <c r="AE6" s="1593"/>
      <c r="AF6" s="1593"/>
      <c r="AG6" s="1593"/>
      <c r="AH6" s="1593"/>
      <c r="AI6" s="1593"/>
      <c r="AJ6" s="1593"/>
      <c r="AK6" s="1593"/>
      <c r="AL6" s="1593"/>
      <c r="AM6" s="1593"/>
      <c r="AN6" s="1593"/>
      <c r="AO6" s="1286" t="s">
        <v>432</v>
      </c>
      <c r="AP6" s="1372"/>
      <c r="AQ6" s="1372"/>
      <c r="AR6" s="1372"/>
      <c r="AS6" s="1372"/>
      <c r="AT6" s="1372"/>
      <c r="AU6" s="1372"/>
      <c r="AV6" s="1372"/>
      <c r="AW6" s="1372"/>
      <c r="AX6" s="1372"/>
      <c r="AY6" s="1372"/>
      <c r="AZ6" s="1372"/>
      <c r="BA6" s="1372"/>
    </row>
    <row r="7" spans="1:54" s="903" customFormat="1" ht="21.75" customHeight="1" x14ac:dyDescent="0.35">
      <c r="A7" s="1371" t="s">
        <v>92</v>
      </c>
      <c r="B7" s="1371"/>
      <c r="C7" s="1371"/>
      <c r="D7" s="1371"/>
      <c r="E7" s="1371"/>
      <c r="F7" s="1371"/>
      <c r="G7" s="1371"/>
      <c r="H7" s="1371"/>
      <c r="I7" s="1371"/>
      <c r="J7" s="1371"/>
      <c r="K7" s="1371"/>
      <c r="L7" s="1371"/>
      <c r="M7" s="1371"/>
      <c r="N7" s="1371"/>
      <c r="O7" s="1371"/>
      <c r="P7" s="1374" t="s">
        <v>646</v>
      </c>
      <c r="Q7" s="1594"/>
      <c r="R7" s="1594"/>
      <c r="S7" s="1594"/>
      <c r="T7" s="1594"/>
      <c r="U7" s="1594"/>
      <c r="V7" s="1594"/>
      <c r="W7" s="1594"/>
      <c r="X7" s="1594"/>
      <c r="Y7" s="1594"/>
      <c r="Z7" s="1594"/>
      <c r="AA7" s="1594"/>
      <c r="AB7" s="1594"/>
      <c r="AC7" s="1594"/>
      <c r="AD7" s="1594"/>
      <c r="AE7" s="1594"/>
      <c r="AF7" s="1594"/>
      <c r="AG7" s="1594"/>
      <c r="AH7" s="1594"/>
      <c r="AI7" s="1594"/>
      <c r="AJ7" s="1594"/>
      <c r="AK7" s="1594"/>
      <c r="AL7" s="1594"/>
      <c r="AM7" s="1594"/>
      <c r="AN7" s="1594"/>
      <c r="AO7" s="1286" t="s">
        <v>96</v>
      </c>
      <c r="AP7" s="1286"/>
      <c r="AQ7" s="1286"/>
      <c r="AR7" s="1286"/>
      <c r="AS7" s="1286"/>
      <c r="AT7" s="1286"/>
      <c r="AU7" s="1286"/>
      <c r="AV7" s="1286"/>
      <c r="AW7" s="1286"/>
      <c r="AX7" s="1286"/>
      <c r="AY7" s="1286"/>
      <c r="AZ7" s="1286"/>
      <c r="BA7" s="1286"/>
      <c r="BB7" s="904"/>
    </row>
    <row r="8" spans="1:54" s="903" customFormat="1" ht="24" customHeight="1" x14ac:dyDescent="0.35">
      <c r="A8" s="1373"/>
      <c r="B8" s="1373"/>
      <c r="C8" s="1373"/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4" t="s">
        <v>642</v>
      </c>
      <c r="Q8" s="1374"/>
      <c r="R8" s="1374"/>
      <c r="S8" s="1374"/>
      <c r="T8" s="1374"/>
      <c r="U8" s="1374"/>
      <c r="V8" s="1374"/>
      <c r="W8" s="1374"/>
      <c r="X8" s="1374"/>
      <c r="Y8" s="1374"/>
      <c r="Z8" s="1374"/>
      <c r="AA8" s="1374"/>
      <c r="AB8" s="1374"/>
      <c r="AC8" s="1374"/>
      <c r="AD8" s="1374"/>
      <c r="AE8" s="1374"/>
      <c r="AF8" s="1374"/>
      <c r="AG8" s="1374"/>
      <c r="AH8" s="1374"/>
      <c r="AI8" s="1374"/>
      <c r="AJ8" s="1374"/>
      <c r="AK8" s="1374"/>
      <c r="AL8" s="1374"/>
      <c r="AM8" s="1374"/>
      <c r="AN8" s="1374"/>
      <c r="AO8" s="1286"/>
      <c r="AP8" s="1286"/>
      <c r="AQ8" s="1286"/>
      <c r="AR8" s="1286"/>
      <c r="AS8" s="1286"/>
      <c r="AT8" s="1286"/>
      <c r="AU8" s="1286"/>
      <c r="AV8" s="1286"/>
      <c r="AW8" s="1286"/>
      <c r="AX8" s="1286"/>
      <c r="AY8" s="1286"/>
      <c r="AZ8" s="1286"/>
      <c r="BA8" s="1286"/>
      <c r="BB8" s="904"/>
    </row>
    <row r="9" spans="1:54" s="903" customFormat="1" ht="22.5" customHeight="1" x14ac:dyDescent="0.35">
      <c r="P9" s="1375" t="s">
        <v>643</v>
      </c>
      <c r="Q9" s="1375"/>
      <c r="R9" s="1375"/>
      <c r="S9" s="1375"/>
      <c r="T9" s="1375"/>
      <c r="U9" s="1375"/>
      <c r="V9" s="1375"/>
      <c r="W9" s="1375"/>
      <c r="X9" s="1375"/>
      <c r="Y9" s="1375"/>
      <c r="Z9" s="1375"/>
      <c r="AA9" s="1375"/>
      <c r="AB9" s="1375"/>
      <c r="AC9" s="1375"/>
      <c r="AD9" s="1375"/>
      <c r="AE9" s="1375"/>
      <c r="AF9" s="1375"/>
      <c r="AG9" s="1375"/>
      <c r="AH9" s="1375"/>
      <c r="AI9" s="1375"/>
      <c r="AJ9" s="1375"/>
      <c r="AK9" s="1375"/>
      <c r="AL9" s="1375"/>
      <c r="AM9" s="1375"/>
      <c r="AN9" s="1375"/>
      <c r="AO9" s="1286"/>
      <c r="AP9" s="1286"/>
      <c r="AQ9" s="1286"/>
      <c r="AR9" s="1286"/>
      <c r="AS9" s="1286"/>
      <c r="AT9" s="1286"/>
      <c r="AU9" s="1286"/>
      <c r="AV9" s="1286"/>
      <c r="AW9" s="1286"/>
      <c r="AX9" s="1286"/>
      <c r="AY9" s="1286"/>
      <c r="AZ9" s="1286"/>
      <c r="BA9" s="1286"/>
      <c r="BB9" s="904"/>
    </row>
    <row r="10" spans="1:54" s="903" customFormat="1" ht="18.75" customHeight="1" x14ac:dyDescent="0.3">
      <c r="AO10" s="904"/>
      <c r="AP10" s="904"/>
      <c r="AQ10" s="904"/>
      <c r="AR10" s="904"/>
      <c r="AS10" s="904"/>
      <c r="AT10" s="904"/>
      <c r="AU10" s="904"/>
      <c r="AV10" s="904"/>
      <c r="AW10" s="904"/>
      <c r="AX10" s="904"/>
      <c r="AY10" s="904"/>
      <c r="AZ10" s="904"/>
      <c r="BA10" s="904"/>
    </row>
    <row r="11" spans="1:54" s="418" customFormat="1" ht="18.75" x14ac:dyDescent="0.3">
      <c r="A11" s="1325" t="s">
        <v>573</v>
      </c>
      <c r="B11" s="1325"/>
      <c r="C11" s="1325"/>
      <c r="D11" s="1325"/>
      <c r="E11" s="1325"/>
      <c r="F11" s="1325"/>
      <c r="G11" s="1325"/>
      <c r="H11" s="1325"/>
      <c r="I11" s="1325"/>
      <c r="J11" s="1325"/>
      <c r="K11" s="1325"/>
      <c r="L11" s="1325"/>
      <c r="M11" s="1325"/>
      <c r="N11" s="1325"/>
      <c r="O11" s="1325"/>
      <c r="P11" s="1325"/>
      <c r="Q11" s="1325"/>
      <c r="R11" s="1325"/>
      <c r="S11" s="1325"/>
      <c r="T11" s="1325"/>
      <c r="U11" s="1325"/>
      <c r="V11" s="1325"/>
      <c r="W11" s="1325"/>
      <c r="X11" s="1325"/>
      <c r="Y11" s="1325"/>
      <c r="Z11" s="1325"/>
      <c r="AA11" s="1325"/>
      <c r="AB11" s="1325"/>
      <c r="AC11" s="1325"/>
      <c r="AD11" s="1325"/>
      <c r="AE11" s="1325"/>
      <c r="AF11" s="1325"/>
      <c r="AG11" s="1325"/>
      <c r="AH11" s="1325"/>
      <c r="AI11" s="1325"/>
      <c r="AJ11" s="1325"/>
      <c r="AK11" s="1325"/>
      <c r="AL11" s="1325"/>
      <c r="AM11" s="1325"/>
      <c r="AN11" s="1325"/>
      <c r="AO11" s="1325"/>
      <c r="AP11" s="1325"/>
      <c r="AQ11" s="1325"/>
      <c r="AR11" s="1325"/>
      <c r="AS11" s="1325"/>
      <c r="AT11" s="1325"/>
      <c r="AU11" s="1325"/>
      <c r="AV11" s="1325"/>
      <c r="AW11" s="1325"/>
      <c r="AX11" s="1325"/>
      <c r="AY11" s="1325"/>
      <c r="AZ11" s="1325"/>
      <c r="BA11" s="1325"/>
    </row>
    <row r="12" spans="1:54" s="418" customFormat="1" ht="18.75" customHeight="1" x14ac:dyDescent="0.3">
      <c r="A12" s="1326" t="s">
        <v>99</v>
      </c>
      <c r="B12" s="1308" t="s">
        <v>100</v>
      </c>
      <c r="C12" s="1308"/>
      <c r="D12" s="1308"/>
      <c r="E12" s="1308"/>
      <c r="F12" s="1308" t="s">
        <v>101</v>
      </c>
      <c r="G12" s="1308"/>
      <c r="H12" s="1308"/>
      <c r="I12" s="1308"/>
      <c r="J12" s="1327" t="s">
        <v>102</v>
      </c>
      <c r="K12" s="1295"/>
      <c r="L12" s="1295"/>
      <c r="M12" s="1295"/>
      <c r="N12" s="1295"/>
      <c r="O12" s="1317" t="s">
        <v>103</v>
      </c>
      <c r="P12" s="1295"/>
      <c r="Q12" s="1295"/>
      <c r="R12" s="1296"/>
      <c r="S12" s="1288" t="s">
        <v>104</v>
      </c>
      <c r="T12" s="1318"/>
      <c r="U12" s="1318"/>
      <c r="V12" s="1318"/>
      <c r="W12" s="1290"/>
      <c r="X12" s="1308" t="s">
        <v>105</v>
      </c>
      <c r="Y12" s="1308"/>
      <c r="Z12" s="1308"/>
      <c r="AA12" s="1308"/>
      <c r="AB12" s="1288" t="s">
        <v>106</v>
      </c>
      <c r="AC12" s="1289"/>
      <c r="AD12" s="1289"/>
      <c r="AE12" s="1290"/>
      <c r="AF12" s="1288" t="s">
        <v>107</v>
      </c>
      <c r="AG12" s="1289"/>
      <c r="AH12" s="1289"/>
      <c r="AI12" s="1290"/>
      <c r="AJ12" s="1288" t="s">
        <v>108</v>
      </c>
      <c r="AK12" s="1289"/>
      <c r="AL12" s="1289"/>
      <c r="AM12" s="1289"/>
      <c r="AN12" s="1290"/>
      <c r="AO12" s="1308" t="s">
        <v>109</v>
      </c>
      <c r="AP12" s="1308"/>
      <c r="AQ12" s="1308"/>
      <c r="AR12" s="1308"/>
      <c r="AS12" s="1288" t="s">
        <v>110</v>
      </c>
      <c r="AT12" s="1318"/>
      <c r="AU12" s="1318"/>
      <c r="AV12" s="1318"/>
      <c r="AW12" s="1290"/>
      <c r="AX12" s="1318" t="s">
        <v>111</v>
      </c>
      <c r="AY12" s="1289"/>
      <c r="AZ12" s="1289"/>
      <c r="BA12" s="1290"/>
      <c r="BB12" s="903"/>
    </row>
    <row r="13" spans="1:54" x14ac:dyDescent="0.25">
      <c r="A13" s="1326"/>
      <c r="B13" s="942">
        <v>1</v>
      </c>
      <c r="C13" s="942">
        <v>2</v>
      </c>
      <c r="D13" s="942">
        <v>3</v>
      </c>
      <c r="E13" s="942">
        <v>4</v>
      </c>
      <c r="F13" s="942">
        <v>5</v>
      </c>
      <c r="G13" s="942">
        <v>6</v>
      </c>
      <c r="H13" s="942">
        <v>7</v>
      </c>
      <c r="I13" s="942">
        <v>8</v>
      </c>
      <c r="J13" s="942">
        <v>9</v>
      </c>
      <c r="K13" s="942">
        <v>10</v>
      </c>
      <c r="L13" s="942">
        <v>11</v>
      </c>
      <c r="M13" s="942">
        <v>12</v>
      </c>
      <c r="N13" s="942">
        <v>13</v>
      </c>
      <c r="O13" s="942">
        <v>14</v>
      </c>
      <c r="P13" s="942">
        <v>15</v>
      </c>
      <c r="Q13" s="942">
        <v>16</v>
      </c>
      <c r="R13" s="942">
        <v>17</v>
      </c>
      <c r="S13" s="942">
        <v>18</v>
      </c>
      <c r="T13" s="942">
        <v>19</v>
      </c>
      <c r="U13" s="942">
        <v>20</v>
      </c>
      <c r="V13" s="942">
        <v>21</v>
      </c>
      <c r="W13" s="942">
        <v>22</v>
      </c>
      <c r="X13" s="942">
        <v>23</v>
      </c>
      <c r="Y13" s="942">
        <v>24</v>
      </c>
      <c r="Z13" s="942">
        <v>25</v>
      </c>
      <c r="AA13" s="942">
        <v>26</v>
      </c>
      <c r="AB13" s="942">
        <v>27</v>
      </c>
      <c r="AC13" s="942">
        <v>28</v>
      </c>
      <c r="AD13" s="942">
        <v>29</v>
      </c>
      <c r="AE13" s="942">
        <v>30</v>
      </c>
      <c r="AF13" s="942">
        <v>31</v>
      </c>
      <c r="AG13" s="942">
        <v>32</v>
      </c>
      <c r="AH13" s="942">
        <v>33</v>
      </c>
      <c r="AI13" s="942">
        <v>34</v>
      </c>
      <c r="AJ13" s="942">
        <v>35</v>
      </c>
      <c r="AK13" s="942">
        <v>36</v>
      </c>
      <c r="AL13" s="942">
        <v>37</v>
      </c>
      <c r="AM13" s="942">
        <v>38</v>
      </c>
      <c r="AN13" s="942">
        <v>39</v>
      </c>
      <c r="AO13" s="942">
        <v>40</v>
      </c>
      <c r="AP13" s="942">
        <v>41</v>
      </c>
      <c r="AQ13" s="942">
        <v>42</v>
      </c>
      <c r="AR13" s="942">
        <v>43</v>
      </c>
      <c r="AS13" s="942">
        <v>44</v>
      </c>
      <c r="AT13" s="942">
        <v>45</v>
      </c>
      <c r="AU13" s="942">
        <v>46</v>
      </c>
      <c r="AV13" s="942">
        <v>47</v>
      </c>
      <c r="AW13" s="942">
        <v>48</v>
      </c>
      <c r="AX13" s="942">
        <v>49</v>
      </c>
      <c r="AY13" s="942">
        <v>50</v>
      </c>
      <c r="AZ13" s="942">
        <v>51</v>
      </c>
      <c r="BA13" s="942">
        <v>52</v>
      </c>
      <c r="BB13" s="901"/>
    </row>
    <row r="14" spans="1:54" ht="18" customHeight="1" x14ac:dyDescent="0.25">
      <c r="A14" s="943" t="s">
        <v>433</v>
      </c>
      <c r="B14" s="944" t="s">
        <v>291</v>
      </c>
      <c r="C14" s="945" t="s">
        <v>434</v>
      </c>
      <c r="D14" s="946" t="s">
        <v>434</v>
      </c>
      <c r="E14" s="945" t="s">
        <v>434</v>
      </c>
      <c r="F14" s="946" t="s">
        <v>434</v>
      </c>
      <c r="G14" s="945" t="s">
        <v>434</v>
      </c>
      <c r="H14" s="946" t="s">
        <v>434</v>
      </c>
      <c r="I14" s="945" t="s">
        <v>434</v>
      </c>
      <c r="J14" s="946" t="s">
        <v>434</v>
      </c>
      <c r="K14" s="945" t="s">
        <v>434</v>
      </c>
      <c r="L14" s="946" t="s">
        <v>434</v>
      </c>
      <c r="M14" s="945" t="s">
        <v>434</v>
      </c>
      <c r="N14" s="946" t="s">
        <v>434</v>
      </c>
      <c r="O14" s="945" t="s">
        <v>434</v>
      </c>
      <c r="P14" s="946" t="s">
        <v>434</v>
      </c>
      <c r="Q14" s="947" t="s">
        <v>113</v>
      </c>
      <c r="R14" s="947" t="s">
        <v>291</v>
      </c>
      <c r="S14" s="947" t="s">
        <v>114</v>
      </c>
      <c r="T14" s="947" t="s">
        <v>114</v>
      </c>
      <c r="U14" s="946" t="s">
        <v>434</v>
      </c>
      <c r="V14" s="945" t="s">
        <v>434</v>
      </c>
      <c r="W14" s="946" t="s">
        <v>434</v>
      </c>
      <c r="X14" s="945" t="s">
        <v>434</v>
      </c>
      <c r="Y14" s="946" t="s">
        <v>434</v>
      </c>
      <c r="Z14" s="946" t="s">
        <v>434</v>
      </c>
      <c r="AA14" s="945" t="s">
        <v>434</v>
      </c>
      <c r="AB14" s="946" t="s">
        <v>434</v>
      </c>
      <c r="AC14" s="945" t="s">
        <v>434</v>
      </c>
      <c r="AD14" s="946" t="s">
        <v>434</v>
      </c>
      <c r="AE14" s="946" t="s">
        <v>434</v>
      </c>
      <c r="AF14" s="945" t="s">
        <v>434</v>
      </c>
      <c r="AG14" s="946" t="s">
        <v>434</v>
      </c>
      <c r="AH14" s="945" t="s">
        <v>434</v>
      </c>
      <c r="AI14" s="946" t="s">
        <v>434</v>
      </c>
      <c r="AJ14" s="946" t="s">
        <v>434</v>
      </c>
      <c r="AK14" s="945" t="s">
        <v>434</v>
      </c>
      <c r="AL14" s="946" t="s">
        <v>434</v>
      </c>
      <c r="AM14" s="945" t="s">
        <v>434</v>
      </c>
      <c r="AN14" s="946" t="s">
        <v>434</v>
      </c>
      <c r="AO14" s="945" t="s">
        <v>434</v>
      </c>
      <c r="AP14" s="946" t="s">
        <v>434</v>
      </c>
      <c r="AQ14" s="947" t="s">
        <v>113</v>
      </c>
      <c r="AR14" s="947" t="s">
        <v>114</v>
      </c>
      <c r="AS14" s="947" t="s">
        <v>114</v>
      </c>
      <c r="AT14" s="947" t="s">
        <v>114</v>
      </c>
      <c r="AU14" s="947" t="s">
        <v>114</v>
      </c>
      <c r="AV14" s="947" t="s">
        <v>114</v>
      </c>
      <c r="AW14" s="947" t="s">
        <v>114</v>
      </c>
      <c r="AX14" s="947" t="s">
        <v>114</v>
      </c>
      <c r="AY14" s="947" t="s">
        <v>114</v>
      </c>
      <c r="AZ14" s="947" t="s">
        <v>114</v>
      </c>
      <c r="BA14" s="947" t="s">
        <v>114</v>
      </c>
      <c r="BB14" s="901"/>
    </row>
    <row r="15" spans="1:54" ht="18" customHeight="1" x14ac:dyDescent="0.25">
      <c r="A15" s="943" t="s">
        <v>435</v>
      </c>
      <c r="B15" s="944" t="s">
        <v>291</v>
      </c>
      <c r="C15" s="945" t="s">
        <v>434</v>
      </c>
      <c r="D15" s="946" t="s">
        <v>434</v>
      </c>
      <c r="E15" s="945" t="s">
        <v>434</v>
      </c>
      <c r="F15" s="946" t="s">
        <v>434</v>
      </c>
      <c r="G15" s="945" t="s">
        <v>434</v>
      </c>
      <c r="H15" s="946" t="s">
        <v>434</v>
      </c>
      <c r="I15" s="945" t="s">
        <v>434</v>
      </c>
      <c r="J15" s="946" t="s">
        <v>434</v>
      </c>
      <c r="K15" s="945" t="s">
        <v>434</v>
      </c>
      <c r="L15" s="946" t="s">
        <v>434</v>
      </c>
      <c r="M15" s="945" t="s">
        <v>434</v>
      </c>
      <c r="N15" s="946" t="s">
        <v>434</v>
      </c>
      <c r="O15" s="945" t="s">
        <v>434</v>
      </c>
      <c r="P15" s="946" t="s">
        <v>434</v>
      </c>
      <c r="Q15" s="947" t="s">
        <v>113</v>
      </c>
      <c r="R15" s="947" t="s">
        <v>291</v>
      </c>
      <c r="S15" s="947" t="s">
        <v>114</v>
      </c>
      <c r="T15" s="947" t="s">
        <v>114</v>
      </c>
      <c r="U15" s="945" t="s">
        <v>434</v>
      </c>
      <c r="V15" s="946" t="s">
        <v>434</v>
      </c>
      <c r="W15" s="945" t="s">
        <v>434</v>
      </c>
      <c r="X15" s="946" t="s">
        <v>434</v>
      </c>
      <c r="Y15" s="945" t="s">
        <v>434</v>
      </c>
      <c r="Z15" s="946" t="s">
        <v>434</v>
      </c>
      <c r="AA15" s="945" t="s">
        <v>434</v>
      </c>
      <c r="AB15" s="946" t="s">
        <v>434</v>
      </c>
      <c r="AC15" s="945" t="s">
        <v>434</v>
      </c>
      <c r="AD15" s="946" t="s">
        <v>434</v>
      </c>
      <c r="AE15" s="945" t="s">
        <v>434</v>
      </c>
      <c r="AF15" s="946" t="s">
        <v>434</v>
      </c>
      <c r="AG15" s="945" t="s">
        <v>434</v>
      </c>
      <c r="AH15" s="946" t="s">
        <v>434</v>
      </c>
      <c r="AI15" s="946" t="s">
        <v>434</v>
      </c>
      <c r="AJ15" s="945" t="s">
        <v>434</v>
      </c>
      <c r="AK15" s="946" t="s">
        <v>434</v>
      </c>
      <c r="AL15" s="945" t="s">
        <v>434</v>
      </c>
      <c r="AM15" s="946" t="s">
        <v>434</v>
      </c>
      <c r="AN15" s="946" t="s">
        <v>434</v>
      </c>
      <c r="AO15" s="945" t="s">
        <v>434</v>
      </c>
      <c r="AP15" s="946" t="s">
        <v>434</v>
      </c>
      <c r="AQ15" s="947" t="s">
        <v>113</v>
      </c>
      <c r="AR15" s="947" t="s">
        <v>114</v>
      </c>
      <c r="AS15" s="947" t="s">
        <v>114</v>
      </c>
      <c r="AT15" s="947" t="s">
        <v>114</v>
      </c>
      <c r="AU15" s="947" t="s">
        <v>114</v>
      </c>
      <c r="AV15" s="947" t="s">
        <v>114</v>
      </c>
      <c r="AW15" s="947" t="s">
        <v>114</v>
      </c>
      <c r="AX15" s="947" t="s">
        <v>114</v>
      </c>
      <c r="AY15" s="947" t="s">
        <v>114</v>
      </c>
      <c r="AZ15" s="947" t="s">
        <v>114</v>
      </c>
      <c r="BA15" s="947" t="s">
        <v>114</v>
      </c>
      <c r="BB15" s="901"/>
    </row>
    <row r="16" spans="1:54" ht="20.100000000000001" customHeight="1" x14ac:dyDescent="0.3">
      <c r="A16" s="948" t="s">
        <v>436</v>
      </c>
      <c r="B16" s="949" t="s">
        <v>291</v>
      </c>
      <c r="C16" s="950" t="s">
        <v>574</v>
      </c>
      <c r="D16" s="946" t="s">
        <v>434</v>
      </c>
      <c r="E16" s="945" t="s">
        <v>434</v>
      </c>
      <c r="F16" s="946" t="s">
        <v>434</v>
      </c>
      <c r="G16" s="945" t="s">
        <v>434</v>
      </c>
      <c r="H16" s="946" t="s">
        <v>434</v>
      </c>
      <c r="I16" s="945" t="s">
        <v>434</v>
      </c>
      <c r="J16" s="946" t="s">
        <v>434</v>
      </c>
      <c r="K16" s="945" t="s">
        <v>434</v>
      </c>
      <c r="L16" s="946" t="s">
        <v>434</v>
      </c>
      <c r="M16" s="945" t="s">
        <v>434</v>
      </c>
      <c r="N16" s="946" t="s">
        <v>434</v>
      </c>
      <c r="O16" s="945" t="s">
        <v>434</v>
      </c>
      <c r="P16" s="946" t="s">
        <v>434</v>
      </c>
      <c r="Q16" s="951" t="s">
        <v>113</v>
      </c>
      <c r="R16" s="952" t="s">
        <v>437</v>
      </c>
      <c r="S16" s="951" t="s">
        <v>291</v>
      </c>
      <c r="T16" s="951" t="s">
        <v>114</v>
      </c>
      <c r="U16" s="945" t="s">
        <v>434</v>
      </c>
      <c r="V16" s="946" t="s">
        <v>434</v>
      </c>
      <c r="W16" s="945" t="s">
        <v>434</v>
      </c>
      <c r="X16" s="946" t="s">
        <v>434</v>
      </c>
      <c r="Y16" s="945" t="s">
        <v>434</v>
      </c>
      <c r="Z16" s="946" t="s">
        <v>434</v>
      </c>
      <c r="AA16" s="945" t="s">
        <v>434</v>
      </c>
      <c r="AB16" s="946" t="s">
        <v>434</v>
      </c>
      <c r="AC16" s="945" t="s">
        <v>434</v>
      </c>
      <c r="AD16" s="953" t="s">
        <v>438</v>
      </c>
      <c r="AE16" s="953" t="s">
        <v>113</v>
      </c>
      <c r="AF16" s="951" t="s">
        <v>13</v>
      </c>
      <c r="AG16" s="951" t="s">
        <v>13</v>
      </c>
      <c r="AH16" s="951" t="s">
        <v>13</v>
      </c>
      <c r="AI16" s="951" t="s">
        <v>13</v>
      </c>
      <c r="AJ16" s="951" t="s">
        <v>115</v>
      </c>
      <c r="AK16" s="951" t="s">
        <v>115</v>
      </c>
      <c r="AL16" s="951" t="s">
        <v>115</v>
      </c>
      <c r="AM16" s="951" t="s">
        <v>115</v>
      </c>
      <c r="AN16" s="951" t="s">
        <v>115</v>
      </c>
      <c r="AO16" s="951" t="s">
        <v>115</v>
      </c>
      <c r="AP16" s="954" t="s">
        <v>116</v>
      </c>
      <c r="AQ16" s="954" t="s">
        <v>116</v>
      </c>
      <c r="AR16" s="1358"/>
      <c r="AS16" s="1359"/>
      <c r="AT16" s="1359"/>
      <c r="AU16" s="1359"/>
      <c r="AV16" s="1359"/>
      <c r="AW16" s="1359"/>
      <c r="AX16" s="1359"/>
      <c r="AY16" s="1359"/>
      <c r="AZ16" s="1359"/>
      <c r="BA16" s="1360"/>
      <c r="BB16" s="901"/>
    </row>
    <row r="17" spans="1:54" s="419" customFormat="1" ht="20.100000000000001" hidden="1" customHeight="1" x14ac:dyDescent="0.25">
      <c r="A17" s="948"/>
      <c r="B17" s="947"/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47"/>
      <c r="N17" s="955"/>
      <c r="O17" s="955"/>
      <c r="P17" s="955"/>
      <c r="Q17" s="955"/>
      <c r="R17" s="947"/>
      <c r="S17" s="945"/>
      <c r="T17" s="945"/>
      <c r="U17" s="955"/>
      <c r="V17" s="947"/>
      <c r="W17" s="945"/>
      <c r="X17" s="945"/>
      <c r="Y17" s="945"/>
      <c r="Z17" s="945"/>
      <c r="AA17" s="945"/>
      <c r="AB17" s="945"/>
      <c r="AC17" s="947"/>
      <c r="AD17" s="947"/>
      <c r="AE17" s="955"/>
      <c r="AF17" s="955"/>
      <c r="AG17" s="955"/>
      <c r="AH17" s="947"/>
      <c r="AI17" s="955"/>
      <c r="AJ17" s="955"/>
      <c r="AK17" s="955"/>
      <c r="AL17" s="955"/>
      <c r="AM17" s="955"/>
      <c r="AN17" s="955"/>
      <c r="AO17" s="955"/>
      <c r="AP17" s="955"/>
      <c r="AQ17" s="955"/>
      <c r="AR17" s="955"/>
      <c r="AS17" s="955" t="s">
        <v>439</v>
      </c>
      <c r="AT17" s="946" t="s">
        <v>439</v>
      </c>
      <c r="AU17" s="946" t="s">
        <v>439</v>
      </c>
      <c r="AV17" s="946" t="s">
        <v>439</v>
      </c>
      <c r="AW17" s="946" t="s">
        <v>439</v>
      </c>
      <c r="AX17" s="946" t="s">
        <v>439</v>
      </c>
      <c r="AY17" s="946" t="s">
        <v>439</v>
      </c>
      <c r="AZ17" s="946" t="s">
        <v>439</v>
      </c>
      <c r="BA17" s="946" t="s">
        <v>439</v>
      </c>
      <c r="BB17" s="956"/>
    </row>
    <row r="18" spans="1:54" ht="20.100000000000001" customHeight="1" x14ac:dyDescent="0.25">
      <c r="A18" s="957"/>
      <c r="B18" s="957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7"/>
      <c r="Q18" s="957"/>
      <c r="R18" s="957"/>
      <c r="S18" s="957"/>
      <c r="T18" s="957"/>
      <c r="U18" s="957"/>
      <c r="V18" s="957"/>
      <c r="W18" s="957"/>
      <c r="X18" s="957"/>
      <c r="Y18" s="957"/>
      <c r="Z18" s="957"/>
      <c r="AA18" s="957"/>
      <c r="AB18" s="957"/>
      <c r="AC18" s="957"/>
      <c r="AD18" s="957"/>
      <c r="AE18" s="957"/>
      <c r="AF18" s="957"/>
      <c r="AG18" s="957"/>
      <c r="AH18" s="957"/>
      <c r="AI18" s="957"/>
      <c r="AJ18" s="957"/>
      <c r="AK18" s="957"/>
      <c r="AL18" s="957"/>
      <c r="AM18" s="957"/>
      <c r="AN18" s="957"/>
      <c r="AO18" s="957"/>
      <c r="AP18" s="957"/>
      <c r="AQ18" s="957"/>
      <c r="AR18" s="957"/>
      <c r="AS18" s="957"/>
      <c r="AT18" s="957"/>
      <c r="AU18" s="957"/>
      <c r="AV18" s="957"/>
      <c r="AW18" s="957"/>
      <c r="AX18" s="957"/>
      <c r="AY18" s="957"/>
      <c r="AZ18" s="957"/>
      <c r="BA18" s="957"/>
      <c r="BB18" s="901"/>
    </row>
    <row r="19" spans="1:54" ht="20.100000000000001" customHeight="1" x14ac:dyDescent="0.25">
      <c r="A19" s="1330" t="s">
        <v>467</v>
      </c>
      <c r="B19" s="1330"/>
      <c r="C19" s="1330"/>
      <c r="D19" s="1330"/>
      <c r="E19" s="1330"/>
      <c r="F19" s="1330"/>
      <c r="G19" s="1330"/>
      <c r="H19" s="1330"/>
      <c r="I19" s="1330"/>
      <c r="J19" s="1331"/>
      <c r="K19" s="1331"/>
      <c r="L19" s="1331"/>
      <c r="M19" s="1331"/>
      <c r="N19" s="1331"/>
      <c r="O19" s="1331"/>
      <c r="P19" s="1331"/>
      <c r="Q19" s="1331"/>
      <c r="R19" s="1331"/>
      <c r="S19" s="1331"/>
      <c r="T19" s="1331"/>
      <c r="U19" s="1331"/>
      <c r="V19" s="1331"/>
      <c r="W19" s="1331"/>
      <c r="X19" s="1331"/>
      <c r="Y19" s="1331"/>
      <c r="Z19" s="1331"/>
      <c r="AA19" s="1331"/>
      <c r="AB19" s="1331"/>
      <c r="AC19" s="1331"/>
      <c r="AD19" s="1331"/>
      <c r="AE19" s="1331"/>
      <c r="AF19" s="1331"/>
      <c r="AG19" s="1331"/>
      <c r="AH19" s="1331"/>
      <c r="AI19" s="1331"/>
      <c r="AJ19" s="1331"/>
      <c r="AK19" s="1331"/>
      <c r="AL19" s="1331"/>
      <c r="AM19" s="1331"/>
      <c r="AN19" s="1331"/>
      <c r="AO19" s="1331"/>
      <c r="AP19" s="1331"/>
      <c r="AQ19" s="1331"/>
      <c r="AR19" s="1331"/>
      <c r="AS19" s="1331"/>
      <c r="AT19" s="1331"/>
      <c r="AU19" s="1331"/>
      <c r="AV19" s="1332"/>
      <c r="AW19" s="1332"/>
      <c r="AX19" s="1332"/>
      <c r="AY19" s="1332"/>
      <c r="AZ19" s="1332"/>
      <c r="BA19" s="901"/>
      <c r="BB19" s="901"/>
    </row>
    <row r="20" spans="1:54" s="420" customFormat="1" ht="18.75" x14ac:dyDescent="0.3">
      <c r="A20" s="901"/>
      <c r="B20" s="901"/>
      <c r="C20" s="901"/>
      <c r="D20" s="901"/>
      <c r="E20" s="901"/>
      <c r="F20" s="901"/>
      <c r="G20" s="901"/>
      <c r="H20" s="901"/>
      <c r="I20" s="901"/>
      <c r="J20" s="958"/>
      <c r="K20" s="958"/>
      <c r="L20" s="958"/>
      <c r="M20" s="958"/>
      <c r="N20" s="958"/>
      <c r="O20" s="901"/>
      <c r="P20" s="901"/>
      <c r="Q20" s="958"/>
      <c r="R20" s="958"/>
      <c r="S20" s="958"/>
      <c r="T20" s="958"/>
      <c r="U20" s="958"/>
      <c r="V20" s="958"/>
      <c r="W20" s="903"/>
      <c r="X20" s="903"/>
      <c r="Y20" s="958"/>
      <c r="Z20" s="958"/>
      <c r="AA20" s="958"/>
      <c r="AB20" s="958"/>
      <c r="AC20" s="958"/>
      <c r="AD20" s="958"/>
      <c r="AE20" s="903"/>
      <c r="AF20" s="903"/>
      <c r="AG20" s="958"/>
      <c r="AH20" s="958"/>
      <c r="AI20" s="958"/>
      <c r="AJ20" s="958"/>
      <c r="AK20" s="903"/>
      <c r="AL20" s="903"/>
      <c r="AM20" s="958"/>
      <c r="AN20" s="958"/>
      <c r="AO20" s="958"/>
      <c r="AP20" s="958"/>
      <c r="AQ20" s="959"/>
      <c r="AR20" s="903"/>
      <c r="AS20" s="960"/>
      <c r="AT20" s="961"/>
      <c r="AU20" s="961"/>
      <c r="AV20" s="961"/>
      <c r="AW20" s="961"/>
      <c r="AX20" s="903"/>
      <c r="AY20" s="962"/>
      <c r="AZ20" s="962"/>
      <c r="BA20" s="962"/>
      <c r="BB20" s="957"/>
    </row>
    <row r="21" spans="1:54" ht="20.25" x14ac:dyDescent="0.3">
      <c r="A21" s="963" t="s">
        <v>575</v>
      </c>
      <c r="B21" s="964"/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O21" s="964"/>
      <c r="P21" s="964"/>
      <c r="Q21" s="964"/>
      <c r="R21" s="964"/>
      <c r="S21" s="964"/>
      <c r="T21" s="964"/>
      <c r="U21" s="964"/>
      <c r="V21" s="964"/>
      <c r="W21" s="964"/>
      <c r="X21" s="964"/>
      <c r="Y21" s="964"/>
      <c r="Z21" s="901"/>
      <c r="AA21" s="964"/>
      <c r="AB21" s="964"/>
      <c r="AC21" s="964"/>
      <c r="AD21" s="964"/>
      <c r="AE21" s="964"/>
      <c r="AF21" s="964"/>
      <c r="AG21" s="964"/>
      <c r="AH21" s="964"/>
      <c r="AI21" s="964"/>
      <c r="AJ21" s="964"/>
      <c r="AK21" s="964"/>
      <c r="AL21" s="964"/>
      <c r="AM21" s="964"/>
      <c r="AN21" s="964"/>
      <c r="AO21" s="964"/>
      <c r="AP21" s="964"/>
      <c r="AQ21" s="964"/>
      <c r="AR21" s="964"/>
      <c r="AS21" s="964"/>
      <c r="AT21" s="964"/>
      <c r="AU21" s="964"/>
      <c r="AV21" s="964"/>
      <c r="AW21" s="965"/>
      <c r="AX21" s="965"/>
      <c r="AY21" s="965"/>
      <c r="AZ21" s="965"/>
      <c r="BA21" s="903"/>
      <c r="BB21" s="901"/>
    </row>
    <row r="22" spans="1:54" ht="18.75" x14ac:dyDescent="0.3">
      <c r="A22" s="966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7"/>
      <c r="W22" s="967"/>
      <c r="X22" s="967"/>
      <c r="Y22" s="967"/>
      <c r="Z22" s="967"/>
      <c r="AA22" s="967"/>
      <c r="AB22" s="967"/>
      <c r="AC22" s="967"/>
      <c r="AD22" s="967"/>
      <c r="AE22" s="967"/>
      <c r="AF22" s="967"/>
      <c r="AG22" s="967"/>
      <c r="AH22" s="967"/>
      <c r="AI22" s="967"/>
      <c r="AJ22" s="967"/>
      <c r="AK22" s="967"/>
      <c r="AL22" s="967"/>
      <c r="AM22" s="967"/>
      <c r="AN22" s="967"/>
      <c r="AO22" s="967"/>
      <c r="AP22" s="967"/>
      <c r="AQ22" s="967"/>
      <c r="AR22" s="967"/>
      <c r="AS22" s="967"/>
      <c r="AT22" s="967"/>
      <c r="AU22" s="967"/>
      <c r="AV22" s="967"/>
      <c r="AW22" s="967"/>
      <c r="AX22" s="967"/>
      <c r="AY22" s="967"/>
      <c r="AZ22" s="967"/>
      <c r="BA22" s="903"/>
      <c r="BB22" s="901"/>
    </row>
    <row r="23" spans="1:54" ht="30" customHeight="1" x14ac:dyDescent="0.25">
      <c r="A23" s="1335" t="s">
        <v>99</v>
      </c>
      <c r="B23" s="1336"/>
      <c r="C23" s="1341" t="s">
        <v>122</v>
      </c>
      <c r="D23" s="1341"/>
      <c r="E23" s="1341"/>
      <c r="F23" s="1341" t="s">
        <v>440</v>
      </c>
      <c r="G23" s="1341"/>
      <c r="H23" s="1341"/>
      <c r="I23" s="1341" t="s">
        <v>441</v>
      </c>
      <c r="J23" s="1341"/>
      <c r="K23" s="1341"/>
      <c r="L23" s="1342" t="s">
        <v>442</v>
      </c>
      <c r="M23" s="1350"/>
      <c r="N23" s="1342" t="s">
        <v>125</v>
      </c>
      <c r="O23" s="1355"/>
      <c r="P23" s="1336"/>
      <c r="Q23" s="1342" t="s">
        <v>465</v>
      </c>
      <c r="R23" s="1343"/>
      <c r="S23" s="1344"/>
      <c r="T23" s="1342" t="s">
        <v>127</v>
      </c>
      <c r="U23" s="1355"/>
      <c r="V23" s="1336"/>
      <c r="W23" s="1342" t="s">
        <v>128</v>
      </c>
      <c r="X23" s="1355"/>
      <c r="Y23" s="1336"/>
      <c r="Z23" s="968"/>
      <c r="AA23" s="1329" t="s">
        <v>129</v>
      </c>
      <c r="AB23" s="1329"/>
      <c r="AC23" s="1329"/>
      <c r="AD23" s="1329"/>
      <c r="AE23" s="1329"/>
      <c r="AF23" s="1329"/>
      <c r="AG23" s="1329"/>
      <c r="AH23" s="1333" t="s">
        <v>130</v>
      </c>
      <c r="AI23" s="1333"/>
      <c r="AJ23" s="1333"/>
      <c r="AK23" s="1334" t="s">
        <v>131</v>
      </c>
      <c r="AL23" s="1334"/>
      <c r="AM23" s="1334"/>
      <c r="AN23" s="969"/>
      <c r="AO23" s="970"/>
      <c r="AP23" s="1176" t="s">
        <v>576</v>
      </c>
      <c r="AQ23" s="1176"/>
      <c r="AR23" s="1176"/>
      <c r="AS23" s="1176"/>
      <c r="AT23" s="1361" t="s">
        <v>577</v>
      </c>
      <c r="AU23" s="1361"/>
      <c r="AV23" s="1361"/>
      <c r="AW23" s="1361"/>
      <c r="AX23" s="1361"/>
      <c r="AY23" s="1319" t="s">
        <v>130</v>
      </c>
      <c r="AZ23" s="1319"/>
      <c r="BA23" s="1319"/>
      <c r="BB23" s="1319"/>
    </row>
    <row r="24" spans="1:54" ht="21" customHeight="1" x14ac:dyDescent="0.25">
      <c r="A24" s="1337"/>
      <c r="B24" s="1338"/>
      <c r="C24" s="1341"/>
      <c r="D24" s="1341"/>
      <c r="E24" s="1341"/>
      <c r="F24" s="1341"/>
      <c r="G24" s="1341"/>
      <c r="H24" s="1341"/>
      <c r="I24" s="1341"/>
      <c r="J24" s="1341"/>
      <c r="K24" s="1341"/>
      <c r="L24" s="1351"/>
      <c r="M24" s="1352"/>
      <c r="N24" s="1337"/>
      <c r="O24" s="1356"/>
      <c r="P24" s="1338"/>
      <c r="Q24" s="1345"/>
      <c r="R24" s="1331"/>
      <c r="S24" s="1346"/>
      <c r="T24" s="1337"/>
      <c r="U24" s="1356"/>
      <c r="V24" s="1338"/>
      <c r="W24" s="1337"/>
      <c r="X24" s="1356"/>
      <c r="Y24" s="1338"/>
      <c r="Z24" s="968"/>
      <c r="AA24" s="1329"/>
      <c r="AB24" s="1329"/>
      <c r="AC24" s="1329"/>
      <c r="AD24" s="1329"/>
      <c r="AE24" s="1329"/>
      <c r="AF24" s="1329"/>
      <c r="AG24" s="1329"/>
      <c r="AH24" s="1333"/>
      <c r="AI24" s="1333"/>
      <c r="AJ24" s="1333"/>
      <c r="AK24" s="1334"/>
      <c r="AL24" s="1334"/>
      <c r="AM24" s="1334"/>
      <c r="AN24" s="969"/>
      <c r="AO24" s="969"/>
      <c r="AP24" s="1176"/>
      <c r="AQ24" s="1176"/>
      <c r="AR24" s="1176"/>
      <c r="AS24" s="1176"/>
      <c r="AT24" s="1361"/>
      <c r="AU24" s="1361"/>
      <c r="AV24" s="1361"/>
      <c r="AW24" s="1361"/>
      <c r="AX24" s="1361"/>
      <c r="AY24" s="1319"/>
      <c r="AZ24" s="1319"/>
      <c r="BA24" s="1319"/>
      <c r="BB24" s="1319"/>
    </row>
    <row r="25" spans="1:54" ht="47.25" customHeight="1" x14ac:dyDescent="0.25">
      <c r="A25" s="1339"/>
      <c r="B25" s="1340"/>
      <c r="C25" s="1341"/>
      <c r="D25" s="1341"/>
      <c r="E25" s="1341"/>
      <c r="F25" s="1341"/>
      <c r="G25" s="1341"/>
      <c r="H25" s="1341"/>
      <c r="I25" s="1341"/>
      <c r="J25" s="1341"/>
      <c r="K25" s="1341"/>
      <c r="L25" s="1353"/>
      <c r="M25" s="1354"/>
      <c r="N25" s="1339"/>
      <c r="O25" s="1357"/>
      <c r="P25" s="1340"/>
      <c r="Q25" s="1347"/>
      <c r="R25" s="1348"/>
      <c r="S25" s="1349"/>
      <c r="T25" s="1339"/>
      <c r="U25" s="1357"/>
      <c r="V25" s="1340"/>
      <c r="W25" s="1339"/>
      <c r="X25" s="1357"/>
      <c r="Y25" s="1340"/>
      <c r="Z25" s="968"/>
      <c r="AA25" s="1329"/>
      <c r="AB25" s="1329"/>
      <c r="AC25" s="1329"/>
      <c r="AD25" s="1329"/>
      <c r="AE25" s="1329"/>
      <c r="AF25" s="1329"/>
      <c r="AG25" s="1329"/>
      <c r="AH25" s="1333"/>
      <c r="AI25" s="1333"/>
      <c r="AJ25" s="1333"/>
      <c r="AK25" s="1334"/>
      <c r="AL25" s="1334"/>
      <c r="AM25" s="1334"/>
      <c r="AN25" s="969"/>
      <c r="AO25" s="969"/>
      <c r="AP25" s="1176"/>
      <c r="AQ25" s="1176"/>
      <c r="AR25" s="1176"/>
      <c r="AS25" s="1176"/>
      <c r="AT25" s="1361"/>
      <c r="AU25" s="1361"/>
      <c r="AV25" s="1361"/>
      <c r="AW25" s="1361"/>
      <c r="AX25" s="1361"/>
      <c r="AY25" s="1319"/>
      <c r="AZ25" s="1319"/>
      <c r="BA25" s="1319"/>
      <c r="BB25" s="1319"/>
    </row>
    <row r="26" spans="1:54" ht="46.5" customHeight="1" x14ac:dyDescent="0.3">
      <c r="A26" s="1363">
        <v>1</v>
      </c>
      <c r="B26" s="1364"/>
      <c r="C26" s="1291">
        <v>36</v>
      </c>
      <c r="D26" s="1303"/>
      <c r="E26" s="1304"/>
      <c r="F26" s="1291">
        <v>2</v>
      </c>
      <c r="G26" s="1303"/>
      <c r="H26" s="1304"/>
      <c r="I26" s="1362">
        <v>2</v>
      </c>
      <c r="J26" s="1362"/>
      <c r="K26" s="1362"/>
      <c r="L26" s="1365"/>
      <c r="M26" s="1366"/>
      <c r="N26" s="1368"/>
      <c r="O26" s="1369"/>
      <c r="P26" s="1370"/>
      <c r="Q26" s="1367"/>
      <c r="R26" s="1312"/>
      <c r="S26" s="1313"/>
      <c r="T26" s="1291">
        <v>12</v>
      </c>
      <c r="U26" s="1303"/>
      <c r="V26" s="1304"/>
      <c r="W26" s="1294">
        <f>SUM(C26:V26)</f>
        <v>52</v>
      </c>
      <c r="X26" s="1292"/>
      <c r="Y26" s="1293"/>
      <c r="Z26" s="968"/>
      <c r="AA26" s="1285" t="s">
        <v>135</v>
      </c>
      <c r="AB26" s="1285"/>
      <c r="AC26" s="1285"/>
      <c r="AD26" s="1285"/>
      <c r="AE26" s="1285"/>
      <c r="AF26" s="1285"/>
      <c r="AG26" s="1285"/>
      <c r="AH26" s="1287">
        <v>6</v>
      </c>
      <c r="AI26" s="1287"/>
      <c r="AJ26" s="1287"/>
      <c r="AK26" s="1287">
        <v>2</v>
      </c>
      <c r="AL26" s="1287"/>
      <c r="AM26" s="1287"/>
      <c r="AN26" s="969"/>
      <c r="AO26" s="971"/>
      <c r="AP26" s="1176">
        <v>1</v>
      </c>
      <c r="AQ26" s="1176"/>
      <c r="AR26" s="1176"/>
      <c r="AS26" s="1176"/>
      <c r="AT26" s="1324" t="s">
        <v>578</v>
      </c>
      <c r="AU26" s="1319"/>
      <c r="AV26" s="1319"/>
      <c r="AW26" s="1319"/>
      <c r="AX26" s="1319"/>
      <c r="AY26" s="1319">
        <v>6</v>
      </c>
      <c r="AZ26" s="1319"/>
      <c r="BA26" s="1319"/>
      <c r="BB26" s="1319"/>
    </row>
    <row r="27" spans="1:54" ht="20.25" customHeight="1" x14ac:dyDescent="0.3">
      <c r="A27" s="1309">
        <v>2</v>
      </c>
      <c r="B27" s="1310"/>
      <c r="C27" s="1291">
        <v>36</v>
      </c>
      <c r="D27" s="1303"/>
      <c r="E27" s="1304"/>
      <c r="F27" s="1291">
        <v>2</v>
      </c>
      <c r="G27" s="1303"/>
      <c r="H27" s="1304"/>
      <c r="I27" s="1362">
        <v>2</v>
      </c>
      <c r="J27" s="1362"/>
      <c r="K27" s="1362"/>
      <c r="L27" s="1365"/>
      <c r="M27" s="1366"/>
      <c r="N27" s="1314"/>
      <c r="O27" s="1315"/>
      <c r="P27" s="1316"/>
      <c r="Q27" s="1367"/>
      <c r="R27" s="1312"/>
      <c r="S27" s="1313"/>
      <c r="T27" s="1291">
        <v>12</v>
      </c>
      <c r="U27" s="1303"/>
      <c r="V27" s="1304"/>
      <c r="W27" s="1294">
        <f>SUM(C27:V27)</f>
        <v>52</v>
      </c>
      <c r="X27" s="1292"/>
      <c r="Y27" s="1293"/>
      <c r="Z27" s="968"/>
      <c r="AA27" s="1328"/>
      <c r="AB27" s="1328"/>
      <c r="AC27" s="1328"/>
      <c r="AD27" s="1328"/>
      <c r="AE27" s="1328"/>
      <c r="AF27" s="1328"/>
      <c r="AG27" s="1328"/>
      <c r="AH27" s="1287"/>
      <c r="AI27" s="1287"/>
      <c r="AJ27" s="1287"/>
      <c r="AK27" s="1287"/>
      <c r="AL27" s="1287"/>
      <c r="AM27" s="1287"/>
      <c r="AN27" s="969"/>
      <c r="AO27" s="972"/>
      <c r="AP27" s="1176"/>
      <c r="AQ27" s="1176"/>
      <c r="AR27" s="1176"/>
      <c r="AS27" s="1176"/>
      <c r="AT27" s="1319"/>
      <c r="AU27" s="1319"/>
      <c r="AV27" s="1319"/>
      <c r="AW27" s="1319"/>
      <c r="AX27" s="1319"/>
      <c r="AY27" s="1319"/>
      <c r="AZ27" s="1319"/>
      <c r="BA27" s="1319"/>
      <c r="BB27" s="1319"/>
    </row>
    <row r="28" spans="1:54" ht="20.25" customHeight="1" x14ac:dyDescent="0.3">
      <c r="A28" s="1309">
        <v>3</v>
      </c>
      <c r="B28" s="1310"/>
      <c r="C28" s="1297">
        <v>23</v>
      </c>
      <c r="D28" s="1298"/>
      <c r="E28" s="1299"/>
      <c r="F28" s="1297">
        <v>3</v>
      </c>
      <c r="G28" s="1298"/>
      <c r="H28" s="1299"/>
      <c r="I28" s="1362">
        <v>3</v>
      </c>
      <c r="J28" s="1362"/>
      <c r="K28" s="1362"/>
      <c r="L28" s="1362">
        <v>4</v>
      </c>
      <c r="M28" s="1362"/>
      <c r="N28" s="1314">
        <v>4</v>
      </c>
      <c r="O28" s="1315"/>
      <c r="P28" s="1316"/>
      <c r="Q28" s="1311">
        <v>2</v>
      </c>
      <c r="R28" s="1312"/>
      <c r="S28" s="1313"/>
      <c r="T28" s="1297">
        <v>1</v>
      </c>
      <c r="U28" s="1298"/>
      <c r="V28" s="1299"/>
      <c r="W28" s="1294">
        <f>SUM(C28:V28)</f>
        <v>40</v>
      </c>
      <c r="X28" s="1292"/>
      <c r="Y28" s="1293"/>
      <c r="Z28" s="968"/>
      <c r="AA28" s="1328"/>
      <c r="AB28" s="1328"/>
      <c r="AC28" s="1328"/>
      <c r="AD28" s="1328"/>
      <c r="AE28" s="1328"/>
      <c r="AF28" s="1328"/>
      <c r="AG28" s="1328"/>
      <c r="AH28" s="1287"/>
      <c r="AI28" s="1287"/>
      <c r="AJ28" s="1287"/>
      <c r="AK28" s="1287"/>
      <c r="AL28" s="1287"/>
      <c r="AM28" s="1287"/>
      <c r="AN28" s="969"/>
      <c r="AO28" s="972"/>
      <c r="AP28" s="1176"/>
      <c r="AQ28" s="1176"/>
      <c r="AR28" s="1176"/>
      <c r="AS28" s="1176"/>
      <c r="AT28" s="1319"/>
      <c r="AU28" s="1319"/>
      <c r="AV28" s="1319"/>
      <c r="AW28" s="1319"/>
      <c r="AX28" s="1319"/>
      <c r="AY28" s="1319"/>
      <c r="AZ28" s="1319"/>
      <c r="BA28" s="1319"/>
      <c r="BB28" s="1319"/>
    </row>
    <row r="29" spans="1:54" ht="20.25" hidden="1" customHeight="1" x14ac:dyDescent="0.25">
      <c r="A29" s="901"/>
      <c r="B29" s="901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68"/>
      <c r="AA29" s="1285" t="s">
        <v>43</v>
      </c>
      <c r="AB29" s="1285"/>
      <c r="AC29" s="1285"/>
      <c r="AD29" s="1285"/>
      <c r="AE29" s="1285"/>
      <c r="AF29" s="1285"/>
      <c r="AG29" s="1285"/>
      <c r="AH29" s="1287">
        <v>4</v>
      </c>
      <c r="AI29" s="1287"/>
      <c r="AJ29" s="1287"/>
      <c r="AK29" s="1287">
        <v>2</v>
      </c>
      <c r="AL29" s="1287"/>
      <c r="AM29" s="1287"/>
      <c r="AN29" s="973"/>
      <c r="AO29" s="974"/>
      <c r="AP29" s="974"/>
      <c r="AQ29" s="974"/>
      <c r="AR29" s="974"/>
      <c r="AS29" s="974"/>
      <c r="AT29" s="974"/>
      <c r="AU29" s="974"/>
      <c r="AV29" s="974"/>
      <c r="AW29" s="974"/>
      <c r="AX29" s="974"/>
      <c r="AY29" s="974"/>
      <c r="AZ29" s="974"/>
      <c r="BA29" s="974"/>
      <c r="BB29" s="901"/>
    </row>
    <row r="30" spans="1:54" ht="20.25" hidden="1" customHeight="1" x14ac:dyDescent="0.25">
      <c r="A30" s="1309"/>
      <c r="B30" s="1310"/>
      <c r="C30" s="1291"/>
      <c r="D30" s="1303"/>
      <c r="E30" s="1304"/>
      <c r="F30" s="1291"/>
      <c r="G30" s="1292"/>
      <c r="H30" s="1293"/>
      <c r="I30" s="1294"/>
      <c r="J30" s="1295"/>
      <c r="K30" s="1295"/>
      <c r="L30" s="1295"/>
      <c r="M30" s="1296"/>
      <c r="N30" s="1320"/>
      <c r="O30" s="1310"/>
      <c r="P30" s="1321"/>
      <c r="Q30" s="1282"/>
      <c r="R30" s="1322"/>
      <c r="S30" s="1323"/>
      <c r="T30" s="1291"/>
      <c r="U30" s="1303"/>
      <c r="V30" s="1304"/>
      <c r="W30" s="1294"/>
      <c r="X30" s="1292"/>
      <c r="Y30" s="1293"/>
      <c r="Z30" s="968"/>
      <c r="AA30" s="1285"/>
      <c r="AB30" s="1285"/>
      <c r="AC30" s="1285"/>
      <c r="AD30" s="1285"/>
      <c r="AE30" s="1285"/>
      <c r="AF30" s="1285"/>
      <c r="AG30" s="1285"/>
      <c r="AH30" s="1287"/>
      <c r="AI30" s="1287"/>
      <c r="AJ30" s="1287"/>
      <c r="AK30" s="1287"/>
      <c r="AL30" s="1287"/>
      <c r="AM30" s="1287"/>
      <c r="AN30" s="975"/>
      <c r="AO30" s="1272"/>
      <c r="AP30" s="1273"/>
      <c r="AQ30" s="1273"/>
      <c r="AR30" s="1273"/>
      <c r="AS30" s="1274"/>
      <c r="AT30" s="1274"/>
      <c r="AU30" s="1274"/>
      <c r="AV30" s="1274"/>
      <c r="AW30" s="1274"/>
      <c r="AX30" s="1274"/>
      <c r="AY30" s="1274"/>
      <c r="AZ30" s="1274"/>
      <c r="BA30" s="1274"/>
      <c r="BB30" s="901"/>
    </row>
    <row r="31" spans="1:54" ht="18.75" customHeight="1" x14ac:dyDescent="0.3">
      <c r="A31" s="1307" t="s">
        <v>22</v>
      </c>
      <c r="B31" s="1280"/>
      <c r="C31" s="1297">
        <f>SUM(C26:C30)</f>
        <v>95</v>
      </c>
      <c r="D31" s="1298"/>
      <c r="E31" s="1299"/>
      <c r="F31" s="1297">
        <f>SUM(F26:F30)</f>
        <v>7</v>
      </c>
      <c r="G31" s="1300"/>
      <c r="H31" s="1301"/>
      <c r="I31" s="1302">
        <v>10</v>
      </c>
      <c r="J31" s="1302"/>
      <c r="K31" s="1302"/>
      <c r="L31" s="1305"/>
      <c r="M31" s="1306"/>
      <c r="N31" s="1279">
        <v>10</v>
      </c>
      <c r="O31" s="1280"/>
      <c r="P31" s="1281"/>
      <c r="Q31" s="1282">
        <v>2</v>
      </c>
      <c r="R31" s="1283"/>
      <c r="S31" s="1284"/>
      <c r="T31" s="1297">
        <f>SUM(T26:V30)</f>
        <v>25</v>
      </c>
      <c r="U31" s="1298"/>
      <c r="V31" s="1299"/>
      <c r="W31" s="1297">
        <f>SUM(W26:Y30)</f>
        <v>144</v>
      </c>
      <c r="X31" s="1300"/>
      <c r="Y31" s="1301"/>
      <c r="Z31" s="976"/>
      <c r="AA31" s="976"/>
      <c r="AB31" s="976"/>
      <c r="AC31" s="976"/>
      <c r="AD31" s="976"/>
      <c r="AE31" s="977"/>
      <c r="AF31" s="977"/>
      <c r="AG31" s="976"/>
      <c r="AH31" s="976"/>
      <c r="AI31" s="976"/>
      <c r="AJ31" s="976"/>
      <c r="AK31" s="977"/>
      <c r="AL31" s="977"/>
      <c r="AM31" s="976"/>
      <c r="AN31" s="976"/>
      <c r="AO31" s="976"/>
      <c r="AP31" s="976"/>
      <c r="AQ31" s="978"/>
      <c r="AR31" s="977"/>
      <c r="AS31" s="979"/>
      <c r="AT31" s="979"/>
      <c r="AU31" s="979"/>
      <c r="AV31" s="979"/>
      <c r="AW31" s="979"/>
      <c r="AX31" s="977"/>
      <c r="AY31" s="962"/>
      <c r="AZ31" s="962"/>
      <c r="BA31" s="962"/>
      <c r="BB31" s="901"/>
    </row>
    <row r="32" spans="1:54" ht="15.75" customHeight="1" x14ac:dyDescent="0.25">
      <c r="AP32" s="1275"/>
      <c r="AQ32" s="1276"/>
      <c r="AR32" s="1276"/>
      <c r="AS32" s="1276"/>
      <c r="AT32" s="1277"/>
      <c r="AU32" s="1278"/>
      <c r="AV32" s="1278"/>
      <c r="AW32" s="1278"/>
      <c r="AX32" s="1278"/>
      <c r="AY32" s="1270"/>
      <c r="AZ32" s="1270"/>
      <c r="BA32" s="1270"/>
      <c r="BB32" s="1271"/>
    </row>
    <row r="33" spans="42:54" ht="15.75" customHeight="1" x14ac:dyDescent="0.25">
      <c r="AP33" s="1276"/>
      <c r="AQ33" s="1276"/>
      <c r="AR33" s="1276"/>
      <c r="AS33" s="1276"/>
      <c r="AT33" s="1278"/>
      <c r="AU33" s="1278"/>
      <c r="AV33" s="1278"/>
      <c r="AW33" s="1278"/>
      <c r="AX33" s="1278"/>
      <c r="AY33" s="1270"/>
      <c r="AZ33" s="1270"/>
      <c r="BA33" s="1270"/>
      <c r="BB33" s="1271"/>
    </row>
    <row r="34" spans="42:54" ht="15.75" customHeight="1" x14ac:dyDescent="0.25">
      <c r="AP34" s="1276"/>
      <c r="AQ34" s="1276"/>
      <c r="AR34" s="1276"/>
      <c r="AS34" s="1276"/>
      <c r="AT34" s="1278"/>
      <c r="AU34" s="1278"/>
      <c r="AV34" s="1278"/>
      <c r="AW34" s="1278"/>
      <c r="AX34" s="1278"/>
      <c r="AY34" s="1270"/>
      <c r="AZ34" s="1270"/>
      <c r="BA34" s="1270"/>
      <c r="BB34" s="1271"/>
    </row>
    <row r="35" spans="42:54" ht="15.75" customHeight="1" x14ac:dyDescent="0.25">
      <c r="AP35" s="1276"/>
      <c r="AQ35" s="1276"/>
      <c r="AR35" s="1276"/>
      <c r="AS35" s="1276"/>
      <c r="AT35" s="1278"/>
      <c r="AU35" s="1278"/>
      <c r="AV35" s="1278"/>
      <c r="AW35" s="1278"/>
      <c r="AX35" s="1278"/>
      <c r="AY35" s="1270"/>
      <c r="AZ35" s="1270"/>
      <c r="BA35" s="1270"/>
      <c r="BB35" s="1271"/>
    </row>
  </sheetData>
  <mergeCells count="116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T23:V25"/>
    <mergeCell ref="W23:Y25"/>
    <mergeCell ref="C28:E28"/>
    <mergeCell ref="F23:H25"/>
    <mergeCell ref="I23:K25"/>
    <mergeCell ref="W26:Y26"/>
    <mergeCell ref="AO6:BA6"/>
    <mergeCell ref="A7:O7"/>
    <mergeCell ref="P7:AN7"/>
    <mergeCell ref="AO7:BA9"/>
    <mergeCell ref="A8:O8"/>
    <mergeCell ref="P8:AN8"/>
    <mergeCell ref="P9:AN9"/>
    <mergeCell ref="AY23:BB25"/>
    <mergeCell ref="AT23:AX25"/>
    <mergeCell ref="C27:E27"/>
    <mergeCell ref="F27:H27"/>
    <mergeCell ref="I27:K27"/>
    <mergeCell ref="A26:B26"/>
    <mergeCell ref="C26:E26"/>
    <mergeCell ref="F26:H26"/>
    <mergeCell ref="A27:B27"/>
    <mergeCell ref="I26:K26"/>
    <mergeCell ref="AA26:AG26"/>
    <mergeCell ref="AP26:AS28"/>
    <mergeCell ref="L28:M28"/>
    <mergeCell ref="T26:V26"/>
    <mergeCell ref="L26:M26"/>
    <mergeCell ref="Q26:S26"/>
    <mergeCell ref="N26:P26"/>
    <mergeCell ref="L27:M27"/>
    <mergeCell ref="N27:P27"/>
    <mergeCell ref="Q27:S27"/>
    <mergeCell ref="F28:H28"/>
    <mergeCell ref="I28:K28"/>
    <mergeCell ref="A28:B28"/>
    <mergeCell ref="Q28:S28"/>
    <mergeCell ref="T28:V28"/>
    <mergeCell ref="N28:P28"/>
    <mergeCell ref="W28:Y28"/>
    <mergeCell ref="W27:Y27"/>
    <mergeCell ref="A30:B30"/>
    <mergeCell ref="C30:E30"/>
    <mergeCell ref="O12:R12"/>
    <mergeCell ref="S12:W12"/>
    <mergeCell ref="T27:V27"/>
    <mergeCell ref="N30:P30"/>
    <mergeCell ref="Q30:S30"/>
    <mergeCell ref="A12:A13"/>
    <mergeCell ref="B12:E12"/>
    <mergeCell ref="F12:I12"/>
    <mergeCell ref="J12:N12"/>
    <mergeCell ref="A19:AZ19"/>
    <mergeCell ref="AH23:AJ25"/>
    <mergeCell ref="AK23:AM25"/>
    <mergeCell ref="AP23:AS25"/>
    <mergeCell ref="A23:B25"/>
    <mergeCell ref="C23:E25"/>
    <mergeCell ref="Q23:S25"/>
    <mergeCell ref="C31:E31"/>
    <mergeCell ref="F31:H31"/>
    <mergeCell ref="I31:K31"/>
    <mergeCell ref="W30:Y30"/>
    <mergeCell ref="T31:V31"/>
    <mergeCell ref="W31:Y31"/>
    <mergeCell ref="T30:V30"/>
    <mergeCell ref="L31:M31"/>
    <mergeCell ref="A31:B31"/>
    <mergeCell ref="BB4:BB5"/>
    <mergeCell ref="AH26:AJ26"/>
    <mergeCell ref="AK26:AM26"/>
    <mergeCell ref="AH29:AJ30"/>
    <mergeCell ref="AK29:AM30"/>
    <mergeCell ref="AB12:AE12"/>
    <mergeCell ref="AF12:AI12"/>
    <mergeCell ref="F30:H30"/>
    <mergeCell ref="I30:M30"/>
    <mergeCell ref="X12:AA12"/>
    <mergeCell ref="AY26:BB28"/>
    <mergeCell ref="AH27:AJ28"/>
    <mergeCell ref="AK27:AM28"/>
    <mergeCell ref="AJ12:AN12"/>
    <mergeCell ref="AO12:AR12"/>
    <mergeCell ref="AS12:AW12"/>
    <mergeCell ref="AX12:BA12"/>
    <mergeCell ref="AT26:AX28"/>
    <mergeCell ref="A11:BA11"/>
    <mergeCell ref="AA27:AG28"/>
    <mergeCell ref="AA23:AG25"/>
    <mergeCell ref="L23:M25"/>
    <mergeCell ref="N23:P25"/>
    <mergeCell ref="AR16:BA16"/>
    <mergeCell ref="AY32:BB35"/>
    <mergeCell ref="AO30:AR30"/>
    <mergeCell ref="AS30:AW30"/>
    <mergeCell ref="AX30:BA30"/>
    <mergeCell ref="AP32:AS35"/>
    <mergeCell ref="AT32:AX35"/>
    <mergeCell ref="N31:P31"/>
    <mergeCell ref="Q31:S31"/>
    <mergeCell ref="AA29:AG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tabSelected="1" view="pageBreakPreview" topLeftCell="A18" zoomScale="85" zoomScaleNormal="85" workbookViewId="0">
      <selection activeCell="A18" sqref="A1:X1048576"/>
    </sheetView>
  </sheetViews>
  <sheetFormatPr defaultRowHeight="15.75" x14ac:dyDescent="0.25"/>
  <cols>
    <col min="1" max="1" width="11.28515625" style="323" customWidth="1"/>
    <col min="2" max="2" width="45.85546875" style="469" customWidth="1"/>
    <col min="3" max="3" width="6.7109375" style="324" customWidth="1"/>
    <col min="4" max="4" width="12" style="325" customWidth="1"/>
    <col min="5" max="5" width="7.28515625" style="325" customWidth="1"/>
    <col min="6" max="6" width="6.42578125" style="324" customWidth="1"/>
    <col min="7" max="7" width="7.42578125" style="324" customWidth="1"/>
    <col min="8" max="8" width="9.85546875" style="324" customWidth="1"/>
    <col min="9" max="9" width="8.7109375" style="777" customWidth="1"/>
    <col min="10" max="10" width="8" style="777" customWidth="1"/>
    <col min="11" max="11" width="5.85546875" style="777" customWidth="1"/>
    <col min="12" max="12" width="7.85546875" style="777" customWidth="1"/>
    <col min="13" max="13" width="8.85546875" style="777" customWidth="1"/>
    <col min="14" max="14" width="6.42578125" style="777" customWidth="1"/>
    <col min="15" max="18" width="5.85546875" style="777" customWidth="1"/>
    <col min="19" max="19" width="5.85546875" style="777" hidden="1" customWidth="1"/>
    <col min="20" max="20" width="5" style="777" customWidth="1"/>
    <col min="21" max="21" width="5.140625" style="777" customWidth="1"/>
    <col min="22" max="22" width="5" style="777" customWidth="1"/>
    <col min="23" max="23" width="4.42578125" style="777" customWidth="1"/>
    <col min="24" max="24" width="4.7109375" style="777" customWidth="1"/>
    <col min="25" max="29" width="0" style="469" hidden="1" customWidth="1"/>
    <col min="30" max="16384" width="9.140625" style="469"/>
  </cols>
  <sheetData>
    <row r="1" spans="1:29" s="104" customFormat="1" ht="18.75" customHeight="1" thickBot="1" x14ac:dyDescent="0.3">
      <c r="A1" s="1467" t="s">
        <v>468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468"/>
      <c r="P1" s="1468"/>
      <c r="Q1" s="1468"/>
      <c r="R1" s="1468"/>
      <c r="S1" s="1468"/>
      <c r="T1" s="1468"/>
      <c r="U1" s="1468"/>
      <c r="V1" s="1468"/>
      <c r="W1" s="1468"/>
      <c r="X1" s="1469"/>
    </row>
    <row r="2" spans="1:29" s="104" customFormat="1" ht="15.75" customHeight="1" x14ac:dyDescent="0.25">
      <c r="A2" s="1431" t="s">
        <v>137</v>
      </c>
      <c r="B2" s="1433" t="s">
        <v>138</v>
      </c>
      <c r="C2" s="1435" t="s">
        <v>139</v>
      </c>
      <c r="D2" s="1436"/>
      <c r="E2" s="1436"/>
      <c r="F2" s="1437"/>
      <c r="G2" s="1438" t="s">
        <v>140</v>
      </c>
      <c r="H2" s="1440" t="s">
        <v>141</v>
      </c>
      <c r="I2" s="1441"/>
      <c r="J2" s="1441"/>
      <c r="K2" s="1441"/>
      <c r="L2" s="1441"/>
      <c r="M2" s="1442"/>
      <c r="N2" s="1462" t="s">
        <v>321</v>
      </c>
      <c r="O2" s="1446"/>
      <c r="P2" s="1446"/>
      <c r="Q2" s="1446"/>
      <c r="R2" s="1446"/>
      <c r="S2" s="1446"/>
      <c r="T2" s="1446"/>
      <c r="U2" s="1446"/>
      <c r="V2" s="1446"/>
      <c r="W2" s="1446"/>
      <c r="X2" s="1447"/>
    </row>
    <row r="3" spans="1:29" s="104" customFormat="1" ht="16.5" customHeight="1" thickBot="1" x14ac:dyDescent="0.3">
      <c r="A3" s="1432"/>
      <c r="B3" s="1434"/>
      <c r="C3" s="1454" t="s">
        <v>142</v>
      </c>
      <c r="D3" s="1472" t="s">
        <v>143</v>
      </c>
      <c r="E3" s="1474" t="s">
        <v>144</v>
      </c>
      <c r="F3" s="1475"/>
      <c r="G3" s="1439"/>
      <c r="H3" s="1455" t="s">
        <v>6</v>
      </c>
      <c r="I3" s="1456" t="s">
        <v>145</v>
      </c>
      <c r="J3" s="1457"/>
      <c r="K3" s="1457"/>
      <c r="L3" s="1458"/>
      <c r="M3" s="1470" t="s">
        <v>146</v>
      </c>
      <c r="N3" s="1463"/>
      <c r="O3" s="1464"/>
      <c r="P3" s="1464"/>
      <c r="Q3" s="1464"/>
      <c r="R3" s="1464"/>
      <c r="S3" s="1464"/>
      <c r="T3" s="1464"/>
      <c r="U3" s="1464"/>
      <c r="V3" s="1464"/>
      <c r="W3" s="1464"/>
      <c r="X3" s="1465"/>
    </row>
    <row r="4" spans="1:29" s="104" customFormat="1" ht="16.5" customHeight="1" thickBot="1" x14ac:dyDescent="0.3">
      <c r="A4" s="1432"/>
      <c r="B4" s="1434"/>
      <c r="C4" s="1454"/>
      <c r="D4" s="1472"/>
      <c r="E4" s="1472" t="s">
        <v>147</v>
      </c>
      <c r="F4" s="1473" t="s">
        <v>148</v>
      </c>
      <c r="G4" s="1439"/>
      <c r="H4" s="1476"/>
      <c r="I4" s="1429" t="s">
        <v>22</v>
      </c>
      <c r="J4" s="1429" t="s">
        <v>26</v>
      </c>
      <c r="K4" s="1429" t="s">
        <v>149</v>
      </c>
      <c r="L4" s="1429" t="s">
        <v>150</v>
      </c>
      <c r="M4" s="1471"/>
      <c r="N4" s="1428" t="s">
        <v>151</v>
      </c>
      <c r="O4" s="1424"/>
      <c r="P4" s="1423" t="s">
        <v>152</v>
      </c>
      <c r="Q4" s="1424"/>
      <c r="R4" s="1423" t="s">
        <v>320</v>
      </c>
      <c r="S4" s="1453"/>
      <c r="T4" s="1424"/>
      <c r="U4" s="1423" t="s">
        <v>514</v>
      </c>
      <c r="V4" s="1424"/>
      <c r="W4" s="1423" t="s">
        <v>591</v>
      </c>
      <c r="X4" s="1466"/>
    </row>
    <row r="5" spans="1:29" s="104" customFormat="1" ht="16.5" thickBot="1" x14ac:dyDescent="0.3">
      <c r="A5" s="1432"/>
      <c r="B5" s="1434"/>
      <c r="C5" s="1454"/>
      <c r="D5" s="1472"/>
      <c r="E5" s="1472"/>
      <c r="F5" s="1473"/>
      <c r="G5" s="1439"/>
      <c r="H5" s="1476"/>
      <c r="I5" s="1430"/>
      <c r="J5" s="1430"/>
      <c r="K5" s="1430"/>
      <c r="L5" s="1430"/>
      <c r="M5" s="1471"/>
      <c r="N5" s="767">
        <v>1</v>
      </c>
      <c r="O5" s="319">
        <v>2</v>
      </c>
      <c r="P5" s="319">
        <v>3</v>
      </c>
      <c r="Q5" s="319">
        <v>4</v>
      </c>
      <c r="R5" s="319">
        <v>5</v>
      </c>
      <c r="S5" s="710"/>
      <c r="T5" s="319">
        <v>6</v>
      </c>
      <c r="U5" s="319">
        <v>7</v>
      </c>
      <c r="V5" s="319">
        <v>8</v>
      </c>
      <c r="W5" s="319"/>
      <c r="X5" s="319"/>
    </row>
    <row r="6" spans="1:29" s="104" customFormat="1" x14ac:dyDescent="0.25">
      <c r="A6" s="1432"/>
      <c r="B6" s="1434"/>
      <c r="C6" s="1454"/>
      <c r="D6" s="1472"/>
      <c r="E6" s="1472"/>
      <c r="F6" s="1473"/>
      <c r="G6" s="1439"/>
      <c r="H6" s="1476"/>
      <c r="I6" s="1430"/>
      <c r="J6" s="1430"/>
      <c r="K6" s="1430"/>
      <c r="L6" s="1430"/>
      <c r="M6" s="1471"/>
      <c r="N6" s="792"/>
      <c r="O6" s="794"/>
      <c r="P6" s="792"/>
      <c r="Q6" s="794"/>
      <c r="R6" s="795"/>
      <c r="S6" s="793"/>
      <c r="T6" s="803"/>
      <c r="U6" s="792"/>
      <c r="V6" s="794"/>
      <c r="W6" s="795"/>
      <c r="X6" s="794"/>
    </row>
    <row r="7" spans="1:29" s="104" customFormat="1" ht="20.25" customHeight="1" thickBot="1" x14ac:dyDescent="0.3">
      <c r="A7" s="1432"/>
      <c r="B7" s="1434"/>
      <c r="C7" s="1455"/>
      <c r="D7" s="1429"/>
      <c r="E7" s="1429"/>
      <c r="F7" s="1470"/>
      <c r="G7" s="1439"/>
      <c r="H7" s="1476"/>
      <c r="I7" s="1430"/>
      <c r="J7" s="1430"/>
      <c r="K7" s="1430"/>
      <c r="L7" s="1430"/>
      <c r="M7" s="1471"/>
      <c r="N7" s="798"/>
      <c r="O7" s="799"/>
      <c r="P7" s="796"/>
      <c r="Q7" s="797"/>
      <c r="R7" s="800"/>
      <c r="S7" s="801"/>
      <c r="T7" s="804"/>
      <c r="U7" s="796"/>
      <c r="V7" s="797"/>
      <c r="W7" s="800"/>
      <c r="X7" s="799"/>
    </row>
    <row r="8" spans="1:29" s="104" customFormat="1" ht="16.5" thickBot="1" x14ac:dyDescent="0.3">
      <c r="A8" s="316">
        <v>1</v>
      </c>
      <c r="B8" s="319">
        <v>2</v>
      </c>
      <c r="C8" s="1129">
        <v>3</v>
      </c>
      <c r="D8" s="316">
        <v>4</v>
      </c>
      <c r="E8" s="316">
        <v>5</v>
      </c>
      <c r="F8" s="316">
        <v>6</v>
      </c>
      <c r="G8" s="316">
        <v>7</v>
      </c>
      <c r="H8" s="316">
        <v>8</v>
      </c>
      <c r="I8" s="316">
        <v>9</v>
      </c>
      <c r="J8" s="316">
        <v>10</v>
      </c>
      <c r="K8" s="316">
        <v>11</v>
      </c>
      <c r="L8" s="316">
        <v>12</v>
      </c>
      <c r="M8" s="1133">
        <v>13</v>
      </c>
      <c r="N8" s="316">
        <v>14</v>
      </c>
      <c r="O8" s="802">
        <v>15</v>
      </c>
      <c r="P8" s="802">
        <v>16</v>
      </c>
      <c r="Q8" s="802">
        <v>17</v>
      </c>
      <c r="R8" s="802">
        <v>18</v>
      </c>
      <c r="S8" s="802"/>
      <c r="T8" s="802">
        <v>19</v>
      </c>
      <c r="U8" s="802">
        <v>20</v>
      </c>
      <c r="V8" s="802">
        <v>21</v>
      </c>
      <c r="W8" s="802">
        <v>22</v>
      </c>
      <c r="X8" s="317">
        <v>23</v>
      </c>
      <c r="Y8" s="320">
        <v>25</v>
      </c>
      <c r="Z8" s="318">
        <v>26</v>
      </c>
      <c r="AA8" s="321">
        <v>27</v>
      </c>
      <c r="AB8" s="318">
        <v>28</v>
      </c>
      <c r="AC8" s="321">
        <v>29</v>
      </c>
    </row>
    <row r="9" spans="1:29" s="104" customFormat="1" ht="16.5" thickBot="1" x14ac:dyDescent="0.3">
      <c r="A9" s="1459" t="s">
        <v>153</v>
      </c>
      <c r="B9" s="1460"/>
      <c r="C9" s="1460"/>
      <c r="D9" s="1460"/>
      <c r="E9" s="1460"/>
      <c r="F9" s="1460"/>
      <c r="G9" s="1460"/>
      <c r="H9" s="1460"/>
      <c r="I9" s="1460"/>
      <c r="J9" s="1460"/>
      <c r="K9" s="1460"/>
      <c r="L9" s="1460"/>
      <c r="M9" s="1460"/>
      <c r="N9" s="1460"/>
      <c r="O9" s="1460"/>
      <c r="P9" s="1460"/>
      <c r="Q9" s="1460"/>
      <c r="R9" s="1460"/>
      <c r="S9" s="1460"/>
      <c r="T9" s="1460"/>
      <c r="U9" s="1460"/>
      <c r="V9" s="1460"/>
      <c r="W9" s="1460"/>
      <c r="X9" s="1461"/>
    </row>
    <row r="10" spans="1:29" s="104" customFormat="1" ht="16.5" thickBot="1" x14ac:dyDescent="0.3">
      <c r="A10" s="1425" t="s">
        <v>154</v>
      </c>
      <c r="B10" s="1426"/>
      <c r="C10" s="1426"/>
      <c r="D10" s="1426"/>
      <c r="E10" s="1426"/>
      <c r="F10" s="1426"/>
      <c r="G10" s="1426"/>
      <c r="H10" s="1426"/>
      <c r="I10" s="1426"/>
      <c r="J10" s="1426"/>
      <c r="K10" s="1426"/>
      <c r="L10" s="1426"/>
      <c r="M10" s="1426"/>
      <c r="N10" s="1426"/>
      <c r="O10" s="1426"/>
      <c r="P10" s="1426"/>
      <c r="Q10" s="1426"/>
      <c r="R10" s="1426"/>
      <c r="S10" s="1426"/>
      <c r="T10" s="1426"/>
      <c r="U10" s="1426"/>
      <c r="V10" s="1426"/>
      <c r="W10" s="1426"/>
      <c r="X10" s="1427"/>
    </row>
    <row r="11" spans="1:29" s="105" customFormat="1" ht="32.25" customHeight="1" x14ac:dyDescent="0.25">
      <c r="A11" s="569" t="s">
        <v>155</v>
      </c>
      <c r="B11" s="570" t="s">
        <v>472</v>
      </c>
      <c r="C11" s="502"/>
      <c r="D11" s="571"/>
      <c r="E11" s="572"/>
      <c r="F11" s="573"/>
      <c r="G11" s="574">
        <v>12</v>
      </c>
      <c r="H11" s="656">
        <f t="shared" ref="H11:H43" si="0">G11*30</f>
        <v>360</v>
      </c>
      <c r="I11" s="575"/>
      <c r="J11" s="576"/>
      <c r="K11" s="577"/>
      <c r="L11" s="577"/>
      <c r="M11" s="696"/>
      <c r="N11" s="807"/>
      <c r="O11" s="580"/>
      <c r="P11" s="579"/>
      <c r="Q11" s="621"/>
      <c r="R11" s="509"/>
      <c r="S11" s="468"/>
      <c r="T11" s="494"/>
      <c r="U11" s="504"/>
      <c r="V11" s="621"/>
      <c r="W11" s="509"/>
      <c r="X11" s="494"/>
    </row>
    <row r="12" spans="1:29" s="416" customFormat="1" ht="21.75" customHeight="1" x14ac:dyDescent="0.25">
      <c r="A12" s="258" t="s">
        <v>322</v>
      </c>
      <c r="B12" s="405" t="s">
        <v>494</v>
      </c>
      <c r="C12" s="490"/>
      <c r="D12" s="496" t="s">
        <v>160</v>
      </c>
      <c r="E12" s="581"/>
      <c r="F12" s="260"/>
      <c r="G12" s="261">
        <v>2</v>
      </c>
      <c r="H12" s="262">
        <f t="shared" si="0"/>
        <v>60</v>
      </c>
      <c r="I12" s="490">
        <v>4</v>
      </c>
      <c r="J12" s="784" t="s">
        <v>292</v>
      </c>
      <c r="K12" s="396"/>
      <c r="L12" s="396"/>
      <c r="M12" s="117">
        <f>H12-I12</f>
        <v>56</v>
      </c>
      <c r="N12" s="808" t="s">
        <v>292</v>
      </c>
      <c r="O12" s="771"/>
      <c r="P12" s="770"/>
      <c r="Q12" s="117"/>
      <c r="R12" s="259"/>
      <c r="S12" s="396"/>
      <c r="T12" s="269"/>
      <c r="U12" s="470"/>
      <c r="V12" s="117"/>
      <c r="W12" s="259"/>
      <c r="X12" s="260"/>
    </row>
    <row r="13" spans="1:29" s="105" customFormat="1" ht="31.5" x14ac:dyDescent="0.25">
      <c r="A13" s="258" t="s">
        <v>156</v>
      </c>
      <c r="B13" s="405" t="s">
        <v>647</v>
      </c>
      <c r="C13" s="490"/>
      <c r="D13" s="496" t="s">
        <v>160</v>
      </c>
      <c r="E13" s="581"/>
      <c r="F13" s="260"/>
      <c r="G13" s="261">
        <v>4</v>
      </c>
      <c r="H13" s="262">
        <f t="shared" si="0"/>
        <v>120</v>
      </c>
      <c r="I13" s="512">
        <v>4</v>
      </c>
      <c r="J13" s="784" t="s">
        <v>292</v>
      </c>
      <c r="K13" s="396"/>
      <c r="L13" s="396"/>
      <c r="M13" s="117">
        <f>H13-I13</f>
        <v>116</v>
      </c>
      <c r="N13" s="808" t="s">
        <v>292</v>
      </c>
      <c r="O13" s="583"/>
      <c r="P13" s="582"/>
      <c r="Q13" s="815"/>
      <c r="R13" s="216"/>
      <c r="S13" s="217"/>
      <c r="T13" s="215"/>
      <c r="U13" s="491"/>
      <c r="V13" s="815"/>
      <c r="W13" s="216"/>
      <c r="X13" s="273"/>
    </row>
    <row r="14" spans="1:29" s="105" customFormat="1" ht="19.5" customHeight="1" x14ac:dyDescent="0.25">
      <c r="A14" s="258" t="s">
        <v>157</v>
      </c>
      <c r="B14" s="405" t="s">
        <v>52</v>
      </c>
      <c r="C14" s="490"/>
      <c r="D14" s="496"/>
      <c r="E14" s="581"/>
      <c r="F14" s="260"/>
      <c r="G14" s="261">
        <v>6</v>
      </c>
      <c r="H14" s="262">
        <f t="shared" si="0"/>
        <v>180</v>
      </c>
      <c r="I14" s="512"/>
      <c r="J14" s="264"/>
      <c r="K14" s="465"/>
      <c r="L14" s="465"/>
      <c r="M14" s="805"/>
      <c r="N14" s="809"/>
      <c r="O14" s="583"/>
      <c r="P14" s="582"/>
      <c r="Q14" s="815"/>
      <c r="R14" s="216"/>
      <c r="S14" s="217"/>
      <c r="T14" s="215"/>
      <c r="U14" s="491"/>
      <c r="V14" s="815"/>
      <c r="W14" s="216"/>
      <c r="X14" s="273"/>
    </row>
    <row r="15" spans="1:29" s="105" customFormat="1" ht="31.5" x14ac:dyDescent="0.25">
      <c r="A15" s="939" t="s">
        <v>516</v>
      </c>
      <c r="B15" s="499" t="s">
        <v>474</v>
      </c>
      <c r="C15" s="490"/>
      <c r="D15" s="490"/>
      <c r="E15" s="585"/>
      <c r="F15" s="272"/>
      <c r="G15" s="261">
        <v>3</v>
      </c>
      <c r="H15" s="262">
        <f t="shared" si="0"/>
        <v>90</v>
      </c>
      <c r="I15" s="512"/>
      <c r="J15" s="264"/>
      <c r="K15" s="465"/>
      <c r="L15" s="465"/>
      <c r="M15" s="805"/>
      <c r="N15" s="810"/>
      <c r="O15" s="604"/>
      <c r="P15" s="648"/>
      <c r="Q15" s="805"/>
      <c r="R15" s="266"/>
      <c r="S15" s="465"/>
      <c r="T15" s="265"/>
      <c r="U15" s="264"/>
      <c r="V15" s="805"/>
      <c r="W15" s="266"/>
      <c r="X15" s="265"/>
    </row>
    <row r="16" spans="1:29" s="105" customFormat="1" ht="18" customHeight="1" x14ac:dyDescent="0.25">
      <c r="A16" s="939" t="s">
        <v>517</v>
      </c>
      <c r="B16" s="499" t="s">
        <v>80</v>
      </c>
      <c r="C16" s="490"/>
      <c r="D16" s="587"/>
      <c r="E16" s="588"/>
      <c r="F16" s="589"/>
      <c r="G16" s="590">
        <v>3</v>
      </c>
      <c r="H16" s="591">
        <f t="shared" si="0"/>
        <v>90</v>
      </c>
      <c r="I16" s="512"/>
      <c r="J16" s="264"/>
      <c r="K16" s="465"/>
      <c r="L16" s="465"/>
      <c r="M16" s="805"/>
      <c r="N16" s="810"/>
      <c r="O16" s="604"/>
      <c r="P16" s="648"/>
      <c r="Q16" s="805"/>
      <c r="R16" s="266"/>
      <c r="S16" s="465"/>
      <c r="T16" s="265"/>
      <c r="U16" s="264"/>
      <c r="V16" s="805"/>
      <c r="W16" s="266"/>
      <c r="X16" s="265"/>
    </row>
    <row r="17" spans="1:32" x14ac:dyDescent="0.25">
      <c r="A17" s="940"/>
      <c r="B17" s="280" t="s">
        <v>473</v>
      </c>
      <c r="C17" s="592"/>
      <c r="D17" s="593"/>
      <c r="E17" s="598"/>
      <c r="F17" s="594"/>
      <c r="G17" s="595">
        <v>1</v>
      </c>
      <c r="H17" s="596">
        <f t="shared" si="0"/>
        <v>30</v>
      </c>
      <c r="I17" s="512"/>
      <c r="J17" s="264"/>
      <c r="K17" s="465"/>
      <c r="L17" s="465"/>
      <c r="M17" s="805"/>
      <c r="N17" s="810"/>
      <c r="O17" s="583"/>
      <c r="P17" s="582"/>
      <c r="Q17" s="815"/>
      <c r="R17" s="216"/>
      <c r="S17" s="217"/>
      <c r="T17" s="410"/>
      <c r="U17" s="481"/>
      <c r="V17" s="728"/>
      <c r="W17" s="411"/>
      <c r="X17" s="410"/>
    </row>
    <row r="18" spans="1:32" x14ac:dyDescent="0.25">
      <c r="A18" s="940"/>
      <c r="B18" s="407" t="s">
        <v>515</v>
      </c>
      <c r="C18" s="592"/>
      <c r="D18" s="597">
        <v>1</v>
      </c>
      <c r="E18" s="598"/>
      <c r="F18" s="594"/>
      <c r="G18" s="595">
        <v>2</v>
      </c>
      <c r="H18" s="596">
        <f t="shared" si="0"/>
        <v>60</v>
      </c>
      <c r="I18" s="512">
        <v>4</v>
      </c>
      <c r="J18" s="773" t="s">
        <v>292</v>
      </c>
      <c r="K18" s="465"/>
      <c r="L18" s="465"/>
      <c r="M18" s="805">
        <f>H18-I18</f>
        <v>56</v>
      </c>
      <c r="N18" s="789" t="s">
        <v>292</v>
      </c>
      <c r="O18" s="583"/>
      <c r="P18" s="582"/>
      <c r="Q18" s="815"/>
      <c r="R18" s="216"/>
      <c r="S18" s="217"/>
      <c r="T18" s="410"/>
      <c r="U18" s="481"/>
      <c r="V18" s="728"/>
      <c r="W18" s="411"/>
      <c r="X18" s="410"/>
    </row>
    <row r="19" spans="1:32" x14ac:dyDescent="0.25">
      <c r="A19" s="258" t="s">
        <v>158</v>
      </c>
      <c r="B19" s="405" t="s">
        <v>19</v>
      </c>
      <c r="C19" s="490"/>
      <c r="D19" s="490"/>
      <c r="E19" s="585"/>
      <c r="F19" s="272"/>
      <c r="G19" s="261">
        <v>6</v>
      </c>
      <c r="H19" s="262">
        <f t="shared" si="0"/>
        <v>180</v>
      </c>
      <c r="I19" s="512"/>
      <c r="J19" s="264"/>
      <c r="K19" s="465"/>
      <c r="L19" s="465"/>
      <c r="M19" s="805"/>
      <c r="N19" s="809"/>
      <c r="O19" s="583"/>
      <c r="P19" s="582"/>
      <c r="Q19" s="815"/>
      <c r="R19" s="216"/>
      <c r="S19" s="217"/>
      <c r="T19" s="410"/>
      <c r="U19" s="481"/>
      <c r="V19" s="728"/>
      <c r="W19" s="411"/>
      <c r="X19" s="410"/>
    </row>
    <row r="20" spans="1:32" x14ac:dyDescent="0.25">
      <c r="A20" s="941"/>
      <c r="B20" s="280" t="s">
        <v>473</v>
      </c>
      <c r="C20" s="592"/>
      <c r="D20" s="593"/>
      <c r="E20" s="598"/>
      <c r="F20" s="594"/>
      <c r="G20" s="595">
        <v>3</v>
      </c>
      <c r="H20" s="596">
        <f t="shared" si="0"/>
        <v>90</v>
      </c>
      <c r="I20" s="512"/>
      <c r="J20" s="264"/>
      <c r="K20" s="465"/>
      <c r="L20" s="465"/>
      <c r="M20" s="805"/>
      <c r="N20" s="809"/>
      <c r="O20" s="583"/>
      <c r="P20" s="582"/>
      <c r="Q20" s="816"/>
      <c r="R20" s="599"/>
      <c r="S20" s="217"/>
      <c r="T20" s="410"/>
      <c r="U20" s="481"/>
      <c r="V20" s="728"/>
      <c r="W20" s="411"/>
      <c r="X20" s="410"/>
    </row>
    <row r="21" spans="1:32" x14ac:dyDescent="0.25">
      <c r="A21" s="941"/>
      <c r="B21" s="407" t="s">
        <v>515</v>
      </c>
      <c r="C21" s="592"/>
      <c r="D21" s="785" t="s">
        <v>160</v>
      </c>
      <c r="E21" s="598"/>
      <c r="F21" s="594"/>
      <c r="G21" s="595">
        <v>3</v>
      </c>
      <c r="H21" s="596">
        <f t="shared" si="0"/>
        <v>90</v>
      </c>
      <c r="I21" s="512">
        <v>16</v>
      </c>
      <c r="J21" s="773" t="s">
        <v>297</v>
      </c>
      <c r="K21" s="465"/>
      <c r="L21" s="773" t="s">
        <v>296</v>
      </c>
      <c r="M21" s="805">
        <f>H21-I21</f>
        <v>74</v>
      </c>
      <c r="N21" s="789" t="s">
        <v>340</v>
      </c>
      <c r="O21" s="583"/>
      <c r="P21" s="582"/>
      <c r="Q21" s="815"/>
      <c r="R21" s="216"/>
      <c r="S21" s="217"/>
      <c r="T21" s="601"/>
      <c r="U21" s="819"/>
      <c r="V21" s="821"/>
      <c r="W21" s="600"/>
      <c r="X21" s="410"/>
    </row>
    <row r="22" spans="1:32" s="105" customFormat="1" ht="18.75" customHeight="1" x14ac:dyDescent="0.25">
      <c r="A22" s="549" t="s">
        <v>197</v>
      </c>
      <c r="B22" s="459" t="s">
        <v>497</v>
      </c>
      <c r="C22" s="602"/>
      <c r="D22" s="490"/>
      <c r="E22" s="470"/>
      <c r="F22" s="269"/>
      <c r="G22" s="603">
        <v>4</v>
      </c>
      <c r="H22" s="262">
        <f t="shared" si="0"/>
        <v>120</v>
      </c>
      <c r="I22" s="512"/>
      <c r="J22" s="264"/>
      <c r="K22" s="465"/>
      <c r="L22" s="465"/>
      <c r="M22" s="805"/>
      <c r="N22" s="810"/>
      <c r="O22" s="604"/>
      <c r="P22" s="586"/>
      <c r="Q22" s="805"/>
      <c r="R22" s="266"/>
      <c r="S22" s="465"/>
      <c r="T22" s="265"/>
      <c r="U22" s="264"/>
      <c r="V22" s="805"/>
      <c r="W22" s="266"/>
      <c r="X22" s="265"/>
      <c r="AF22" s="105" t="s">
        <v>518</v>
      </c>
    </row>
    <row r="23" spans="1:32" s="105" customFormat="1" ht="19.5" customHeight="1" x14ac:dyDescent="0.25">
      <c r="A23" s="549"/>
      <c r="B23" s="280" t="s">
        <v>473</v>
      </c>
      <c r="C23" s="602"/>
      <c r="D23" s="490"/>
      <c r="E23" s="470"/>
      <c r="F23" s="269"/>
      <c r="G23" s="605">
        <v>1</v>
      </c>
      <c r="H23" s="584">
        <f t="shared" si="0"/>
        <v>30</v>
      </c>
      <c r="I23" s="512"/>
      <c r="J23" s="264"/>
      <c r="K23" s="465"/>
      <c r="L23" s="465"/>
      <c r="M23" s="805"/>
      <c r="N23" s="810"/>
      <c r="O23" s="604"/>
      <c r="P23" s="586"/>
      <c r="Q23" s="805"/>
      <c r="R23" s="266"/>
      <c r="S23" s="465"/>
      <c r="T23" s="265"/>
      <c r="U23" s="264"/>
      <c r="V23" s="805"/>
      <c r="W23" s="266"/>
      <c r="X23" s="265"/>
    </row>
    <row r="24" spans="1:32" s="105" customFormat="1" ht="16.5" customHeight="1" x14ac:dyDescent="0.25">
      <c r="A24" s="549"/>
      <c r="B24" s="407" t="s">
        <v>515</v>
      </c>
      <c r="C24" s="602"/>
      <c r="D24" s="490">
        <v>1</v>
      </c>
      <c r="E24" s="470"/>
      <c r="F24" s="269"/>
      <c r="G24" s="605">
        <v>3</v>
      </c>
      <c r="H24" s="584">
        <f t="shared" si="0"/>
        <v>90</v>
      </c>
      <c r="I24" s="512">
        <v>12</v>
      </c>
      <c r="J24" s="773" t="s">
        <v>292</v>
      </c>
      <c r="K24" s="773" t="s">
        <v>295</v>
      </c>
      <c r="L24" s="465"/>
      <c r="M24" s="805">
        <f>H24-I24</f>
        <v>78</v>
      </c>
      <c r="N24" s="789" t="s">
        <v>297</v>
      </c>
      <c r="O24" s="604"/>
      <c r="P24" s="586"/>
      <c r="Q24" s="805"/>
      <c r="R24" s="266"/>
      <c r="S24" s="465"/>
      <c r="T24" s="265"/>
      <c r="U24" s="264"/>
      <c r="V24" s="805"/>
      <c r="W24" s="266"/>
      <c r="X24" s="265"/>
    </row>
    <row r="25" spans="1:32" s="105" customFormat="1" ht="17.25" customHeight="1" x14ac:dyDescent="0.25">
      <c r="A25" s="549" t="s">
        <v>198</v>
      </c>
      <c r="B25" s="459" t="s">
        <v>519</v>
      </c>
      <c r="C25" s="602"/>
      <c r="D25" s="490"/>
      <c r="E25" s="470"/>
      <c r="F25" s="269"/>
      <c r="G25" s="603">
        <v>5</v>
      </c>
      <c r="H25" s="262">
        <f t="shared" si="0"/>
        <v>150</v>
      </c>
      <c r="I25" s="512"/>
      <c r="J25" s="264"/>
      <c r="K25" s="465"/>
      <c r="L25" s="465"/>
      <c r="M25" s="805"/>
      <c r="N25" s="809"/>
      <c r="O25" s="583"/>
      <c r="P25" s="582"/>
      <c r="Q25" s="815"/>
      <c r="R25" s="216"/>
      <c r="S25" s="217"/>
      <c r="T25" s="215"/>
      <c r="U25" s="491"/>
      <c r="V25" s="815"/>
      <c r="W25" s="216"/>
      <c r="X25" s="215"/>
    </row>
    <row r="26" spans="1:32" s="105" customFormat="1" ht="20.25" customHeight="1" x14ac:dyDescent="0.25">
      <c r="A26" s="549"/>
      <c r="B26" s="280" t="s">
        <v>473</v>
      </c>
      <c r="C26" s="602"/>
      <c r="D26" s="490"/>
      <c r="E26" s="259"/>
      <c r="F26" s="606"/>
      <c r="G26" s="412">
        <v>2</v>
      </c>
      <c r="H26" s="584">
        <f t="shared" si="0"/>
        <v>60</v>
      </c>
      <c r="I26" s="512"/>
      <c r="J26" s="264"/>
      <c r="K26" s="465"/>
      <c r="L26" s="465"/>
      <c r="M26" s="805"/>
      <c r="N26" s="809"/>
      <c r="O26" s="583"/>
      <c r="P26" s="582"/>
      <c r="Q26" s="815"/>
      <c r="R26" s="216"/>
      <c r="S26" s="217"/>
      <c r="T26" s="215"/>
      <c r="U26" s="491"/>
      <c r="V26" s="815"/>
      <c r="W26" s="216"/>
      <c r="X26" s="215"/>
    </row>
    <row r="27" spans="1:32" s="105" customFormat="1" ht="19.5" customHeight="1" x14ac:dyDescent="0.25">
      <c r="A27" s="549"/>
      <c r="B27" s="407" t="s">
        <v>515</v>
      </c>
      <c r="C27" s="602"/>
      <c r="D27" s="490">
        <v>1</v>
      </c>
      <c r="E27" s="607"/>
      <c r="F27" s="608"/>
      <c r="G27" s="609">
        <v>3</v>
      </c>
      <c r="H27" s="584">
        <f t="shared" si="0"/>
        <v>90</v>
      </c>
      <c r="I27" s="512">
        <v>6</v>
      </c>
      <c r="J27" s="773" t="s">
        <v>292</v>
      </c>
      <c r="K27" s="465"/>
      <c r="L27" s="773" t="s">
        <v>298</v>
      </c>
      <c r="M27" s="805">
        <f>H27-I27</f>
        <v>84</v>
      </c>
      <c r="N27" s="789" t="s">
        <v>310</v>
      </c>
      <c r="O27" s="583"/>
      <c r="P27" s="582"/>
      <c r="Q27" s="815"/>
      <c r="R27" s="216"/>
      <c r="S27" s="217"/>
      <c r="T27" s="215"/>
      <c r="U27" s="491"/>
      <c r="V27" s="815"/>
      <c r="W27" s="216"/>
      <c r="X27" s="215"/>
    </row>
    <row r="28" spans="1:32" s="416" customFormat="1" ht="18" customHeight="1" x14ac:dyDescent="0.25">
      <c r="A28" s="258" t="s">
        <v>199</v>
      </c>
      <c r="B28" s="459" t="s">
        <v>457</v>
      </c>
      <c r="C28" s="592"/>
      <c r="D28" s="597">
        <v>2</v>
      </c>
      <c r="E28" s="598"/>
      <c r="F28" s="594"/>
      <c r="G28" s="610">
        <v>6</v>
      </c>
      <c r="H28" s="611">
        <f t="shared" si="0"/>
        <v>180</v>
      </c>
      <c r="I28" s="490">
        <v>8</v>
      </c>
      <c r="J28" s="784" t="s">
        <v>292</v>
      </c>
      <c r="K28" s="613"/>
      <c r="L28" s="784" t="s">
        <v>292</v>
      </c>
      <c r="M28" s="117">
        <f>H28-I28</f>
        <v>172</v>
      </c>
      <c r="N28" s="811"/>
      <c r="O28" s="813" t="s">
        <v>293</v>
      </c>
      <c r="P28" s="770"/>
      <c r="Q28" s="817"/>
      <c r="R28" s="790"/>
      <c r="S28" s="613"/>
      <c r="T28" s="791"/>
      <c r="U28" s="612"/>
      <c r="V28" s="817"/>
      <c r="W28" s="790"/>
      <c r="X28" s="791"/>
    </row>
    <row r="29" spans="1:32" s="105" customFormat="1" ht="53.25" customHeight="1" x14ac:dyDescent="0.25">
      <c r="A29" s="258" t="s">
        <v>200</v>
      </c>
      <c r="B29" s="405" t="s">
        <v>520</v>
      </c>
      <c r="C29" s="490"/>
      <c r="D29" s="490"/>
      <c r="E29" s="585"/>
      <c r="F29" s="272"/>
      <c r="G29" s="261">
        <v>3</v>
      </c>
      <c r="H29" s="262">
        <f t="shared" si="0"/>
        <v>90</v>
      </c>
      <c r="I29" s="512"/>
      <c r="J29" s="264"/>
      <c r="K29" s="465"/>
      <c r="L29" s="465"/>
      <c r="M29" s="805"/>
      <c r="N29" s="809"/>
      <c r="O29" s="583"/>
      <c r="P29" s="812"/>
      <c r="Q29" s="815"/>
      <c r="R29" s="216"/>
      <c r="S29" s="217"/>
      <c r="T29" s="215"/>
      <c r="U29" s="491"/>
      <c r="V29" s="815"/>
      <c r="W29" s="216"/>
      <c r="X29" s="215"/>
    </row>
    <row r="30" spans="1:32" s="105" customFormat="1" ht="18.75" customHeight="1" x14ac:dyDescent="0.25">
      <c r="A30" s="258" t="s">
        <v>201</v>
      </c>
      <c r="B30" s="405" t="s">
        <v>30</v>
      </c>
      <c r="C30" s="490"/>
      <c r="D30" s="490"/>
      <c r="E30" s="585"/>
      <c r="F30" s="272"/>
      <c r="G30" s="261">
        <v>3</v>
      </c>
      <c r="H30" s="262">
        <f t="shared" si="0"/>
        <v>90</v>
      </c>
      <c r="I30" s="512"/>
      <c r="J30" s="264"/>
      <c r="K30" s="465"/>
      <c r="L30" s="465"/>
      <c r="M30" s="805"/>
      <c r="N30" s="809"/>
      <c r="O30" s="583"/>
      <c r="P30" s="812"/>
      <c r="Q30" s="815"/>
      <c r="R30" s="216"/>
      <c r="S30" s="217"/>
      <c r="T30" s="215"/>
      <c r="U30" s="491"/>
      <c r="V30" s="815"/>
      <c r="W30" s="216"/>
      <c r="X30" s="215"/>
    </row>
    <row r="31" spans="1:32" s="105" customFormat="1" ht="18" customHeight="1" x14ac:dyDescent="0.25">
      <c r="A31" s="549"/>
      <c r="B31" s="280" t="s">
        <v>473</v>
      </c>
      <c r="C31" s="490"/>
      <c r="D31" s="490"/>
      <c r="E31" s="585"/>
      <c r="F31" s="272"/>
      <c r="G31" s="605">
        <v>1</v>
      </c>
      <c r="H31" s="584">
        <f t="shared" si="0"/>
        <v>30</v>
      </c>
      <c r="I31" s="512"/>
      <c r="J31" s="264"/>
      <c r="K31" s="465"/>
      <c r="L31" s="465"/>
      <c r="M31" s="805"/>
      <c r="N31" s="810"/>
      <c r="O31" s="583"/>
      <c r="P31" s="812"/>
      <c r="Q31" s="815"/>
      <c r="R31" s="216"/>
      <c r="S31" s="217"/>
      <c r="T31" s="215"/>
      <c r="U31" s="491"/>
      <c r="V31" s="815"/>
      <c r="W31" s="216"/>
      <c r="X31" s="215"/>
    </row>
    <row r="32" spans="1:32" s="105" customFormat="1" ht="17.25" customHeight="1" x14ac:dyDescent="0.25">
      <c r="A32" s="549"/>
      <c r="B32" s="407" t="s">
        <v>515</v>
      </c>
      <c r="C32" s="490"/>
      <c r="D32" s="490">
        <v>1</v>
      </c>
      <c r="E32" s="585"/>
      <c r="F32" s="272"/>
      <c r="G32" s="605">
        <v>2</v>
      </c>
      <c r="H32" s="584">
        <f t="shared" si="0"/>
        <v>60</v>
      </c>
      <c r="I32" s="512">
        <v>4</v>
      </c>
      <c r="J32" s="773" t="s">
        <v>292</v>
      </c>
      <c r="K32" s="465"/>
      <c r="L32" s="465"/>
      <c r="M32" s="805">
        <f>H32-I32</f>
        <v>56</v>
      </c>
      <c r="N32" s="789" t="s">
        <v>292</v>
      </c>
      <c r="O32" s="583"/>
      <c r="P32" s="812"/>
      <c r="Q32" s="815"/>
      <c r="R32" s="216"/>
      <c r="S32" s="217"/>
      <c r="T32" s="215"/>
      <c r="U32" s="491"/>
      <c r="V32" s="815"/>
      <c r="W32" s="216"/>
      <c r="X32" s="215"/>
    </row>
    <row r="33" spans="1:31" s="416" customFormat="1" x14ac:dyDescent="0.25">
      <c r="A33" s="549" t="s">
        <v>487</v>
      </c>
      <c r="B33" s="459" t="s">
        <v>62</v>
      </c>
      <c r="C33" s="602"/>
      <c r="D33" s="490"/>
      <c r="E33" s="470"/>
      <c r="F33" s="269"/>
      <c r="G33" s="603">
        <v>6</v>
      </c>
      <c r="H33" s="262">
        <f t="shared" si="0"/>
        <v>180</v>
      </c>
      <c r="I33" s="512"/>
      <c r="J33" s="264"/>
      <c r="K33" s="465"/>
      <c r="L33" s="465"/>
      <c r="M33" s="805"/>
      <c r="N33" s="809"/>
      <c r="O33" s="583"/>
      <c r="P33" s="582"/>
      <c r="Q33" s="815"/>
      <c r="R33" s="216"/>
      <c r="S33" s="217"/>
      <c r="T33" s="215"/>
      <c r="U33" s="491"/>
      <c r="V33" s="815"/>
      <c r="W33" s="216"/>
      <c r="X33" s="215"/>
    </row>
    <row r="34" spans="1:31" s="416" customFormat="1" x14ac:dyDescent="0.25">
      <c r="A34" s="549"/>
      <c r="B34" s="280" t="s">
        <v>473</v>
      </c>
      <c r="C34" s="490"/>
      <c r="D34" s="490"/>
      <c r="E34" s="585"/>
      <c r="F34" s="272"/>
      <c r="G34" s="605">
        <v>2</v>
      </c>
      <c r="H34" s="584">
        <f t="shared" si="0"/>
        <v>60</v>
      </c>
      <c r="I34" s="512"/>
      <c r="J34" s="264"/>
      <c r="K34" s="465"/>
      <c r="L34" s="465"/>
      <c r="M34" s="805"/>
      <c r="N34" s="810"/>
      <c r="O34" s="583"/>
      <c r="P34" s="582"/>
      <c r="Q34" s="815"/>
      <c r="R34" s="216"/>
      <c r="S34" s="217"/>
      <c r="T34" s="215"/>
      <c r="U34" s="491"/>
      <c r="V34" s="815"/>
      <c r="W34" s="216"/>
      <c r="X34" s="215"/>
    </row>
    <row r="35" spans="1:31" s="416" customFormat="1" ht="18.75" customHeight="1" x14ac:dyDescent="0.25">
      <c r="A35" s="549"/>
      <c r="B35" s="407" t="s">
        <v>515</v>
      </c>
      <c r="C35" s="490"/>
      <c r="D35" s="490">
        <v>1</v>
      </c>
      <c r="E35" s="585"/>
      <c r="F35" s="272"/>
      <c r="G35" s="605">
        <v>4</v>
      </c>
      <c r="H35" s="584">
        <f t="shared" si="0"/>
        <v>120</v>
      </c>
      <c r="I35" s="512">
        <v>12</v>
      </c>
      <c r="J35" s="773" t="s">
        <v>301</v>
      </c>
      <c r="K35" s="465"/>
      <c r="L35" s="773" t="s">
        <v>296</v>
      </c>
      <c r="M35" s="805">
        <f>H35-I35</f>
        <v>108</v>
      </c>
      <c r="N35" s="789" t="s">
        <v>311</v>
      </c>
      <c r="O35" s="583"/>
      <c r="P35" s="582"/>
      <c r="Q35" s="815"/>
      <c r="R35" s="216"/>
      <c r="S35" s="217"/>
      <c r="T35" s="215"/>
      <c r="U35" s="491"/>
      <c r="V35" s="815"/>
      <c r="W35" s="216"/>
      <c r="X35" s="215"/>
    </row>
    <row r="36" spans="1:31" s="105" customFormat="1" ht="36" customHeight="1" x14ac:dyDescent="0.25">
      <c r="A36" s="258" t="s">
        <v>488</v>
      </c>
      <c r="B36" s="1029" t="s">
        <v>352</v>
      </c>
      <c r="C36" s="602"/>
      <c r="D36" s="490"/>
      <c r="E36" s="585"/>
      <c r="F36" s="269"/>
      <c r="G36" s="261">
        <v>6</v>
      </c>
      <c r="H36" s="262">
        <f t="shared" si="0"/>
        <v>180</v>
      </c>
      <c r="I36" s="512"/>
      <c r="J36" s="264"/>
      <c r="K36" s="465"/>
      <c r="L36" s="465"/>
      <c r="M36" s="805"/>
      <c r="N36" s="810"/>
      <c r="O36" s="604"/>
      <c r="P36" s="586"/>
      <c r="Q36" s="805"/>
      <c r="R36" s="266"/>
      <c r="S36" s="465"/>
      <c r="T36" s="265"/>
      <c r="U36" s="264"/>
      <c r="V36" s="805"/>
      <c r="W36" s="266"/>
      <c r="X36" s="265"/>
    </row>
    <row r="37" spans="1:31" s="105" customFormat="1" ht="18" customHeight="1" x14ac:dyDescent="0.25">
      <c r="A37" s="549"/>
      <c r="B37" s="280" t="s">
        <v>473</v>
      </c>
      <c r="C37" s="490"/>
      <c r="D37" s="490"/>
      <c r="E37" s="585"/>
      <c r="F37" s="272"/>
      <c r="G37" s="605">
        <v>2</v>
      </c>
      <c r="H37" s="614">
        <f>G37*30</f>
        <v>60</v>
      </c>
      <c r="I37" s="512"/>
      <c r="J37" s="264"/>
      <c r="K37" s="465"/>
      <c r="L37" s="465"/>
      <c r="M37" s="805"/>
      <c r="N37" s="810"/>
      <c r="O37" s="604"/>
      <c r="P37" s="586"/>
      <c r="Q37" s="805"/>
      <c r="R37" s="266"/>
      <c r="S37" s="465"/>
      <c r="T37" s="265"/>
      <c r="U37" s="264"/>
      <c r="V37" s="805"/>
      <c r="W37" s="266"/>
      <c r="X37" s="265"/>
    </row>
    <row r="38" spans="1:31" s="105" customFormat="1" x14ac:dyDescent="0.25">
      <c r="A38" s="549"/>
      <c r="B38" s="407" t="s">
        <v>515</v>
      </c>
      <c r="C38" s="490"/>
      <c r="D38" s="490">
        <v>2</v>
      </c>
      <c r="E38" s="585"/>
      <c r="F38" s="272"/>
      <c r="G38" s="605">
        <v>4</v>
      </c>
      <c r="H38" s="584">
        <f>G38*30</f>
        <v>120</v>
      </c>
      <c r="I38" s="512">
        <v>12</v>
      </c>
      <c r="J38" s="773" t="s">
        <v>293</v>
      </c>
      <c r="K38" s="465"/>
      <c r="L38" s="773" t="s">
        <v>292</v>
      </c>
      <c r="M38" s="805">
        <f>H38-I38</f>
        <v>108</v>
      </c>
      <c r="N38" s="810"/>
      <c r="O38" s="814" t="s">
        <v>294</v>
      </c>
      <c r="P38" s="586"/>
      <c r="Q38" s="805"/>
      <c r="R38" s="266"/>
      <c r="S38" s="465"/>
      <c r="T38" s="265"/>
      <c r="U38" s="264"/>
      <c r="V38" s="805"/>
      <c r="W38" s="266"/>
      <c r="X38" s="265"/>
    </row>
    <row r="39" spans="1:31" s="416" customFormat="1" ht="15.75" customHeight="1" x14ac:dyDescent="0.25">
      <c r="A39" s="549" t="s">
        <v>491</v>
      </c>
      <c r="B39" s="459" t="s">
        <v>499</v>
      </c>
      <c r="C39" s="602"/>
      <c r="D39" s="490">
        <v>3</v>
      </c>
      <c r="E39" s="585"/>
      <c r="F39" s="269"/>
      <c r="G39" s="603">
        <v>4</v>
      </c>
      <c r="H39" s="262">
        <f t="shared" si="0"/>
        <v>120</v>
      </c>
      <c r="I39" s="490">
        <v>8</v>
      </c>
      <c r="J39" s="784" t="s">
        <v>292</v>
      </c>
      <c r="K39" s="396"/>
      <c r="L39" s="784" t="s">
        <v>292</v>
      </c>
      <c r="M39" s="117">
        <f>H39-I39</f>
        <v>112</v>
      </c>
      <c r="N39" s="811"/>
      <c r="O39" s="771"/>
      <c r="P39" s="822" t="s">
        <v>293</v>
      </c>
      <c r="Q39" s="117"/>
      <c r="R39" s="259"/>
      <c r="S39" s="396"/>
      <c r="T39" s="269"/>
      <c r="U39" s="470"/>
      <c r="V39" s="117"/>
      <c r="W39" s="259"/>
      <c r="X39" s="269"/>
    </row>
    <row r="40" spans="1:31" s="416" customFormat="1" ht="38.25" customHeight="1" x14ac:dyDescent="0.25">
      <c r="A40" s="549" t="s">
        <v>489</v>
      </c>
      <c r="B40" s="615" t="s">
        <v>521</v>
      </c>
      <c r="C40" s="616"/>
      <c r="D40" s="513"/>
      <c r="E40" s="617"/>
      <c r="F40" s="263"/>
      <c r="G40" s="603">
        <v>4</v>
      </c>
      <c r="H40" s="618">
        <f t="shared" si="0"/>
        <v>120</v>
      </c>
      <c r="I40" s="490"/>
      <c r="J40" s="470"/>
      <c r="K40" s="396"/>
      <c r="L40" s="396"/>
      <c r="M40" s="117"/>
      <c r="N40" s="811"/>
      <c r="O40" s="771"/>
      <c r="P40" s="770"/>
      <c r="Q40" s="117"/>
      <c r="R40" s="259"/>
      <c r="S40" s="396"/>
      <c r="T40" s="269"/>
      <c r="U40" s="470"/>
      <c r="V40" s="117"/>
      <c r="W40" s="259"/>
      <c r="X40" s="269"/>
    </row>
    <row r="41" spans="1:31" s="416" customFormat="1" ht="21.75" customHeight="1" x14ac:dyDescent="0.25">
      <c r="A41" s="258" t="s">
        <v>522</v>
      </c>
      <c r="B41" s="459" t="s">
        <v>77</v>
      </c>
      <c r="C41" s="602"/>
      <c r="D41" s="490"/>
      <c r="E41" s="470"/>
      <c r="F41" s="269"/>
      <c r="G41" s="261">
        <v>3</v>
      </c>
      <c r="H41" s="262">
        <f t="shared" si="0"/>
        <v>90</v>
      </c>
      <c r="I41" s="490"/>
      <c r="J41" s="470"/>
      <c r="K41" s="396"/>
      <c r="L41" s="396"/>
      <c r="M41" s="117"/>
      <c r="N41" s="811"/>
      <c r="O41" s="771"/>
      <c r="P41" s="770"/>
      <c r="Q41" s="117"/>
      <c r="R41" s="259"/>
      <c r="S41" s="396"/>
      <c r="T41" s="269"/>
      <c r="U41" s="470"/>
      <c r="V41" s="117"/>
      <c r="W41" s="259"/>
      <c r="X41" s="269"/>
    </row>
    <row r="42" spans="1:31" s="416" customFormat="1" ht="21.75" customHeight="1" x14ac:dyDescent="0.25">
      <c r="A42" s="1034" t="s">
        <v>523</v>
      </c>
      <c r="B42" s="1035" t="s">
        <v>501</v>
      </c>
      <c r="C42" s="619"/>
      <c r="D42" s="587">
        <v>3</v>
      </c>
      <c r="E42" s="1036"/>
      <c r="F42" s="1037"/>
      <c r="G42" s="590">
        <v>3</v>
      </c>
      <c r="H42" s="591">
        <f t="shared" si="0"/>
        <v>90</v>
      </c>
      <c r="I42" s="513">
        <v>8</v>
      </c>
      <c r="J42" s="1038" t="s">
        <v>293</v>
      </c>
      <c r="K42" s="1039"/>
      <c r="L42" s="1039"/>
      <c r="M42" s="806">
        <f>H42-I42</f>
        <v>82</v>
      </c>
      <c r="N42" s="1031"/>
      <c r="O42" s="1032"/>
      <c r="P42" s="823" t="s">
        <v>293</v>
      </c>
      <c r="Q42" s="806"/>
      <c r="R42" s="1033"/>
      <c r="S42" s="395"/>
      <c r="T42" s="263"/>
      <c r="U42" s="617"/>
      <c r="V42" s="806"/>
      <c r="W42" s="1033"/>
      <c r="X42" s="263"/>
    </row>
    <row r="43" spans="1:31" s="416" customFormat="1" ht="16.5" customHeight="1" thickBot="1" x14ac:dyDescent="0.3">
      <c r="A43" s="549" t="s">
        <v>648</v>
      </c>
      <c r="B43" s="615" t="s">
        <v>649</v>
      </c>
      <c r="C43" s="616"/>
      <c r="D43" s="513" t="s">
        <v>650</v>
      </c>
      <c r="E43" s="617"/>
      <c r="F43" s="263"/>
      <c r="G43" s="603">
        <v>3</v>
      </c>
      <c r="H43" s="513">
        <f t="shared" si="0"/>
        <v>90</v>
      </c>
      <c r="I43" s="877">
        <v>4</v>
      </c>
      <c r="J43" s="1517" t="s">
        <v>292</v>
      </c>
      <c r="K43" s="1517"/>
      <c r="L43" s="1517"/>
      <c r="M43" s="806">
        <f>H43-I43</f>
        <v>86</v>
      </c>
      <c r="N43" s="1518"/>
      <c r="O43" s="1519" t="s">
        <v>292</v>
      </c>
      <c r="P43" s="1520"/>
      <c r="Q43" s="1521"/>
      <c r="R43" s="1522"/>
      <c r="S43" s="1520"/>
      <c r="T43" s="1518"/>
      <c r="U43" s="1522"/>
      <c r="V43" s="1520"/>
      <c r="W43" s="1518"/>
      <c r="X43" s="1022"/>
    </row>
    <row r="44" spans="1:31" s="1040" customFormat="1" ht="16.5" customHeight="1" thickBot="1" x14ac:dyDescent="0.3">
      <c r="A44" s="1383" t="s">
        <v>476</v>
      </c>
      <c r="B44" s="1384"/>
      <c r="C44" s="1384"/>
      <c r="D44" s="1384"/>
      <c r="E44" s="1384"/>
      <c r="F44" s="1384"/>
      <c r="G44" s="620">
        <f>G11+G15+G17+G20+G23+G26+G29+G31+G34+G37+G40+G41</f>
        <v>37</v>
      </c>
      <c r="H44" s="620">
        <f>H11+H15+H17+H20+H23+H26+H29+H31+H34+H37+H40+H41</f>
        <v>1110</v>
      </c>
      <c r="I44" s="620"/>
      <c r="J44" s="474"/>
      <c r="K44" s="471"/>
      <c r="L44" s="471"/>
      <c r="M44" s="1523"/>
      <c r="N44" s="981"/>
      <c r="O44" s="539"/>
      <c r="P44" s="1524"/>
      <c r="Q44" s="1525"/>
      <c r="R44" s="1526"/>
      <c r="S44" s="1527"/>
      <c r="T44" s="1528"/>
      <c r="U44" s="1529"/>
      <c r="V44" s="1525"/>
      <c r="W44" s="1530"/>
      <c r="X44" s="1528"/>
    </row>
    <row r="45" spans="1:31" s="105" customFormat="1" ht="16.5" customHeight="1" thickBot="1" x14ac:dyDescent="0.3">
      <c r="A45" s="1383" t="s">
        <v>202</v>
      </c>
      <c r="B45" s="1384"/>
      <c r="C45" s="1384"/>
      <c r="D45" s="1384"/>
      <c r="E45" s="1384"/>
      <c r="F45" s="1384"/>
      <c r="G45" s="620">
        <f>G12+G13+G18+G21+G24+G27+G28+G32+G35++G38+G39+G42+G43</f>
        <v>43</v>
      </c>
      <c r="H45" s="740">
        <f>H12+H13+H18+H21+H24+H27+H28+H32+H35++H38+H39+H42+H43</f>
        <v>1290</v>
      </c>
      <c r="I45" s="740">
        <f>I12+I13+I18+I21+I24+I27+I28+I32+I35+I38+I39+I42+I43</f>
        <v>102</v>
      </c>
      <c r="J45" s="1044" t="s">
        <v>651</v>
      </c>
      <c r="K45" s="1045" t="s">
        <v>652</v>
      </c>
      <c r="L45" s="1045" t="s">
        <v>653</v>
      </c>
      <c r="M45" s="740">
        <f>M12+M13+M18+M21+M24+M27+M28+M32+M35++M38+M39+M42+M43</f>
        <v>1188</v>
      </c>
      <c r="N45" s="985" t="s">
        <v>592</v>
      </c>
      <c r="O45" s="988" t="s">
        <v>430</v>
      </c>
      <c r="P45" s="1046" t="s">
        <v>429</v>
      </c>
      <c r="Q45" s="1047"/>
      <c r="R45" s="1048">
        <f t="shared" ref="R45:X45" si="1">R12+R13+R18+R21+R24+R27+R28+R32+R35++R38+R39+R43</f>
        <v>0</v>
      </c>
      <c r="S45" s="986">
        <f t="shared" si="1"/>
        <v>0</v>
      </c>
      <c r="T45" s="987">
        <f t="shared" si="1"/>
        <v>0</v>
      </c>
      <c r="U45" s="1049">
        <f t="shared" si="1"/>
        <v>0</v>
      </c>
      <c r="V45" s="1047">
        <f t="shared" si="1"/>
        <v>0</v>
      </c>
      <c r="W45" s="1048">
        <f t="shared" si="1"/>
        <v>0</v>
      </c>
      <c r="X45" s="987">
        <f t="shared" si="1"/>
        <v>0</v>
      </c>
    </row>
    <row r="46" spans="1:31" s="1043" customFormat="1" ht="16.5" customHeight="1" thickBot="1" x14ac:dyDescent="0.3">
      <c r="A46" s="1531" t="s">
        <v>654</v>
      </c>
      <c r="B46" s="1532"/>
      <c r="C46" s="1532"/>
      <c r="D46" s="1532"/>
      <c r="E46" s="1532"/>
      <c r="F46" s="1532"/>
      <c r="G46" s="514">
        <f t="shared" ref="G46:M46" si="2">G44+G45</f>
        <v>80</v>
      </c>
      <c r="H46" s="772">
        <f t="shared" si="2"/>
        <v>2400</v>
      </c>
      <c r="I46" s="257">
        <f t="shared" si="2"/>
        <v>102</v>
      </c>
      <c r="J46" s="257">
        <f t="shared" si="2"/>
        <v>72</v>
      </c>
      <c r="K46" s="257">
        <f t="shared" si="2"/>
        <v>8</v>
      </c>
      <c r="L46" s="257">
        <f t="shared" si="2"/>
        <v>22</v>
      </c>
      <c r="M46" s="257">
        <f t="shared" si="2"/>
        <v>1188</v>
      </c>
      <c r="N46" s="1533" t="s">
        <v>592</v>
      </c>
      <c r="O46" s="1533" t="s">
        <v>430</v>
      </c>
      <c r="P46" s="1533" t="s">
        <v>429</v>
      </c>
      <c r="Q46" s="473"/>
      <c r="R46" s="473"/>
      <c r="S46" s="534"/>
      <c r="T46" s="473"/>
      <c r="U46" s="473"/>
      <c r="V46" s="473"/>
      <c r="W46" s="473"/>
      <c r="X46" s="473"/>
      <c r="Y46" s="1042">
        <f>SUM(Y11:Y43)</f>
        <v>0</v>
      </c>
      <c r="Z46" s="1041">
        <f>SUM(Z11:Z43)</f>
        <v>0</v>
      </c>
      <c r="AA46" s="1041">
        <f>SUM(AA11:AA43)</f>
        <v>0</v>
      </c>
      <c r="AB46" s="1041">
        <f>SUM(AB11:AB43)</f>
        <v>0</v>
      </c>
      <c r="AC46" s="1041">
        <f>SUM(AC11:AC43)</f>
        <v>0</v>
      </c>
      <c r="AE46" s="1043">
        <f>42+20+20+16</f>
        <v>98</v>
      </c>
    </row>
    <row r="47" spans="1:31" ht="16.5" customHeight="1" thickBot="1" x14ac:dyDescent="0.3">
      <c r="A47" s="1450" t="s">
        <v>159</v>
      </c>
      <c r="B47" s="1451"/>
      <c r="C47" s="1451"/>
      <c r="D47" s="1451"/>
      <c r="E47" s="1451"/>
      <c r="F47" s="1451"/>
      <c r="G47" s="1451"/>
      <c r="H47" s="1451"/>
      <c r="I47" s="1451"/>
      <c r="J47" s="1451"/>
      <c r="K47" s="1451"/>
      <c r="L47" s="1451"/>
      <c r="M47" s="1451"/>
      <c r="N47" s="1451"/>
      <c r="O47" s="1451"/>
      <c r="P47" s="1451"/>
      <c r="Q47" s="1451"/>
      <c r="R47" s="1451"/>
      <c r="S47" s="1451"/>
      <c r="T47" s="1451"/>
      <c r="U47" s="1451"/>
      <c r="V47" s="1451"/>
      <c r="W47" s="1451"/>
      <c r="X47" s="1452"/>
    </row>
    <row r="48" spans="1:31" x14ac:dyDescent="0.25">
      <c r="A48" s="278" t="s">
        <v>335</v>
      </c>
      <c r="B48" s="626" t="s">
        <v>44</v>
      </c>
      <c r="C48" s="627"/>
      <c r="D48" s="627" t="s">
        <v>160</v>
      </c>
      <c r="E48" s="916"/>
      <c r="F48" s="628"/>
      <c r="G48" s="629">
        <v>3</v>
      </c>
      <c r="H48" s="630">
        <f t="shared" ref="H48:H61" si="3">G48*30</f>
        <v>90</v>
      </c>
      <c r="I48" s="1004">
        <v>8</v>
      </c>
      <c r="J48" s="1000" t="s">
        <v>310</v>
      </c>
      <c r="K48" s="993"/>
      <c r="L48" s="787" t="s">
        <v>298</v>
      </c>
      <c r="M48" s="643">
        <f>H48-I48</f>
        <v>82</v>
      </c>
      <c r="N48" s="932" t="s">
        <v>295</v>
      </c>
      <c r="O48" s="1009"/>
      <c r="P48" s="1014"/>
      <c r="Q48" s="643"/>
      <c r="R48" s="631"/>
      <c r="S48" s="493"/>
      <c r="T48" s="279"/>
      <c r="U48" s="497"/>
      <c r="V48" s="657"/>
      <c r="W48" s="500"/>
      <c r="X48" s="279"/>
    </row>
    <row r="49" spans="1:31" x14ac:dyDescent="0.25">
      <c r="A49" s="218" t="s">
        <v>336</v>
      </c>
      <c r="B49" s="632" t="s">
        <v>38</v>
      </c>
      <c r="C49" s="602"/>
      <c r="D49" s="490"/>
      <c r="E49" s="262"/>
      <c r="F49" s="269"/>
      <c r="G49" s="479">
        <v>6</v>
      </c>
      <c r="H49" s="490">
        <f t="shared" si="3"/>
        <v>180</v>
      </c>
      <c r="I49" s="1005"/>
      <c r="J49" s="470"/>
      <c r="K49" s="396"/>
      <c r="L49" s="396"/>
      <c r="M49" s="1019"/>
      <c r="N49" s="614"/>
      <c r="O49" s="1010"/>
      <c r="P49" s="810"/>
      <c r="Q49" s="265"/>
      <c r="R49" s="266"/>
      <c r="S49" s="465"/>
      <c r="T49" s="265"/>
      <c r="U49" s="264"/>
      <c r="V49" s="805"/>
      <c r="W49" s="266"/>
      <c r="X49" s="265"/>
    </row>
    <row r="50" spans="1:31" x14ac:dyDescent="0.25">
      <c r="A50" s="218"/>
      <c r="B50" s="912" t="s">
        <v>473</v>
      </c>
      <c r="C50" s="490"/>
      <c r="D50" s="490"/>
      <c r="E50" s="262"/>
      <c r="F50" s="272"/>
      <c r="G50" s="923">
        <v>2</v>
      </c>
      <c r="H50" s="925">
        <f t="shared" si="3"/>
        <v>60</v>
      </c>
      <c r="I50" s="512"/>
      <c r="J50" s="264"/>
      <c r="K50" s="465"/>
      <c r="L50" s="465"/>
      <c r="M50" s="1022"/>
      <c r="N50" s="614"/>
      <c r="O50" s="1010"/>
      <c r="P50" s="810"/>
      <c r="Q50" s="265"/>
      <c r="R50" s="266"/>
      <c r="S50" s="465"/>
      <c r="T50" s="265"/>
      <c r="U50" s="264"/>
      <c r="V50" s="805"/>
      <c r="W50" s="266"/>
      <c r="X50" s="265"/>
    </row>
    <row r="51" spans="1:31" x14ac:dyDescent="0.25">
      <c r="A51" s="218"/>
      <c r="B51" s="913" t="s">
        <v>515</v>
      </c>
      <c r="C51" s="490">
        <v>2</v>
      </c>
      <c r="D51" s="490"/>
      <c r="E51" s="262"/>
      <c r="F51" s="272"/>
      <c r="G51" s="923">
        <v>4</v>
      </c>
      <c r="H51" s="512">
        <f t="shared" si="3"/>
        <v>120</v>
      </c>
      <c r="I51" s="512">
        <v>8</v>
      </c>
      <c r="J51" s="873" t="s">
        <v>310</v>
      </c>
      <c r="K51" s="465"/>
      <c r="L51" s="773" t="s">
        <v>298</v>
      </c>
      <c r="M51" s="265">
        <f>H51-I51</f>
        <v>112</v>
      </c>
      <c r="N51" s="614"/>
      <c r="O51" s="824" t="s">
        <v>295</v>
      </c>
      <c r="P51" s="810"/>
      <c r="Q51" s="265"/>
      <c r="R51" s="266"/>
      <c r="S51" s="465"/>
      <c r="T51" s="265"/>
      <c r="U51" s="264"/>
      <c r="V51" s="805"/>
      <c r="W51" s="266"/>
      <c r="X51" s="265"/>
    </row>
    <row r="52" spans="1:31" x14ac:dyDescent="0.25">
      <c r="A52" s="218" t="s">
        <v>161</v>
      </c>
      <c r="B52" s="632" t="s">
        <v>60</v>
      </c>
      <c r="C52" s="602"/>
      <c r="D52" s="490">
        <v>3</v>
      </c>
      <c r="E52" s="262"/>
      <c r="F52" s="269"/>
      <c r="G52" s="479">
        <v>4</v>
      </c>
      <c r="H52" s="490">
        <f t="shared" si="3"/>
        <v>120</v>
      </c>
      <c r="I52" s="512">
        <v>10</v>
      </c>
      <c r="J52" s="873" t="s">
        <v>293</v>
      </c>
      <c r="K52" s="465"/>
      <c r="L52" s="773" t="s">
        <v>298</v>
      </c>
      <c r="M52" s="1024">
        <f>H52-I52</f>
        <v>110</v>
      </c>
      <c r="N52" s="614"/>
      <c r="O52" s="1010"/>
      <c r="P52" s="789" t="s">
        <v>368</v>
      </c>
      <c r="Q52" s="265"/>
      <c r="R52" s="266"/>
      <c r="S52" s="465"/>
      <c r="T52" s="265"/>
      <c r="U52" s="264"/>
      <c r="V52" s="805"/>
      <c r="W52" s="266"/>
      <c r="X52" s="265"/>
    </row>
    <row r="53" spans="1:31" ht="15.75" customHeight="1" x14ac:dyDescent="0.25">
      <c r="A53" s="218" t="s">
        <v>162</v>
      </c>
      <c r="B53" s="633" t="s">
        <v>458</v>
      </c>
      <c r="C53" s="490"/>
      <c r="D53" s="490">
        <v>3</v>
      </c>
      <c r="E53" s="262"/>
      <c r="F53" s="272"/>
      <c r="G53" s="479">
        <v>4</v>
      </c>
      <c r="H53" s="490">
        <f t="shared" si="3"/>
        <v>120</v>
      </c>
      <c r="I53" s="512">
        <v>4</v>
      </c>
      <c r="J53" s="264"/>
      <c r="K53" s="465"/>
      <c r="L53" s="773" t="s">
        <v>292</v>
      </c>
      <c r="M53" s="265">
        <f>H53-I53</f>
        <v>116</v>
      </c>
      <c r="N53" s="614"/>
      <c r="O53" s="1010"/>
      <c r="P53" s="789" t="s">
        <v>292</v>
      </c>
      <c r="Q53" s="265"/>
      <c r="R53" s="266"/>
      <c r="S53" s="465"/>
      <c r="T53" s="265"/>
      <c r="U53" s="264"/>
      <c r="V53" s="805"/>
      <c r="W53" s="266"/>
      <c r="X53" s="265"/>
    </row>
    <row r="54" spans="1:31" x14ac:dyDescent="0.25">
      <c r="A54" s="218" t="s">
        <v>163</v>
      </c>
      <c r="B54" s="633" t="s">
        <v>505</v>
      </c>
      <c r="C54" s="490"/>
      <c r="D54" s="490"/>
      <c r="E54" s="262"/>
      <c r="F54" s="272"/>
      <c r="G54" s="479">
        <v>4</v>
      </c>
      <c r="H54" s="490">
        <f t="shared" si="3"/>
        <v>120</v>
      </c>
      <c r="I54" s="1005"/>
      <c r="J54" s="470"/>
      <c r="K54" s="396"/>
      <c r="L54" s="396"/>
      <c r="M54" s="1019"/>
      <c r="N54" s="614"/>
      <c r="O54" s="1010"/>
      <c r="P54" s="652"/>
      <c r="Q54" s="265"/>
      <c r="R54" s="266"/>
      <c r="S54" s="465"/>
      <c r="T54" s="265"/>
      <c r="U54" s="264"/>
      <c r="V54" s="805"/>
      <c r="W54" s="266"/>
      <c r="X54" s="265"/>
      <c r="AE54" s="469">
        <f>42+10</f>
        <v>52</v>
      </c>
    </row>
    <row r="55" spans="1:31" s="1071" customFormat="1" x14ac:dyDescent="0.25">
      <c r="A55" s="544"/>
      <c r="B55" s="912" t="s">
        <v>473</v>
      </c>
      <c r="C55" s="490"/>
      <c r="D55" s="490"/>
      <c r="E55" s="262"/>
      <c r="F55" s="272"/>
      <c r="G55" s="923">
        <v>1</v>
      </c>
      <c r="H55" s="925">
        <f t="shared" si="3"/>
        <v>30</v>
      </c>
      <c r="I55" s="512"/>
      <c r="J55" s="264"/>
      <c r="K55" s="465"/>
      <c r="L55" s="465"/>
      <c r="M55" s="1022"/>
      <c r="N55" s="614"/>
      <c r="O55" s="1010"/>
      <c r="P55" s="810"/>
      <c r="Q55" s="265"/>
      <c r="R55" s="266"/>
      <c r="S55" s="465"/>
      <c r="T55" s="265"/>
      <c r="U55" s="264"/>
      <c r="V55" s="805"/>
      <c r="W55" s="266"/>
      <c r="X55" s="265"/>
    </row>
    <row r="56" spans="1:31" x14ac:dyDescent="0.25">
      <c r="A56" s="544"/>
      <c r="B56" s="913" t="s">
        <v>515</v>
      </c>
      <c r="C56" s="490"/>
      <c r="D56" s="490">
        <v>4</v>
      </c>
      <c r="E56" s="262"/>
      <c r="F56" s="272"/>
      <c r="G56" s="923">
        <v>3</v>
      </c>
      <c r="H56" s="512">
        <f t="shared" si="3"/>
        <v>90</v>
      </c>
      <c r="I56" s="512">
        <v>8</v>
      </c>
      <c r="J56" s="873" t="s">
        <v>293</v>
      </c>
      <c r="K56" s="465"/>
      <c r="L56" s="465"/>
      <c r="M56" s="265">
        <f>H56-I56</f>
        <v>82</v>
      </c>
      <c r="N56" s="614"/>
      <c r="O56" s="1010"/>
      <c r="P56" s="810"/>
      <c r="Q56" s="814" t="s">
        <v>293</v>
      </c>
      <c r="R56" s="266"/>
      <c r="S56" s="465"/>
      <c r="T56" s="265"/>
      <c r="U56" s="264"/>
      <c r="V56" s="805"/>
      <c r="W56" s="266"/>
      <c r="X56" s="265"/>
    </row>
    <row r="57" spans="1:31" x14ac:dyDescent="0.25">
      <c r="A57" s="258" t="s">
        <v>337</v>
      </c>
      <c r="B57" s="459" t="s">
        <v>37</v>
      </c>
      <c r="C57" s="1050"/>
      <c r="D57" s="490"/>
      <c r="E57" s="585"/>
      <c r="F57" s="269"/>
      <c r="G57" s="479">
        <v>5</v>
      </c>
      <c r="H57" s="490">
        <f>G57*30</f>
        <v>150</v>
      </c>
      <c r="I57" s="1006"/>
      <c r="J57" s="873"/>
      <c r="K57" s="465"/>
      <c r="L57" s="465"/>
      <c r="M57" s="265"/>
      <c r="N57" s="933"/>
      <c r="O57" s="824"/>
      <c r="P57" s="1016"/>
      <c r="Q57" s="215"/>
      <c r="R57" s="216"/>
      <c r="S57" s="217"/>
      <c r="T57" s="215"/>
      <c r="U57" s="491"/>
      <c r="V57" s="815"/>
      <c r="W57" s="216"/>
      <c r="X57" s="215"/>
    </row>
    <row r="58" spans="1:31" x14ac:dyDescent="0.25">
      <c r="A58" s="258" t="s">
        <v>655</v>
      </c>
      <c r="B58" s="280" t="s">
        <v>473</v>
      </c>
      <c r="C58" s="1050"/>
      <c r="D58" s="490"/>
      <c r="E58" s="585"/>
      <c r="F58" s="269"/>
      <c r="G58" s="479">
        <v>1</v>
      </c>
      <c r="H58" s="490">
        <f>G58*30</f>
        <v>30</v>
      </c>
      <c r="I58" s="1006"/>
      <c r="J58" s="873"/>
      <c r="K58" s="465"/>
      <c r="L58" s="465"/>
      <c r="M58" s="265"/>
      <c r="N58" s="933"/>
      <c r="O58" s="824"/>
      <c r="P58" s="1016"/>
      <c r="Q58" s="215"/>
      <c r="R58" s="216"/>
      <c r="S58" s="217"/>
      <c r="T58" s="215"/>
      <c r="U58" s="491"/>
      <c r="V58" s="815"/>
      <c r="W58" s="216"/>
      <c r="X58" s="215"/>
    </row>
    <row r="59" spans="1:31" x14ac:dyDescent="0.25">
      <c r="A59" s="258" t="s">
        <v>656</v>
      </c>
      <c r="B59" s="270" t="s">
        <v>515</v>
      </c>
      <c r="C59" s="1050">
        <v>1</v>
      </c>
      <c r="D59" s="490"/>
      <c r="E59" s="585"/>
      <c r="F59" s="269"/>
      <c r="G59" s="479">
        <v>4</v>
      </c>
      <c r="H59" s="490">
        <f>G59*30</f>
        <v>120</v>
      </c>
      <c r="I59" s="1006">
        <v>8</v>
      </c>
      <c r="J59" s="873" t="s">
        <v>293</v>
      </c>
      <c r="K59" s="465"/>
      <c r="L59" s="465"/>
      <c r="M59" s="604">
        <f>H59-I59</f>
        <v>112</v>
      </c>
      <c r="N59" s="933"/>
      <c r="O59" s="824" t="s">
        <v>293</v>
      </c>
      <c r="P59" s="1016"/>
      <c r="Q59" s="215"/>
      <c r="R59" s="216"/>
      <c r="S59" s="217"/>
      <c r="T59" s="215"/>
      <c r="U59" s="491"/>
      <c r="V59" s="815"/>
      <c r="W59" s="216"/>
      <c r="X59" s="215"/>
    </row>
    <row r="60" spans="1:31" x14ac:dyDescent="0.25">
      <c r="A60" s="218" t="s">
        <v>164</v>
      </c>
      <c r="B60" s="405" t="s">
        <v>617</v>
      </c>
      <c r="C60" s="490">
        <v>3</v>
      </c>
      <c r="D60" s="490"/>
      <c r="E60" s="262"/>
      <c r="F60" s="272"/>
      <c r="G60" s="479">
        <v>4</v>
      </c>
      <c r="H60" s="490">
        <f>G60*30</f>
        <v>120</v>
      </c>
      <c r="I60" s="512">
        <v>8</v>
      </c>
      <c r="J60" s="1001" t="s">
        <v>292</v>
      </c>
      <c r="K60" s="997"/>
      <c r="L60" s="996" t="s">
        <v>292</v>
      </c>
      <c r="M60" s="1023">
        <f>H60-I60</f>
        <v>112</v>
      </c>
      <c r="N60" s="933"/>
      <c r="O60" s="1008"/>
      <c r="P60" s="789" t="s">
        <v>293</v>
      </c>
      <c r="Q60" s="215"/>
      <c r="R60" s="216"/>
      <c r="S60" s="217"/>
      <c r="T60" s="215"/>
      <c r="U60" s="491"/>
      <c r="V60" s="815"/>
      <c r="W60" s="216"/>
      <c r="X60" s="215"/>
    </row>
    <row r="61" spans="1:31" x14ac:dyDescent="0.25">
      <c r="A61" s="544" t="s">
        <v>323</v>
      </c>
      <c r="B61" s="632" t="s">
        <v>603</v>
      </c>
      <c r="C61" s="602">
        <v>3</v>
      </c>
      <c r="D61" s="490"/>
      <c r="E61" s="259"/>
      <c r="F61" s="269"/>
      <c r="G61" s="511">
        <v>4</v>
      </c>
      <c r="H61" s="490">
        <f t="shared" si="3"/>
        <v>120</v>
      </c>
      <c r="I61" s="512">
        <v>8</v>
      </c>
      <c r="J61" s="873" t="s">
        <v>299</v>
      </c>
      <c r="K61" s="465"/>
      <c r="L61" s="773" t="s">
        <v>300</v>
      </c>
      <c r="M61" s="265">
        <f>H61-I61</f>
        <v>112</v>
      </c>
      <c r="N61" s="931"/>
      <c r="O61" s="1008"/>
      <c r="P61" s="789" t="s">
        <v>293</v>
      </c>
      <c r="Q61" s="215"/>
      <c r="R61" s="216"/>
      <c r="S61" s="217"/>
      <c r="T61" s="215"/>
      <c r="U61" s="491"/>
      <c r="V61" s="815"/>
      <c r="W61" s="216"/>
      <c r="X61" s="215"/>
    </row>
    <row r="62" spans="1:31" x14ac:dyDescent="0.25">
      <c r="A62" s="218" t="s">
        <v>338</v>
      </c>
      <c r="B62" s="632" t="s">
        <v>524</v>
      </c>
      <c r="C62" s="602"/>
      <c r="D62" s="490"/>
      <c r="E62" s="585"/>
      <c r="F62" s="269"/>
      <c r="G62" s="479">
        <v>5</v>
      </c>
      <c r="H62" s="490">
        <f>G62*30</f>
        <v>150</v>
      </c>
      <c r="I62" s="512">
        <v>12</v>
      </c>
      <c r="J62" s="873"/>
      <c r="K62" s="465"/>
      <c r="L62" s="773"/>
      <c r="M62" s="265"/>
      <c r="N62" s="614"/>
      <c r="O62" s="824"/>
      <c r="P62" s="1016"/>
      <c r="Q62" s="265"/>
      <c r="R62" s="266"/>
      <c r="S62" s="465"/>
      <c r="T62" s="265"/>
      <c r="U62" s="264"/>
      <c r="V62" s="805"/>
      <c r="W62" s="266"/>
      <c r="X62" s="265"/>
    </row>
    <row r="63" spans="1:31" x14ac:dyDescent="0.25">
      <c r="A63" s="218"/>
      <c r="B63" s="280" t="s">
        <v>473</v>
      </c>
      <c r="C63" s="1051"/>
      <c r="D63" s="512"/>
      <c r="E63" s="1052"/>
      <c r="F63" s="265"/>
      <c r="G63" s="923">
        <v>1</v>
      </c>
      <c r="H63" s="512">
        <f>G63*30</f>
        <v>30</v>
      </c>
      <c r="I63" s="512"/>
      <c r="J63" s="873"/>
      <c r="K63" s="465"/>
      <c r="L63" s="773"/>
      <c r="M63" s="265"/>
      <c r="N63" s="614"/>
      <c r="O63" s="824"/>
      <c r="P63" s="1016"/>
      <c r="Q63" s="265"/>
      <c r="R63" s="266"/>
      <c r="S63" s="465"/>
      <c r="T63" s="265"/>
      <c r="U63" s="264"/>
      <c r="V63" s="805"/>
      <c r="W63" s="266"/>
      <c r="X63" s="265"/>
    </row>
    <row r="64" spans="1:31" x14ac:dyDescent="0.25">
      <c r="A64" s="218"/>
      <c r="B64" s="407" t="s">
        <v>515</v>
      </c>
      <c r="C64" s="1051"/>
      <c r="D64" s="490">
        <v>2</v>
      </c>
      <c r="E64" s="1052"/>
      <c r="F64" s="265"/>
      <c r="G64" s="923">
        <v>4</v>
      </c>
      <c r="H64" s="512">
        <f>G64*30</f>
        <v>120</v>
      </c>
      <c r="I64" s="512">
        <v>12</v>
      </c>
      <c r="J64" s="873" t="s">
        <v>293</v>
      </c>
      <c r="K64" s="465"/>
      <c r="L64" s="773" t="s">
        <v>292</v>
      </c>
      <c r="M64" s="1024">
        <f>H64-I64</f>
        <v>108</v>
      </c>
      <c r="N64" s="614"/>
      <c r="O64" s="824" t="s">
        <v>294</v>
      </c>
      <c r="P64" s="1016"/>
      <c r="Q64" s="265"/>
      <c r="R64" s="266"/>
      <c r="S64" s="465"/>
      <c r="T64" s="265"/>
      <c r="U64" s="264"/>
      <c r="V64" s="805"/>
      <c r="W64" s="266"/>
      <c r="X64" s="265"/>
    </row>
    <row r="65" spans="1:31" ht="31.5" x14ac:dyDescent="0.25">
      <c r="A65" s="218" t="s">
        <v>324</v>
      </c>
      <c r="B65" s="405" t="s">
        <v>662</v>
      </c>
      <c r="C65" s="634"/>
      <c r="D65" s="635" t="s">
        <v>317</v>
      </c>
      <c r="E65" s="917"/>
      <c r="F65" s="636"/>
      <c r="G65" s="479">
        <v>3</v>
      </c>
      <c r="H65" s="490">
        <f>G65*30</f>
        <v>90</v>
      </c>
      <c r="I65" s="512">
        <v>8</v>
      </c>
      <c r="J65" s="873" t="s">
        <v>299</v>
      </c>
      <c r="K65" s="465"/>
      <c r="L65" s="773" t="s">
        <v>300</v>
      </c>
      <c r="M65" s="265">
        <f>H65-I65</f>
        <v>82</v>
      </c>
      <c r="N65" s="614"/>
      <c r="O65" s="1010"/>
      <c r="P65" s="789" t="s">
        <v>293</v>
      </c>
      <c r="Q65" s="400"/>
      <c r="R65" s="399"/>
      <c r="S65" s="119"/>
      <c r="T65" s="400"/>
      <c r="U65" s="501"/>
      <c r="V65" s="730"/>
      <c r="W65" s="399"/>
      <c r="X65" s="400"/>
    </row>
    <row r="66" spans="1:31" ht="33.75" customHeight="1" x14ac:dyDescent="0.25">
      <c r="A66" s="218" t="s">
        <v>663</v>
      </c>
      <c r="B66" s="405" t="s">
        <v>666</v>
      </c>
      <c r="C66" s="914"/>
      <c r="D66" s="490"/>
      <c r="E66" s="262"/>
      <c r="F66" s="272"/>
      <c r="G66" s="1106">
        <v>5</v>
      </c>
      <c r="H66" s="619">
        <v>150</v>
      </c>
      <c r="I66" s="914"/>
      <c r="J66" s="1002"/>
      <c r="K66" s="999"/>
      <c r="L66" s="999"/>
      <c r="M66" s="1025"/>
      <c r="N66" s="927"/>
      <c r="O66" s="1011"/>
      <c r="P66" s="927"/>
      <c r="Q66" s="215"/>
      <c r="R66" s="216"/>
      <c r="S66" s="217"/>
      <c r="T66" s="215"/>
      <c r="U66" s="491"/>
      <c r="V66" s="815"/>
      <c r="W66" s="216"/>
      <c r="X66" s="215"/>
    </row>
    <row r="67" spans="1:31" ht="30.75" customHeight="1" x14ac:dyDescent="0.25">
      <c r="A67" s="644" t="s">
        <v>664</v>
      </c>
      <c r="B67" s="1534" t="s">
        <v>667</v>
      </c>
      <c r="C67" s="490">
        <v>1</v>
      </c>
      <c r="D67" s="490"/>
      <c r="E67" s="262"/>
      <c r="F67" s="272"/>
      <c r="G67" s="479">
        <v>4</v>
      </c>
      <c r="H67" s="490">
        <f t="shared" ref="H67:H75" si="4">G67*30</f>
        <v>120</v>
      </c>
      <c r="I67" s="512">
        <v>8</v>
      </c>
      <c r="J67" s="1003" t="s">
        <v>299</v>
      </c>
      <c r="K67" s="737"/>
      <c r="L67" s="998" t="s">
        <v>298</v>
      </c>
      <c r="M67" s="265">
        <f t="shared" ref="M67:M75" si="5">H67-I67</f>
        <v>112</v>
      </c>
      <c r="N67" s="937" t="s">
        <v>301</v>
      </c>
      <c r="O67" s="1008"/>
      <c r="P67" s="1015"/>
      <c r="Q67" s="215"/>
      <c r="R67" s="216"/>
      <c r="S67" s="217"/>
      <c r="T67" s="215"/>
      <c r="U67" s="491"/>
      <c r="V67" s="815"/>
      <c r="W67" s="216"/>
      <c r="X67" s="215"/>
    </row>
    <row r="68" spans="1:31" ht="31.5" customHeight="1" x14ac:dyDescent="0.25">
      <c r="A68" s="644" t="s">
        <v>665</v>
      </c>
      <c r="B68" s="1534" t="s">
        <v>668</v>
      </c>
      <c r="C68" s="490"/>
      <c r="D68" s="490"/>
      <c r="E68" s="262"/>
      <c r="F68" s="636" t="s">
        <v>633</v>
      </c>
      <c r="G68" s="412">
        <v>1</v>
      </c>
      <c r="H68" s="512">
        <f t="shared" si="4"/>
        <v>30</v>
      </c>
      <c r="I68" s="1006">
        <v>4</v>
      </c>
      <c r="J68" s="264"/>
      <c r="K68" s="465"/>
      <c r="L68" s="773" t="s">
        <v>292</v>
      </c>
      <c r="M68" s="1024">
        <f t="shared" si="5"/>
        <v>26</v>
      </c>
      <c r="N68" s="614"/>
      <c r="O68" s="824" t="s">
        <v>292</v>
      </c>
      <c r="P68" s="931"/>
      <c r="Q68" s="215"/>
      <c r="R68" s="216"/>
      <c r="S68" s="217"/>
      <c r="T68" s="215"/>
      <c r="U68" s="491"/>
      <c r="V68" s="815"/>
      <c r="W68" s="216"/>
      <c r="X68" s="215"/>
    </row>
    <row r="69" spans="1:31" ht="34.5" customHeight="1" x14ac:dyDescent="0.25">
      <c r="A69" s="545" t="s">
        <v>325</v>
      </c>
      <c r="B69" s="633" t="s">
        <v>608</v>
      </c>
      <c r="C69" s="490">
        <v>4</v>
      </c>
      <c r="D69" s="490"/>
      <c r="E69" s="262"/>
      <c r="F69" s="397"/>
      <c r="G69" s="479">
        <v>4</v>
      </c>
      <c r="H69" s="490">
        <f t="shared" si="4"/>
        <v>120</v>
      </c>
      <c r="I69" s="1006">
        <v>8</v>
      </c>
      <c r="J69" s="873" t="s">
        <v>299</v>
      </c>
      <c r="K69" s="465"/>
      <c r="L69" s="773" t="s">
        <v>300</v>
      </c>
      <c r="M69" s="265">
        <f t="shared" si="5"/>
        <v>112</v>
      </c>
      <c r="N69" s="614"/>
      <c r="O69" s="1010"/>
      <c r="P69" s="652"/>
      <c r="Q69" s="814" t="s">
        <v>293</v>
      </c>
      <c r="R69" s="266"/>
      <c r="S69" s="465"/>
      <c r="T69" s="265"/>
      <c r="U69" s="264"/>
      <c r="V69" s="805"/>
      <c r="W69" s="266"/>
      <c r="X69" s="265"/>
    </row>
    <row r="70" spans="1:31" ht="54" customHeight="1" x14ac:dyDescent="0.25">
      <c r="A70" s="218" t="s">
        <v>339</v>
      </c>
      <c r="B70" s="405" t="s">
        <v>669</v>
      </c>
      <c r="C70" s="634">
        <v>5</v>
      </c>
      <c r="D70" s="635"/>
      <c r="E70" s="917"/>
      <c r="F70" s="918"/>
      <c r="G70" s="1018">
        <v>6</v>
      </c>
      <c r="H70" s="619">
        <v>180</v>
      </c>
      <c r="I70" s="1007"/>
      <c r="J70" s="1535"/>
      <c r="K70" s="1536"/>
      <c r="L70" s="1536"/>
      <c r="M70" s="1020"/>
      <c r="N70" s="928"/>
      <c r="O70" s="1012"/>
      <c r="P70" s="928"/>
      <c r="Q70" s="936"/>
      <c r="R70" s="928"/>
      <c r="S70" s="214"/>
      <c r="T70" s="495"/>
      <c r="U70" s="508"/>
      <c r="V70" s="874"/>
      <c r="W70" s="399"/>
      <c r="X70" s="495"/>
    </row>
    <row r="71" spans="1:31" ht="34.5" customHeight="1" x14ac:dyDescent="0.25">
      <c r="A71" s="911" t="s">
        <v>671</v>
      </c>
      <c r="B71" s="270" t="s">
        <v>669</v>
      </c>
      <c r="C71" s="634"/>
      <c r="D71" s="635"/>
      <c r="E71" s="919"/>
      <c r="F71" s="636"/>
      <c r="G71" s="511">
        <v>5</v>
      </c>
      <c r="H71" s="490">
        <f>G71*30</f>
        <v>150</v>
      </c>
      <c r="I71" s="490">
        <v>8</v>
      </c>
      <c r="J71" s="873" t="s">
        <v>299</v>
      </c>
      <c r="K71" s="396"/>
      <c r="L71" s="773" t="s">
        <v>300</v>
      </c>
      <c r="M71" s="265">
        <f>H71-I71</f>
        <v>142</v>
      </c>
      <c r="N71" s="614"/>
      <c r="O71" s="1010"/>
      <c r="P71" s="1016"/>
      <c r="Q71" s="400"/>
      <c r="R71" s="789" t="s">
        <v>293</v>
      </c>
      <c r="S71" s="214"/>
      <c r="T71" s="495"/>
      <c r="U71" s="508"/>
      <c r="V71" s="874"/>
      <c r="W71" s="399"/>
      <c r="X71" s="495"/>
    </row>
    <row r="72" spans="1:31" ht="48" customHeight="1" x14ac:dyDescent="0.25">
      <c r="A72" s="911" t="s">
        <v>672</v>
      </c>
      <c r="B72" s="1534" t="s">
        <v>670</v>
      </c>
      <c r="C72" s="634"/>
      <c r="D72" s="635"/>
      <c r="E72" s="919"/>
      <c r="F72" s="397" t="s">
        <v>428</v>
      </c>
      <c r="G72" s="412">
        <v>1</v>
      </c>
      <c r="H72" s="512">
        <f>G72*30</f>
        <v>30</v>
      </c>
      <c r="I72" s="1006">
        <v>4</v>
      </c>
      <c r="J72" s="264"/>
      <c r="K72" s="465"/>
      <c r="L72" s="773" t="s">
        <v>292</v>
      </c>
      <c r="M72" s="1023">
        <f>H72-I72</f>
        <v>26</v>
      </c>
      <c r="N72" s="614"/>
      <c r="O72" s="1010"/>
      <c r="P72" s="652"/>
      <c r="Q72" s="265"/>
      <c r="R72" s="789" t="s">
        <v>292</v>
      </c>
      <c r="S72" s="214"/>
      <c r="T72" s="495"/>
      <c r="U72" s="508"/>
      <c r="V72" s="874"/>
      <c r="W72" s="399"/>
      <c r="X72" s="495"/>
    </row>
    <row r="73" spans="1:31" ht="16.5" customHeight="1" x14ac:dyDescent="0.25">
      <c r="A73" s="218" t="s">
        <v>326</v>
      </c>
      <c r="B73" s="633" t="s">
        <v>618</v>
      </c>
      <c r="C73" s="490"/>
      <c r="D73" s="490">
        <v>4</v>
      </c>
      <c r="E73" s="262"/>
      <c r="F73" s="272"/>
      <c r="G73" s="479">
        <v>4</v>
      </c>
      <c r="H73" s="490">
        <f t="shared" si="4"/>
        <v>120</v>
      </c>
      <c r="I73" s="512">
        <v>8</v>
      </c>
      <c r="J73" s="873" t="s">
        <v>299</v>
      </c>
      <c r="K73" s="465"/>
      <c r="L73" s="773" t="s">
        <v>300</v>
      </c>
      <c r="M73" s="265">
        <f t="shared" si="5"/>
        <v>112</v>
      </c>
      <c r="N73" s="614"/>
      <c r="O73" s="1010"/>
      <c r="P73" s="652"/>
      <c r="Q73" s="814" t="s">
        <v>293</v>
      </c>
      <c r="R73" s="266"/>
      <c r="S73" s="465"/>
      <c r="T73" s="265"/>
      <c r="U73" s="264"/>
      <c r="V73" s="805"/>
      <c r="W73" s="266"/>
      <c r="X73" s="265"/>
    </row>
    <row r="74" spans="1:31" ht="16.5" customHeight="1" x14ac:dyDescent="0.25">
      <c r="A74" s="258" t="s">
        <v>525</v>
      </c>
      <c r="B74" s="405" t="s">
        <v>673</v>
      </c>
      <c r="C74" s="490">
        <v>4</v>
      </c>
      <c r="D74" s="490"/>
      <c r="E74" s="262"/>
      <c r="F74" s="272"/>
      <c r="G74" s="479">
        <v>3</v>
      </c>
      <c r="H74" s="490">
        <f t="shared" si="4"/>
        <v>90</v>
      </c>
      <c r="I74" s="512">
        <v>8</v>
      </c>
      <c r="J74" s="873" t="s">
        <v>299</v>
      </c>
      <c r="K74" s="465"/>
      <c r="L74" s="773" t="s">
        <v>300</v>
      </c>
      <c r="M74" s="265">
        <f t="shared" si="5"/>
        <v>82</v>
      </c>
      <c r="N74" s="614"/>
      <c r="O74" s="1010"/>
      <c r="P74" s="652"/>
      <c r="Q74" s="814" t="s">
        <v>293</v>
      </c>
      <c r="R74" s="266"/>
      <c r="S74" s="465"/>
      <c r="T74" s="265"/>
      <c r="U74" s="264"/>
      <c r="V74" s="805"/>
      <c r="W74" s="266"/>
      <c r="X74" s="265"/>
    </row>
    <row r="75" spans="1:31" ht="16.5" customHeight="1" x14ac:dyDescent="0.25">
      <c r="A75" s="544" t="s">
        <v>526</v>
      </c>
      <c r="B75" s="633" t="s">
        <v>610</v>
      </c>
      <c r="C75" s="490">
        <v>4</v>
      </c>
      <c r="D75" s="490"/>
      <c r="E75" s="262"/>
      <c r="F75" s="272"/>
      <c r="G75" s="511">
        <v>4</v>
      </c>
      <c r="H75" s="490">
        <f t="shared" si="4"/>
        <v>120</v>
      </c>
      <c r="I75" s="512">
        <v>8</v>
      </c>
      <c r="J75" s="873" t="s">
        <v>299</v>
      </c>
      <c r="K75" s="465"/>
      <c r="L75" s="773" t="s">
        <v>300</v>
      </c>
      <c r="M75" s="1023">
        <f t="shared" si="5"/>
        <v>112</v>
      </c>
      <c r="N75" s="614"/>
      <c r="O75" s="1010"/>
      <c r="P75" s="652"/>
      <c r="Q75" s="814" t="s">
        <v>293</v>
      </c>
      <c r="R75" s="266"/>
      <c r="S75" s="465"/>
      <c r="T75" s="265"/>
      <c r="U75" s="264"/>
      <c r="V75" s="805"/>
      <c r="W75" s="266"/>
      <c r="X75" s="265"/>
      <c r="AE75" s="469">
        <f>6+6+8+18+6+14+14+18+6+10</f>
        <v>106</v>
      </c>
    </row>
    <row r="76" spans="1:31" x14ac:dyDescent="0.25">
      <c r="A76" s="544" t="s">
        <v>527</v>
      </c>
      <c r="B76" s="633" t="s">
        <v>619</v>
      </c>
      <c r="C76" s="490"/>
      <c r="D76" s="490"/>
      <c r="E76" s="262"/>
      <c r="F76" s="272"/>
      <c r="G76" s="479">
        <f>G77+G78</f>
        <v>5</v>
      </c>
      <c r="H76" s="646">
        <f>H77+H78</f>
        <v>150</v>
      </c>
      <c r="I76" s="512"/>
      <c r="J76" s="647"/>
      <c r="K76" s="274"/>
      <c r="L76" s="274"/>
      <c r="M76" s="1019"/>
      <c r="N76" s="614"/>
      <c r="O76" s="1010"/>
      <c r="P76" s="652"/>
      <c r="Q76" s="265"/>
      <c r="R76" s="789"/>
      <c r="S76" s="465"/>
      <c r="T76" s="265"/>
      <c r="U76" s="264"/>
      <c r="V76" s="805"/>
      <c r="W76" s="266"/>
      <c r="X76" s="265"/>
    </row>
    <row r="77" spans="1:31" x14ac:dyDescent="0.25">
      <c r="A77" s="644" t="s">
        <v>528</v>
      </c>
      <c r="B77" s="645" t="s">
        <v>619</v>
      </c>
      <c r="C77" s="490">
        <v>5</v>
      </c>
      <c r="D77" s="490"/>
      <c r="E77" s="584"/>
      <c r="F77" s="272"/>
      <c r="G77" s="412">
        <v>4</v>
      </c>
      <c r="H77" s="512">
        <f>G77*30</f>
        <v>120</v>
      </c>
      <c r="I77" s="512">
        <v>8</v>
      </c>
      <c r="J77" s="873" t="s">
        <v>299</v>
      </c>
      <c r="K77" s="465"/>
      <c r="L77" s="773" t="s">
        <v>300</v>
      </c>
      <c r="M77" s="265">
        <f>H77-I77</f>
        <v>112</v>
      </c>
      <c r="N77" s="934"/>
      <c r="O77" s="836"/>
      <c r="P77" s="507"/>
      <c r="Q77" s="651"/>
      <c r="R77" s="789" t="s">
        <v>293</v>
      </c>
      <c r="S77" s="268"/>
      <c r="T77" s="651"/>
      <c r="U77" s="820"/>
      <c r="V77" s="818"/>
      <c r="W77" s="652"/>
      <c r="X77" s="826"/>
      <c r="Y77" s="261" t="e">
        <f>#REF!+#REF!</f>
        <v>#REF!</v>
      </c>
      <c r="Z77" s="261" t="e">
        <f>#REF!+#REF!</f>
        <v>#REF!</v>
      </c>
      <c r="AA77" s="261" t="e">
        <f>#REF!+#REF!</f>
        <v>#REF!</v>
      </c>
      <c r="AB77" s="261" t="e">
        <f>#REF!+#REF!</f>
        <v>#REF!</v>
      </c>
      <c r="AC77" s="261" t="e">
        <f>#REF!+#REF!</f>
        <v>#REF!</v>
      </c>
    </row>
    <row r="78" spans="1:31" ht="31.5" x14ac:dyDescent="0.25">
      <c r="A78" s="644" t="s">
        <v>529</v>
      </c>
      <c r="B78" s="637" t="s">
        <v>620</v>
      </c>
      <c r="C78" s="634"/>
      <c r="D78" s="655"/>
      <c r="E78" s="920"/>
      <c r="F78" s="636" t="s">
        <v>319</v>
      </c>
      <c r="G78" s="412">
        <v>1</v>
      </c>
      <c r="H78" s="512">
        <f>G78*30</f>
        <v>30</v>
      </c>
      <c r="I78" s="1006">
        <v>4</v>
      </c>
      <c r="J78" s="264"/>
      <c r="K78" s="465"/>
      <c r="L78" s="773" t="s">
        <v>292</v>
      </c>
      <c r="M78" s="1021">
        <f>H78-I78</f>
        <v>26</v>
      </c>
      <c r="N78" s="614"/>
      <c r="O78" s="1010"/>
      <c r="P78" s="1016"/>
      <c r="Q78" s="400"/>
      <c r="R78" s="650"/>
      <c r="S78" s="268"/>
      <c r="T78" s="814" t="s">
        <v>292</v>
      </c>
      <c r="U78" s="820"/>
      <c r="V78" s="818"/>
      <c r="W78" s="652"/>
      <c r="X78" s="826"/>
      <c r="Y78" s="653"/>
      <c r="Z78" s="653"/>
      <c r="AA78" s="653"/>
      <c r="AB78" s="653"/>
      <c r="AC78" s="653"/>
    </row>
    <row r="79" spans="1:31" ht="32.25" thickBot="1" x14ac:dyDescent="0.3">
      <c r="A79" s="994" t="s">
        <v>530</v>
      </c>
      <c r="B79" s="1537" t="s">
        <v>674</v>
      </c>
      <c r="C79" s="915">
        <v>6</v>
      </c>
      <c r="D79" s="995"/>
      <c r="E79" s="921"/>
      <c r="F79" s="922"/>
      <c r="G79" s="924">
        <v>5</v>
      </c>
      <c r="H79" s="926">
        <v>150</v>
      </c>
      <c r="I79" s="642">
        <v>8</v>
      </c>
      <c r="J79" s="1538" t="s">
        <v>292</v>
      </c>
      <c r="K79" s="1095"/>
      <c r="L79" s="1094" t="s">
        <v>292</v>
      </c>
      <c r="M79" s="1026">
        <f>H79-I79</f>
        <v>142</v>
      </c>
      <c r="N79" s="935"/>
      <c r="O79" s="1013"/>
      <c r="P79" s="1017"/>
      <c r="Q79" s="929"/>
      <c r="R79" s="622"/>
      <c r="S79" s="625"/>
      <c r="T79" s="825" t="s">
        <v>293</v>
      </c>
      <c r="U79" s="624"/>
      <c r="V79" s="623"/>
      <c r="W79" s="692"/>
      <c r="X79" s="658"/>
      <c r="Y79" s="653"/>
      <c r="Z79" s="653"/>
      <c r="AA79" s="653"/>
      <c r="AB79" s="653"/>
      <c r="AC79" s="653"/>
    </row>
    <row r="80" spans="1:31" ht="16.5" thickBot="1" x14ac:dyDescent="0.3">
      <c r="A80" s="1383" t="s">
        <v>476</v>
      </c>
      <c r="B80" s="1384"/>
      <c r="C80" s="1384"/>
      <c r="D80" s="1384"/>
      <c r="E80" s="1384"/>
      <c r="F80" s="1384"/>
      <c r="G80" s="474">
        <f>G50+G55+G63+G58</f>
        <v>5</v>
      </c>
      <c r="H80" s="474">
        <f>H50+H55+H63+H58</f>
        <v>150</v>
      </c>
      <c r="I80" s="980"/>
      <c r="J80" s="981"/>
      <c r="K80" s="538"/>
      <c r="L80" s="538"/>
      <c r="M80" s="539"/>
      <c r="N80" s="981"/>
      <c r="O80" s="539"/>
      <c r="P80" s="861"/>
      <c r="Q80" s="862"/>
      <c r="R80" s="981"/>
      <c r="S80" s="538"/>
      <c r="T80" s="539"/>
      <c r="U80" s="991"/>
      <c r="V80" s="992"/>
      <c r="W80" s="991"/>
      <c r="X80" s="992"/>
      <c r="Y80" s="653"/>
      <c r="Z80" s="653"/>
      <c r="AA80" s="653"/>
      <c r="AB80" s="653"/>
      <c r="AC80" s="653"/>
    </row>
    <row r="81" spans="1:31" ht="16.5" thickBot="1" x14ac:dyDescent="0.3">
      <c r="A81" s="1448" t="s">
        <v>202</v>
      </c>
      <c r="B81" s="1449"/>
      <c r="C81" s="1449"/>
      <c r="D81" s="1449"/>
      <c r="E81" s="1449"/>
      <c r="F81" s="1449"/>
      <c r="G81" s="984">
        <f>G48+G51+G52+G53+G56+G61+G60+G67+G68+G64+G65+G59+G69+G73+G74+G75+G71+G72+G77+G78+G79</f>
        <v>73</v>
      </c>
      <c r="H81" s="878">
        <f>H48+H51+H52+H53+H56+H61+H60+H67+H68+H64+H65+H59+H69+H73+H74+H75+H71+H72+H77+H78+H79</f>
        <v>2190</v>
      </c>
      <c r="I81" s="878">
        <f>I48+I51+I52+I53+I56+I61+I60+I67+I68+I64+I65+I59+I69+I73+I74+I75+I71+I72+I77+I78+I79</f>
        <v>158</v>
      </c>
      <c r="J81" s="878">
        <v>106</v>
      </c>
      <c r="K81" s="878"/>
      <c r="L81" s="878">
        <v>52</v>
      </c>
      <c r="M81" s="878">
        <f>M48+M51+M52+M53+M56+M61+M60+M67+M68+M64+M65+M59+M69+M73+M74+M75+M71+M72+M77+M78+M79</f>
        <v>2032</v>
      </c>
      <c r="N81" s="892" t="s">
        <v>634</v>
      </c>
      <c r="O81" s="888" t="s">
        <v>635</v>
      </c>
      <c r="P81" s="897" t="s">
        <v>636</v>
      </c>
      <c r="Q81" s="885" t="s">
        <v>485</v>
      </c>
      <c r="R81" s="892" t="s">
        <v>431</v>
      </c>
      <c r="S81" s="471">
        <f>S48+S51+S52+S53+S56+S61+S60+S66+S67+S63+S65+S59+S73+S74+S75+S70+S71+S72+S77+S78+S79</f>
        <v>0</v>
      </c>
      <c r="T81" s="888" t="s">
        <v>294</v>
      </c>
      <c r="U81" s="989"/>
      <c r="V81" s="990"/>
      <c r="W81" s="989"/>
      <c r="X81" s="990"/>
      <c r="Y81" s="653"/>
      <c r="Z81" s="653"/>
      <c r="AA81" s="653"/>
      <c r="AB81" s="653"/>
      <c r="AC81" s="653"/>
    </row>
    <row r="82" spans="1:31" s="1054" customFormat="1" ht="15.75" customHeight="1" thickBot="1" x14ac:dyDescent="0.3">
      <c r="A82" s="1539" t="s">
        <v>165</v>
      </c>
      <c r="B82" s="1540"/>
      <c r="C82" s="1540"/>
      <c r="D82" s="1540"/>
      <c r="E82" s="1540"/>
      <c r="F82" s="1540"/>
      <c r="G82" s="514">
        <f>G80+G81</f>
        <v>78</v>
      </c>
      <c r="H82" s="772">
        <f t="shared" ref="H82:M82" si="6">H80+H81</f>
        <v>2340</v>
      </c>
      <c r="I82" s="772">
        <f t="shared" si="6"/>
        <v>158</v>
      </c>
      <c r="J82" s="772">
        <f t="shared" si="6"/>
        <v>106</v>
      </c>
      <c r="K82" s="772"/>
      <c r="L82" s="772">
        <f t="shared" si="6"/>
        <v>52</v>
      </c>
      <c r="M82" s="772">
        <f t="shared" si="6"/>
        <v>2032</v>
      </c>
      <c r="N82" s="879" t="s">
        <v>634</v>
      </c>
      <c r="O82" s="879" t="s">
        <v>635</v>
      </c>
      <c r="P82" s="879" t="s">
        <v>636</v>
      </c>
      <c r="Q82" s="879" t="s">
        <v>485</v>
      </c>
      <c r="R82" s="879" t="s">
        <v>431</v>
      </c>
      <c r="S82" s="471">
        <f>S49+S52+S53+S54+S61+S60+S66+S67+S63+S64+S59+S69+S74+S75+S70+S71+S72+S76+S78+S79+S80</f>
        <v>0</v>
      </c>
      <c r="T82" s="879" t="s">
        <v>294</v>
      </c>
      <c r="U82" s="514"/>
      <c r="V82" s="514"/>
      <c r="W82" s="514"/>
      <c r="X82" s="473"/>
      <c r="Y82" s="1053" t="e">
        <f>SUM(Y48:Y79)</f>
        <v>#REF!</v>
      </c>
      <c r="Z82" s="1053" t="e">
        <f>SUM(Z48:Z79)</f>
        <v>#REF!</v>
      </c>
      <c r="AA82" s="1053" t="e">
        <f>SUM(AA48:AA79)</f>
        <v>#REF!</v>
      </c>
      <c r="AB82" s="1053" t="e">
        <f>SUM(AB48:AB79)</f>
        <v>#REF!</v>
      </c>
      <c r="AC82" s="1053" t="e">
        <f>SUM(AC48:AC79)</f>
        <v>#REF!</v>
      </c>
      <c r="AE82" s="1054">
        <f>16+36</f>
        <v>52</v>
      </c>
    </row>
    <row r="83" spans="1:31" ht="15.75" customHeight="1" thickBot="1" x14ac:dyDescent="0.3">
      <c r="A83" s="1444" t="s">
        <v>166</v>
      </c>
      <c r="B83" s="1445"/>
      <c r="C83" s="1445"/>
      <c r="D83" s="1445"/>
      <c r="E83" s="1445"/>
      <c r="F83" s="1445"/>
      <c r="G83" s="1445"/>
      <c r="H83" s="1445"/>
      <c r="I83" s="1445"/>
      <c r="J83" s="1445"/>
      <c r="K83" s="1445"/>
      <c r="L83" s="1445"/>
      <c r="M83" s="1445"/>
      <c r="N83" s="1446"/>
      <c r="O83" s="1446"/>
      <c r="P83" s="1446"/>
      <c r="Q83" s="1446"/>
      <c r="R83" s="1446"/>
      <c r="S83" s="1446"/>
      <c r="T83" s="1446"/>
      <c r="U83" s="1446"/>
      <c r="V83" s="1446"/>
      <c r="W83" s="1446"/>
      <c r="X83" s="1447"/>
    </row>
    <row r="84" spans="1:31" s="104" customFormat="1" ht="31.5" x14ac:dyDescent="0.25">
      <c r="A84" s="569" t="s">
        <v>492</v>
      </c>
      <c r="B84" s="1055" t="s">
        <v>657</v>
      </c>
      <c r="C84" s="659"/>
      <c r="D84" s="660"/>
      <c r="E84" s="81"/>
      <c r="F84" s="661"/>
      <c r="G84" s="662">
        <v>3</v>
      </c>
      <c r="H84" s="663">
        <f>G84*30</f>
        <v>90</v>
      </c>
      <c r="I84" s="502"/>
      <c r="J84" s="497"/>
      <c r="K84" s="493"/>
      <c r="L84" s="493"/>
      <c r="M84" s="657"/>
      <c r="N84" s="850"/>
      <c r="O84" s="664"/>
      <c r="P84" s="689"/>
      <c r="Q84" s="829"/>
      <c r="R84" s="665"/>
      <c r="S84" s="577"/>
      <c r="T84" s="833"/>
      <c r="U84" s="831"/>
      <c r="V84" s="696"/>
      <c r="W84" s="665"/>
      <c r="X84" s="578"/>
    </row>
    <row r="85" spans="1:31" s="104" customFormat="1" ht="34.5" customHeight="1" x14ac:dyDescent="0.25">
      <c r="A85" s="258" t="s">
        <v>531</v>
      </c>
      <c r="B85" s="667" t="s">
        <v>658</v>
      </c>
      <c r="C85" s="668"/>
      <c r="D85" s="503"/>
      <c r="E85" s="669"/>
      <c r="F85" s="670"/>
      <c r="G85" s="475">
        <v>3</v>
      </c>
      <c r="H85" s="666">
        <f>G85*30</f>
        <v>90</v>
      </c>
      <c r="I85" s="490"/>
      <c r="J85" s="470"/>
      <c r="K85" s="396"/>
      <c r="L85" s="396"/>
      <c r="M85" s="117"/>
      <c r="N85" s="507"/>
      <c r="O85" s="505"/>
      <c r="P85" s="647"/>
      <c r="Q85" s="830"/>
      <c r="R85" s="834"/>
      <c r="S85" s="274"/>
      <c r="T85" s="835"/>
      <c r="U85" s="832"/>
      <c r="V85" s="836"/>
      <c r="W85" s="834"/>
      <c r="X85" s="505"/>
    </row>
    <row r="86" spans="1:31" s="104" customFormat="1" ht="16.5" customHeight="1" thickBot="1" x14ac:dyDescent="0.3">
      <c r="A86" s="549" t="s">
        <v>532</v>
      </c>
      <c r="B86" s="515" t="s">
        <v>45</v>
      </c>
      <c r="C86" s="851"/>
      <c r="D86" s="905" t="s">
        <v>319</v>
      </c>
      <c r="E86" s="852"/>
      <c r="F86" s="853"/>
      <c r="G86" s="516">
        <v>6</v>
      </c>
      <c r="H86" s="854">
        <f>G86*30</f>
        <v>180</v>
      </c>
      <c r="I86" s="513"/>
      <c r="J86" s="617"/>
      <c r="K86" s="395"/>
      <c r="L86" s="395"/>
      <c r="M86" s="806">
        <f>H86-I86</f>
        <v>180</v>
      </c>
      <c r="N86" s="877"/>
      <c r="O86" s="517"/>
      <c r="P86" s="855"/>
      <c r="Q86" s="856"/>
      <c r="R86" s="518"/>
      <c r="S86" s="857"/>
      <c r="T86" s="858"/>
      <c r="U86" s="859"/>
      <c r="V86" s="860"/>
      <c r="W86" s="518"/>
      <c r="X86" s="517"/>
    </row>
    <row r="87" spans="1:31" s="104" customFormat="1" ht="16.5" customHeight="1" thickBot="1" x14ac:dyDescent="0.3">
      <c r="A87" s="1383" t="s">
        <v>476</v>
      </c>
      <c r="B87" s="1384"/>
      <c r="C87" s="1384"/>
      <c r="D87" s="1384"/>
      <c r="E87" s="1384"/>
      <c r="F87" s="1384"/>
      <c r="G87" s="477">
        <f>G84+G85</f>
        <v>6</v>
      </c>
      <c r="H87" s="477">
        <f>H84+H85</f>
        <v>180</v>
      </c>
      <c r="I87" s="671"/>
      <c r="J87" s="861"/>
      <c r="K87" s="538"/>
      <c r="L87" s="538"/>
      <c r="M87" s="862"/>
      <c r="N87" s="1541"/>
      <c r="O87" s="1542"/>
      <c r="P87" s="520"/>
      <c r="Q87" s="1543"/>
      <c r="R87" s="1541"/>
      <c r="S87" s="1544"/>
      <c r="T87" s="1542"/>
      <c r="U87" s="1545"/>
      <c r="V87" s="847"/>
      <c r="W87" s="1541"/>
      <c r="X87" s="519"/>
    </row>
    <row r="88" spans="1:31" s="104" customFormat="1" ht="20.25" customHeight="1" thickBot="1" x14ac:dyDescent="0.3">
      <c r="A88" s="1383" t="s">
        <v>202</v>
      </c>
      <c r="B88" s="1384"/>
      <c r="C88" s="1384"/>
      <c r="D88" s="1384"/>
      <c r="E88" s="1384"/>
      <c r="F88" s="1384"/>
      <c r="G88" s="477">
        <f>G86</f>
        <v>6</v>
      </c>
      <c r="H88" s="478">
        <f>H86</f>
        <v>180</v>
      </c>
      <c r="I88" s="477"/>
      <c r="J88" s="477"/>
      <c r="K88" s="477"/>
      <c r="L88" s="477"/>
      <c r="M88" s="477">
        <f>M86</f>
        <v>180</v>
      </c>
      <c r="N88" s="828"/>
      <c r="O88" s="828"/>
      <c r="P88" s="828"/>
      <c r="Q88" s="828"/>
      <c r="R88" s="828"/>
      <c r="S88" s="828"/>
      <c r="T88" s="828"/>
      <c r="U88" s="828"/>
      <c r="V88" s="828"/>
      <c r="W88" s="828"/>
      <c r="X88" s="828"/>
      <c r="Y88" s="477">
        <f>Y86</f>
        <v>0</v>
      </c>
      <c r="Z88" s="477">
        <f>Z86</f>
        <v>0</v>
      </c>
      <c r="AA88" s="477">
        <f>AA86</f>
        <v>0</v>
      </c>
      <c r="AB88" s="477">
        <f>AB86</f>
        <v>0</v>
      </c>
      <c r="AC88" s="477">
        <f>AC86</f>
        <v>0</v>
      </c>
    </row>
    <row r="89" spans="1:31" s="104" customFormat="1" ht="16.5" thickBot="1" x14ac:dyDescent="0.3">
      <c r="A89" s="1444" t="s">
        <v>167</v>
      </c>
      <c r="B89" s="1546"/>
      <c r="C89" s="1546"/>
      <c r="D89" s="1546"/>
      <c r="E89" s="1546"/>
      <c r="F89" s="1546"/>
      <c r="G89" s="1547">
        <f>G87+G88</f>
        <v>12</v>
      </c>
      <c r="H89" s="322">
        <f>H87+H88</f>
        <v>360</v>
      </c>
      <c r="I89" s="1547"/>
      <c r="J89" s="1547"/>
      <c r="K89" s="1547"/>
      <c r="L89" s="1547"/>
      <c r="M89" s="1547">
        <f>M87+M88</f>
        <v>180</v>
      </c>
      <c r="N89" s="1547"/>
      <c r="O89" s="1547"/>
      <c r="P89" s="1547"/>
      <c r="Q89" s="1547"/>
      <c r="R89" s="1547"/>
      <c r="S89" s="1547"/>
      <c r="T89" s="1547"/>
      <c r="U89" s="1547"/>
      <c r="V89" s="1547"/>
      <c r="W89" s="1547"/>
      <c r="X89" s="1547"/>
    </row>
    <row r="90" spans="1:31" ht="16.5" thickBot="1" x14ac:dyDescent="0.3">
      <c r="A90" s="1414" t="s">
        <v>482</v>
      </c>
      <c r="B90" s="1415"/>
      <c r="C90" s="1415"/>
      <c r="D90" s="1415"/>
      <c r="E90" s="1415"/>
      <c r="F90" s="1415"/>
      <c r="G90" s="1415"/>
      <c r="H90" s="1415"/>
      <c r="I90" s="1415"/>
      <c r="J90" s="1415"/>
      <c r="K90" s="1415"/>
      <c r="L90" s="1415"/>
      <c r="M90" s="1415"/>
      <c r="N90" s="1415"/>
      <c r="O90" s="1415"/>
      <c r="P90" s="1415"/>
      <c r="Q90" s="1415"/>
      <c r="R90" s="1415"/>
      <c r="S90" s="1415"/>
      <c r="T90" s="1415"/>
      <c r="U90" s="1415"/>
      <c r="V90" s="1415"/>
      <c r="W90" s="1415"/>
      <c r="X90" s="1416"/>
    </row>
    <row r="91" spans="1:31" s="104" customFormat="1" ht="16.5" thickBot="1" x14ac:dyDescent="0.3">
      <c r="A91" s="476" t="s">
        <v>203</v>
      </c>
      <c r="B91" s="521" t="s">
        <v>466</v>
      </c>
      <c r="C91" s="837"/>
      <c r="D91" s="838"/>
      <c r="E91" s="839"/>
      <c r="F91" s="522"/>
      <c r="G91" s="523">
        <v>6</v>
      </c>
      <c r="H91" s="524">
        <f>G91*30</f>
        <v>180</v>
      </c>
      <c r="I91" s="840"/>
      <c r="J91" s="841"/>
      <c r="K91" s="842"/>
      <c r="L91" s="842"/>
      <c r="M91" s="843">
        <f>H91-I91</f>
        <v>180</v>
      </c>
      <c r="N91" s="845"/>
      <c r="O91" s="844"/>
      <c r="P91" s="845"/>
      <c r="Q91" s="846"/>
      <c r="R91" s="525"/>
      <c r="S91" s="842"/>
      <c r="T91" s="846"/>
      <c r="U91" s="525"/>
      <c r="V91" s="846"/>
      <c r="W91" s="525"/>
      <c r="X91" s="846"/>
    </row>
    <row r="92" spans="1:31" s="1043" customFormat="1" ht="16.5" thickBot="1" x14ac:dyDescent="0.3">
      <c r="A92" s="1548" t="s">
        <v>168</v>
      </c>
      <c r="B92" s="1549"/>
      <c r="C92" s="1549"/>
      <c r="D92" s="1549"/>
      <c r="E92" s="1549"/>
      <c r="F92" s="1550"/>
      <c r="G92" s="1551">
        <f>SUM(G91:G91)</f>
        <v>6</v>
      </c>
      <c r="H92" s="1552">
        <f>H91</f>
        <v>180</v>
      </c>
      <c r="I92" s="478"/>
      <c r="J92" s="1553"/>
      <c r="K92" s="1554"/>
      <c r="L92" s="1554"/>
      <c r="M92" s="1552">
        <f>M91</f>
        <v>180</v>
      </c>
      <c r="N92" s="478"/>
      <c r="O92" s="478"/>
      <c r="P92" s="478"/>
      <c r="Q92" s="478"/>
      <c r="R92" s="478"/>
      <c r="S92" s="1555"/>
      <c r="T92" s="478"/>
      <c r="U92" s="478"/>
      <c r="V92" s="478"/>
      <c r="W92" s="478"/>
      <c r="X92" s="478"/>
    </row>
    <row r="93" spans="1:31" s="1059" customFormat="1" ht="16.5" customHeight="1" thickBot="1" x14ac:dyDescent="0.3">
      <c r="A93" s="1421" t="s">
        <v>477</v>
      </c>
      <c r="B93" s="1422"/>
      <c r="C93" s="1422"/>
      <c r="D93" s="1422"/>
      <c r="E93" s="1422"/>
      <c r="F93" s="1422"/>
      <c r="G93" s="477">
        <f>G44+G80+G87</f>
        <v>48</v>
      </c>
      <c r="H93" s="478">
        <f>H44+H80+H87</f>
        <v>1440</v>
      </c>
      <c r="I93" s="478"/>
      <c r="J93" s="478"/>
      <c r="K93" s="478"/>
      <c r="L93" s="478"/>
      <c r="M93" s="1552"/>
      <c r="N93" s="1556"/>
      <c r="O93" s="1557"/>
      <c r="P93" s="1556"/>
      <c r="Q93" s="1557"/>
      <c r="R93" s="1556"/>
      <c r="S93" s="1558"/>
      <c r="T93" s="1557"/>
      <c r="U93" s="1556"/>
      <c r="V93" s="1557"/>
      <c r="W93" s="1556"/>
      <c r="X93" s="1557"/>
    </row>
    <row r="94" spans="1:31" ht="16.5" customHeight="1" thickBot="1" x14ac:dyDescent="0.3">
      <c r="A94" s="1421" t="s">
        <v>207</v>
      </c>
      <c r="B94" s="1422"/>
      <c r="C94" s="1422"/>
      <c r="D94" s="1422"/>
      <c r="E94" s="1422"/>
      <c r="F94" s="1422"/>
      <c r="G94" s="477">
        <f t="shared" ref="G94:M94" si="7">G45+G81+G88+G92</f>
        <v>128</v>
      </c>
      <c r="H94" s="478">
        <f t="shared" si="7"/>
        <v>3840</v>
      </c>
      <c r="I94" s="478">
        <f t="shared" si="7"/>
        <v>260</v>
      </c>
      <c r="J94" s="478">
        <f t="shared" si="7"/>
        <v>178</v>
      </c>
      <c r="K94" s="478">
        <f t="shared" si="7"/>
        <v>8</v>
      </c>
      <c r="L94" s="478">
        <f t="shared" si="7"/>
        <v>74</v>
      </c>
      <c r="M94" s="478">
        <f t="shared" si="7"/>
        <v>3580</v>
      </c>
      <c r="N94" s="879" t="s">
        <v>637</v>
      </c>
      <c r="O94" s="879" t="s">
        <v>509</v>
      </c>
      <c r="P94" s="879" t="s">
        <v>638</v>
      </c>
      <c r="Q94" s="879" t="s">
        <v>485</v>
      </c>
      <c r="R94" s="879" t="s">
        <v>431</v>
      </c>
      <c r="S94" s="471" t="e">
        <f>S64+S69+S73+S74+S71+S72+S76+S77+S78+S79+S81+S82+S84+#REF!+S85+S86+S87+S88+S90+S91+S92</f>
        <v>#REF!</v>
      </c>
      <c r="T94" s="879" t="s">
        <v>294</v>
      </c>
      <c r="U94" s="477"/>
      <c r="V94" s="477"/>
      <c r="W94" s="477"/>
      <c r="X94" s="477"/>
      <c r="Y94" s="104">
        <f>30*G94</f>
        <v>3840</v>
      </c>
    </row>
    <row r="95" spans="1:31" ht="16.5" customHeight="1" thickBot="1" x14ac:dyDescent="0.3">
      <c r="A95" s="1559" t="s">
        <v>169</v>
      </c>
      <c r="B95" s="1560"/>
      <c r="C95" s="1560"/>
      <c r="D95" s="1560"/>
      <c r="E95" s="1560"/>
      <c r="F95" s="1560"/>
      <c r="G95" s="1561">
        <f t="shared" ref="G95:M95" si="8">G93+G94</f>
        <v>176</v>
      </c>
      <c r="H95" s="1562">
        <f t="shared" si="8"/>
        <v>5280</v>
      </c>
      <c r="I95" s="1562">
        <f t="shared" si="8"/>
        <v>260</v>
      </c>
      <c r="J95" s="1562">
        <f t="shared" si="8"/>
        <v>178</v>
      </c>
      <c r="K95" s="1562">
        <f t="shared" si="8"/>
        <v>8</v>
      </c>
      <c r="L95" s="1562">
        <f>L93+L94</f>
        <v>74</v>
      </c>
      <c r="M95" s="1562">
        <f t="shared" si="8"/>
        <v>3580</v>
      </c>
      <c r="N95" s="886" t="s">
        <v>637</v>
      </c>
      <c r="O95" s="886" t="s">
        <v>509</v>
      </c>
      <c r="P95" s="886" t="s">
        <v>638</v>
      </c>
      <c r="Q95" s="886" t="s">
        <v>485</v>
      </c>
      <c r="R95" s="886" t="s">
        <v>431</v>
      </c>
      <c r="S95" s="1563" t="e">
        <f>S65+S73+S74+S75+S72+S76+S77+S78+S79+S80+S82+S83+#REF!+S85+S86+S87+S88+S89+S91+S92+S93</f>
        <v>#REF!</v>
      </c>
      <c r="T95" s="886" t="s">
        <v>294</v>
      </c>
      <c r="U95" s="1561"/>
      <c r="V95" s="1561"/>
      <c r="W95" s="1561"/>
      <c r="X95" s="1561"/>
      <c r="AE95" s="1030">
        <f>52+26+52+4+52+2+40+20+12</f>
        <v>260</v>
      </c>
    </row>
    <row r="96" spans="1:31" ht="16.5" thickBot="1" x14ac:dyDescent="0.3">
      <c r="A96" s="1417" t="s">
        <v>170</v>
      </c>
      <c r="B96" s="1418"/>
      <c r="C96" s="1418"/>
      <c r="D96" s="1418"/>
      <c r="E96" s="1418"/>
      <c r="F96" s="1418"/>
      <c r="G96" s="1418"/>
      <c r="H96" s="1418"/>
      <c r="I96" s="1418"/>
      <c r="J96" s="1418"/>
      <c r="K96" s="1418"/>
      <c r="L96" s="1418"/>
      <c r="M96" s="1418"/>
      <c r="N96" s="1418"/>
      <c r="O96" s="1418"/>
      <c r="P96" s="1418"/>
      <c r="Q96" s="1418"/>
      <c r="R96" s="1418"/>
      <c r="S96" s="1418"/>
      <c r="T96" s="1418"/>
      <c r="U96" s="1418"/>
      <c r="V96" s="1418"/>
      <c r="W96" s="1418"/>
      <c r="X96" s="1443"/>
    </row>
    <row r="97" spans="1:29" ht="38.25" customHeight="1" thickBot="1" x14ac:dyDescent="0.3">
      <c r="A97" s="1385" t="s">
        <v>533</v>
      </c>
      <c r="B97" s="1386"/>
      <c r="C97" s="1130"/>
      <c r="D97" s="548"/>
      <c r="E97" s="526"/>
      <c r="F97" s="673"/>
      <c r="G97" s="548">
        <f>G102+G104</f>
        <v>8</v>
      </c>
      <c r="H97" s="548">
        <f>H102+H104</f>
        <v>240</v>
      </c>
      <c r="I97" s="322"/>
      <c r="J97" s="674"/>
      <c r="K97" s="675"/>
      <c r="L97" s="675"/>
      <c r="M97" s="847"/>
      <c r="N97" s="674"/>
      <c r="O97" s="519"/>
      <c r="P97" s="520"/>
      <c r="Q97" s="786"/>
      <c r="R97" s="674"/>
      <c r="S97" s="527"/>
      <c r="T97" s="677"/>
      <c r="U97" s="526"/>
      <c r="V97" s="673"/>
      <c r="W97" s="678"/>
      <c r="X97" s="677"/>
    </row>
    <row r="98" spans="1:29" s="415" customFormat="1" ht="38.25" customHeight="1" thickBot="1" x14ac:dyDescent="0.3">
      <c r="A98" s="1388" t="s">
        <v>582</v>
      </c>
      <c r="B98" s="1389"/>
      <c r="C98" s="550"/>
      <c r="D98" s="550">
        <v>2</v>
      </c>
      <c r="E98" s="724"/>
      <c r="F98" s="542"/>
      <c r="G98" s="550">
        <f>G108</f>
        <v>4</v>
      </c>
      <c r="H98" s="550">
        <f>H108</f>
        <v>120</v>
      </c>
      <c r="I98" s="679">
        <v>4</v>
      </c>
      <c r="J98" s="880"/>
      <c r="K98" s="680"/>
      <c r="L98" s="881" t="s">
        <v>292</v>
      </c>
      <c r="M98" s="882">
        <f>H98-I98</f>
        <v>116</v>
      </c>
      <c r="N98" s="880"/>
      <c r="O98" s="883" t="s">
        <v>292</v>
      </c>
      <c r="P98" s="866"/>
      <c r="Q98" s="672"/>
      <c r="R98" s="878"/>
      <c r="S98" s="541"/>
      <c r="T98" s="542"/>
      <c r="U98" s="724"/>
      <c r="V98" s="876"/>
      <c r="W98" s="540"/>
      <c r="X98" s="542"/>
      <c r="Y98" s="498">
        <f>Y104</f>
        <v>0</v>
      </c>
      <c r="Z98" s="271">
        <f>Z104</f>
        <v>0</v>
      </c>
      <c r="AA98" s="271">
        <f>AA104</f>
        <v>0</v>
      </c>
      <c r="AB98" s="271">
        <f>AB104</f>
        <v>0</v>
      </c>
      <c r="AC98" s="271">
        <f>AC104</f>
        <v>0</v>
      </c>
    </row>
    <row r="99" spans="1:29" ht="34.5" customHeight="1" thickBot="1" x14ac:dyDescent="0.3">
      <c r="A99" s="1385" t="s">
        <v>534</v>
      </c>
      <c r="B99" s="1387"/>
      <c r="C99" s="548"/>
      <c r="D99" s="671">
        <v>4</v>
      </c>
      <c r="E99" s="543"/>
      <c r="F99" s="782"/>
      <c r="G99" s="472">
        <f>G110</f>
        <v>4</v>
      </c>
      <c r="H99" s="472">
        <f>H110</f>
        <v>120</v>
      </c>
      <c r="I99" s="740">
        <v>4</v>
      </c>
      <c r="J99" s="674"/>
      <c r="K99" s="675"/>
      <c r="L99" s="879" t="s">
        <v>292</v>
      </c>
      <c r="M99" s="862">
        <f>H99-I99</f>
        <v>116</v>
      </c>
      <c r="N99" s="674"/>
      <c r="O99" s="519"/>
      <c r="P99" s="520"/>
      <c r="Q99" s="885" t="s">
        <v>292</v>
      </c>
      <c r="R99" s="676"/>
      <c r="S99" s="684"/>
      <c r="T99" s="682"/>
      <c r="U99" s="869"/>
      <c r="V99" s="870"/>
      <c r="W99" s="683"/>
      <c r="X99" s="682"/>
    </row>
    <row r="100" spans="1:29" ht="38.25" customHeight="1" thickBot="1" x14ac:dyDescent="0.3">
      <c r="A100" s="1388" t="s">
        <v>583</v>
      </c>
      <c r="B100" s="1389"/>
      <c r="C100" s="550"/>
      <c r="D100" s="587">
        <v>5</v>
      </c>
      <c r="E100" s="588"/>
      <c r="F100" s="699"/>
      <c r="G100" s="700">
        <f>G112</f>
        <v>4</v>
      </c>
      <c r="H100" s="700">
        <f>H112</f>
        <v>120</v>
      </c>
      <c r="I100" s="863">
        <v>4</v>
      </c>
      <c r="J100" s="878"/>
      <c r="K100" s="864"/>
      <c r="L100" s="886" t="s">
        <v>292</v>
      </c>
      <c r="M100" s="827">
        <f>H100-I100</f>
        <v>116</v>
      </c>
      <c r="N100" s="878"/>
      <c r="O100" s="695"/>
      <c r="P100" s="866"/>
      <c r="Q100" s="672"/>
      <c r="R100" s="887" t="s">
        <v>292</v>
      </c>
      <c r="S100" s="702"/>
      <c r="T100" s="703"/>
      <c r="U100" s="867"/>
      <c r="V100" s="868"/>
      <c r="W100" s="701"/>
      <c r="X100" s="703"/>
    </row>
    <row r="101" spans="1:29" ht="34.5" customHeight="1" thickBot="1" x14ac:dyDescent="0.3">
      <c r="A101" s="1385" t="s">
        <v>584</v>
      </c>
      <c r="B101" s="1387"/>
      <c r="C101" s="548"/>
      <c r="D101" s="671">
        <v>6</v>
      </c>
      <c r="E101" s="543"/>
      <c r="F101" s="782"/>
      <c r="G101" s="472">
        <f>G115</f>
        <v>4</v>
      </c>
      <c r="H101" s="472">
        <f>H115</f>
        <v>120</v>
      </c>
      <c r="I101" s="740">
        <v>4</v>
      </c>
      <c r="J101" s="674"/>
      <c r="K101" s="675"/>
      <c r="L101" s="879" t="s">
        <v>292</v>
      </c>
      <c r="M101" s="862">
        <f>H101-I101</f>
        <v>116</v>
      </c>
      <c r="N101" s="674"/>
      <c r="O101" s="519"/>
      <c r="P101" s="520"/>
      <c r="Q101" s="847"/>
      <c r="R101" s="674"/>
      <c r="S101" s="675"/>
      <c r="T101" s="888" t="s">
        <v>292</v>
      </c>
      <c r="U101" s="869"/>
      <c r="V101" s="870"/>
      <c r="W101" s="683"/>
      <c r="X101" s="682"/>
    </row>
    <row r="102" spans="1:29" ht="31.5" x14ac:dyDescent="0.25">
      <c r="A102" s="704" t="s">
        <v>171</v>
      </c>
      <c r="B102" s="705" t="s">
        <v>621</v>
      </c>
      <c r="C102" s="706"/>
      <c r="D102" s="706"/>
      <c r="E102" s="707"/>
      <c r="F102" s="486"/>
      <c r="G102" s="530">
        <v>4</v>
      </c>
      <c r="H102" s="686">
        <f>G102*30</f>
        <v>120</v>
      </c>
      <c r="I102" s="685"/>
      <c r="J102" s="708"/>
      <c r="K102" s="485"/>
      <c r="L102" s="485"/>
      <c r="M102" s="723"/>
      <c r="N102" s="687"/>
      <c r="O102" s="664"/>
      <c r="P102" s="689"/>
      <c r="Q102" s="688"/>
      <c r="R102" s="687"/>
      <c r="S102" s="484"/>
      <c r="T102" s="486"/>
      <c r="U102" s="707"/>
      <c r="V102" s="725"/>
      <c r="W102" s="487"/>
      <c r="X102" s="486"/>
    </row>
    <row r="103" spans="1:29" ht="31.5" x14ac:dyDescent="0.25">
      <c r="A103" s="717" t="s">
        <v>204</v>
      </c>
      <c r="B103" s="719" t="s">
        <v>535</v>
      </c>
      <c r="C103" s="531"/>
      <c r="D103" s="531"/>
      <c r="E103" s="481"/>
      <c r="F103" s="410"/>
      <c r="G103" s="412">
        <v>4</v>
      </c>
      <c r="H103" s="1117">
        <f>G103*30</f>
        <v>120</v>
      </c>
      <c r="I103" s="529"/>
      <c r="J103" s="1128"/>
      <c r="K103" s="107"/>
      <c r="L103" s="107"/>
      <c r="M103" s="1119"/>
      <c r="N103" s="652"/>
      <c r="O103" s="720"/>
      <c r="P103" s="648"/>
      <c r="Q103" s="849"/>
      <c r="R103" s="652"/>
      <c r="S103" s="106"/>
      <c r="T103" s="410"/>
      <c r="U103" s="481"/>
      <c r="V103" s="728"/>
      <c r="W103" s="411"/>
      <c r="X103" s="410"/>
    </row>
    <row r="104" spans="1:29" ht="33.75" customHeight="1" x14ac:dyDescent="0.25">
      <c r="A104" s="711" t="s">
        <v>205</v>
      </c>
      <c r="B104" s="712" t="s">
        <v>479</v>
      </c>
      <c r="C104" s="533"/>
      <c r="D104" s="533"/>
      <c r="E104" s="713"/>
      <c r="F104" s="408"/>
      <c r="G104" s="528">
        <v>4</v>
      </c>
      <c r="H104" s="714">
        <f t="shared" ref="H104:H116" si="9">G104*30</f>
        <v>120</v>
      </c>
      <c r="I104" s="714"/>
      <c r="J104" s="715"/>
      <c r="K104" s="716"/>
      <c r="L104" s="716"/>
      <c r="M104" s="848"/>
      <c r="N104" s="1125"/>
      <c r="O104" s="1127"/>
      <c r="P104" s="715"/>
      <c r="Q104" s="848"/>
      <c r="R104" s="1125"/>
      <c r="S104" s="716"/>
      <c r="T104" s="1127"/>
      <c r="U104" s="715"/>
      <c r="V104" s="848"/>
      <c r="W104" s="1125"/>
      <c r="X104" s="1127"/>
    </row>
    <row r="105" spans="1:29" ht="31.5" x14ac:dyDescent="0.25">
      <c r="A105" s="711" t="s">
        <v>206</v>
      </c>
      <c r="B105" s="712" t="s">
        <v>536</v>
      </c>
      <c r="C105" s="533"/>
      <c r="D105" s="533"/>
      <c r="E105" s="713"/>
      <c r="F105" s="408"/>
      <c r="G105" s="528">
        <v>4</v>
      </c>
      <c r="H105" s="714">
        <f t="shared" si="9"/>
        <v>120</v>
      </c>
      <c r="I105" s="714"/>
      <c r="J105" s="715"/>
      <c r="K105" s="716"/>
      <c r="L105" s="716"/>
      <c r="M105" s="848"/>
      <c r="N105" s="652"/>
      <c r="O105" s="720"/>
      <c r="P105" s="648"/>
      <c r="Q105" s="849"/>
      <c r="R105" s="652"/>
      <c r="S105" s="649"/>
      <c r="T105" s="720"/>
      <c r="U105" s="648"/>
      <c r="V105" s="849"/>
      <c r="W105" s="652"/>
      <c r="X105" s="720"/>
    </row>
    <row r="106" spans="1:29" ht="31.5" x14ac:dyDescent="0.25">
      <c r="A106" s="717" t="s">
        <v>318</v>
      </c>
      <c r="B106" s="712" t="s">
        <v>537</v>
      </c>
      <c r="C106" s="533"/>
      <c r="D106" s="533"/>
      <c r="E106" s="713"/>
      <c r="F106" s="408"/>
      <c r="G106" s="528">
        <v>4</v>
      </c>
      <c r="H106" s="714">
        <f t="shared" si="9"/>
        <v>120</v>
      </c>
      <c r="I106" s="714"/>
      <c r="J106" s="715"/>
      <c r="K106" s="716"/>
      <c r="L106" s="716"/>
      <c r="M106" s="848"/>
      <c r="N106" s="652"/>
      <c r="O106" s="720"/>
      <c r="P106" s="648"/>
      <c r="Q106" s="849"/>
      <c r="R106" s="652"/>
      <c r="S106" s="649"/>
      <c r="T106" s="720"/>
      <c r="U106" s="648"/>
      <c r="V106" s="849"/>
      <c r="W106" s="652"/>
      <c r="X106" s="720"/>
    </row>
    <row r="107" spans="1:29" ht="30" customHeight="1" x14ac:dyDescent="0.25">
      <c r="A107" s="717" t="s">
        <v>538</v>
      </c>
      <c r="B107" s="719" t="s">
        <v>478</v>
      </c>
      <c r="C107" s="531"/>
      <c r="D107" s="531"/>
      <c r="E107" s="481"/>
      <c r="F107" s="410"/>
      <c r="G107" s="412">
        <v>4</v>
      </c>
      <c r="H107" s="1117">
        <f t="shared" si="9"/>
        <v>120</v>
      </c>
      <c r="I107" s="1117"/>
      <c r="J107" s="648"/>
      <c r="K107" s="649"/>
      <c r="L107" s="649"/>
      <c r="M107" s="849"/>
      <c r="N107" s="652"/>
      <c r="O107" s="720"/>
      <c r="P107" s="648"/>
      <c r="Q107" s="849"/>
      <c r="R107" s="652"/>
      <c r="S107" s="649"/>
      <c r="T107" s="720"/>
      <c r="U107" s="648"/>
      <c r="V107" s="849"/>
      <c r="W107" s="652"/>
      <c r="X107" s="720"/>
    </row>
    <row r="108" spans="1:29" ht="31.5" x14ac:dyDescent="0.25">
      <c r="A108" s="711" t="s">
        <v>539</v>
      </c>
      <c r="B108" s="718" t="s">
        <v>540</v>
      </c>
      <c r="C108" s="533"/>
      <c r="D108" s="533">
        <v>2</v>
      </c>
      <c r="E108" s="713"/>
      <c r="F108" s="408"/>
      <c r="G108" s="528">
        <v>4</v>
      </c>
      <c r="H108" s="781">
        <f t="shared" si="9"/>
        <v>120</v>
      </c>
      <c r="I108" s="781">
        <v>4</v>
      </c>
      <c r="J108" s="1125"/>
      <c r="K108" s="716"/>
      <c r="L108" s="998" t="s">
        <v>292</v>
      </c>
      <c r="M108" s="871">
        <f t="shared" ref="M108:M116" si="10">H108-I108</f>
        <v>116</v>
      </c>
      <c r="N108" s="1125"/>
      <c r="O108" s="1126" t="s">
        <v>292</v>
      </c>
      <c r="P108" s="715"/>
      <c r="Q108" s="848"/>
      <c r="R108" s="1125"/>
      <c r="S108" s="716"/>
      <c r="T108" s="1127"/>
      <c r="U108" s="715"/>
      <c r="V108" s="848"/>
      <c r="W108" s="1125"/>
      <c r="X108" s="1127"/>
    </row>
    <row r="109" spans="1:29" x14ac:dyDescent="0.25">
      <c r="A109" s="717" t="s">
        <v>541</v>
      </c>
      <c r="B109" s="718" t="s">
        <v>194</v>
      </c>
      <c r="C109" s="533"/>
      <c r="D109" s="533">
        <v>2</v>
      </c>
      <c r="E109" s="713"/>
      <c r="F109" s="408"/>
      <c r="G109" s="528">
        <v>4</v>
      </c>
      <c r="H109" s="781">
        <f t="shared" si="9"/>
        <v>120</v>
      </c>
      <c r="I109" s="788">
        <v>4</v>
      </c>
      <c r="J109" s="789" t="s">
        <v>292</v>
      </c>
      <c r="K109" s="649"/>
      <c r="L109" s="649"/>
      <c r="M109" s="805">
        <f t="shared" si="10"/>
        <v>116</v>
      </c>
      <c r="N109" s="652"/>
      <c r="O109" s="814" t="s">
        <v>292</v>
      </c>
      <c r="P109" s="648"/>
      <c r="Q109" s="849"/>
      <c r="R109" s="652"/>
      <c r="S109" s="649"/>
      <c r="T109" s="720"/>
      <c r="U109" s="648"/>
      <c r="V109" s="849"/>
      <c r="W109" s="652"/>
      <c r="X109" s="720"/>
    </row>
    <row r="110" spans="1:29" ht="31.5" x14ac:dyDescent="0.25">
      <c r="A110" s="717" t="s">
        <v>542</v>
      </c>
      <c r="B110" s="718" t="s">
        <v>543</v>
      </c>
      <c r="C110" s="533"/>
      <c r="D110" s="533">
        <v>4</v>
      </c>
      <c r="E110" s="713"/>
      <c r="F110" s="408"/>
      <c r="G110" s="528">
        <v>4</v>
      </c>
      <c r="H110" s="781">
        <f t="shared" si="9"/>
        <v>120</v>
      </c>
      <c r="I110" s="788">
        <v>4</v>
      </c>
      <c r="J110" s="652"/>
      <c r="K110" s="649"/>
      <c r="L110" s="773" t="s">
        <v>292</v>
      </c>
      <c r="M110" s="805">
        <f t="shared" si="10"/>
        <v>116</v>
      </c>
      <c r="N110" s="652"/>
      <c r="O110" s="720"/>
      <c r="P110" s="648"/>
      <c r="Q110" s="824" t="s">
        <v>292</v>
      </c>
      <c r="R110" s="652"/>
      <c r="S110" s="649"/>
      <c r="T110" s="720"/>
      <c r="U110" s="648"/>
      <c r="V110" s="849"/>
      <c r="W110" s="652"/>
      <c r="X110" s="720"/>
    </row>
    <row r="111" spans="1:29" x14ac:dyDescent="0.25">
      <c r="A111" s="717" t="s">
        <v>544</v>
      </c>
      <c r="B111" s="718" t="s">
        <v>196</v>
      </c>
      <c r="C111" s="533"/>
      <c r="D111" s="533">
        <v>4</v>
      </c>
      <c r="E111" s="713"/>
      <c r="F111" s="408"/>
      <c r="G111" s="528">
        <v>4</v>
      </c>
      <c r="H111" s="781">
        <f t="shared" si="9"/>
        <v>120</v>
      </c>
      <c r="I111" s="788">
        <v>4</v>
      </c>
      <c r="J111" s="789" t="s">
        <v>292</v>
      </c>
      <c r="K111" s="649"/>
      <c r="L111" s="649"/>
      <c r="M111" s="805">
        <f t="shared" si="10"/>
        <v>116</v>
      </c>
      <c r="N111" s="652"/>
      <c r="O111" s="720"/>
      <c r="P111" s="648"/>
      <c r="Q111" s="824" t="s">
        <v>292</v>
      </c>
      <c r="R111" s="652"/>
      <c r="S111" s="649"/>
      <c r="T111" s="720"/>
      <c r="U111" s="648"/>
      <c r="V111" s="849"/>
      <c r="W111" s="652"/>
      <c r="X111" s="720"/>
    </row>
    <row r="112" spans="1:29" ht="31.5" customHeight="1" x14ac:dyDescent="0.25">
      <c r="A112" s="717" t="s">
        <v>545</v>
      </c>
      <c r="B112" s="718" t="s">
        <v>546</v>
      </c>
      <c r="C112" s="533"/>
      <c r="D112" s="533">
        <v>5</v>
      </c>
      <c r="E112" s="713"/>
      <c r="F112" s="408"/>
      <c r="G112" s="528">
        <v>4</v>
      </c>
      <c r="H112" s="781">
        <f t="shared" si="9"/>
        <v>120</v>
      </c>
      <c r="I112" s="788">
        <v>4</v>
      </c>
      <c r="J112" s="652"/>
      <c r="K112" s="649"/>
      <c r="L112" s="773" t="s">
        <v>292</v>
      </c>
      <c r="M112" s="805">
        <f t="shared" si="10"/>
        <v>116</v>
      </c>
      <c r="N112" s="652"/>
      <c r="O112" s="720"/>
      <c r="P112" s="648"/>
      <c r="Q112" s="849"/>
      <c r="R112" s="789" t="s">
        <v>292</v>
      </c>
      <c r="S112" s="649"/>
      <c r="T112" s="720"/>
      <c r="U112" s="648"/>
      <c r="V112" s="849"/>
      <c r="W112" s="652"/>
      <c r="X112" s="720"/>
    </row>
    <row r="113" spans="1:31" ht="21" customHeight="1" x14ac:dyDescent="0.25">
      <c r="A113" s="717" t="s">
        <v>547</v>
      </c>
      <c r="B113" s="719" t="s">
        <v>548</v>
      </c>
      <c r="C113" s="531"/>
      <c r="D113" s="531">
        <v>5</v>
      </c>
      <c r="E113" s="481"/>
      <c r="F113" s="410"/>
      <c r="G113" s="412">
        <v>4</v>
      </c>
      <c r="H113" s="781">
        <f t="shared" si="9"/>
        <v>120</v>
      </c>
      <c r="I113" s="788">
        <v>4</v>
      </c>
      <c r="J113" s="789" t="s">
        <v>292</v>
      </c>
      <c r="K113" s="649"/>
      <c r="L113" s="649"/>
      <c r="M113" s="805">
        <f t="shared" si="10"/>
        <v>116</v>
      </c>
      <c r="N113" s="652"/>
      <c r="O113" s="720"/>
      <c r="P113" s="648"/>
      <c r="Q113" s="849"/>
      <c r="R113" s="789" t="s">
        <v>292</v>
      </c>
      <c r="S113" s="649"/>
      <c r="T113" s="720"/>
      <c r="U113" s="648"/>
      <c r="V113" s="849"/>
      <c r="W113" s="652"/>
      <c r="X113" s="720"/>
    </row>
    <row r="114" spans="1:31" ht="31.5" customHeight="1" x14ac:dyDescent="0.25">
      <c r="A114" s="717" t="s">
        <v>549</v>
      </c>
      <c r="B114" s="718" t="s">
        <v>39</v>
      </c>
      <c r="C114" s="531"/>
      <c r="D114" s="531">
        <v>5</v>
      </c>
      <c r="E114" s="481"/>
      <c r="F114" s="410"/>
      <c r="G114" s="412">
        <v>4</v>
      </c>
      <c r="H114" s="781">
        <f t="shared" si="9"/>
        <v>120</v>
      </c>
      <c r="I114" s="788">
        <v>4</v>
      </c>
      <c r="J114" s="789" t="s">
        <v>292</v>
      </c>
      <c r="K114" s="649"/>
      <c r="L114" s="649"/>
      <c r="M114" s="805">
        <f t="shared" si="10"/>
        <v>116</v>
      </c>
      <c r="N114" s="652"/>
      <c r="O114" s="720"/>
      <c r="P114" s="648"/>
      <c r="Q114" s="849"/>
      <c r="R114" s="789" t="s">
        <v>292</v>
      </c>
      <c r="S114" s="649"/>
      <c r="T114" s="720"/>
      <c r="U114" s="648"/>
      <c r="V114" s="849"/>
      <c r="W114" s="652"/>
      <c r="X114" s="720"/>
    </row>
    <row r="115" spans="1:31" ht="15.75" customHeight="1" x14ac:dyDescent="0.25">
      <c r="A115" s="711" t="s">
        <v>550</v>
      </c>
      <c r="B115" s="718" t="s">
        <v>551</v>
      </c>
      <c r="C115" s="531"/>
      <c r="D115" s="531">
        <v>6</v>
      </c>
      <c r="E115" s="481"/>
      <c r="F115" s="410"/>
      <c r="G115" s="412">
        <v>4</v>
      </c>
      <c r="H115" s="781">
        <f t="shared" si="9"/>
        <v>120</v>
      </c>
      <c r="I115" s="788">
        <v>4</v>
      </c>
      <c r="J115" s="652"/>
      <c r="K115" s="649"/>
      <c r="L115" s="773" t="s">
        <v>292</v>
      </c>
      <c r="M115" s="805">
        <f t="shared" si="10"/>
        <v>116</v>
      </c>
      <c r="N115" s="652"/>
      <c r="O115" s="720"/>
      <c r="P115" s="648"/>
      <c r="Q115" s="849"/>
      <c r="R115" s="652"/>
      <c r="S115" s="649"/>
      <c r="T115" s="814" t="s">
        <v>292</v>
      </c>
      <c r="U115" s="648"/>
      <c r="V115" s="849"/>
      <c r="W115" s="652"/>
      <c r="X115" s="720"/>
    </row>
    <row r="116" spans="1:31" ht="16.5" thickBot="1" x14ac:dyDescent="0.3">
      <c r="A116" s="709" t="s">
        <v>552</v>
      </c>
      <c r="B116" s="872" t="s">
        <v>553</v>
      </c>
      <c r="C116" s="726"/>
      <c r="D116" s="726">
        <v>6</v>
      </c>
      <c r="E116" s="483"/>
      <c r="F116" s="480"/>
      <c r="G116" s="532">
        <v>4</v>
      </c>
      <c r="H116" s="691">
        <f t="shared" si="9"/>
        <v>120</v>
      </c>
      <c r="I116" s="739">
        <v>4</v>
      </c>
      <c r="J116" s="889" t="s">
        <v>292</v>
      </c>
      <c r="K116" s="890"/>
      <c r="L116" s="890"/>
      <c r="M116" s="875">
        <f t="shared" si="10"/>
        <v>116</v>
      </c>
      <c r="N116" s="692"/>
      <c r="O116" s="697"/>
      <c r="P116" s="698"/>
      <c r="Q116" s="694"/>
      <c r="R116" s="692"/>
      <c r="S116" s="693"/>
      <c r="T116" s="825" t="s">
        <v>292</v>
      </c>
      <c r="U116" s="698"/>
      <c r="V116" s="694"/>
      <c r="W116" s="692"/>
      <c r="X116" s="697"/>
    </row>
    <row r="117" spans="1:31" s="1056" customFormat="1" ht="16.5" thickBot="1" x14ac:dyDescent="0.3">
      <c r="A117" s="1383" t="s">
        <v>554</v>
      </c>
      <c r="B117" s="1384"/>
      <c r="C117" s="1384"/>
      <c r="D117" s="1384"/>
      <c r="E117" s="1384"/>
      <c r="F117" s="1384"/>
      <c r="G117" s="1107">
        <f>G102+G104</f>
        <v>8</v>
      </c>
      <c r="H117" s="1107">
        <f>H102+H104</f>
        <v>240</v>
      </c>
      <c r="I117" s="1108"/>
      <c r="J117" s="676"/>
      <c r="K117" s="1109"/>
      <c r="L117" s="1109"/>
      <c r="M117" s="783"/>
      <c r="N117" s="1113"/>
      <c r="O117" s="783"/>
      <c r="P117" s="676"/>
      <c r="Q117" s="783"/>
      <c r="R117" s="676"/>
      <c r="S117" s="1109"/>
      <c r="T117" s="783"/>
      <c r="U117" s="1113"/>
      <c r="V117" s="786"/>
      <c r="W117" s="676"/>
      <c r="X117" s="783"/>
    </row>
    <row r="118" spans="1:31" ht="16.5" thickBot="1" x14ac:dyDescent="0.3">
      <c r="A118" s="1383" t="s">
        <v>202</v>
      </c>
      <c r="B118" s="1384"/>
      <c r="C118" s="1384"/>
      <c r="D118" s="1384"/>
      <c r="E118" s="1384"/>
      <c r="F118" s="1384"/>
      <c r="G118" s="1107">
        <f>G98+G99+G100+G101</f>
        <v>16</v>
      </c>
      <c r="H118" s="676">
        <f t="shared" ref="H118:S119" si="11">H98+H99+H100+H101</f>
        <v>480</v>
      </c>
      <c r="I118" s="1108">
        <f t="shared" si="11"/>
        <v>16</v>
      </c>
      <c r="J118" s="676">
        <f t="shared" si="11"/>
        <v>0</v>
      </c>
      <c r="K118" s="1109">
        <f t="shared" si="11"/>
        <v>0</v>
      </c>
      <c r="L118" s="1110">
        <v>16</v>
      </c>
      <c r="M118" s="783">
        <f t="shared" si="11"/>
        <v>464</v>
      </c>
      <c r="N118" s="1111">
        <f t="shared" si="11"/>
        <v>0</v>
      </c>
      <c r="O118" s="1112" t="s">
        <v>292</v>
      </c>
      <c r="P118" s="1107">
        <f t="shared" si="11"/>
        <v>0</v>
      </c>
      <c r="Q118" s="1112" t="s">
        <v>292</v>
      </c>
      <c r="R118" s="1112" t="s">
        <v>292</v>
      </c>
      <c r="S118" s="1107">
        <f t="shared" si="11"/>
        <v>0</v>
      </c>
      <c r="T118" s="1112" t="s">
        <v>292</v>
      </c>
      <c r="U118" s="1113"/>
      <c r="V118" s="786"/>
      <c r="W118" s="676"/>
      <c r="X118" s="783"/>
    </row>
    <row r="119" spans="1:31" s="1069" customFormat="1" ht="15.75" customHeight="1" thickBot="1" x14ac:dyDescent="0.3">
      <c r="A119" s="1564" t="s">
        <v>172</v>
      </c>
      <c r="B119" s="1565"/>
      <c r="C119" s="1565"/>
      <c r="D119" s="1565"/>
      <c r="E119" s="1565"/>
      <c r="F119" s="1566"/>
      <c r="G119" s="1567">
        <f>G117+G118</f>
        <v>24</v>
      </c>
      <c r="H119" s="1568">
        <f>H117+H118</f>
        <v>720</v>
      </c>
      <c r="I119" s="1568">
        <f>I117+I118</f>
        <v>16</v>
      </c>
      <c r="J119" s="1569">
        <f t="shared" si="11"/>
        <v>0</v>
      </c>
      <c r="K119" s="1569">
        <f t="shared" si="11"/>
        <v>0</v>
      </c>
      <c r="L119" s="1045">
        <v>16</v>
      </c>
      <c r="M119" s="1569">
        <f>M117+M118</f>
        <v>464</v>
      </c>
      <c r="N119" s="474">
        <f t="shared" si="11"/>
        <v>0</v>
      </c>
      <c r="O119" s="888" t="s">
        <v>292</v>
      </c>
      <c r="P119" s="474">
        <f t="shared" si="11"/>
        <v>0</v>
      </c>
      <c r="Q119" s="888" t="s">
        <v>292</v>
      </c>
      <c r="R119" s="888" t="s">
        <v>292</v>
      </c>
      <c r="S119" s="474">
        <f t="shared" si="11"/>
        <v>0</v>
      </c>
      <c r="T119" s="888" t="s">
        <v>292</v>
      </c>
      <c r="U119" s="1568"/>
      <c r="V119" s="1568"/>
      <c r="W119" s="1568"/>
      <c r="X119" s="257"/>
      <c r="Y119" s="1068">
        <f>SUM(Y104:Y116)</f>
        <v>0</v>
      </c>
      <c r="Z119" s="1053">
        <f>SUM(Z104:Z116)</f>
        <v>0</v>
      </c>
      <c r="AA119" s="1053">
        <f>SUM(AA104:AA116)</f>
        <v>0</v>
      </c>
      <c r="AB119" s="1053">
        <f>SUM(AB104:AB116)</f>
        <v>0</v>
      </c>
      <c r="AC119" s="1053">
        <f>SUM(AC104:AC116)</f>
        <v>0</v>
      </c>
      <c r="AE119" s="1070">
        <f>4+4+4+4</f>
        <v>16</v>
      </c>
    </row>
    <row r="120" spans="1:31" ht="16.5" thickBot="1" x14ac:dyDescent="0.3">
      <c r="A120" s="1417" t="s">
        <v>173</v>
      </c>
      <c r="B120" s="1418"/>
      <c r="C120" s="1418"/>
      <c r="D120" s="1418"/>
      <c r="E120" s="1418"/>
      <c r="F120" s="1418"/>
      <c r="G120" s="1418"/>
      <c r="H120" s="1418"/>
      <c r="I120" s="1418"/>
      <c r="J120" s="1419"/>
      <c r="K120" s="1419"/>
      <c r="L120" s="1419"/>
      <c r="M120" s="1419"/>
      <c r="N120" s="1419"/>
      <c r="O120" s="1419"/>
      <c r="P120" s="1419"/>
      <c r="Q120" s="1419"/>
      <c r="R120" s="1419"/>
      <c r="S120" s="1419"/>
      <c r="T120" s="1419"/>
      <c r="U120" s="1419"/>
      <c r="V120" s="1419"/>
      <c r="W120" s="1419"/>
      <c r="X120" s="1420"/>
    </row>
    <row r="121" spans="1:31" ht="37.5" customHeight="1" thickBot="1" x14ac:dyDescent="0.3">
      <c r="A121" s="1385" t="s">
        <v>555</v>
      </c>
      <c r="B121" s="1386"/>
      <c r="C121" s="1130"/>
      <c r="D121" s="548"/>
      <c r="E121" s="526"/>
      <c r="F121" s="673"/>
      <c r="G121" s="548">
        <f>G126</f>
        <v>4</v>
      </c>
      <c r="H121" s="1131">
        <f>H126</f>
        <v>120</v>
      </c>
      <c r="I121" s="740"/>
      <c r="J121" s="880"/>
      <c r="K121" s="680"/>
      <c r="L121" s="680"/>
      <c r="M121" s="681"/>
      <c r="N121" s="520"/>
      <c r="O121" s="847"/>
      <c r="P121" s="674"/>
      <c r="Q121" s="783"/>
      <c r="R121" s="520"/>
      <c r="S121" s="527"/>
      <c r="T121" s="673"/>
      <c r="U121" s="678"/>
      <c r="V121" s="677"/>
      <c r="W121" s="526"/>
      <c r="X121" s="677"/>
    </row>
    <row r="122" spans="1:31" ht="36" customHeight="1" thickBot="1" x14ac:dyDescent="0.3">
      <c r="A122" s="1388" t="s">
        <v>587</v>
      </c>
      <c r="B122" s="1389"/>
      <c r="C122" s="774"/>
      <c r="D122" s="550">
        <v>3</v>
      </c>
      <c r="E122" s="540"/>
      <c r="F122" s="542"/>
      <c r="G122" s="550">
        <f>G129</f>
        <v>4</v>
      </c>
      <c r="H122" s="690">
        <f>H129</f>
        <v>120</v>
      </c>
      <c r="I122" s="891">
        <v>8</v>
      </c>
      <c r="J122" s="892" t="s">
        <v>292</v>
      </c>
      <c r="K122" s="538"/>
      <c r="L122" s="879" t="s">
        <v>292</v>
      </c>
      <c r="M122" s="539">
        <f>H122-I122</f>
        <v>112</v>
      </c>
      <c r="N122" s="895"/>
      <c r="O122" s="896"/>
      <c r="P122" s="884" t="s">
        <v>293</v>
      </c>
      <c r="Q122" s="542"/>
      <c r="R122" s="867"/>
      <c r="S122" s="702"/>
      <c r="T122" s="868"/>
      <c r="U122" s="701"/>
      <c r="V122" s="703"/>
      <c r="W122" s="867"/>
      <c r="X122" s="703"/>
    </row>
    <row r="123" spans="1:31" s="415" customFormat="1" ht="33.75" customHeight="1" thickBot="1" x14ac:dyDescent="0.3">
      <c r="A123" s="1385" t="s">
        <v>556</v>
      </c>
      <c r="B123" s="1387"/>
      <c r="C123" s="547"/>
      <c r="D123" s="548" t="s">
        <v>581</v>
      </c>
      <c r="E123" s="678"/>
      <c r="F123" s="677"/>
      <c r="G123" s="548">
        <f>G131+G133</f>
        <v>8</v>
      </c>
      <c r="H123" s="1131">
        <f t="shared" ref="H123:M123" si="12">H131+H133</f>
        <v>240</v>
      </c>
      <c r="I123" s="1130">
        <f t="shared" si="12"/>
        <v>16</v>
      </c>
      <c r="J123" s="892" t="s">
        <v>294</v>
      </c>
      <c r="K123" s="538"/>
      <c r="L123" s="879" t="s">
        <v>292</v>
      </c>
      <c r="M123" s="677">
        <f t="shared" si="12"/>
        <v>224</v>
      </c>
      <c r="N123" s="526"/>
      <c r="O123" s="673"/>
      <c r="P123" s="678"/>
      <c r="Q123" s="888" t="s">
        <v>429</v>
      </c>
      <c r="R123" s="526"/>
      <c r="S123" s="527"/>
      <c r="T123" s="673"/>
      <c r="U123" s="678"/>
      <c r="V123" s="677"/>
      <c r="W123" s="526"/>
      <c r="X123" s="677"/>
    </row>
    <row r="124" spans="1:31" ht="37.5" customHeight="1" thickBot="1" x14ac:dyDescent="0.3">
      <c r="A124" s="1388" t="s">
        <v>588</v>
      </c>
      <c r="B124" s="1389"/>
      <c r="C124" s="774"/>
      <c r="D124" s="721" t="s">
        <v>586</v>
      </c>
      <c r="E124" s="540"/>
      <c r="F124" s="542"/>
      <c r="G124" s="550">
        <f>G135+G137+G139+G141</f>
        <v>16</v>
      </c>
      <c r="H124" s="690">
        <f t="shared" ref="H124:M124" si="13">H135+H137+H139+H141</f>
        <v>480</v>
      </c>
      <c r="I124" s="891">
        <f t="shared" si="13"/>
        <v>32</v>
      </c>
      <c r="J124" s="893" t="s">
        <v>429</v>
      </c>
      <c r="K124" s="894"/>
      <c r="L124" s="881" t="s">
        <v>429</v>
      </c>
      <c r="M124" s="722">
        <f t="shared" si="13"/>
        <v>448</v>
      </c>
      <c r="N124" s="724"/>
      <c r="O124" s="876"/>
      <c r="P124" s="540"/>
      <c r="Q124" s="542"/>
      <c r="R124" s="823" t="s">
        <v>594</v>
      </c>
      <c r="S124" s="541"/>
      <c r="T124" s="868"/>
      <c r="U124" s="701"/>
      <c r="V124" s="703"/>
      <c r="W124" s="867"/>
      <c r="X124" s="703"/>
    </row>
    <row r="125" spans="1:31" ht="33" customHeight="1" thickBot="1" x14ac:dyDescent="0.3">
      <c r="A125" s="1390" t="s">
        <v>590</v>
      </c>
      <c r="B125" s="1391"/>
      <c r="C125" s="1083"/>
      <c r="D125" s="1084" t="s">
        <v>589</v>
      </c>
      <c r="E125" s="1085"/>
      <c r="F125" s="722"/>
      <c r="G125" s="1084">
        <f>G143+G145</f>
        <v>8</v>
      </c>
      <c r="H125" s="1134">
        <f t="shared" ref="H125:M125" si="14">H143+H145</f>
        <v>240</v>
      </c>
      <c r="I125" s="1086">
        <f t="shared" si="14"/>
        <v>24</v>
      </c>
      <c r="J125" s="893" t="s">
        <v>429</v>
      </c>
      <c r="K125" s="894"/>
      <c r="L125" s="881" t="s">
        <v>293</v>
      </c>
      <c r="M125" s="722">
        <f t="shared" si="14"/>
        <v>216</v>
      </c>
      <c r="N125" s="1087"/>
      <c r="O125" s="1088"/>
      <c r="P125" s="1085"/>
      <c r="Q125" s="722"/>
      <c r="R125" s="1087"/>
      <c r="S125" s="1089"/>
      <c r="T125" s="883" t="s">
        <v>430</v>
      </c>
      <c r="U125" s="1090"/>
      <c r="V125" s="1091"/>
      <c r="W125" s="1090"/>
      <c r="X125" s="1092"/>
    </row>
    <row r="126" spans="1:31" ht="36.75" customHeight="1" x14ac:dyDescent="0.25">
      <c r="A126" s="571" t="s">
        <v>174</v>
      </c>
      <c r="B126" s="705" t="s">
        <v>557</v>
      </c>
      <c r="C126" s="706"/>
      <c r="D126" s="706"/>
      <c r="E126" s="487"/>
      <c r="F126" s="486"/>
      <c r="G126" s="530">
        <v>4</v>
      </c>
      <c r="H126" s="686">
        <f>G126*30</f>
        <v>120</v>
      </c>
      <c r="I126" s="685"/>
      <c r="J126" s="1093"/>
      <c r="K126" s="485"/>
      <c r="L126" s="485"/>
      <c r="M126" s="723"/>
      <c r="N126" s="487"/>
      <c r="O126" s="725"/>
      <c r="P126" s="487"/>
      <c r="Q126" s="486"/>
      <c r="R126" s="707"/>
      <c r="S126" s="484"/>
      <c r="T126" s="725"/>
      <c r="U126" s="487"/>
      <c r="V126" s="486"/>
      <c r="W126" s="707"/>
      <c r="X126" s="486"/>
    </row>
    <row r="127" spans="1:31" ht="33.75" customHeight="1" x14ac:dyDescent="0.25">
      <c r="A127" s="496" t="s">
        <v>175</v>
      </c>
      <c r="B127" s="719" t="s">
        <v>622</v>
      </c>
      <c r="C127" s="533"/>
      <c r="D127" s="533"/>
      <c r="E127" s="409"/>
      <c r="F127" s="408"/>
      <c r="G127" s="528">
        <v>4</v>
      </c>
      <c r="H127" s="714">
        <f>G127*30</f>
        <v>120</v>
      </c>
      <c r="I127" s="192"/>
      <c r="J127" s="482"/>
      <c r="K127" s="193"/>
      <c r="L127" s="193"/>
      <c r="M127" s="865"/>
      <c r="N127" s="411"/>
      <c r="O127" s="728"/>
      <c r="P127" s="411"/>
      <c r="Q127" s="410"/>
      <c r="R127" s="481"/>
      <c r="S127" s="106"/>
      <c r="T127" s="728"/>
      <c r="U127" s="411"/>
      <c r="V127" s="410"/>
      <c r="W127" s="481"/>
      <c r="X127" s="410"/>
    </row>
    <row r="128" spans="1:31" ht="31.5" customHeight="1" x14ac:dyDescent="0.25">
      <c r="A128" s="496" t="s">
        <v>176</v>
      </c>
      <c r="B128" s="719" t="s">
        <v>623</v>
      </c>
      <c r="C128" s="531"/>
      <c r="D128" s="531"/>
      <c r="E128" s="411"/>
      <c r="F128" s="410"/>
      <c r="G128" s="412">
        <v>4</v>
      </c>
      <c r="H128" s="1117">
        <f>G128*30</f>
        <v>120</v>
      </c>
      <c r="I128" s="529"/>
      <c r="J128" s="1118"/>
      <c r="K128" s="107"/>
      <c r="L128" s="107"/>
      <c r="M128" s="1119"/>
      <c r="N128" s="411"/>
      <c r="O128" s="728"/>
      <c r="P128" s="411"/>
      <c r="Q128" s="410"/>
      <c r="R128" s="481"/>
      <c r="S128" s="106"/>
      <c r="T128" s="728"/>
      <c r="U128" s="411"/>
      <c r="V128" s="410"/>
      <c r="W128" s="481"/>
      <c r="X128" s="410"/>
    </row>
    <row r="129" spans="1:24" ht="15.75" customHeight="1" x14ac:dyDescent="0.25">
      <c r="A129" s="1105" t="s">
        <v>177</v>
      </c>
      <c r="B129" s="712" t="s">
        <v>624</v>
      </c>
      <c r="C129" s="533"/>
      <c r="D129" s="533">
        <v>3</v>
      </c>
      <c r="E129" s="409"/>
      <c r="F129" s="408"/>
      <c r="G129" s="528">
        <v>4</v>
      </c>
      <c r="H129" s="727">
        <f>G129*30</f>
        <v>120</v>
      </c>
      <c r="I129" s="727">
        <v>8</v>
      </c>
      <c r="J129" s="998" t="s">
        <v>292</v>
      </c>
      <c r="K129" s="737"/>
      <c r="L129" s="998" t="s">
        <v>292</v>
      </c>
      <c r="M129" s="871">
        <f t="shared" ref="M129:M135" si="15">H129-I129</f>
        <v>112</v>
      </c>
      <c r="N129" s="409"/>
      <c r="O129" s="1114"/>
      <c r="P129" s="1115" t="s">
        <v>293</v>
      </c>
      <c r="Q129" s="408"/>
      <c r="R129" s="713"/>
      <c r="S129" s="1116"/>
      <c r="T129" s="1114"/>
      <c r="U129" s="409"/>
      <c r="V129" s="408"/>
      <c r="W129" s="713"/>
      <c r="X129" s="408"/>
    </row>
    <row r="130" spans="1:24" ht="16.5" customHeight="1" x14ac:dyDescent="0.25">
      <c r="A130" s="496" t="s">
        <v>178</v>
      </c>
      <c r="B130" s="1102" t="s">
        <v>558</v>
      </c>
      <c r="C130" s="638"/>
      <c r="D130" s="639" t="s">
        <v>317</v>
      </c>
      <c r="E130" s="729"/>
      <c r="F130" s="488"/>
      <c r="G130" s="412">
        <v>4</v>
      </c>
      <c r="H130" s="529">
        <v>120</v>
      </c>
      <c r="I130" s="512">
        <v>8</v>
      </c>
      <c r="J130" s="773" t="s">
        <v>292</v>
      </c>
      <c r="K130" s="465"/>
      <c r="L130" s="773" t="s">
        <v>292</v>
      </c>
      <c r="M130" s="805">
        <f t="shared" si="15"/>
        <v>112</v>
      </c>
      <c r="N130" s="411"/>
      <c r="O130" s="728"/>
      <c r="P130" s="789" t="s">
        <v>293</v>
      </c>
      <c r="Q130" s="410"/>
      <c r="R130" s="481"/>
      <c r="S130" s="106"/>
      <c r="T130" s="728"/>
      <c r="U130" s="411"/>
      <c r="V130" s="410"/>
      <c r="W130" s="481"/>
      <c r="X130" s="410"/>
    </row>
    <row r="131" spans="1:24" x14ac:dyDescent="0.25">
      <c r="A131" s="496" t="s">
        <v>179</v>
      </c>
      <c r="B131" s="1102" t="s">
        <v>559</v>
      </c>
      <c r="C131" s="638"/>
      <c r="D131" s="639" t="s">
        <v>580</v>
      </c>
      <c r="E131" s="729"/>
      <c r="F131" s="488"/>
      <c r="G131" s="412">
        <v>4</v>
      </c>
      <c r="H131" s="638">
        <f t="shared" ref="H131:H142" si="16">G131*30</f>
        <v>120</v>
      </c>
      <c r="I131" s="512">
        <v>8</v>
      </c>
      <c r="J131" s="773" t="s">
        <v>299</v>
      </c>
      <c r="K131" s="465"/>
      <c r="L131" s="773" t="s">
        <v>300</v>
      </c>
      <c r="M131" s="805">
        <f t="shared" si="15"/>
        <v>112</v>
      </c>
      <c r="N131" s="399"/>
      <c r="O131" s="730"/>
      <c r="P131" s="399"/>
      <c r="Q131" s="814" t="s">
        <v>293</v>
      </c>
      <c r="R131" s="501"/>
      <c r="S131" s="119"/>
      <c r="T131" s="730"/>
      <c r="U131" s="399"/>
      <c r="V131" s="400"/>
      <c r="W131" s="501"/>
      <c r="X131" s="410"/>
    </row>
    <row r="132" spans="1:24" x14ac:dyDescent="0.25">
      <c r="A132" s="496" t="s">
        <v>180</v>
      </c>
      <c r="B132" s="1102" t="s">
        <v>350</v>
      </c>
      <c r="C132" s="638"/>
      <c r="D132" s="639" t="s">
        <v>580</v>
      </c>
      <c r="E132" s="731"/>
      <c r="F132" s="488"/>
      <c r="G132" s="412">
        <v>4</v>
      </c>
      <c r="H132" s="638">
        <f t="shared" si="16"/>
        <v>120</v>
      </c>
      <c r="I132" s="512">
        <v>8</v>
      </c>
      <c r="J132" s="773" t="s">
        <v>299</v>
      </c>
      <c r="K132" s="465"/>
      <c r="L132" s="773" t="s">
        <v>300</v>
      </c>
      <c r="M132" s="805">
        <f t="shared" si="15"/>
        <v>112</v>
      </c>
      <c r="N132" s="399"/>
      <c r="O132" s="730"/>
      <c r="P132" s="399"/>
      <c r="Q132" s="814" t="s">
        <v>293</v>
      </c>
      <c r="R132" s="501"/>
      <c r="S132" s="119"/>
      <c r="T132" s="730"/>
      <c r="U132" s="399"/>
      <c r="V132" s="400"/>
      <c r="W132" s="501"/>
      <c r="X132" s="410"/>
    </row>
    <row r="133" spans="1:24" ht="31.5" x14ac:dyDescent="0.25">
      <c r="A133" s="496" t="s">
        <v>181</v>
      </c>
      <c r="B133" s="719" t="s">
        <v>675</v>
      </c>
      <c r="C133" s="638"/>
      <c r="D133" s="639" t="s">
        <v>580</v>
      </c>
      <c r="E133" s="731"/>
      <c r="F133" s="488"/>
      <c r="G133" s="412">
        <v>4</v>
      </c>
      <c r="H133" s="638">
        <f>G133*30</f>
        <v>120</v>
      </c>
      <c r="I133" s="512">
        <v>8</v>
      </c>
      <c r="J133" s="773" t="s">
        <v>299</v>
      </c>
      <c r="K133" s="465"/>
      <c r="L133" s="773" t="s">
        <v>300</v>
      </c>
      <c r="M133" s="805">
        <f t="shared" si="15"/>
        <v>112</v>
      </c>
      <c r="N133" s="399"/>
      <c r="O133" s="730"/>
      <c r="P133" s="399"/>
      <c r="Q133" s="814" t="s">
        <v>293</v>
      </c>
      <c r="R133" s="501"/>
      <c r="S133" s="119"/>
      <c r="T133" s="730"/>
      <c r="U133" s="399"/>
      <c r="V133" s="400"/>
      <c r="W133" s="501"/>
      <c r="X133" s="410"/>
    </row>
    <row r="134" spans="1:24" x14ac:dyDescent="0.25">
      <c r="A134" s="496" t="s">
        <v>354</v>
      </c>
      <c r="B134" s="719" t="s">
        <v>625</v>
      </c>
      <c r="C134" s="638"/>
      <c r="D134" s="639" t="s">
        <v>580</v>
      </c>
      <c r="E134" s="731"/>
      <c r="F134" s="488"/>
      <c r="G134" s="412">
        <v>4</v>
      </c>
      <c r="H134" s="638">
        <f>G134*30</f>
        <v>120</v>
      </c>
      <c r="I134" s="512">
        <v>8</v>
      </c>
      <c r="J134" s="773" t="s">
        <v>299</v>
      </c>
      <c r="K134" s="465"/>
      <c r="L134" s="773" t="s">
        <v>300</v>
      </c>
      <c r="M134" s="805">
        <f t="shared" si="15"/>
        <v>112</v>
      </c>
      <c r="N134" s="399"/>
      <c r="O134" s="730"/>
      <c r="P134" s="399"/>
      <c r="Q134" s="814" t="s">
        <v>293</v>
      </c>
      <c r="R134" s="501"/>
      <c r="S134" s="119"/>
      <c r="T134" s="730"/>
      <c r="U134" s="399"/>
      <c r="V134" s="400"/>
      <c r="W134" s="501"/>
      <c r="X134" s="410"/>
    </row>
    <row r="135" spans="1:24" x14ac:dyDescent="0.25">
      <c r="A135" s="496" t="s">
        <v>560</v>
      </c>
      <c r="B135" s="718" t="s">
        <v>626</v>
      </c>
      <c r="C135" s="638"/>
      <c r="D135" s="639" t="s">
        <v>585</v>
      </c>
      <c r="E135" s="731"/>
      <c r="F135" s="488"/>
      <c r="G135" s="412">
        <v>4</v>
      </c>
      <c r="H135" s="638">
        <f t="shared" si="16"/>
        <v>120</v>
      </c>
      <c r="I135" s="512">
        <v>8</v>
      </c>
      <c r="J135" s="773" t="s">
        <v>292</v>
      </c>
      <c r="K135" s="465"/>
      <c r="L135" s="773" t="s">
        <v>292</v>
      </c>
      <c r="M135" s="805">
        <f t="shared" si="15"/>
        <v>112</v>
      </c>
      <c r="N135" s="399"/>
      <c r="O135" s="730"/>
      <c r="P135" s="399"/>
      <c r="Q135" s="400"/>
      <c r="R135" s="873" t="s">
        <v>293</v>
      </c>
      <c r="S135" s="119"/>
      <c r="T135" s="730"/>
      <c r="U135" s="399"/>
      <c r="V135" s="400"/>
      <c r="W135" s="501"/>
      <c r="X135" s="410"/>
    </row>
    <row r="136" spans="1:24" x14ac:dyDescent="0.25">
      <c r="A136" s="496" t="s">
        <v>561</v>
      </c>
      <c r="B136" s="719" t="s">
        <v>219</v>
      </c>
      <c r="C136" s="638"/>
      <c r="D136" s="639" t="s">
        <v>585</v>
      </c>
      <c r="E136" s="731"/>
      <c r="F136" s="488"/>
      <c r="G136" s="412">
        <v>4</v>
      </c>
      <c r="H136" s="638">
        <f t="shared" si="16"/>
        <v>120</v>
      </c>
      <c r="I136" s="512">
        <v>8</v>
      </c>
      <c r="J136" s="773" t="s">
        <v>292</v>
      </c>
      <c r="K136" s="465"/>
      <c r="L136" s="773" t="s">
        <v>292</v>
      </c>
      <c r="M136" s="805">
        <f t="shared" ref="M136:M142" si="17">H136-I136</f>
        <v>112</v>
      </c>
      <c r="N136" s="399"/>
      <c r="O136" s="730"/>
      <c r="P136" s="399"/>
      <c r="Q136" s="400"/>
      <c r="R136" s="873" t="s">
        <v>293</v>
      </c>
      <c r="S136" s="119"/>
      <c r="T136" s="730"/>
      <c r="U136" s="399"/>
      <c r="V136" s="400"/>
      <c r="W136" s="501"/>
      <c r="X136" s="410"/>
    </row>
    <row r="137" spans="1:24" x14ac:dyDescent="0.25">
      <c r="A137" s="496" t="s">
        <v>562</v>
      </c>
      <c r="B137" s="1103" t="s">
        <v>627</v>
      </c>
      <c r="C137" s="638"/>
      <c r="D137" s="639" t="s">
        <v>585</v>
      </c>
      <c r="E137" s="731"/>
      <c r="F137" s="398"/>
      <c r="G137" s="412">
        <v>4</v>
      </c>
      <c r="H137" s="531">
        <f t="shared" si="16"/>
        <v>120</v>
      </c>
      <c r="I137" s="512">
        <v>8</v>
      </c>
      <c r="J137" s="773" t="s">
        <v>292</v>
      </c>
      <c r="K137" s="465"/>
      <c r="L137" s="773" t="s">
        <v>292</v>
      </c>
      <c r="M137" s="805">
        <f t="shared" si="17"/>
        <v>112</v>
      </c>
      <c r="N137" s="399"/>
      <c r="O137" s="730"/>
      <c r="P137" s="399"/>
      <c r="Q137" s="400"/>
      <c r="R137" s="873" t="s">
        <v>293</v>
      </c>
      <c r="S137" s="119"/>
      <c r="T137" s="730"/>
      <c r="U137" s="399"/>
      <c r="V137" s="400"/>
      <c r="W137" s="501"/>
      <c r="X137" s="410"/>
    </row>
    <row r="138" spans="1:24" x14ac:dyDescent="0.25">
      <c r="A138" s="496" t="s">
        <v>563</v>
      </c>
      <c r="B138" s="719" t="s">
        <v>628</v>
      </c>
      <c r="C138" s="638"/>
      <c r="D138" s="639" t="s">
        <v>585</v>
      </c>
      <c r="E138" s="731"/>
      <c r="F138" s="398"/>
      <c r="G138" s="412">
        <v>4</v>
      </c>
      <c r="H138" s="531">
        <f t="shared" si="16"/>
        <v>120</v>
      </c>
      <c r="I138" s="512">
        <v>8</v>
      </c>
      <c r="J138" s="773" t="s">
        <v>292</v>
      </c>
      <c r="K138" s="465"/>
      <c r="L138" s="773" t="s">
        <v>292</v>
      </c>
      <c r="M138" s="805">
        <f t="shared" si="17"/>
        <v>112</v>
      </c>
      <c r="N138" s="399"/>
      <c r="O138" s="730"/>
      <c r="P138" s="399"/>
      <c r="Q138" s="400"/>
      <c r="R138" s="873" t="s">
        <v>293</v>
      </c>
      <c r="S138" s="119"/>
      <c r="T138" s="730"/>
      <c r="U138" s="399"/>
      <c r="V138" s="400"/>
      <c r="W138" s="501"/>
      <c r="X138" s="410"/>
    </row>
    <row r="139" spans="1:24" x14ac:dyDescent="0.25">
      <c r="A139" s="496" t="s">
        <v>564</v>
      </c>
      <c r="B139" s="1102" t="s">
        <v>631</v>
      </c>
      <c r="C139" s="638"/>
      <c r="D139" s="639" t="s">
        <v>585</v>
      </c>
      <c r="E139" s="731"/>
      <c r="F139" s="488"/>
      <c r="G139" s="412">
        <v>4</v>
      </c>
      <c r="H139" s="531">
        <f t="shared" si="16"/>
        <v>120</v>
      </c>
      <c r="I139" s="512">
        <v>8</v>
      </c>
      <c r="J139" s="773" t="s">
        <v>292</v>
      </c>
      <c r="K139" s="465"/>
      <c r="L139" s="773" t="s">
        <v>292</v>
      </c>
      <c r="M139" s="805">
        <f t="shared" si="17"/>
        <v>112</v>
      </c>
      <c r="N139" s="399"/>
      <c r="O139" s="730"/>
      <c r="P139" s="399"/>
      <c r="Q139" s="400"/>
      <c r="R139" s="873" t="s">
        <v>293</v>
      </c>
      <c r="S139" s="119"/>
      <c r="T139" s="730"/>
      <c r="U139" s="399"/>
      <c r="V139" s="400"/>
      <c r="W139" s="501"/>
      <c r="X139" s="400"/>
    </row>
    <row r="140" spans="1:24" x14ac:dyDescent="0.25">
      <c r="A140" s="496" t="s">
        <v>565</v>
      </c>
      <c r="B140" s="1102" t="s">
        <v>629</v>
      </c>
      <c r="C140" s="638"/>
      <c r="D140" s="639" t="s">
        <v>585</v>
      </c>
      <c r="E140" s="731"/>
      <c r="F140" s="488"/>
      <c r="G140" s="412">
        <v>4</v>
      </c>
      <c r="H140" s="531">
        <f t="shared" si="16"/>
        <v>120</v>
      </c>
      <c r="I140" s="512">
        <v>8</v>
      </c>
      <c r="J140" s="773" t="s">
        <v>292</v>
      </c>
      <c r="K140" s="465"/>
      <c r="L140" s="773" t="s">
        <v>292</v>
      </c>
      <c r="M140" s="805">
        <f t="shared" si="17"/>
        <v>112</v>
      </c>
      <c r="N140" s="399"/>
      <c r="O140" s="730"/>
      <c r="P140" s="399"/>
      <c r="Q140" s="400"/>
      <c r="R140" s="873" t="s">
        <v>293</v>
      </c>
      <c r="S140" s="119"/>
      <c r="T140" s="730"/>
      <c r="U140" s="399"/>
      <c r="V140" s="400"/>
      <c r="W140" s="501"/>
      <c r="X140" s="400"/>
    </row>
    <row r="141" spans="1:24" x14ac:dyDescent="0.25">
      <c r="A141" s="496" t="s">
        <v>566</v>
      </c>
      <c r="B141" s="719" t="s">
        <v>630</v>
      </c>
      <c r="C141" s="638"/>
      <c r="D141" s="654">
        <v>5</v>
      </c>
      <c r="E141" s="732"/>
      <c r="F141" s="398"/>
      <c r="G141" s="412">
        <v>4</v>
      </c>
      <c r="H141" s="638">
        <f t="shared" si="16"/>
        <v>120</v>
      </c>
      <c r="I141" s="512">
        <v>8</v>
      </c>
      <c r="J141" s="773" t="s">
        <v>292</v>
      </c>
      <c r="K141" s="465"/>
      <c r="L141" s="773" t="s">
        <v>292</v>
      </c>
      <c r="M141" s="805">
        <f t="shared" si="17"/>
        <v>112</v>
      </c>
      <c r="N141" s="399"/>
      <c r="O141" s="730"/>
      <c r="P141" s="399"/>
      <c r="Q141" s="400"/>
      <c r="R141" s="873" t="s">
        <v>293</v>
      </c>
      <c r="S141" s="119"/>
      <c r="T141" s="730"/>
      <c r="U141" s="399"/>
      <c r="V141" s="400"/>
      <c r="W141" s="501"/>
      <c r="X141" s="400"/>
    </row>
    <row r="142" spans="1:24" x14ac:dyDescent="0.25">
      <c r="A142" s="496" t="s">
        <v>567</v>
      </c>
      <c r="B142" s="719" t="s">
        <v>351</v>
      </c>
      <c r="C142" s="638"/>
      <c r="D142" s="654">
        <v>5</v>
      </c>
      <c r="E142" s="732"/>
      <c r="F142" s="398"/>
      <c r="G142" s="412">
        <v>4</v>
      </c>
      <c r="H142" s="638">
        <f t="shared" si="16"/>
        <v>120</v>
      </c>
      <c r="I142" s="512">
        <v>8</v>
      </c>
      <c r="J142" s="773" t="s">
        <v>292</v>
      </c>
      <c r="K142" s="465"/>
      <c r="L142" s="773" t="s">
        <v>292</v>
      </c>
      <c r="M142" s="805">
        <f t="shared" si="17"/>
        <v>112</v>
      </c>
      <c r="N142" s="399"/>
      <c r="O142" s="730"/>
      <c r="P142" s="399"/>
      <c r="Q142" s="400"/>
      <c r="R142" s="873" t="s">
        <v>293</v>
      </c>
      <c r="S142" s="119"/>
      <c r="T142" s="730"/>
      <c r="U142" s="399"/>
      <c r="V142" s="400"/>
      <c r="W142" s="501"/>
      <c r="X142" s="400"/>
    </row>
    <row r="143" spans="1:24" x14ac:dyDescent="0.25">
      <c r="A143" s="1105" t="s">
        <v>568</v>
      </c>
      <c r="B143" s="1102" t="s">
        <v>632</v>
      </c>
      <c r="C143" s="733"/>
      <c r="D143" s="734">
        <v>6</v>
      </c>
      <c r="E143" s="735"/>
      <c r="F143" s="736"/>
      <c r="G143" s="528">
        <v>4</v>
      </c>
      <c r="H143" s="733">
        <f>G143*30</f>
        <v>120</v>
      </c>
      <c r="I143" s="727">
        <v>12</v>
      </c>
      <c r="J143" s="773" t="s">
        <v>293</v>
      </c>
      <c r="K143" s="773"/>
      <c r="L143" s="737" t="s">
        <v>292</v>
      </c>
      <c r="M143" s="871">
        <f>H143-I143</f>
        <v>108</v>
      </c>
      <c r="N143" s="510"/>
      <c r="O143" s="849"/>
      <c r="P143" s="399"/>
      <c r="Q143" s="400"/>
      <c r="R143" s="501"/>
      <c r="S143" s="119"/>
      <c r="T143" s="824" t="s">
        <v>294</v>
      </c>
      <c r="U143" s="399"/>
      <c r="V143" s="400"/>
      <c r="W143" s="501"/>
      <c r="X143" s="400"/>
    </row>
    <row r="144" spans="1:24" x14ac:dyDescent="0.25">
      <c r="A144" s="1105" t="s">
        <v>569</v>
      </c>
      <c r="B144" s="1570" t="s">
        <v>676</v>
      </c>
      <c r="C144" s="638"/>
      <c r="D144" s="654">
        <v>6</v>
      </c>
      <c r="E144" s="732"/>
      <c r="F144" s="398"/>
      <c r="G144" s="412">
        <v>4</v>
      </c>
      <c r="H144" s="638">
        <f>G144*30</f>
        <v>120</v>
      </c>
      <c r="I144" s="512">
        <v>12</v>
      </c>
      <c r="J144" s="773" t="s">
        <v>293</v>
      </c>
      <c r="K144" s="773"/>
      <c r="L144" s="465" t="s">
        <v>292</v>
      </c>
      <c r="M144" s="805">
        <f>H144-I144</f>
        <v>108</v>
      </c>
      <c r="N144" s="510"/>
      <c r="O144" s="849"/>
      <c r="P144" s="399"/>
      <c r="Q144" s="400"/>
      <c r="R144" s="501"/>
      <c r="S144" s="119"/>
      <c r="T144" s="824" t="s">
        <v>294</v>
      </c>
      <c r="U144" s="399"/>
      <c r="V144" s="400"/>
      <c r="W144" s="501"/>
      <c r="X144" s="400"/>
    </row>
    <row r="145" spans="1:31" x14ac:dyDescent="0.25">
      <c r="A145" s="496" t="s">
        <v>570</v>
      </c>
      <c r="B145" s="1102" t="s">
        <v>353</v>
      </c>
      <c r="C145" s="638"/>
      <c r="D145" s="654">
        <v>6</v>
      </c>
      <c r="E145" s="732"/>
      <c r="F145" s="398"/>
      <c r="G145" s="412">
        <v>4</v>
      </c>
      <c r="H145" s="531">
        <f>G145*30</f>
        <v>120</v>
      </c>
      <c r="I145" s="512">
        <v>12</v>
      </c>
      <c r="J145" s="773" t="s">
        <v>293</v>
      </c>
      <c r="K145" s="465"/>
      <c r="L145" s="773" t="s">
        <v>292</v>
      </c>
      <c r="M145" s="805">
        <f>H145-I145</f>
        <v>108</v>
      </c>
      <c r="N145" s="510"/>
      <c r="O145" s="849"/>
      <c r="P145" s="399"/>
      <c r="Q145" s="400"/>
      <c r="R145" s="501"/>
      <c r="S145" s="119"/>
      <c r="T145" s="824" t="s">
        <v>294</v>
      </c>
      <c r="U145" s="399"/>
      <c r="V145" s="400"/>
      <c r="W145" s="501"/>
      <c r="X145" s="400"/>
    </row>
    <row r="146" spans="1:31" ht="32.25" thickBot="1" x14ac:dyDescent="0.3">
      <c r="A146" s="1104" t="s">
        <v>571</v>
      </c>
      <c r="B146" s="1571" t="s">
        <v>677</v>
      </c>
      <c r="C146" s="640"/>
      <c r="D146" s="641">
        <v>6</v>
      </c>
      <c r="E146" s="738"/>
      <c r="F146" s="489"/>
      <c r="G146" s="532">
        <v>4</v>
      </c>
      <c r="H146" s="726">
        <f>G146*30</f>
        <v>120</v>
      </c>
      <c r="I146" s="642">
        <v>12</v>
      </c>
      <c r="J146" s="1094" t="s">
        <v>293</v>
      </c>
      <c r="K146" s="1095"/>
      <c r="L146" s="1094" t="s">
        <v>292</v>
      </c>
      <c r="M146" s="1096">
        <f>H146-I146</f>
        <v>108</v>
      </c>
      <c r="N146" s="1097"/>
      <c r="O146" s="694"/>
      <c r="P146" s="1098"/>
      <c r="Q146" s="929"/>
      <c r="R146" s="1099"/>
      <c r="S146" s="1100"/>
      <c r="T146" s="1101" t="s">
        <v>294</v>
      </c>
      <c r="U146" s="1098"/>
      <c r="V146" s="929"/>
      <c r="W146" s="1099"/>
      <c r="X146" s="929"/>
    </row>
    <row r="147" spans="1:31" s="1056" customFormat="1" ht="15.75" customHeight="1" thickBot="1" x14ac:dyDescent="0.3">
      <c r="A147" s="1383" t="s">
        <v>476</v>
      </c>
      <c r="B147" s="1384"/>
      <c r="C147" s="1384"/>
      <c r="D147" s="1384"/>
      <c r="E147" s="1384"/>
      <c r="F147" s="1384"/>
      <c r="G147" s="1120">
        <f>G126</f>
        <v>4</v>
      </c>
      <c r="H147" s="1108">
        <f>H126</f>
        <v>120</v>
      </c>
      <c r="I147" s="1108"/>
      <c r="J147" s="1572"/>
      <c r="K147" s="1573"/>
      <c r="L147" s="1573"/>
      <c r="M147" s="1574"/>
      <c r="N147" s="1575"/>
      <c r="O147" s="1576"/>
      <c r="P147" s="1575"/>
      <c r="Q147" s="1576"/>
      <c r="R147" s="1577"/>
      <c r="S147" s="1578"/>
      <c r="T147" s="1579"/>
      <c r="U147" s="1580"/>
      <c r="V147" s="1579"/>
      <c r="W147" s="1580"/>
      <c r="X147" s="1581"/>
    </row>
    <row r="148" spans="1:31" ht="16.5" customHeight="1" thickBot="1" x14ac:dyDescent="0.3">
      <c r="A148" s="1383" t="s">
        <v>202</v>
      </c>
      <c r="B148" s="1384"/>
      <c r="C148" s="1384"/>
      <c r="D148" s="1384"/>
      <c r="E148" s="1384"/>
      <c r="F148" s="1384"/>
      <c r="G148" s="1120">
        <f>G122+G123+G124+G125</f>
        <v>36</v>
      </c>
      <c r="H148" s="1108">
        <f>H122+H123+H124+H125</f>
        <v>1080</v>
      </c>
      <c r="I148" s="1108">
        <f>I122+I123+I124+I125</f>
        <v>80</v>
      </c>
      <c r="J148" s="1121" t="s">
        <v>659</v>
      </c>
      <c r="K148" s="1110"/>
      <c r="L148" s="1110" t="s">
        <v>660</v>
      </c>
      <c r="M148" s="786">
        <f>M122+M123+M124+M125</f>
        <v>1000</v>
      </c>
      <c r="N148" s="1107">
        <f>N122+N123+N124+N125</f>
        <v>0</v>
      </c>
      <c r="O148" s="1122">
        <f>O122+O123+O124+O125</f>
        <v>0</v>
      </c>
      <c r="P148" s="892" t="s">
        <v>293</v>
      </c>
      <c r="Q148" s="888" t="s">
        <v>429</v>
      </c>
      <c r="R148" s="897" t="s">
        <v>594</v>
      </c>
      <c r="S148" s="1123">
        <f>S122+S123+S124+S125</f>
        <v>0</v>
      </c>
      <c r="T148" s="885" t="s">
        <v>430</v>
      </c>
      <c r="U148" s="1107">
        <f>U122+U123+U124+U125</f>
        <v>0</v>
      </c>
      <c r="V148" s="1124">
        <f>V122+V123+V124+V125</f>
        <v>0</v>
      </c>
      <c r="W148" s="1107">
        <f>W122+W123+W124+W125</f>
        <v>0</v>
      </c>
      <c r="X148" s="1122">
        <f>X122+X123+X124+X125</f>
        <v>0</v>
      </c>
    </row>
    <row r="149" spans="1:31" s="1054" customFormat="1" ht="16.5" customHeight="1" thickBot="1" x14ac:dyDescent="0.3">
      <c r="A149" s="1539" t="s">
        <v>182</v>
      </c>
      <c r="B149" s="1540"/>
      <c r="C149" s="1540"/>
      <c r="D149" s="1540"/>
      <c r="E149" s="1540"/>
      <c r="F149" s="1540"/>
      <c r="G149" s="473">
        <f>G147+G148</f>
        <v>40</v>
      </c>
      <c r="H149" s="257">
        <f>H147+H148</f>
        <v>1200</v>
      </c>
      <c r="I149" s="257">
        <f>I147+I148</f>
        <v>80</v>
      </c>
      <c r="J149" s="1582" t="s">
        <v>659</v>
      </c>
      <c r="K149" s="1582"/>
      <c r="L149" s="1582" t="s">
        <v>660</v>
      </c>
      <c r="M149" s="1108">
        <v>1000</v>
      </c>
      <c r="N149" s="1583">
        <f>N123+N124+N125+N126</f>
        <v>0</v>
      </c>
      <c r="O149" s="1583">
        <f>O123+O124+O125+O126</f>
        <v>0</v>
      </c>
      <c r="P149" s="1533" t="s">
        <v>293</v>
      </c>
      <c r="Q149" s="1533" t="s">
        <v>429</v>
      </c>
      <c r="R149" s="1533" t="s">
        <v>594</v>
      </c>
      <c r="S149" s="1584">
        <f>S123+S124+S125+S126</f>
        <v>0</v>
      </c>
      <c r="T149" s="1533" t="s">
        <v>430</v>
      </c>
      <c r="U149" s="473"/>
      <c r="V149" s="473"/>
      <c r="W149" s="473"/>
      <c r="X149" s="1561"/>
      <c r="Y149" s="1042">
        <f>SUM(Y129:Y146)</f>
        <v>0</v>
      </c>
      <c r="Z149" s="1041">
        <f>SUM(Z129:Z146)</f>
        <v>0</v>
      </c>
      <c r="AA149" s="1041">
        <f>SUM(AA129:AA146)</f>
        <v>0</v>
      </c>
      <c r="AB149" s="1041">
        <f>SUM(AB129:AB146)</f>
        <v>0</v>
      </c>
      <c r="AC149" s="1041">
        <f>SUM(AC129:AC146)</f>
        <v>0</v>
      </c>
    </row>
    <row r="150" spans="1:31" s="1056" customFormat="1" ht="16.5" thickBot="1" x14ac:dyDescent="0.3">
      <c r="A150" s="1585" t="s">
        <v>480</v>
      </c>
      <c r="B150" s="1586"/>
      <c r="C150" s="1586"/>
      <c r="D150" s="1586"/>
      <c r="E150" s="1586"/>
      <c r="F150" s="1587"/>
      <c r="G150" s="1588">
        <f>G117+G147</f>
        <v>12</v>
      </c>
      <c r="H150" s="1589">
        <f>H117+H147</f>
        <v>360</v>
      </c>
      <c r="I150" s="1589"/>
      <c r="J150" s="1589"/>
      <c r="K150" s="1589"/>
      <c r="L150" s="1589"/>
      <c r="M150" s="1589"/>
      <c r="N150" s="1589"/>
      <c r="O150" s="744"/>
      <c r="P150" s="1589"/>
      <c r="Q150" s="1589"/>
      <c r="R150" s="744"/>
      <c r="S150" s="1590"/>
      <c r="T150" s="1588"/>
      <c r="U150" s="1588"/>
      <c r="V150" s="1588"/>
      <c r="W150" s="1588"/>
      <c r="X150" s="1588"/>
      <c r="Y150" s="1066">
        <f>Y149+Y119</f>
        <v>0</v>
      </c>
      <c r="Z150" s="1067">
        <f>Z149+Z119</f>
        <v>0</v>
      </c>
      <c r="AA150" s="1067">
        <f>AA149+AA119</f>
        <v>0</v>
      </c>
      <c r="AB150" s="1067">
        <f>AB149+AB119</f>
        <v>0</v>
      </c>
      <c r="AC150" s="1067">
        <f>AC149+AC119</f>
        <v>0</v>
      </c>
    </row>
    <row r="151" spans="1:31" s="1059" customFormat="1" ht="16.5" thickBot="1" x14ac:dyDescent="0.3">
      <c r="A151" s="1417" t="s">
        <v>208</v>
      </c>
      <c r="B151" s="1418"/>
      <c r="C151" s="1418"/>
      <c r="D151" s="1418"/>
      <c r="E151" s="1418"/>
      <c r="F151" s="1418"/>
      <c r="G151" s="514">
        <f>G118+G148</f>
        <v>52</v>
      </c>
      <c r="H151" s="772">
        <f t="shared" ref="H151:M151" si="18">H118+H148</f>
        <v>1560</v>
      </c>
      <c r="I151" s="772">
        <f t="shared" si="18"/>
        <v>96</v>
      </c>
      <c r="J151" s="772">
        <f t="shared" si="18"/>
        <v>48</v>
      </c>
      <c r="K151" s="772"/>
      <c r="L151" s="772">
        <f>L118+L148</f>
        <v>48</v>
      </c>
      <c r="M151" s="772">
        <f t="shared" si="18"/>
        <v>1464</v>
      </c>
      <c r="N151" s="772"/>
      <c r="O151" s="888" t="s">
        <v>292</v>
      </c>
      <c r="P151" s="892" t="s">
        <v>293</v>
      </c>
      <c r="Q151" s="892" t="s">
        <v>431</v>
      </c>
      <c r="R151" s="897" t="s">
        <v>486</v>
      </c>
      <c r="S151" s="534">
        <f>S118+S148</f>
        <v>0</v>
      </c>
      <c r="T151" s="897" t="s">
        <v>484</v>
      </c>
      <c r="U151" s="514"/>
      <c r="V151" s="514"/>
      <c r="W151" s="514"/>
      <c r="X151" s="473"/>
      <c r="Y151" s="1057">
        <f>Y94+Y150</f>
        <v>3840</v>
      </c>
      <c r="Z151" s="1058">
        <f>Z94+Z150</f>
        <v>0</v>
      </c>
      <c r="AA151" s="1058">
        <f>AA94+AA150</f>
        <v>0</v>
      </c>
      <c r="AB151" s="1058">
        <f>AB94+AB150</f>
        <v>0</v>
      </c>
      <c r="AC151" s="1058">
        <f>AC94+AC150</f>
        <v>0</v>
      </c>
    </row>
    <row r="152" spans="1:31" s="1062" customFormat="1" ht="16.5" thickBot="1" x14ac:dyDescent="0.3">
      <c r="A152" s="1417" t="s">
        <v>183</v>
      </c>
      <c r="B152" s="1418"/>
      <c r="C152" s="1418"/>
      <c r="D152" s="1418"/>
      <c r="E152" s="1418"/>
      <c r="F152" s="1418"/>
      <c r="G152" s="1137">
        <f>G150+G151</f>
        <v>64</v>
      </c>
      <c r="H152" s="740">
        <f t="shared" ref="H152:M152" si="19">H150+H151</f>
        <v>1920</v>
      </c>
      <c r="I152" s="740">
        <f t="shared" si="19"/>
        <v>96</v>
      </c>
      <c r="J152" s="740">
        <f t="shared" si="19"/>
        <v>48</v>
      </c>
      <c r="K152" s="740"/>
      <c r="L152" s="740">
        <f t="shared" si="19"/>
        <v>48</v>
      </c>
      <c r="M152" s="740">
        <f t="shared" si="19"/>
        <v>1464</v>
      </c>
      <c r="N152" s="772"/>
      <c r="O152" s="888" t="s">
        <v>292</v>
      </c>
      <c r="P152" s="892" t="s">
        <v>293</v>
      </c>
      <c r="Q152" s="892" t="s">
        <v>431</v>
      </c>
      <c r="R152" s="897" t="s">
        <v>486</v>
      </c>
      <c r="S152" s="534">
        <f>S119+S149</f>
        <v>0</v>
      </c>
      <c r="T152" s="897" t="s">
        <v>484</v>
      </c>
      <c r="U152" s="1137"/>
      <c r="V152" s="1137"/>
      <c r="W152" s="1137"/>
      <c r="X152" s="1547"/>
      <c r="Y152" s="1060">
        <f>Y151</f>
        <v>3840</v>
      </c>
      <c r="Z152" s="1061">
        <f>Z151</f>
        <v>0</v>
      </c>
      <c r="AA152" s="1061">
        <f>AA151</f>
        <v>0</v>
      </c>
      <c r="AB152" s="1061">
        <f>AB151</f>
        <v>0</v>
      </c>
      <c r="AC152" s="1061">
        <f>AC151</f>
        <v>0</v>
      </c>
      <c r="AE152" s="1063"/>
    </row>
    <row r="153" spans="1:31" s="1059" customFormat="1" ht="16.5" thickBot="1" x14ac:dyDescent="0.3">
      <c r="A153" s="1412" t="s">
        <v>481</v>
      </c>
      <c r="B153" s="1412"/>
      <c r="C153" s="1412"/>
      <c r="D153" s="1412"/>
      <c r="E153" s="1412"/>
      <c r="F153" s="1413"/>
      <c r="G153" s="1138">
        <f>G93+G150</f>
        <v>60</v>
      </c>
      <c r="H153" s="741">
        <f>H93+H150</f>
        <v>1800</v>
      </c>
      <c r="I153" s="741"/>
      <c r="J153" s="741"/>
      <c r="K153" s="741"/>
      <c r="L153" s="741"/>
      <c r="M153" s="741"/>
      <c r="N153" s="741"/>
      <c r="O153" s="1591"/>
      <c r="P153" s="741"/>
      <c r="Q153" s="741"/>
      <c r="R153" s="1591"/>
      <c r="S153" s="1139"/>
      <c r="T153" s="1138"/>
      <c r="U153" s="1138"/>
      <c r="V153" s="1138"/>
      <c r="W153" s="1138"/>
      <c r="X153" s="1138"/>
    </row>
    <row r="154" spans="1:31" s="104" customFormat="1" ht="16.5" thickBot="1" x14ac:dyDescent="0.3">
      <c r="A154" s="1412" t="s">
        <v>211</v>
      </c>
      <c r="B154" s="1412"/>
      <c r="C154" s="1412"/>
      <c r="D154" s="1412"/>
      <c r="E154" s="1412"/>
      <c r="F154" s="1413"/>
      <c r="G154" s="1138">
        <f>G94+G151</f>
        <v>180</v>
      </c>
      <c r="H154" s="741">
        <f t="shared" ref="H154:M154" si="20">H94+H151</f>
        <v>5400</v>
      </c>
      <c r="I154" s="741">
        <f t="shared" si="20"/>
        <v>356</v>
      </c>
      <c r="J154" s="741">
        <f t="shared" si="20"/>
        <v>226</v>
      </c>
      <c r="K154" s="741">
        <f t="shared" si="20"/>
        <v>8</v>
      </c>
      <c r="L154" s="741">
        <f t="shared" si="20"/>
        <v>122</v>
      </c>
      <c r="M154" s="741">
        <f t="shared" si="20"/>
        <v>5044</v>
      </c>
      <c r="N154" s="892" t="s">
        <v>637</v>
      </c>
      <c r="O154" s="888" t="s">
        <v>661</v>
      </c>
      <c r="P154" s="892" t="s">
        <v>639</v>
      </c>
      <c r="Q154" s="892" t="s">
        <v>512</v>
      </c>
      <c r="R154" s="897" t="s">
        <v>483</v>
      </c>
      <c r="S154" s="534">
        <f>S121+S151</f>
        <v>0</v>
      </c>
      <c r="T154" s="897" t="s">
        <v>485</v>
      </c>
      <c r="U154" s="1138"/>
      <c r="V154" s="1138"/>
      <c r="W154" s="1138"/>
      <c r="X154" s="257"/>
    </row>
    <row r="155" spans="1:31" s="1064" customFormat="1" ht="16.5" thickBot="1" x14ac:dyDescent="0.3">
      <c r="A155" s="1412" t="s">
        <v>184</v>
      </c>
      <c r="B155" s="1412"/>
      <c r="C155" s="1412"/>
      <c r="D155" s="1412"/>
      <c r="E155" s="1412"/>
      <c r="F155" s="1413"/>
      <c r="G155" s="1137">
        <f>G153+G154</f>
        <v>240</v>
      </c>
      <c r="H155" s="740">
        <f t="shared" ref="H155:M155" si="21">H153+H154</f>
        <v>7200</v>
      </c>
      <c r="I155" s="740">
        <f t="shared" si="21"/>
        <v>356</v>
      </c>
      <c r="J155" s="740">
        <f t="shared" si="21"/>
        <v>226</v>
      </c>
      <c r="K155" s="740">
        <f t="shared" si="21"/>
        <v>8</v>
      </c>
      <c r="L155" s="740">
        <f t="shared" si="21"/>
        <v>122</v>
      </c>
      <c r="M155" s="740">
        <f t="shared" si="21"/>
        <v>5044</v>
      </c>
      <c r="N155" s="892" t="s">
        <v>637</v>
      </c>
      <c r="O155" s="888" t="s">
        <v>661</v>
      </c>
      <c r="P155" s="892" t="s">
        <v>639</v>
      </c>
      <c r="Q155" s="892" t="s">
        <v>512</v>
      </c>
      <c r="R155" s="897" t="s">
        <v>483</v>
      </c>
      <c r="S155" s="534">
        <f>S122+S152</f>
        <v>0</v>
      </c>
      <c r="T155" s="897" t="s">
        <v>485</v>
      </c>
      <c r="U155" s="1137"/>
      <c r="V155" s="1137"/>
      <c r="W155" s="1137"/>
      <c r="X155" s="1137"/>
      <c r="AE155" s="1065">
        <f>52+26+56+4+62+60+56+40</f>
        <v>356</v>
      </c>
    </row>
    <row r="156" spans="1:31" s="104" customFormat="1" ht="16.5" thickBot="1" x14ac:dyDescent="0.3">
      <c r="A156" s="1408" t="s">
        <v>572</v>
      </c>
      <c r="B156" s="1408"/>
      <c r="C156" s="1408"/>
      <c r="D156" s="1408"/>
      <c r="E156" s="1408"/>
      <c r="F156" s="1408"/>
      <c r="G156" s="1408"/>
      <c r="H156" s="1408"/>
      <c r="I156" s="1408"/>
      <c r="J156" s="1408"/>
      <c r="K156" s="1408"/>
      <c r="L156" s="1408"/>
      <c r="M156" s="1409"/>
      <c r="N156" s="892" t="s">
        <v>637</v>
      </c>
      <c r="O156" s="888" t="s">
        <v>509</v>
      </c>
      <c r="P156" s="892" t="s">
        <v>639</v>
      </c>
      <c r="Q156" s="401" t="str">
        <f>Q154</f>
        <v>60/0</v>
      </c>
      <c r="R156" s="401" t="str">
        <f>R154</f>
        <v>56/0</v>
      </c>
      <c r="S156" s="401">
        <f>S154</f>
        <v>0</v>
      </c>
      <c r="T156" s="401" t="str">
        <f>T154</f>
        <v>40/0</v>
      </c>
      <c r="U156" s="742"/>
      <c r="V156" s="742"/>
      <c r="W156" s="742"/>
      <c r="X156" s="742"/>
    </row>
    <row r="157" spans="1:31" s="104" customFormat="1" ht="16.5" thickBot="1" x14ac:dyDescent="0.3">
      <c r="A157" s="1410" t="s">
        <v>185</v>
      </c>
      <c r="B157" s="1410"/>
      <c r="C157" s="1410"/>
      <c r="D157" s="1410"/>
      <c r="E157" s="1410"/>
      <c r="F157" s="1410"/>
      <c r="G157" s="1410"/>
      <c r="H157" s="1410"/>
      <c r="I157" s="1410"/>
      <c r="J157" s="1410"/>
      <c r="K157" s="1410"/>
      <c r="L157" s="1410"/>
      <c r="M157" s="1411"/>
      <c r="N157" s="257">
        <v>1</v>
      </c>
      <c r="O157" s="275">
        <v>2</v>
      </c>
      <c r="P157" s="743">
        <v>2</v>
      </c>
      <c r="Q157" s="1132">
        <v>3</v>
      </c>
      <c r="R157" s="458">
        <v>2</v>
      </c>
      <c r="S157" s="898"/>
      <c r="T157" s="458">
        <v>1</v>
      </c>
      <c r="U157" s="743"/>
      <c r="V157" s="743"/>
      <c r="W157" s="743"/>
      <c r="X157" s="743"/>
      <c r="Y157" s="108">
        <f>SUM(N157:X157)</f>
        <v>11</v>
      </c>
    </row>
    <row r="158" spans="1:31" s="104" customFormat="1" ht="16.5" thickBot="1" x14ac:dyDescent="0.3">
      <c r="A158" s="1410" t="s">
        <v>186</v>
      </c>
      <c r="B158" s="1410"/>
      <c r="C158" s="1410"/>
      <c r="D158" s="1410"/>
      <c r="E158" s="1410"/>
      <c r="F158" s="1410"/>
      <c r="G158" s="1410"/>
      <c r="H158" s="1410"/>
      <c r="I158" s="1410"/>
      <c r="J158" s="1410"/>
      <c r="K158" s="1410"/>
      <c r="L158" s="1410"/>
      <c r="M158" s="1411"/>
      <c r="N158" s="744">
        <v>9</v>
      </c>
      <c r="O158" s="1592">
        <v>5</v>
      </c>
      <c r="P158" s="537">
        <v>6</v>
      </c>
      <c r="Q158" s="536">
        <v>5</v>
      </c>
      <c r="R158" s="745">
        <v>5</v>
      </c>
      <c r="S158" s="779"/>
      <c r="T158" s="745">
        <v>4</v>
      </c>
      <c r="U158" s="537"/>
      <c r="V158" s="537"/>
      <c r="W158" s="537"/>
      <c r="X158" s="537"/>
      <c r="Y158" s="108"/>
    </row>
    <row r="159" spans="1:31" s="104" customFormat="1" ht="16.5" thickBot="1" x14ac:dyDescent="0.3">
      <c r="A159" s="1410" t="s">
        <v>187</v>
      </c>
      <c r="B159" s="1410"/>
      <c r="C159" s="1410"/>
      <c r="D159" s="1410"/>
      <c r="E159" s="1410"/>
      <c r="F159" s="1410"/>
      <c r="G159" s="1410"/>
      <c r="H159" s="1410"/>
      <c r="I159" s="1410"/>
      <c r="J159" s="1410"/>
      <c r="K159" s="1410"/>
      <c r="L159" s="1410"/>
      <c r="M159" s="1411"/>
      <c r="N159" s="402"/>
      <c r="O159" s="403"/>
      <c r="P159" s="403"/>
      <c r="Q159" s="746"/>
      <c r="R159" s="403"/>
      <c r="S159" s="898"/>
      <c r="T159" s="403"/>
      <c r="U159" s="314"/>
      <c r="V159" s="314"/>
      <c r="W159" s="314"/>
      <c r="X159" s="314"/>
      <c r="Y159" s="108"/>
    </row>
    <row r="160" spans="1:31" s="104" customFormat="1" ht="16.5" thickBot="1" x14ac:dyDescent="0.3">
      <c r="A160" s="1392" t="s">
        <v>188</v>
      </c>
      <c r="B160" s="1392"/>
      <c r="C160" s="1392"/>
      <c r="D160" s="1392"/>
      <c r="E160" s="1392"/>
      <c r="F160" s="1392"/>
      <c r="G160" s="1392"/>
      <c r="H160" s="1392"/>
      <c r="I160" s="1392"/>
      <c r="J160" s="1392"/>
      <c r="K160" s="1392"/>
      <c r="L160" s="1392"/>
      <c r="M160" s="1393"/>
      <c r="N160" s="404"/>
      <c r="O160" s="458">
        <v>1</v>
      </c>
      <c r="P160" s="747"/>
      <c r="Q160" s="315"/>
      <c r="R160" s="315">
        <v>1</v>
      </c>
      <c r="S160" s="899"/>
      <c r="T160" s="900">
        <v>1</v>
      </c>
      <c r="U160" s="748"/>
      <c r="V160" s="315"/>
      <c r="W160" s="315"/>
      <c r="X160" s="315"/>
      <c r="Y160" s="108"/>
    </row>
    <row r="161" spans="1:25" s="104" customFormat="1" ht="16.5" thickBot="1" x14ac:dyDescent="0.3">
      <c r="A161" s="1394" t="s">
        <v>189</v>
      </c>
      <c r="B161" s="1395"/>
      <c r="C161" s="1395"/>
      <c r="D161" s="1395"/>
      <c r="E161" s="1395"/>
      <c r="F161" s="1395"/>
      <c r="G161" s="1395"/>
      <c r="H161" s="1395"/>
      <c r="I161" s="1395"/>
      <c r="J161" s="1395"/>
      <c r="K161" s="1395"/>
      <c r="L161" s="1395"/>
      <c r="M161" s="1396"/>
      <c r="N161" s="1403" t="s">
        <v>190</v>
      </c>
      <c r="O161" s="1404"/>
      <c r="P161" s="1405"/>
      <c r="Q161" s="1406">
        <f>G95/G155*100</f>
        <v>73.333333333333329</v>
      </c>
      <c r="R161" s="1404"/>
      <c r="S161" s="1404"/>
      <c r="T161" s="1406" t="s">
        <v>42</v>
      </c>
      <c r="U161" s="1404"/>
      <c r="V161" s="1405"/>
      <c r="W161" s="1401">
        <f>G152/G155*100</f>
        <v>26.666666666666668</v>
      </c>
      <c r="X161" s="1402"/>
      <c r="Y161" s="108"/>
    </row>
    <row r="162" spans="1:25" s="104" customFormat="1" x14ac:dyDescent="0.25">
      <c r="A162" s="749"/>
      <c r="B162" s="750"/>
      <c r="C162" s="775"/>
      <c r="D162" s="775"/>
      <c r="E162" s="775"/>
      <c r="F162" s="775"/>
      <c r="G162" s="775"/>
      <c r="H162" s="775"/>
      <c r="I162" s="775"/>
      <c r="J162" s="775"/>
      <c r="K162" s="775"/>
      <c r="L162" s="775"/>
      <c r="M162" s="775"/>
      <c r="N162" s="277"/>
      <c r="O162" s="277"/>
      <c r="P162" s="751"/>
      <c r="Q162" s="277"/>
      <c r="R162" s="277"/>
      <c r="S162" s="751"/>
      <c r="T162" s="277"/>
      <c r="U162" s="277"/>
      <c r="V162" s="751"/>
      <c r="W162" s="277"/>
      <c r="X162" s="752"/>
      <c r="Y162" s="108"/>
    </row>
    <row r="163" spans="1:25" ht="47.25" x14ac:dyDescent="0.25">
      <c r="A163" s="267" t="s">
        <v>160</v>
      </c>
      <c r="B163" s="753" t="s">
        <v>469</v>
      </c>
      <c r="C163" s="613"/>
      <c r="D163" s="460"/>
      <c r="E163" s="460"/>
      <c r="F163" s="461"/>
      <c r="G163" s="276">
        <f t="shared" ref="G163:M163" si="22">SUM(G164:G180)</f>
        <v>18</v>
      </c>
      <c r="H163" s="276">
        <f t="shared" si="22"/>
        <v>540</v>
      </c>
      <c r="I163" s="276">
        <f t="shared" si="22"/>
        <v>60</v>
      </c>
      <c r="J163" s="276">
        <f t="shared" si="22"/>
        <v>0</v>
      </c>
      <c r="K163" s="276">
        <f t="shared" si="22"/>
        <v>0</v>
      </c>
      <c r="L163" s="276">
        <f t="shared" si="22"/>
        <v>60</v>
      </c>
      <c r="M163" s="276">
        <f t="shared" si="22"/>
        <v>480</v>
      </c>
      <c r="N163" s="217"/>
      <c r="O163" s="217"/>
      <c r="P163" s="217"/>
      <c r="Q163" s="217"/>
      <c r="R163" s="754"/>
      <c r="S163" s="754"/>
      <c r="T163" s="776"/>
      <c r="U163" s="776"/>
      <c r="V163" s="776"/>
      <c r="W163" s="776"/>
    </row>
    <row r="164" spans="1:25" x14ac:dyDescent="0.25">
      <c r="A164" s="768"/>
      <c r="B164" s="462" t="s">
        <v>470</v>
      </c>
      <c r="C164" s="755">
        <v>2</v>
      </c>
      <c r="D164" s="755" t="s">
        <v>160</v>
      </c>
      <c r="E164" s="460"/>
      <c r="F164" s="461"/>
      <c r="G164" s="463">
        <v>7</v>
      </c>
      <c r="H164" s="464">
        <f>G164*30</f>
        <v>210</v>
      </c>
      <c r="I164" s="756">
        <f>J164+K164+L164</f>
        <v>24</v>
      </c>
      <c r="J164" s="464"/>
      <c r="K164" s="464"/>
      <c r="L164" s="464">
        <v>24</v>
      </c>
      <c r="M164" s="506">
        <f>H164-I164</f>
        <v>186</v>
      </c>
      <c r="N164" s="466" t="s">
        <v>471</v>
      </c>
      <c r="O164" s="466" t="s">
        <v>471</v>
      </c>
      <c r="P164" s="466" t="s">
        <v>471</v>
      </c>
      <c r="Q164" s="466"/>
      <c r="R164" s="467"/>
      <c r="S164" s="467"/>
      <c r="T164" s="776"/>
      <c r="U164" s="776"/>
      <c r="V164" s="776"/>
      <c r="W164" s="776"/>
    </row>
    <row r="165" spans="1:25" x14ac:dyDescent="0.25">
      <c r="A165" s="768"/>
      <c r="B165" s="462" t="s">
        <v>470</v>
      </c>
      <c r="C165" s="755">
        <v>4</v>
      </c>
      <c r="D165" s="755" t="s">
        <v>317</v>
      </c>
      <c r="E165" s="460"/>
      <c r="F165" s="461"/>
      <c r="G165" s="463">
        <v>6</v>
      </c>
      <c r="H165" s="464">
        <f>G165*30</f>
        <v>180</v>
      </c>
      <c r="I165" s="756">
        <f>J165+K165+L165</f>
        <v>24</v>
      </c>
      <c r="J165" s="464"/>
      <c r="K165" s="464"/>
      <c r="L165" s="464">
        <v>24</v>
      </c>
      <c r="M165" s="506">
        <f>H165-I165</f>
        <v>156</v>
      </c>
      <c r="N165" s="466"/>
      <c r="O165" s="466"/>
      <c r="Q165" s="466" t="s">
        <v>471</v>
      </c>
      <c r="R165" s="466" t="s">
        <v>471</v>
      </c>
      <c r="S165" s="467"/>
      <c r="T165" s="776"/>
      <c r="U165" s="776"/>
      <c r="V165" s="776"/>
      <c r="W165" s="776"/>
    </row>
    <row r="166" spans="1:25" x14ac:dyDescent="0.25">
      <c r="A166" s="768"/>
      <c r="B166" s="462" t="s">
        <v>470</v>
      </c>
      <c r="C166" s="755">
        <v>5</v>
      </c>
      <c r="D166" s="755"/>
      <c r="E166" s="460"/>
      <c r="F166" s="461"/>
      <c r="G166" s="463">
        <v>5</v>
      </c>
      <c r="H166" s="464">
        <f>G166*30</f>
        <v>150</v>
      </c>
      <c r="I166" s="756">
        <f>J166+K166+L166</f>
        <v>12</v>
      </c>
      <c r="J166" s="464"/>
      <c r="K166" s="464"/>
      <c r="L166" s="464">
        <v>12</v>
      </c>
      <c r="M166" s="506">
        <f>H166-I166</f>
        <v>138</v>
      </c>
      <c r="N166" s="466"/>
      <c r="O166" s="466"/>
      <c r="P166" s="466"/>
      <c r="Q166" s="466"/>
      <c r="R166" s="776"/>
      <c r="S166" s="466" t="s">
        <v>471</v>
      </c>
      <c r="T166" s="776"/>
      <c r="U166" s="776"/>
      <c r="V166" s="776"/>
      <c r="W166" s="776"/>
    </row>
    <row r="167" spans="1:25" s="104" customFormat="1" x14ac:dyDescent="0.25">
      <c r="A167" s="757"/>
      <c r="B167" s="758"/>
      <c r="C167" s="759"/>
      <c r="D167" s="759"/>
      <c r="E167" s="760"/>
      <c r="F167" s="761"/>
      <c r="G167" s="762"/>
      <c r="H167" s="91"/>
      <c r="I167" s="763"/>
      <c r="J167" s="91"/>
      <c r="K167" s="91"/>
      <c r="L167" s="91"/>
      <c r="M167" s="764"/>
      <c r="N167" s="492"/>
      <c r="O167" s="492"/>
      <c r="P167" s="492"/>
      <c r="Q167" s="492"/>
      <c r="R167" s="492"/>
      <c r="S167" s="492"/>
      <c r="T167" s="765"/>
      <c r="U167" s="765"/>
      <c r="V167" s="765"/>
      <c r="W167" s="765"/>
      <c r="X167" s="778"/>
    </row>
    <row r="168" spans="1:25" s="104" customFormat="1" x14ac:dyDescent="0.25">
      <c r="A168" s="757"/>
      <c r="B168" s="758"/>
      <c r="C168" s="759"/>
      <c r="D168" s="759"/>
      <c r="E168" s="760"/>
      <c r="F168" s="761"/>
      <c r="G168" s="762"/>
      <c r="H168" s="91"/>
      <c r="I168" s="763"/>
      <c r="J168" s="91"/>
      <c r="K168" s="91"/>
      <c r="L168" s="91"/>
      <c r="M168" s="764"/>
      <c r="N168" s="492"/>
      <c r="O168" s="492"/>
      <c r="P168" s="492"/>
      <c r="Q168" s="492"/>
      <c r="R168" s="492"/>
      <c r="S168" s="492"/>
      <c r="T168" s="765"/>
      <c r="U168" s="765"/>
      <c r="V168" s="765"/>
      <c r="W168" s="765"/>
      <c r="X168" s="778"/>
    </row>
    <row r="169" spans="1:25" s="104" customFormat="1" x14ac:dyDescent="0.25">
      <c r="A169" s="766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80"/>
    </row>
    <row r="170" spans="1:25" s="104" customFormat="1" x14ac:dyDescent="0.25">
      <c r="A170" s="766"/>
      <c r="B170" s="546" t="s">
        <v>191</v>
      </c>
      <c r="C170" s="1135"/>
      <c r="D170" s="1397"/>
      <c r="E170" s="1397"/>
      <c r="F170" s="1398"/>
      <c r="G170" s="1398"/>
      <c r="H170" s="1135"/>
      <c r="I170" s="1399" t="s">
        <v>192</v>
      </c>
      <c r="J170" s="1400"/>
      <c r="K170" s="1400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80"/>
    </row>
    <row r="171" spans="1:25" s="104" customFormat="1" x14ac:dyDescent="0.25">
      <c r="A171" s="766"/>
      <c r="B171" s="546"/>
      <c r="C171" s="1135"/>
      <c r="D171" s="1135"/>
      <c r="E171" s="1135"/>
      <c r="F171" s="1136"/>
      <c r="G171" s="1136"/>
      <c r="H171" s="1135"/>
      <c r="I171" s="1135"/>
      <c r="J171" s="1136"/>
      <c r="K171" s="1136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80"/>
    </row>
    <row r="172" spans="1:25" s="104" customFormat="1" x14ac:dyDescent="0.25">
      <c r="A172" s="766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80"/>
    </row>
    <row r="173" spans="1:25" s="104" customFormat="1" x14ac:dyDescent="0.25">
      <c r="A173" s="766"/>
      <c r="B173" s="546" t="s">
        <v>193</v>
      </c>
      <c r="C173" s="1135"/>
      <c r="D173" s="1397"/>
      <c r="E173" s="1397"/>
      <c r="F173" s="1398"/>
      <c r="G173" s="1398"/>
      <c r="H173" s="1135"/>
      <c r="I173" s="1399" t="s">
        <v>455</v>
      </c>
      <c r="J173" s="1400"/>
      <c r="K173" s="1400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80"/>
    </row>
    <row r="174" spans="1:25" s="104" customFormat="1" x14ac:dyDescent="0.25">
      <c r="A174" s="766"/>
      <c r="B174" s="546"/>
      <c r="C174" s="1135"/>
      <c r="D174" s="1135"/>
      <c r="E174" s="1135"/>
      <c r="F174" s="1136"/>
      <c r="G174" s="1136"/>
      <c r="H174" s="1135"/>
      <c r="I174" s="1135"/>
      <c r="J174" s="1136"/>
      <c r="K174" s="1136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80"/>
    </row>
    <row r="175" spans="1:25" s="104" customFormat="1" x14ac:dyDescent="0.25">
      <c r="A175" s="766"/>
      <c r="B175" s="546"/>
      <c r="C175" s="1135"/>
      <c r="D175" s="1135"/>
      <c r="E175" s="1135"/>
      <c r="F175" s="1136"/>
      <c r="G175" s="1136"/>
      <c r="H175" s="1135"/>
      <c r="I175" s="1135"/>
      <c r="J175" s="1136"/>
      <c r="K175" s="1136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80"/>
    </row>
    <row r="176" spans="1:25" s="104" customFormat="1" x14ac:dyDescent="0.25">
      <c r="A176" s="766"/>
      <c r="B176" s="546" t="s">
        <v>684</v>
      </c>
      <c r="C176" s="1135"/>
      <c r="D176" s="1397"/>
      <c r="E176" s="1397"/>
      <c r="F176" s="1398"/>
      <c r="G176" s="1398"/>
      <c r="H176" s="1135"/>
      <c r="I176" s="1407" t="s">
        <v>683</v>
      </c>
      <c r="J176" s="1407"/>
      <c r="K176" s="1407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80"/>
    </row>
    <row r="177" spans="1:24" s="104" customFormat="1" x14ac:dyDescent="0.25">
      <c r="A177" s="766"/>
      <c r="B177" s="546"/>
      <c r="C177" s="1135"/>
      <c r="D177" s="1135"/>
      <c r="E177" s="1135"/>
      <c r="F177" s="1136"/>
      <c r="G177" s="1136"/>
      <c r="H177" s="1135"/>
      <c r="I177" s="1135"/>
      <c r="J177" s="1136"/>
      <c r="K177" s="1136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80"/>
    </row>
    <row r="178" spans="1:24" s="104" customFormat="1" x14ac:dyDescent="0.25">
      <c r="A178" s="766"/>
      <c r="B178" s="546"/>
      <c r="C178" s="1135"/>
      <c r="D178" s="1135"/>
      <c r="E178" s="1135"/>
      <c r="F178" s="1136"/>
      <c r="G178" s="1136"/>
      <c r="H178" s="1135"/>
      <c r="I178" s="1135"/>
      <c r="J178" s="1136"/>
      <c r="K178" s="1136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80"/>
    </row>
    <row r="179" spans="1:24" x14ac:dyDescent="0.25">
      <c r="B179" s="750" t="s">
        <v>579</v>
      </c>
      <c r="C179" s="769"/>
      <c r="D179" s="1397"/>
      <c r="E179" s="1397"/>
      <c r="F179" s="1398"/>
      <c r="G179" s="1398"/>
      <c r="H179" s="769"/>
      <c r="I179" s="1399" t="s">
        <v>454</v>
      </c>
      <c r="J179" s="1400"/>
      <c r="K179" s="1400"/>
      <c r="L179" s="775"/>
    </row>
  </sheetData>
  <mergeCells count="84">
    <mergeCell ref="N2:X3"/>
    <mergeCell ref="W4:X4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A83:X83"/>
    <mergeCell ref="A81:F81"/>
    <mergeCell ref="A87:F87"/>
    <mergeCell ref="A47:X47"/>
    <mergeCell ref="A46:F46"/>
    <mergeCell ref="A82:F82"/>
    <mergeCell ref="A80:F80"/>
    <mergeCell ref="P4:Q4"/>
    <mergeCell ref="A10:X10"/>
    <mergeCell ref="A44:F44"/>
    <mergeCell ref="A45:F45"/>
    <mergeCell ref="N4:O4"/>
    <mergeCell ref="L4:L7"/>
    <mergeCell ref="A2:A7"/>
    <mergeCell ref="B2:B7"/>
    <mergeCell ref="C2:F2"/>
    <mergeCell ref="G2:G7"/>
    <mergeCell ref="H2:M2"/>
    <mergeCell ref="R4:T4"/>
    <mergeCell ref="U4:V4"/>
    <mergeCell ref="C3:C7"/>
    <mergeCell ref="I3:L3"/>
    <mergeCell ref="A9:X9"/>
    <mergeCell ref="A119:F119"/>
    <mergeCell ref="A120:X120"/>
    <mergeCell ref="A150:F150"/>
    <mergeCell ref="A151:F151"/>
    <mergeCell ref="A94:F94"/>
    <mergeCell ref="A95:F95"/>
    <mergeCell ref="A96:X96"/>
    <mergeCell ref="A97:B97"/>
    <mergeCell ref="A154:F154"/>
    <mergeCell ref="A155:F155"/>
    <mergeCell ref="A122:B122"/>
    <mergeCell ref="A88:F88"/>
    <mergeCell ref="A89:F89"/>
    <mergeCell ref="A90:X90"/>
    <mergeCell ref="A92:F92"/>
    <mergeCell ref="A93:F93"/>
    <mergeCell ref="A98:B98"/>
    <mergeCell ref="A99:B99"/>
    <mergeCell ref="A152:F152"/>
    <mergeCell ref="A153:F153"/>
    <mergeCell ref="A100:B100"/>
    <mergeCell ref="A101:B101"/>
    <mergeCell ref="A117:F117"/>
    <mergeCell ref="A118:F118"/>
    <mergeCell ref="D176:G176"/>
    <mergeCell ref="I176:K176"/>
    <mergeCell ref="D179:G179"/>
    <mergeCell ref="I179:K179"/>
    <mergeCell ref="A156:M156"/>
    <mergeCell ref="A157:M157"/>
    <mergeCell ref="D173:G173"/>
    <mergeCell ref="I173:K173"/>
    <mergeCell ref="A158:M158"/>
    <mergeCell ref="A159:M159"/>
    <mergeCell ref="A160:M160"/>
    <mergeCell ref="A161:M161"/>
    <mergeCell ref="D170:G170"/>
    <mergeCell ref="I170:K170"/>
    <mergeCell ref="W161:X161"/>
    <mergeCell ref="N161:P161"/>
    <mergeCell ref="Q161:S161"/>
    <mergeCell ref="T161:V161"/>
    <mergeCell ref="A147:F147"/>
    <mergeCell ref="A148:F148"/>
    <mergeCell ref="A149:F149"/>
    <mergeCell ref="A121:B121"/>
    <mergeCell ref="A123:B123"/>
    <mergeCell ref="A124:B124"/>
    <mergeCell ref="A125:B125"/>
  </mergeCells>
  <phoneticPr fontId="7" type="noConversion"/>
  <pageMargins left="0.75" right="0.75" top="1" bottom="1" header="0.5" footer="0.5"/>
  <pageSetup paperSize="9" scale="59" orientation="landscape" r:id="rId1"/>
  <headerFooter alignWithMargins="0"/>
  <rowBreaks count="4" manualBreakCount="4">
    <brk id="38" max="26" man="1"/>
    <brk id="73" max="26" man="1"/>
    <brk id="105" max="26" man="1"/>
    <brk id="134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Normal="85" zoomScaleSheetLayoutView="100" workbookViewId="0">
      <selection activeCell="L129" sqref="L129"/>
    </sheetView>
  </sheetViews>
  <sheetFormatPr defaultRowHeight="15" x14ac:dyDescent="0.25"/>
  <cols>
    <col min="1" max="1" width="9.140625" style="35"/>
    <col min="2" max="2" width="34.5703125" style="1080" customWidth="1"/>
    <col min="3" max="14" width="9.140625" style="35"/>
    <col min="15" max="16" width="9.140625" style="558"/>
    <col min="17" max="17" width="9.5703125" style="558" customWidth="1"/>
    <col min="18" max="16384" width="9.140625" style="35"/>
  </cols>
  <sheetData>
    <row r="1" spans="1:17" ht="18.75" x14ac:dyDescent="0.3">
      <c r="A1" s="46"/>
      <c r="B1" s="1477" t="s">
        <v>678</v>
      </c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478" t="s">
        <v>0</v>
      </c>
      <c r="C3" s="1481" t="s">
        <v>74</v>
      </c>
      <c r="D3" s="1484" t="s">
        <v>75</v>
      </c>
      <c r="E3" s="1485" t="s">
        <v>2</v>
      </c>
      <c r="F3" s="1485"/>
      <c r="G3" s="1485"/>
      <c r="H3" s="1485"/>
      <c r="I3" s="1485"/>
      <c r="J3" s="1486"/>
      <c r="K3" s="1484" t="s">
        <v>356</v>
      </c>
      <c r="L3" s="1484" t="s">
        <v>357</v>
      </c>
      <c r="M3" s="1484" t="s">
        <v>5</v>
      </c>
      <c r="N3" s="9"/>
    </row>
    <row r="4" spans="1:17" x14ac:dyDescent="0.25">
      <c r="A4" s="46"/>
      <c r="B4" s="1479"/>
      <c r="C4" s="1482"/>
      <c r="D4" s="1484"/>
      <c r="E4" s="1484" t="s">
        <v>6</v>
      </c>
      <c r="F4" s="1487" t="s">
        <v>7</v>
      </c>
      <c r="G4" s="1487"/>
      <c r="H4" s="1487"/>
      <c r="I4" s="1487"/>
      <c r="J4" s="1484" t="s">
        <v>8</v>
      </c>
      <c r="K4" s="1484"/>
      <c r="L4" s="1484"/>
      <c r="M4" s="1484"/>
      <c r="N4" s="9"/>
    </row>
    <row r="5" spans="1:17" x14ac:dyDescent="0.25">
      <c r="A5" s="46"/>
      <c r="B5" s="1479"/>
      <c r="C5" s="1482"/>
      <c r="D5" s="1484"/>
      <c r="E5" s="1486"/>
      <c r="F5" s="1484" t="s">
        <v>9</v>
      </c>
      <c r="G5" s="1485" t="s">
        <v>10</v>
      </c>
      <c r="H5" s="1486"/>
      <c r="I5" s="1486"/>
      <c r="J5" s="1486"/>
      <c r="K5" s="1484"/>
      <c r="L5" s="1484"/>
      <c r="M5" s="1484"/>
      <c r="N5" s="9"/>
    </row>
    <row r="6" spans="1:17" x14ac:dyDescent="0.25">
      <c r="A6" s="46"/>
      <c r="B6" s="1479"/>
      <c r="C6" s="1482"/>
      <c r="D6" s="1484"/>
      <c r="E6" s="1486"/>
      <c r="F6" s="1489"/>
      <c r="G6" s="1484" t="s">
        <v>11</v>
      </c>
      <c r="H6" s="1484" t="s">
        <v>12</v>
      </c>
      <c r="I6" s="1484" t="s">
        <v>13</v>
      </c>
      <c r="J6" s="1486"/>
      <c r="K6" s="1484"/>
      <c r="L6" s="1484"/>
      <c r="M6" s="1484"/>
      <c r="N6" s="9"/>
    </row>
    <row r="7" spans="1:17" x14ac:dyDescent="0.25">
      <c r="A7" s="46"/>
      <c r="B7" s="1479"/>
      <c r="C7" s="1482"/>
      <c r="D7" s="1484"/>
      <c r="E7" s="1486"/>
      <c r="F7" s="1489"/>
      <c r="G7" s="1484"/>
      <c r="H7" s="1484"/>
      <c r="I7" s="1484"/>
      <c r="J7" s="1486"/>
      <c r="K7" s="1484"/>
      <c r="L7" s="1484"/>
      <c r="M7" s="1484"/>
      <c r="N7" s="9"/>
    </row>
    <row r="8" spans="1:17" x14ac:dyDescent="0.25">
      <c r="A8" s="46"/>
      <c r="B8" s="1479"/>
      <c r="C8" s="1482"/>
      <c r="D8" s="1484"/>
      <c r="E8" s="1486"/>
      <c r="F8" s="1489"/>
      <c r="G8" s="1484"/>
      <c r="H8" s="1484"/>
      <c r="I8" s="1484"/>
      <c r="J8" s="1486"/>
      <c r="K8" s="1484"/>
      <c r="L8" s="1484"/>
      <c r="M8" s="1484"/>
      <c r="N8" s="9"/>
    </row>
    <row r="9" spans="1:17" x14ac:dyDescent="0.25">
      <c r="A9" s="46"/>
      <c r="B9" s="1480"/>
      <c r="C9" s="1483"/>
      <c r="D9" s="1484"/>
      <c r="E9" s="1486"/>
      <c r="F9" s="1489"/>
      <c r="G9" s="1484"/>
      <c r="H9" s="1484"/>
      <c r="I9" s="1484"/>
      <c r="J9" s="1486"/>
      <c r="K9" s="1484"/>
      <c r="L9" s="1484"/>
      <c r="M9" s="1484"/>
      <c r="N9" s="9"/>
      <c r="O9" s="559" t="s">
        <v>495</v>
      </c>
      <c r="P9" s="560" t="s">
        <v>496</v>
      </c>
      <c r="Q9" s="560" t="s">
        <v>9</v>
      </c>
    </row>
    <row r="10" spans="1:17" ht="39" x14ac:dyDescent="0.25">
      <c r="A10" s="46" t="s">
        <v>14</v>
      </c>
      <c r="B10" s="34" t="s">
        <v>475</v>
      </c>
      <c r="C10" s="8">
        <v>3</v>
      </c>
      <c r="D10" s="552"/>
      <c r="E10" s="552"/>
      <c r="F10" s="552"/>
      <c r="G10" s="552"/>
      <c r="H10" s="8"/>
      <c r="I10" s="8"/>
      <c r="J10" s="8"/>
      <c r="K10" s="7"/>
      <c r="L10" s="8"/>
      <c r="M10" s="7"/>
      <c r="N10" s="9"/>
      <c r="O10" s="561"/>
      <c r="P10" s="561"/>
      <c r="Q10" s="334"/>
    </row>
    <row r="11" spans="1:17" ht="26.25" x14ac:dyDescent="0.25">
      <c r="A11" s="46" t="s">
        <v>14</v>
      </c>
      <c r="B11" s="47" t="s">
        <v>472</v>
      </c>
      <c r="C11" s="283">
        <v>12</v>
      </c>
      <c r="D11" s="283"/>
      <c r="E11" s="8"/>
      <c r="F11" s="8"/>
      <c r="G11" s="8"/>
      <c r="H11" s="8"/>
      <c r="I11" s="8"/>
      <c r="J11" s="8"/>
      <c r="K11" s="7"/>
      <c r="L11" s="8"/>
      <c r="M11" s="7"/>
      <c r="N11" s="9"/>
      <c r="O11" s="562"/>
      <c r="P11" s="562"/>
      <c r="Q11" s="562"/>
    </row>
    <row r="12" spans="1:17" ht="26.25" x14ac:dyDescent="0.25">
      <c r="A12" s="46" t="s">
        <v>14</v>
      </c>
      <c r="B12" s="50" t="s">
        <v>647</v>
      </c>
      <c r="C12" s="8"/>
      <c r="D12" s="7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 t="shared" ref="J12:J25" si="2">E12-F12</f>
        <v>116</v>
      </c>
      <c r="K12" s="7">
        <v>4</v>
      </c>
      <c r="L12" s="8">
        <v>0</v>
      </c>
      <c r="M12" s="7" t="s">
        <v>16</v>
      </c>
      <c r="N12" s="9"/>
      <c r="O12" s="562" t="s">
        <v>292</v>
      </c>
      <c r="P12" s="562"/>
      <c r="Q12" s="562" t="s">
        <v>292</v>
      </c>
    </row>
    <row r="13" spans="1:17" ht="26.25" x14ac:dyDescent="0.25">
      <c r="A13" s="1488" t="s">
        <v>14</v>
      </c>
      <c r="B13" s="47" t="s">
        <v>474</v>
      </c>
      <c r="C13" s="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62"/>
      <c r="P13" s="562"/>
      <c r="Q13" s="562"/>
    </row>
    <row r="14" spans="1:17" x14ac:dyDescent="0.25">
      <c r="A14" s="1488"/>
      <c r="B14" s="47" t="s">
        <v>80</v>
      </c>
      <c r="C14" s="8">
        <v>1</v>
      </c>
      <c r="D14" s="7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si="2"/>
        <v>56</v>
      </c>
      <c r="K14" s="7">
        <v>4</v>
      </c>
      <c r="L14" s="8">
        <v>0</v>
      </c>
      <c r="M14" s="7" t="s">
        <v>16</v>
      </c>
      <c r="N14" s="9"/>
      <c r="O14" s="562" t="s">
        <v>292</v>
      </c>
      <c r="P14" s="562"/>
      <c r="Q14" s="562" t="s">
        <v>292</v>
      </c>
    </row>
    <row r="15" spans="1:17" x14ac:dyDescent="0.25">
      <c r="A15" s="535" t="s">
        <v>14</v>
      </c>
      <c r="B15" s="47" t="s">
        <v>19</v>
      </c>
      <c r="C15" s="8">
        <v>3</v>
      </c>
      <c r="D15" s="7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62" t="s">
        <v>297</v>
      </c>
      <c r="P15" s="562" t="s">
        <v>296</v>
      </c>
      <c r="Q15" s="562" t="s">
        <v>340</v>
      </c>
    </row>
    <row r="16" spans="1:17" x14ac:dyDescent="0.25">
      <c r="A16" s="46" t="s">
        <v>14</v>
      </c>
      <c r="B16" s="47" t="s">
        <v>497</v>
      </c>
      <c r="C16" s="1072">
        <v>1</v>
      </c>
      <c r="D16" s="52">
        <v>3</v>
      </c>
      <c r="E16" s="8">
        <f t="shared" si="0"/>
        <v>90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78</v>
      </c>
      <c r="K16" s="7">
        <v>8</v>
      </c>
      <c r="L16" s="8">
        <v>4</v>
      </c>
      <c r="M16" s="7" t="s">
        <v>16</v>
      </c>
      <c r="N16" s="9"/>
      <c r="O16" s="562" t="s">
        <v>292</v>
      </c>
      <c r="P16" s="562" t="s">
        <v>295</v>
      </c>
      <c r="Q16" s="562" t="s">
        <v>297</v>
      </c>
    </row>
    <row r="17" spans="1:18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62" t="s">
        <v>292</v>
      </c>
      <c r="P17" s="562"/>
      <c r="Q17" s="562" t="s">
        <v>292</v>
      </c>
    </row>
    <row r="18" spans="1:18" x14ac:dyDescent="0.25">
      <c r="A18" s="46" t="s">
        <v>14</v>
      </c>
      <c r="B18" s="47" t="s">
        <v>494</v>
      </c>
      <c r="C18" s="8"/>
      <c r="D18" s="7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62" t="s">
        <v>292</v>
      </c>
      <c r="P18" s="562"/>
      <c r="Q18" s="562" t="s">
        <v>292</v>
      </c>
    </row>
    <row r="19" spans="1:18" x14ac:dyDescent="0.25">
      <c r="A19" s="46" t="s">
        <v>14</v>
      </c>
      <c r="B19" s="47" t="s">
        <v>498</v>
      </c>
      <c r="C19" s="8">
        <v>2</v>
      </c>
      <c r="D19" s="7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62" t="s">
        <v>292</v>
      </c>
      <c r="P19" s="562" t="s">
        <v>298</v>
      </c>
      <c r="Q19" s="562" t="s">
        <v>310</v>
      </c>
    </row>
    <row r="20" spans="1:18" ht="26.25" x14ac:dyDescent="0.25">
      <c r="A20" s="46" t="s">
        <v>14</v>
      </c>
      <c r="B20" s="47" t="s">
        <v>602</v>
      </c>
      <c r="C20" s="908">
        <v>3</v>
      </c>
      <c r="D20" s="27"/>
      <c r="E20" s="8"/>
      <c r="F20" s="8"/>
      <c r="G20" s="8"/>
      <c r="H20" s="8"/>
      <c r="I20" s="8"/>
      <c r="J20" s="8"/>
      <c r="K20" s="7"/>
      <c r="L20" s="8"/>
      <c r="M20" s="7"/>
      <c r="N20" s="9"/>
      <c r="O20" s="562"/>
      <c r="P20" s="562"/>
      <c r="Q20" s="562"/>
    </row>
    <row r="21" spans="1:18" ht="25.5" x14ac:dyDescent="0.25">
      <c r="A21" s="46" t="s">
        <v>14</v>
      </c>
      <c r="B21" s="1075" t="s">
        <v>666</v>
      </c>
      <c r="C21" s="908"/>
      <c r="D21" s="27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6</v>
      </c>
      <c r="L21" s="8">
        <v>2</v>
      </c>
      <c r="M21" s="7" t="s">
        <v>18</v>
      </c>
      <c r="N21" s="9"/>
      <c r="O21" s="562" t="s">
        <v>299</v>
      </c>
      <c r="P21" s="562" t="s">
        <v>300</v>
      </c>
      <c r="Q21" s="562" t="s">
        <v>293</v>
      </c>
    </row>
    <row r="22" spans="1:18" ht="39" x14ac:dyDescent="0.25">
      <c r="A22" s="46" t="s">
        <v>14</v>
      </c>
      <c r="B22" s="47" t="s">
        <v>500</v>
      </c>
      <c r="C22" s="908">
        <v>4</v>
      </c>
      <c r="D22" s="27"/>
      <c r="E22" s="8"/>
      <c r="F22" s="8"/>
      <c r="G22" s="8"/>
      <c r="H22" s="8"/>
      <c r="I22" s="8"/>
      <c r="J22" s="8"/>
      <c r="K22" s="7"/>
      <c r="L22" s="8"/>
      <c r="M22" s="7"/>
      <c r="N22" s="9"/>
      <c r="O22" s="562"/>
      <c r="P22" s="562"/>
      <c r="Q22" s="562"/>
    </row>
    <row r="23" spans="1:18" x14ac:dyDescent="0.25">
      <c r="A23" s="46" t="s">
        <v>14</v>
      </c>
      <c r="B23" s="47" t="s">
        <v>62</v>
      </c>
      <c r="C23" s="1073">
        <v>2</v>
      </c>
      <c r="D23" s="1073">
        <v>4</v>
      </c>
      <c r="E23" s="8">
        <f t="shared" si="0"/>
        <v>120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108</v>
      </c>
      <c r="K23" s="7">
        <v>6</v>
      </c>
      <c r="L23" s="8">
        <v>6</v>
      </c>
      <c r="M23" s="7" t="s">
        <v>16</v>
      </c>
      <c r="N23" s="9"/>
      <c r="O23" s="562" t="s">
        <v>301</v>
      </c>
      <c r="P23" s="562" t="s">
        <v>296</v>
      </c>
      <c r="Q23" s="562" t="s">
        <v>311</v>
      </c>
    </row>
    <row r="24" spans="1:18" x14ac:dyDescent="0.25">
      <c r="A24" s="46"/>
      <c r="B24" s="47" t="s">
        <v>508</v>
      </c>
      <c r="C24" s="8">
        <v>3</v>
      </c>
      <c r="D24" s="7"/>
      <c r="E24" s="8"/>
      <c r="F24" s="8"/>
      <c r="G24" s="8"/>
      <c r="H24" s="8"/>
      <c r="I24" s="8"/>
      <c r="J24" s="8"/>
      <c r="K24" s="7"/>
      <c r="L24" s="8"/>
      <c r="M24" s="7"/>
      <c r="N24" s="9"/>
      <c r="O24" s="562"/>
      <c r="P24" s="562"/>
      <c r="Q24" s="562"/>
    </row>
    <row r="25" spans="1:18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62" t="s">
        <v>310</v>
      </c>
      <c r="P25" s="562" t="s">
        <v>298</v>
      </c>
      <c r="Q25" s="562" t="s">
        <v>295</v>
      </c>
    </row>
    <row r="26" spans="1:18" ht="15.75" thickBot="1" x14ac:dyDescent="0.3">
      <c r="A26" s="24"/>
      <c r="B26" s="14" t="s">
        <v>23</v>
      </c>
      <c r="C26" s="551">
        <f t="shared" ref="C26:J26" si="3">SUM(C10:C25)</f>
        <v>38</v>
      </c>
      <c r="D26" s="551">
        <f t="shared" si="3"/>
        <v>30</v>
      </c>
      <c r="E26" s="551">
        <f t="shared" si="3"/>
        <v>900</v>
      </c>
      <c r="F26" s="551">
        <f t="shared" si="3"/>
        <v>78</v>
      </c>
      <c r="G26" s="551">
        <f t="shared" si="3"/>
        <v>56</v>
      </c>
      <c r="H26" s="551">
        <f t="shared" si="3"/>
        <v>8</v>
      </c>
      <c r="I26" s="551">
        <f t="shared" si="3"/>
        <v>14</v>
      </c>
      <c r="J26" s="551">
        <f t="shared" si="3"/>
        <v>822</v>
      </c>
      <c r="K26" s="1028">
        <f>SUM(K10:K25)</f>
        <v>52</v>
      </c>
      <c r="L26" s="551">
        <f>SUM(L10:L25)</f>
        <v>26</v>
      </c>
      <c r="M26" s="25"/>
      <c r="N26" s="9"/>
      <c r="O26" s="564" t="s">
        <v>595</v>
      </c>
      <c r="P26" s="564" t="s">
        <v>596</v>
      </c>
      <c r="Q26" s="564" t="s">
        <v>593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461</v>
      </c>
      <c r="L27" s="3" t="s">
        <v>502</v>
      </c>
      <c r="M27" s="9"/>
      <c r="N27" s="909">
        <v>10</v>
      </c>
    </row>
    <row r="28" spans="1:18" hidden="1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64" t="s">
        <v>595</v>
      </c>
      <c r="P29" s="562" t="s">
        <v>295</v>
      </c>
      <c r="Q29" s="564" t="s">
        <v>601</v>
      </c>
      <c r="R29" s="564" t="s">
        <v>593</v>
      </c>
    </row>
    <row r="30" spans="1:18" ht="15" customHeight="1" x14ac:dyDescent="0.25">
      <c r="A30" s="46"/>
      <c r="B30" s="1478" t="s">
        <v>0</v>
      </c>
      <c r="C30" s="1481" t="s">
        <v>74</v>
      </c>
      <c r="D30" s="1484" t="s">
        <v>75</v>
      </c>
      <c r="E30" s="1485" t="s">
        <v>2</v>
      </c>
      <c r="F30" s="1485"/>
      <c r="G30" s="1485"/>
      <c r="H30" s="1485"/>
      <c r="I30" s="1485"/>
      <c r="J30" s="1486"/>
      <c r="K30" s="1484" t="s">
        <v>356</v>
      </c>
      <c r="L30" s="1484" t="s">
        <v>357</v>
      </c>
      <c r="M30" s="1484" t="s">
        <v>5</v>
      </c>
      <c r="N30" s="9">
        <v>2</v>
      </c>
      <c r="O30" s="564" t="s">
        <v>600</v>
      </c>
      <c r="Q30" s="564" t="s">
        <v>490</v>
      </c>
      <c r="R30" s="564" t="s">
        <v>509</v>
      </c>
    </row>
    <row r="31" spans="1:18" x14ac:dyDescent="0.25">
      <c r="A31" s="46"/>
      <c r="B31" s="1479"/>
      <c r="C31" s="1482"/>
      <c r="D31" s="1484"/>
      <c r="E31" s="1484" t="s">
        <v>6</v>
      </c>
      <c r="F31" s="1487" t="s">
        <v>7</v>
      </c>
      <c r="G31" s="1487"/>
      <c r="H31" s="1487"/>
      <c r="I31" s="1487"/>
      <c r="J31" s="1484" t="s">
        <v>8</v>
      </c>
      <c r="K31" s="1484"/>
      <c r="L31" s="1484"/>
      <c r="M31" s="1484"/>
      <c r="N31" s="9">
        <v>3</v>
      </c>
      <c r="O31" s="564" t="s">
        <v>485</v>
      </c>
      <c r="Q31" s="564" t="s">
        <v>510</v>
      </c>
      <c r="R31" s="564" t="s">
        <v>511</v>
      </c>
    </row>
    <row r="32" spans="1:18" x14ac:dyDescent="0.25">
      <c r="A32" s="46"/>
      <c r="B32" s="1479"/>
      <c r="C32" s="1482"/>
      <c r="D32" s="1484"/>
      <c r="E32" s="1486"/>
      <c r="F32" s="1484" t="s">
        <v>9</v>
      </c>
      <c r="G32" s="1485" t="s">
        <v>10</v>
      </c>
      <c r="H32" s="1486"/>
      <c r="I32" s="1486"/>
      <c r="J32" s="1486"/>
      <c r="K32" s="1484"/>
      <c r="L32" s="1484"/>
      <c r="M32" s="1484"/>
      <c r="N32" s="9">
        <v>4</v>
      </c>
      <c r="O32" s="564" t="s">
        <v>513</v>
      </c>
      <c r="Q32" s="564" t="s">
        <v>429</v>
      </c>
      <c r="R32" s="564" t="s">
        <v>512</v>
      </c>
    </row>
    <row r="33" spans="1:18" x14ac:dyDescent="0.25">
      <c r="A33" s="46"/>
      <c r="B33" s="1479"/>
      <c r="C33" s="1482"/>
      <c r="D33" s="1484"/>
      <c r="E33" s="1486"/>
      <c r="F33" s="1489"/>
      <c r="G33" s="1484" t="s">
        <v>11</v>
      </c>
      <c r="H33" s="1484" t="s">
        <v>12</v>
      </c>
      <c r="I33" s="1484" t="s">
        <v>13</v>
      </c>
      <c r="J33" s="1486"/>
      <c r="K33" s="1484"/>
      <c r="L33" s="1484"/>
      <c r="M33" s="1484"/>
      <c r="N33" s="9">
        <v>5</v>
      </c>
      <c r="O33" s="564" t="s">
        <v>484</v>
      </c>
      <c r="Q33" s="564" t="s">
        <v>484</v>
      </c>
      <c r="R33" s="564" t="s">
        <v>483</v>
      </c>
    </row>
    <row r="34" spans="1:18" x14ac:dyDescent="0.25">
      <c r="A34" s="46"/>
      <c r="B34" s="1479"/>
      <c r="C34" s="1482"/>
      <c r="D34" s="1484"/>
      <c r="E34" s="1486"/>
      <c r="F34" s="1489"/>
      <c r="G34" s="1484"/>
      <c r="H34" s="1484"/>
      <c r="I34" s="1484"/>
      <c r="J34" s="1486"/>
      <c r="K34" s="1484"/>
      <c r="L34" s="1484"/>
      <c r="M34" s="1484"/>
      <c r="N34" s="9">
        <v>6</v>
      </c>
      <c r="O34" s="564" t="s">
        <v>431</v>
      </c>
      <c r="Q34" s="564" t="s">
        <v>431</v>
      </c>
      <c r="R34" s="564" t="s">
        <v>485</v>
      </c>
    </row>
    <row r="35" spans="1:18" x14ac:dyDescent="0.25">
      <c r="A35" s="46"/>
      <c r="B35" s="1479"/>
      <c r="C35" s="1482"/>
      <c r="D35" s="1484"/>
      <c r="E35" s="1486"/>
      <c r="F35" s="1489"/>
      <c r="G35" s="1484"/>
      <c r="H35" s="1484"/>
      <c r="I35" s="1484"/>
      <c r="J35" s="1486"/>
      <c r="K35" s="1484"/>
      <c r="L35" s="1484"/>
      <c r="M35" s="1484"/>
      <c r="N35" s="9"/>
      <c r="O35" s="564" t="s">
        <v>598</v>
      </c>
      <c r="P35" s="562" t="s">
        <v>295</v>
      </c>
      <c r="Q35" s="564" t="s">
        <v>599</v>
      </c>
      <c r="R35" s="564" t="s">
        <v>597</v>
      </c>
    </row>
    <row r="36" spans="1:18" x14ac:dyDescent="0.25">
      <c r="A36" s="46"/>
      <c r="B36" s="1480"/>
      <c r="C36" s="1483"/>
      <c r="D36" s="1484"/>
      <c r="E36" s="1486"/>
      <c r="F36" s="1489"/>
      <c r="G36" s="1484"/>
      <c r="H36" s="1484"/>
      <c r="I36" s="1484"/>
      <c r="J36" s="1486"/>
      <c r="K36" s="1484"/>
      <c r="L36" s="1484"/>
      <c r="M36" s="1484"/>
      <c r="N36" s="9"/>
      <c r="Q36" s="563"/>
    </row>
    <row r="37" spans="1:18" x14ac:dyDescent="0.25">
      <c r="A37" s="46" t="s">
        <v>14</v>
      </c>
      <c r="B37" s="47" t="s">
        <v>54</v>
      </c>
      <c r="C37" s="8">
        <v>1</v>
      </c>
      <c r="D37" s="7">
        <v>4</v>
      </c>
      <c r="E37" s="8">
        <f t="shared" ref="E37:E45" si="4">D37*30</f>
        <v>120</v>
      </c>
      <c r="F37" s="8">
        <f t="shared" ref="F37:F45" si="5">G37+H37+I37</f>
        <v>12</v>
      </c>
      <c r="G37" s="8">
        <v>8</v>
      </c>
      <c r="H37" s="8"/>
      <c r="I37" s="8">
        <v>4</v>
      </c>
      <c r="J37" s="8">
        <f t="shared" ref="J37:J45" si="6">E37-F37</f>
        <v>108</v>
      </c>
      <c r="K37" s="7">
        <v>12</v>
      </c>
      <c r="L37" s="8">
        <v>0</v>
      </c>
      <c r="M37" s="7" t="s">
        <v>16</v>
      </c>
      <c r="N37" s="46"/>
      <c r="O37" s="562" t="s">
        <v>293</v>
      </c>
      <c r="P37" s="562" t="s">
        <v>292</v>
      </c>
      <c r="Q37" s="562" t="s">
        <v>294</v>
      </c>
    </row>
    <row r="38" spans="1:18" x14ac:dyDescent="0.25">
      <c r="A38" s="535" t="s">
        <v>14</v>
      </c>
      <c r="B38" s="295" t="s">
        <v>38</v>
      </c>
      <c r="C38" s="8">
        <v>2</v>
      </c>
      <c r="D38" s="7">
        <v>4</v>
      </c>
      <c r="E38" s="8">
        <f t="shared" si="4"/>
        <v>120</v>
      </c>
      <c r="F38" s="8">
        <f t="shared" si="5"/>
        <v>8</v>
      </c>
      <c r="G38" s="8">
        <v>6</v>
      </c>
      <c r="H38" s="8"/>
      <c r="I38" s="8">
        <v>2</v>
      </c>
      <c r="J38" s="8">
        <f t="shared" si="6"/>
        <v>112</v>
      </c>
      <c r="K38" s="7">
        <v>4</v>
      </c>
      <c r="L38" s="8">
        <v>4</v>
      </c>
      <c r="M38" s="7" t="s">
        <v>18</v>
      </c>
      <c r="N38" s="46"/>
      <c r="O38" s="562" t="s">
        <v>310</v>
      </c>
      <c r="P38" s="562" t="s">
        <v>298</v>
      </c>
      <c r="Q38" s="562" t="s">
        <v>295</v>
      </c>
    </row>
    <row r="39" spans="1:18" ht="26.25" x14ac:dyDescent="0.25">
      <c r="A39" s="535" t="s">
        <v>31</v>
      </c>
      <c r="B39" s="295" t="s">
        <v>604</v>
      </c>
      <c r="C39" s="8">
        <v>4</v>
      </c>
      <c r="D39" s="7"/>
      <c r="E39" s="8"/>
      <c r="F39" s="8"/>
      <c r="G39" s="8"/>
      <c r="H39" s="8"/>
      <c r="I39" s="8"/>
      <c r="J39" s="8"/>
      <c r="K39" s="7"/>
      <c r="L39" s="8"/>
      <c r="M39" s="7"/>
      <c r="N39" s="46"/>
      <c r="O39" s="562"/>
      <c r="P39" s="562"/>
      <c r="Q39" s="562"/>
    </row>
    <row r="40" spans="1:18" ht="25.5" x14ac:dyDescent="0.25">
      <c r="A40" s="535" t="s">
        <v>14</v>
      </c>
      <c r="B40" s="938" t="s">
        <v>352</v>
      </c>
      <c r="C40" s="8">
        <v>2</v>
      </c>
      <c r="D40" s="7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62" t="s">
        <v>293</v>
      </c>
      <c r="P40" s="562" t="s">
        <v>292</v>
      </c>
      <c r="Q40" s="562" t="s">
        <v>294</v>
      </c>
    </row>
    <row r="41" spans="1:18" x14ac:dyDescent="0.25">
      <c r="A41" s="46" t="s">
        <v>14</v>
      </c>
      <c r="B41" s="47" t="s">
        <v>37</v>
      </c>
      <c r="C41" s="8">
        <v>1</v>
      </c>
      <c r="D41" s="7">
        <v>4</v>
      </c>
      <c r="E41" s="8">
        <f t="shared" si="4"/>
        <v>120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112</v>
      </c>
      <c r="K41" s="7">
        <v>8</v>
      </c>
      <c r="L41" s="8">
        <v>0</v>
      </c>
      <c r="M41" s="7" t="s">
        <v>18</v>
      </c>
      <c r="N41" s="46"/>
      <c r="O41" s="562" t="s">
        <v>293</v>
      </c>
      <c r="P41" s="562"/>
      <c r="Q41" s="562" t="s">
        <v>293</v>
      </c>
    </row>
    <row r="42" spans="1:18" ht="38.25" x14ac:dyDescent="0.25">
      <c r="A42" s="46" t="s">
        <v>14</v>
      </c>
      <c r="B42" s="1076" t="s">
        <v>668</v>
      </c>
      <c r="C42" s="8"/>
      <c r="D42" s="7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62"/>
      <c r="P42" s="562" t="s">
        <v>292</v>
      </c>
      <c r="Q42" s="562" t="s">
        <v>292</v>
      </c>
    </row>
    <row r="43" spans="1:18" x14ac:dyDescent="0.25">
      <c r="A43" s="46" t="s">
        <v>14</v>
      </c>
      <c r="B43" s="47" t="s">
        <v>457</v>
      </c>
      <c r="C43" s="7"/>
      <c r="D43" s="7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62" t="s">
        <v>292</v>
      </c>
      <c r="P43" s="562" t="s">
        <v>292</v>
      </c>
      <c r="Q43" s="562" t="s">
        <v>293</v>
      </c>
    </row>
    <row r="44" spans="1:18" ht="26.25" x14ac:dyDescent="0.25">
      <c r="A44" s="46" t="s">
        <v>31</v>
      </c>
      <c r="B44" s="47" t="s">
        <v>46</v>
      </c>
      <c r="C44" s="283"/>
      <c r="D44" s="283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62"/>
      <c r="P44" s="562" t="s">
        <v>292</v>
      </c>
      <c r="Q44" s="562" t="s">
        <v>292</v>
      </c>
    </row>
    <row r="45" spans="1:18" ht="31.5" customHeight="1" thickBot="1" x14ac:dyDescent="0.3">
      <c r="A45" s="46" t="s">
        <v>14</v>
      </c>
      <c r="B45" s="1077" t="s">
        <v>649</v>
      </c>
      <c r="C45" s="27"/>
      <c r="D45" s="1074">
        <v>3</v>
      </c>
      <c r="E45" s="8">
        <f t="shared" si="4"/>
        <v>90</v>
      </c>
      <c r="F45" s="8">
        <f t="shared" si="5"/>
        <v>4</v>
      </c>
      <c r="G45" s="8">
        <v>4</v>
      </c>
      <c r="H45" s="8"/>
      <c r="I45" s="8"/>
      <c r="J45" s="8">
        <f t="shared" si="6"/>
        <v>86</v>
      </c>
      <c r="K45" s="7">
        <v>4</v>
      </c>
      <c r="L45" s="8"/>
      <c r="M45" s="7" t="s">
        <v>29</v>
      </c>
      <c r="N45" s="46"/>
      <c r="O45" s="562"/>
      <c r="P45" s="562"/>
      <c r="Q45" s="562"/>
    </row>
    <row r="46" spans="1:18" ht="15.75" thickBot="1" x14ac:dyDescent="0.3">
      <c r="A46" s="24"/>
      <c r="B46" s="14" t="s">
        <v>23</v>
      </c>
      <c r="C46" s="553">
        <f>SUM(C37:C45)</f>
        <v>10</v>
      </c>
      <c r="D46" s="553">
        <f>SUM(D37:D45)</f>
        <v>30</v>
      </c>
      <c r="E46" s="553">
        <f>SUM(E37:E45)</f>
        <v>900</v>
      </c>
      <c r="F46" s="553">
        <f>SUM(F37:F45)</f>
        <v>60</v>
      </c>
      <c r="G46" s="553">
        <f>SUM(G37:G45)</f>
        <v>38</v>
      </c>
      <c r="H46" s="553"/>
      <c r="I46" s="553">
        <f>SUM(I37:I45)</f>
        <v>22</v>
      </c>
      <c r="J46" s="553">
        <f>SUM(J37:J45)</f>
        <v>840</v>
      </c>
      <c r="K46" s="553">
        <f>SUM(K37:K45)</f>
        <v>56</v>
      </c>
      <c r="L46" s="553">
        <f>SUM(L37:L45)</f>
        <v>4</v>
      </c>
      <c r="M46" s="553"/>
      <c r="N46" s="43"/>
      <c r="O46" s="564" t="s">
        <v>600</v>
      </c>
      <c r="P46" s="564" t="s">
        <v>490</v>
      </c>
      <c r="Q46" s="564" t="s">
        <v>509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456</v>
      </c>
      <c r="L47" s="3" t="s">
        <v>462</v>
      </c>
      <c r="M47" s="3" t="s">
        <v>459</v>
      </c>
      <c r="N47" s="909">
        <v>7</v>
      </c>
      <c r="Q47" s="563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63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63"/>
    </row>
    <row r="50" spans="1:18" ht="15" customHeight="1" x14ac:dyDescent="0.25">
      <c r="A50" s="46"/>
      <c r="B50" s="1478" t="s">
        <v>0</v>
      </c>
      <c r="C50" s="1481" t="s">
        <v>74</v>
      </c>
      <c r="D50" s="1484" t="s">
        <v>1</v>
      </c>
      <c r="E50" s="1485" t="s">
        <v>2</v>
      </c>
      <c r="F50" s="1485"/>
      <c r="G50" s="1485"/>
      <c r="H50" s="1485"/>
      <c r="I50" s="1485"/>
      <c r="J50" s="1486"/>
      <c r="K50" s="1484" t="s">
        <v>356</v>
      </c>
      <c r="L50" s="1484" t="s">
        <v>357</v>
      </c>
      <c r="M50" s="1484" t="s">
        <v>5</v>
      </c>
      <c r="N50" s="9"/>
      <c r="Q50" s="563"/>
    </row>
    <row r="51" spans="1:18" x14ac:dyDescent="0.25">
      <c r="A51" s="46"/>
      <c r="B51" s="1479"/>
      <c r="C51" s="1482"/>
      <c r="D51" s="1484"/>
      <c r="E51" s="1484" t="s">
        <v>6</v>
      </c>
      <c r="F51" s="1487" t="s">
        <v>7</v>
      </c>
      <c r="G51" s="1487"/>
      <c r="H51" s="1487"/>
      <c r="I51" s="1487"/>
      <c r="J51" s="1484" t="s">
        <v>25</v>
      </c>
      <c r="K51" s="1484"/>
      <c r="L51" s="1484"/>
      <c r="M51" s="1484"/>
      <c r="N51" s="9"/>
      <c r="Q51" s="563"/>
    </row>
    <row r="52" spans="1:18" x14ac:dyDescent="0.25">
      <c r="A52" s="46"/>
      <c r="B52" s="1479"/>
      <c r="C52" s="1482"/>
      <c r="D52" s="1484"/>
      <c r="E52" s="1486"/>
      <c r="F52" s="1484" t="s">
        <v>9</v>
      </c>
      <c r="G52" s="1485" t="s">
        <v>10</v>
      </c>
      <c r="H52" s="1486"/>
      <c r="I52" s="1486"/>
      <c r="J52" s="1486"/>
      <c r="K52" s="1484"/>
      <c r="L52" s="1484"/>
      <c r="M52" s="1484"/>
      <c r="N52" s="9"/>
      <c r="Q52" s="563"/>
    </row>
    <row r="53" spans="1:18" x14ac:dyDescent="0.25">
      <c r="A53" s="46"/>
      <c r="B53" s="1479"/>
      <c r="C53" s="1482"/>
      <c r="D53" s="1484"/>
      <c r="E53" s="1486"/>
      <c r="F53" s="1489"/>
      <c r="G53" s="1490" t="s">
        <v>26</v>
      </c>
      <c r="H53" s="1490" t="s">
        <v>27</v>
      </c>
      <c r="I53" s="1490" t="s">
        <v>28</v>
      </c>
      <c r="J53" s="1486"/>
      <c r="K53" s="1484"/>
      <c r="L53" s="1484"/>
      <c r="M53" s="1484"/>
      <c r="N53" s="9"/>
      <c r="Q53" s="563"/>
    </row>
    <row r="54" spans="1:18" x14ac:dyDescent="0.25">
      <c r="A54" s="46"/>
      <c r="B54" s="1479"/>
      <c r="C54" s="1482"/>
      <c r="D54" s="1484"/>
      <c r="E54" s="1486"/>
      <c r="F54" s="1489"/>
      <c r="G54" s="1490"/>
      <c r="H54" s="1490"/>
      <c r="I54" s="1490"/>
      <c r="J54" s="1486"/>
      <c r="K54" s="1484"/>
      <c r="L54" s="1484"/>
      <c r="M54" s="1484"/>
      <c r="N54" s="9"/>
      <c r="Q54" s="563"/>
    </row>
    <row r="55" spans="1:18" x14ac:dyDescent="0.25">
      <c r="A55" s="46"/>
      <c r="B55" s="1479"/>
      <c r="C55" s="1482"/>
      <c r="D55" s="1484"/>
      <c r="E55" s="1486"/>
      <c r="F55" s="1489"/>
      <c r="G55" s="1490"/>
      <c r="H55" s="1490"/>
      <c r="I55" s="1490"/>
      <c r="J55" s="1486"/>
      <c r="K55" s="1484"/>
      <c r="L55" s="1484"/>
      <c r="M55" s="1484"/>
      <c r="N55" s="9"/>
      <c r="Q55" s="563"/>
    </row>
    <row r="56" spans="1:18" x14ac:dyDescent="0.25">
      <c r="A56" s="46"/>
      <c r="B56" s="1480"/>
      <c r="C56" s="1483"/>
      <c r="D56" s="1484"/>
      <c r="E56" s="1486"/>
      <c r="F56" s="1489"/>
      <c r="G56" s="1490"/>
      <c r="H56" s="1490"/>
      <c r="I56" s="1490"/>
      <c r="J56" s="1486"/>
      <c r="K56" s="1484"/>
      <c r="L56" s="1484"/>
      <c r="M56" s="1484"/>
      <c r="N56" s="9"/>
      <c r="Q56" s="563"/>
    </row>
    <row r="57" spans="1:18" s="122" customFormat="1" ht="39" x14ac:dyDescent="0.25">
      <c r="A57" s="46" t="s">
        <v>31</v>
      </c>
      <c r="B57" s="47" t="s">
        <v>605</v>
      </c>
      <c r="C57" s="908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  <c r="O57" s="562"/>
      <c r="P57" s="562"/>
      <c r="Q57" s="562"/>
    </row>
    <row r="58" spans="1:18" ht="17.25" customHeight="1" x14ac:dyDescent="0.25">
      <c r="A58" s="46" t="s">
        <v>14</v>
      </c>
      <c r="B58" s="47" t="s">
        <v>499</v>
      </c>
      <c r="C58" s="908"/>
      <c r="D58" s="7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 t="shared" ref="J58:J65" si="9">E58-F58</f>
        <v>112</v>
      </c>
      <c r="K58" s="7">
        <v>8</v>
      </c>
      <c r="L58" s="8">
        <v>0</v>
      </c>
      <c r="M58" s="7" t="s">
        <v>16</v>
      </c>
      <c r="N58" s="46"/>
      <c r="O58" s="562" t="s">
        <v>292</v>
      </c>
      <c r="P58" s="562" t="s">
        <v>292</v>
      </c>
      <c r="Q58" s="562" t="s">
        <v>293</v>
      </c>
    </row>
    <row r="59" spans="1:18" ht="26.25" x14ac:dyDescent="0.25">
      <c r="A59" s="46" t="s">
        <v>31</v>
      </c>
      <c r="B59" s="47" t="s">
        <v>606</v>
      </c>
      <c r="C59" s="910"/>
      <c r="D59" s="7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si="9"/>
        <v>112</v>
      </c>
      <c r="K59" s="7">
        <v>8</v>
      </c>
      <c r="L59" s="8">
        <v>0</v>
      </c>
      <c r="M59" s="7" t="s">
        <v>16</v>
      </c>
      <c r="N59" s="46"/>
      <c r="O59" s="562" t="s">
        <v>292</v>
      </c>
      <c r="P59" s="562" t="s">
        <v>292</v>
      </c>
      <c r="Q59" s="562" t="s">
        <v>293</v>
      </c>
    </row>
    <row r="60" spans="1:18" x14ac:dyDescent="0.25">
      <c r="A60" s="46" t="s">
        <v>14</v>
      </c>
      <c r="B60" s="554" t="s">
        <v>607</v>
      </c>
      <c r="C60" s="27"/>
      <c r="D60" s="7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7" t="s">
        <v>18</v>
      </c>
      <c r="N60" s="46"/>
      <c r="O60" s="562" t="s">
        <v>292</v>
      </c>
      <c r="P60" s="562" t="s">
        <v>292</v>
      </c>
      <c r="Q60" s="562" t="s">
        <v>293</v>
      </c>
    </row>
    <row r="61" spans="1:18" x14ac:dyDescent="0.25">
      <c r="A61" s="46" t="s">
        <v>14</v>
      </c>
      <c r="B61" s="47" t="s">
        <v>603</v>
      </c>
      <c r="C61" s="27"/>
      <c r="D61" s="7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8</v>
      </c>
      <c r="L61" s="8">
        <v>0</v>
      </c>
      <c r="M61" s="7" t="s">
        <v>18</v>
      </c>
      <c r="N61" s="46"/>
      <c r="O61" s="562" t="s">
        <v>299</v>
      </c>
      <c r="P61" s="562" t="s">
        <v>298</v>
      </c>
      <c r="Q61" s="562" t="s">
        <v>301</v>
      </c>
    </row>
    <row r="62" spans="1:18" x14ac:dyDescent="0.25">
      <c r="A62" s="46" t="s">
        <v>14</v>
      </c>
      <c r="B62" s="47" t="s">
        <v>501</v>
      </c>
      <c r="C62" s="908"/>
      <c r="D62" s="7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62" t="s">
        <v>293</v>
      </c>
      <c r="P62" s="562"/>
      <c r="Q62" s="562" t="s">
        <v>293</v>
      </c>
      <c r="R62" s="337"/>
    </row>
    <row r="63" spans="1:18" ht="25.5" x14ac:dyDescent="0.25">
      <c r="A63" s="46" t="s">
        <v>14</v>
      </c>
      <c r="B63" s="1078" t="s">
        <v>662</v>
      </c>
      <c r="C63" s="908"/>
      <c r="D63" s="7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62" t="s">
        <v>299</v>
      </c>
      <c r="P63" s="562" t="s">
        <v>300</v>
      </c>
      <c r="Q63" s="562" t="s">
        <v>293</v>
      </c>
    </row>
    <row r="64" spans="1:18" x14ac:dyDescent="0.25">
      <c r="A64" s="46" t="s">
        <v>14</v>
      </c>
      <c r="B64" s="47" t="s">
        <v>60</v>
      </c>
      <c r="C64" s="908"/>
      <c r="D64" s="7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62" t="s">
        <v>293</v>
      </c>
      <c r="P64" s="562" t="s">
        <v>298</v>
      </c>
      <c r="Q64" s="562" t="s">
        <v>368</v>
      </c>
    </row>
    <row r="65" spans="1:17" ht="34.5" customHeight="1" thickBot="1" x14ac:dyDescent="0.3">
      <c r="A65" s="46" t="s">
        <v>14</v>
      </c>
      <c r="B65" s="554" t="s">
        <v>458</v>
      </c>
      <c r="C65" s="908"/>
      <c r="D65" s="7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62" t="s">
        <v>504</v>
      </c>
      <c r="P65" s="562" t="s">
        <v>292</v>
      </c>
      <c r="Q65" s="562" t="s">
        <v>292</v>
      </c>
    </row>
    <row r="66" spans="1:17" ht="15.75" thickBot="1" x14ac:dyDescent="0.3">
      <c r="A66" s="30"/>
      <c r="B66" s="11"/>
      <c r="C66" s="551">
        <f>SUM(C57:C65)</f>
        <v>4</v>
      </c>
      <c r="D66" s="553">
        <f>SUM(D57:D65)</f>
        <v>30</v>
      </c>
      <c r="E66" s="551">
        <f>SUM(E57:E65)</f>
        <v>900</v>
      </c>
      <c r="F66" s="551">
        <f>SUM(F57:F65)</f>
        <v>62</v>
      </c>
      <c r="G66" s="551">
        <f>SUM(G57:G65)</f>
        <v>40</v>
      </c>
      <c r="H66" s="551"/>
      <c r="I66" s="551">
        <f>SUM(I57:I65)</f>
        <v>22</v>
      </c>
      <c r="J66" s="551">
        <f>SUM(J57:J65)</f>
        <v>838</v>
      </c>
      <c r="K66" s="1028">
        <f>SUM(K57:K65)</f>
        <v>60</v>
      </c>
      <c r="L66" s="551">
        <f>SUM(L57:L65)</f>
        <v>2</v>
      </c>
      <c r="M66" s="551"/>
      <c r="N66" s="46"/>
      <c r="O66" s="564" t="s">
        <v>485</v>
      </c>
      <c r="P66" s="564" t="s">
        <v>510</v>
      </c>
      <c r="Q66" s="564" t="s">
        <v>511</v>
      </c>
    </row>
    <row r="67" spans="1:17" ht="15.75" x14ac:dyDescent="0.25">
      <c r="A67" s="286"/>
      <c r="B67" s="2"/>
      <c r="C67" s="287"/>
      <c r="D67" s="4"/>
      <c r="E67" s="288"/>
      <c r="F67" s="288"/>
      <c r="G67" s="288"/>
      <c r="H67" s="288"/>
      <c r="I67" s="288"/>
      <c r="J67" s="288"/>
      <c r="K67" s="3" t="s">
        <v>456</v>
      </c>
      <c r="L67" s="3" t="s">
        <v>464</v>
      </c>
      <c r="M67" s="3"/>
      <c r="N67" s="909">
        <v>8</v>
      </c>
      <c r="Q67" s="563"/>
    </row>
    <row r="68" spans="1:17" x14ac:dyDescent="0.25">
      <c r="A68" s="286"/>
      <c r="B68" s="2"/>
      <c r="C68" s="287"/>
      <c r="D68" s="4"/>
      <c r="E68" s="288"/>
      <c r="F68" s="288"/>
      <c r="G68" s="288"/>
      <c r="H68" s="288"/>
      <c r="I68" s="288"/>
      <c r="J68" s="288"/>
      <c r="K68" s="288"/>
      <c r="L68" s="288"/>
      <c r="M68" s="288"/>
      <c r="N68" s="9"/>
      <c r="Q68" s="563"/>
    </row>
    <row r="69" spans="1:17" x14ac:dyDescent="0.25">
      <c r="A69" s="46"/>
      <c r="B69" s="1" t="s">
        <v>372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63"/>
    </row>
    <row r="70" spans="1:17" ht="15" customHeight="1" x14ac:dyDescent="0.25">
      <c r="A70" s="46"/>
      <c r="B70" s="1478" t="s">
        <v>0</v>
      </c>
      <c r="C70" s="1481" t="s">
        <v>74</v>
      </c>
      <c r="D70" s="1484" t="s">
        <v>1</v>
      </c>
      <c r="E70" s="1485" t="s">
        <v>2</v>
      </c>
      <c r="F70" s="1485"/>
      <c r="G70" s="1485"/>
      <c r="H70" s="1485"/>
      <c r="I70" s="1485"/>
      <c r="J70" s="1486"/>
      <c r="K70" s="1484" t="s">
        <v>356</v>
      </c>
      <c r="L70" s="1484" t="s">
        <v>357</v>
      </c>
      <c r="M70" s="1484" t="s">
        <v>5</v>
      </c>
      <c r="N70" s="9"/>
      <c r="Q70" s="563"/>
    </row>
    <row r="71" spans="1:17" x14ac:dyDescent="0.25">
      <c r="A71" s="46"/>
      <c r="B71" s="1479"/>
      <c r="C71" s="1482"/>
      <c r="D71" s="1484"/>
      <c r="E71" s="1484" t="s">
        <v>6</v>
      </c>
      <c r="F71" s="1487" t="s">
        <v>7</v>
      </c>
      <c r="G71" s="1487"/>
      <c r="H71" s="1487"/>
      <c r="I71" s="1487"/>
      <c r="J71" s="1484" t="s">
        <v>25</v>
      </c>
      <c r="K71" s="1484"/>
      <c r="L71" s="1484"/>
      <c r="M71" s="1484"/>
      <c r="N71" s="9"/>
      <c r="Q71" s="563"/>
    </row>
    <row r="72" spans="1:17" x14ac:dyDescent="0.25">
      <c r="A72" s="46"/>
      <c r="B72" s="1479"/>
      <c r="C72" s="1482"/>
      <c r="D72" s="1484"/>
      <c r="E72" s="1486"/>
      <c r="F72" s="1484" t="s">
        <v>9</v>
      </c>
      <c r="G72" s="1485" t="s">
        <v>10</v>
      </c>
      <c r="H72" s="1486"/>
      <c r="I72" s="1486"/>
      <c r="J72" s="1486"/>
      <c r="K72" s="1484"/>
      <c r="L72" s="1484"/>
      <c r="M72" s="1484"/>
      <c r="N72" s="9"/>
      <c r="Q72" s="563"/>
    </row>
    <row r="73" spans="1:17" x14ac:dyDescent="0.25">
      <c r="A73" s="46"/>
      <c r="B73" s="1479"/>
      <c r="C73" s="1482"/>
      <c r="D73" s="1484"/>
      <c r="E73" s="1486"/>
      <c r="F73" s="1489"/>
      <c r="G73" s="1490" t="s">
        <v>26</v>
      </c>
      <c r="H73" s="1490" t="s">
        <v>27</v>
      </c>
      <c r="I73" s="1490" t="s">
        <v>28</v>
      </c>
      <c r="J73" s="1486"/>
      <c r="K73" s="1484"/>
      <c r="L73" s="1484"/>
      <c r="M73" s="1484"/>
      <c r="N73" s="9"/>
      <c r="Q73" s="563"/>
    </row>
    <row r="74" spans="1:17" x14ac:dyDescent="0.25">
      <c r="A74" s="46"/>
      <c r="B74" s="1479"/>
      <c r="C74" s="1482"/>
      <c r="D74" s="1484"/>
      <c r="E74" s="1486"/>
      <c r="F74" s="1489"/>
      <c r="G74" s="1490"/>
      <c r="H74" s="1490"/>
      <c r="I74" s="1490"/>
      <c r="J74" s="1486"/>
      <c r="K74" s="1484"/>
      <c r="L74" s="1484"/>
      <c r="M74" s="1484"/>
      <c r="N74" s="9"/>
      <c r="Q74" s="563"/>
    </row>
    <row r="75" spans="1:17" x14ac:dyDescent="0.25">
      <c r="A75" s="46"/>
      <c r="B75" s="1479"/>
      <c r="C75" s="1482"/>
      <c r="D75" s="1484"/>
      <c r="E75" s="1486"/>
      <c r="F75" s="1489"/>
      <c r="G75" s="1490"/>
      <c r="H75" s="1490"/>
      <c r="I75" s="1490"/>
      <c r="J75" s="1486"/>
      <c r="K75" s="1484"/>
      <c r="L75" s="1484"/>
      <c r="M75" s="1484"/>
      <c r="N75" s="9"/>
      <c r="Q75" s="563"/>
    </row>
    <row r="76" spans="1:17" x14ac:dyDescent="0.25">
      <c r="A76" s="46"/>
      <c r="B76" s="1480"/>
      <c r="C76" s="1483"/>
      <c r="D76" s="1484"/>
      <c r="E76" s="1486"/>
      <c r="F76" s="1489"/>
      <c r="G76" s="1490"/>
      <c r="H76" s="1490"/>
      <c r="I76" s="1490"/>
      <c r="J76" s="1486"/>
      <c r="K76" s="1484"/>
      <c r="L76" s="1484"/>
      <c r="M76" s="1484"/>
      <c r="N76" s="9"/>
      <c r="Q76" s="563"/>
    </row>
    <row r="77" spans="1:17" ht="26.25" x14ac:dyDescent="0.25">
      <c r="A77" s="46"/>
      <c r="B77" s="47" t="s">
        <v>81</v>
      </c>
      <c r="C77" s="568"/>
      <c r="D77" s="283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 t="shared" ref="J77:J84" si="11">E77-F77</f>
        <v>116</v>
      </c>
      <c r="K77" s="7">
        <v>4</v>
      </c>
      <c r="L77" s="7">
        <v>0</v>
      </c>
      <c r="M77" s="7" t="s">
        <v>16</v>
      </c>
      <c r="N77" s="9"/>
      <c r="O77" s="562" t="s">
        <v>504</v>
      </c>
      <c r="P77" s="562" t="s">
        <v>292</v>
      </c>
      <c r="Q77" s="562" t="s">
        <v>292</v>
      </c>
    </row>
    <row r="78" spans="1:17" x14ac:dyDescent="0.25">
      <c r="A78" s="46" t="s">
        <v>31</v>
      </c>
      <c r="B78" s="422" t="s">
        <v>376</v>
      </c>
      <c r="C78" s="8"/>
      <c r="D78" s="7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si="11"/>
        <v>112</v>
      </c>
      <c r="K78" s="7">
        <v>8</v>
      </c>
      <c r="L78" s="8">
        <v>0</v>
      </c>
      <c r="M78" s="7" t="s">
        <v>16</v>
      </c>
      <c r="N78" s="46"/>
      <c r="O78" s="562" t="s">
        <v>299</v>
      </c>
      <c r="P78" s="562" t="s">
        <v>300</v>
      </c>
      <c r="Q78" s="562" t="s">
        <v>293</v>
      </c>
    </row>
    <row r="79" spans="1:17" ht="26.25" x14ac:dyDescent="0.25">
      <c r="A79" s="46" t="s">
        <v>31</v>
      </c>
      <c r="B79" s="1081" t="s">
        <v>679</v>
      </c>
      <c r="C79" s="8"/>
      <c r="D79" s="7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62" t="s">
        <v>299</v>
      </c>
      <c r="P79" s="562" t="s">
        <v>300</v>
      </c>
      <c r="Q79" s="562" t="s">
        <v>293</v>
      </c>
    </row>
    <row r="80" spans="1:17" x14ac:dyDescent="0.25">
      <c r="A80" s="46" t="s">
        <v>14</v>
      </c>
      <c r="B80" s="47" t="s">
        <v>505</v>
      </c>
      <c r="C80" s="8">
        <v>1</v>
      </c>
      <c r="D80" s="27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62" t="s">
        <v>293</v>
      </c>
      <c r="P80" s="562" t="s">
        <v>504</v>
      </c>
      <c r="Q80" s="562" t="s">
        <v>293</v>
      </c>
    </row>
    <row r="81" spans="1:17" ht="26.25" x14ac:dyDescent="0.25">
      <c r="A81" s="46" t="s">
        <v>14</v>
      </c>
      <c r="B81" s="47" t="s">
        <v>608</v>
      </c>
      <c r="C81" s="8"/>
      <c r="D81" s="7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62" t="s">
        <v>299</v>
      </c>
      <c r="P81" s="562" t="s">
        <v>300</v>
      </c>
      <c r="Q81" s="562" t="s">
        <v>293</v>
      </c>
    </row>
    <row r="82" spans="1:17" x14ac:dyDescent="0.25">
      <c r="A82" s="46" t="s">
        <v>14</v>
      </c>
      <c r="B82" s="47" t="s">
        <v>609</v>
      </c>
      <c r="C82" s="334"/>
      <c r="D82" s="7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62" t="s">
        <v>299</v>
      </c>
      <c r="P82" s="562" t="s">
        <v>300</v>
      </c>
      <c r="Q82" s="562" t="s">
        <v>293</v>
      </c>
    </row>
    <row r="83" spans="1:17" x14ac:dyDescent="0.25">
      <c r="A83" s="46" t="s">
        <v>14</v>
      </c>
      <c r="B83" s="1078" t="s">
        <v>673</v>
      </c>
      <c r="C83" s="334"/>
      <c r="D83" s="27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7" t="s">
        <v>18</v>
      </c>
      <c r="N83" s="46"/>
      <c r="O83" s="562" t="s">
        <v>299</v>
      </c>
      <c r="P83" s="562" t="s">
        <v>300</v>
      </c>
      <c r="Q83" s="562" t="s">
        <v>293</v>
      </c>
    </row>
    <row r="84" spans="1:17" x14ac:dyDescent="0.25">
      <c r="A84" s="46" t="s">
        <v>14</v>
      </c>
      <c r="B84" s="47" t="s">
        <v>610</v>
      </c>
      <c r="C84" s="334"/>
      <c r="D84" s="27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62" t="s">
        <v>299</v>
      </c>
      <c r="P84" s="562" t="s">
        <v>300</v>
      </c>
      <c r="Q84" s="562" t="s">
        <v>293</v>
      </c>
    </row>
    <row r="85" spans="1:17" ht="39" x14ac:dyDescent="0.25">
      <c r="A85" s="46" t="s">
        <v>31</v>
      </c>
      <c r="B85" s="47" t="s">
        <v>503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  <c r="O85" s="562"/>
      <c r="P85" s="562"/>
      <c r="Q85" s="562"/>
    </row>
    <row r="86" spans="1:17" ht="30.75" customHeight="1" thickBot="1" x14ac:dyDescent="0.3">
      <c r="A86" s="46" t="s">
        <v>14</v>
      </c>
      <c r="B86" s="36" t="s">
        <v>611</v>
      </c>
      <c r="C86" s="8">
        <v>3</v>
      </c>
      <c r="D86" s="7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62"/>
      <c r="P86" s="562"/>
      <c r="Q86" s="562"/>
    </row>
    <row r="87" spans="1:17" ht="15.75" thickBot="1" x14ac:dyDescent="0.3">
      <c r="A87" s="31"/>
      <c r="B87" s="11"/>
      <c r="C87" s="556">
        <f>SUM(C77:C86)</f>
        <v>8</v>
      </c>
      <c r="D87" s="556">
        <f>SUM(D77:D86)</f>
        <v>30</v>
      </c>
      <c r="E87" s="556">
        <f>SUM(E77:E86)</f>
        <v>900</v>
      </c>
      <c r="F87" s="556">
        <f>SUM(F77:F86)</f>
        <v>60</v>
      </c>
      <c r="G87" s="556">
        <f>SUM(G77:G86)</f>
        <v>44</v>
      </c>
      <c r="H87" s="556">
        <f t="shared" ref="H87:M87" si="13">SUM(H77:H86)</f>
        <v>0</v>
      </c>
      <c r="I87" s="556">
        <f t="shared" si="13"/>
        <v>16</v>
      </c>
      <c r="J87" s="556">
        <f t="shared" si="13"/>
        <v>840</v>
      </c>
      <c r="K87" s="556">
        <f>SUM(K77:K86)</f>
        <v>60</v>
      </c>
      <c r="L87" s="556">
        <f>SUM(L77:L86)</f>
        <v>0</v>
      </c>
      <c r="M87" s="556">
        <f t="shared" si="13"/>
        <v>0</v>
      </c>
      <c r="N87" s="46"/>
      <c r="O87" s="564" t="s">
        <v>513</v>
      </c>
      <c r="P87" s="564" t="s">
        <v>429</v>
      </c>
      <c r="Q87" s="564" t="s">
        <v>512</v>
      </c>
    </row>
    <row r="88" spans="1:17" ht="15.75" x14ac:dyDescent="0.25">
      <c r="A88" s="286"/>
      <c r="B88" s="2"/>
      <c r="C88" s="555"/>
      <c r="D88" s="4"/>
      <c r="E88" s="286"/>
      <c r="F88" s="286"/>
      <c r="G88" s="286"/>
      <c r="H88" s="286"/>
      <c r="I88" s="286"/>
      <c r="J88" s="286"/>
      <c r="K88" s="3" t="s">
        <v>463</v>
      </c>
      <c r="L88" s="3" t="s">
        <v>460</v>
      </c>
      <c r="M88" s="3"/>
      <c r="N88" s="909">
        <v>8</v>
      </c>
      <c r="O88" s="559"/>
      <c r="P88" s="559"/>
      <c r="Q88" s="560"/>
    </row>
    <row r="89" spans="1:17" x14ac:dyDescent="0.25">
      <c r="A89" s="286"/>
      <c r="B89" s="2"/>
      <c r="C89" s="287"/>
      <c r="D89" s="4"/>
      <c r="E89" s="288"/>
      <c r="F89" s="288"/>
      <c r="G89" s="288"/>
      <c r="H89" s="288"/>
      <c r="I89" s="288"/>
      <c r="J89" s="288"/>
      <c r="K89" s="288"/>
      <c r="L89" s="288"/>
      <c r="M89" s="288"/>
      <c r="N89" s="9"/>
      <c r="Q89" s="563"/>
    </row>
    <row r="90" spans="1:17" x14ac:dyDescent="0.25">
      <c r="A90" s="46"/>
      <c r="B90" s="1" t="s">
        <v>286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63"/>
    </row>
    <row r="91" spans="1:17" ht="15" customHeight="1" x14ac:dyDescent="0.25">
      <c r="A91" s="46"/>
      <c r="B91" s="1478" t="s">
        <v>0</v>
      </c>
      <c r="C91" s="1481" t="s">
        <v>74</v>
      </c>
      <c r="D91" s="1484" t="s">
        <v>1</v>
      </c>
      <c r="E91" s="1485" t="s">
        <v>2</v>
      </c>
      <c r="F91" s="1485"/>
      <c r="G91" s="1485"/>
      <c r="H91" s="1485"/>
      <c r="I91" s="1485"/>
      <c r="J91" s="1486"/>
      <c r="K91" s="1484" t="s">
        <v>356</v>
      </c>
      <c r="L91" s="1484" t="s">
        <v>357</v>
      </c>
      <c r="M91" s="1484" t="s">
        <v>5</v>
      </c>
      <c r="N91" s="9"/>
      <c r="Q91" s="563"/>
    </row>
    <row r="92" spans="1:17" x14ac:dyDescent="0.25">
      <c r="A92" s="46"/>
      <c r="B92" s="1479"/>
      <c r="C92" s="1482"/>
      <c r="D92" s="1484"/>
      <c r="E92" s="1484" t="s">
        <v>6</v>
      </c>
      <c r="F92" s="1487" t="s">
        <v>7</v>
      </c>
      <c r="G92" s="1487"/>
      <c r="H92" s="1487"/>
      <c r="I92" s="1487"/>
      <c r="J92" s="1484" t="s">
        <v>25</v>
      </c>
      <c r="K92" s="1484"/>
      <c r="L92" s="1484"/>
      <c r="M92" s="1484"/>
      <c r="N92" s="9"/>
      <c r="Q92" s="563"/>
    </row>
    <row r="93" spans="1:17" x14ac:dyDescent="0.25">
      <c r="A93" s="46"/>
      <c r="B93" s="1479"/>
      <c r="C93" s="1482"/>
      <c r="D93" s="1484"/>
      <c r="E93" s="1486"/>
      <c r="F93" s="1484" t="s">
        <v>9</v>
      </c>
      <c r="G93" s="1485" t="s">
        <v>10</v>
      </c>
      <c r="H93" s="1486"/>
      <c r="I93" s="1486"/>
      <c r="J93" s="1486"/>
      <c r="K93" s="1484"/>
      <c r="L93" s="1484"/>
      <c r="M93" s="1484"/>
      <c r="N93" s="9"/>
      <c r="Q93" s="563"/>
    </row>
    <row r="94" spans="1:17" x14ac:dyDescent="0.25">
      <c r="A94" s="46"/>
      <c r="B94" s="1479"/>
      <c r="C94" s="1482"/>
      <c r="D94" s="1484"/>
      <c r="E94" s="1486"/>
      <c r="F94" s="1489"/>
      <c r="G94" s="1490" t="s">
        <v>26</v>
      </c>
      <c r="H94" s="1490" t="s">
        <v>27</v>
      </c>
      <c r="I94" s="1490" t="s">
        <v>28</v>
      </c>
      <c r="J94" s="1486"/>
      <c r="K94" s="1484"/>
      <c r="L94" s="1484"/>
      <c r="M94" s="1484"/>
      <c r="N94" s="9"/>
      <c r="Q94" s="563"/>
    </row>
    <row r="95" spans="1:17" x14ac:dyDescent="0.25">
      <c r="A95" s="46"/>
      <c r="B95" s="1479"/>
      <c r="C95" s="1482"/>
      <c r="D95" s="1484"/>
      <c r="E95" s="1486"/>
      <c r="F95" s="1489"/>
      <c r="G95" s="1490"/>
      <c r="H95" s="1490"/>
      <c r="I95" s="1490"/>
      <c r="J95" s="1486"/>
      <c r="K95" s="1484"/>
      <c r="L95" s="1484"/>
      <c r="M95" s="1484"/>
      <c r="N95" s="9"/>
      <c r="Q95" s="563"/>
    </row>
    <row r="96" spans="1:17" x14ac:dyDescent="0.25">
      <c r="A96" s="46"/>
      <c r="B96" s="1479"/>
      <c r="C96" s="1482"/>
      <c r="D96" s="1484"/>
      <c r="E96" s="1486"/>
      <c r="F96" s="1489"/>
      <c r="G96" s="1490"/>
      <c r="H96" s="1490"/>
      <c r="I96" s="1490"/>
      <c r="J96" s="1486"/>
      <c r="K96" s="1484"/>
      <c r="L96" s="1484"/>
      <c r="M96" s="1484"/>
      <c r="N96" s="9"/>
      <c r="Q96" s="563"/>
    </row>
    <row r="97" spans="1:18" x14ac:dyDescent="0.25">
      <c r="A97" s="46"/>
      <c r="B97" s="1480"/>
      <c r="C97" s="1483"/>
      <c r="D97" s="1484"/>
      <c r="E97" s="1486"/>
      <c r="F97" s="1489"/>
      <c r="G97" s="1490"/>
      <c r="H97" s="1490"/>
      <c r="I97" s="1490"/>
      <c r="J97" s="1486"/>
      <c r="K97" s="1484"/>
      <c r="L97" s="1484"/>
      <c r="M97" s="1484"/>
      <c r="N97" s="9"/>
      <c r="Q97" s="565"/>
    </row>
    <row r="98" spans="1:18" ht="51.75" x14ac:dyDescent="0.25">
      <c r="A98" s="46" t="s">
        <v>31</v>
      </c>
      <c r="B98" s="47" t="s">
        <v>506</v>
      </c>
      <c r="C98" s="292"/>
      <c r="D98" s="283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 t="shared" ref="J98:J105" si="16">E98-F98</f>
        <v>116</v>
      </c>
      <c r="K98" s="7">
        <v>4</v>
      </c>
      <c r="L98" s="7">
        <v>0</v>
      </c>
      <c r="M98" s="7" t="s">
        <v>16</v>
      </c>
      <c r="N98" s="9"/>
      <c r="O98" s="562" t="s">
        <v>504</v>
      </c>
      <c r="P98" s="562" t="s">
        <v>292</v>
      </c>
      <c r="Q98" s="562" t="s">
        <v>292</v>
      </c>
      <c r="R98" s="337"/>
    </row>
    <row r="99" spans="1:18" ht="15.75" x14ac:dyDescent="0.25">
      <c r="A99" s="46" t="s">
        <v>31</v>
      </c>
      <c r="B99" s="47" t="s">
        <v>612</v>
      </c>
      <c r="C99" s="20"/>
      <c r="D99" s="7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si="16"/>
        <v>112</v>
      </c>
      <c r="K99" s="7">
        <v>8</v>
      </c>
      <c r="L99" s="8">
        <v>0</v>
      </c>
      <c r="M99" s="7" t="s">
        <v>16</v>
      </c>
      <c r="N99" s="9"/>
      <c r="O99" s="107" t="s">
        <v>292</v>
      </c>
      <c r="P99" s="107" t="s">
        <v>292</v>
      </c>
      <c r="Q99" s="562" t="s">
        <v>293</v>
      </c>
    </row>
    <row r="100" spans="1:18" ht="26.25" x14ac:dyDescent="0.25">
      <c r="A100" s="46" t="s">
        <v>31</v>
      </c>
      <c r="B100" s="34" t="s">
        <v>613</v>
      </c>
      <c r="C100" s="20"/>
      <c r="D100" s="7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292</v>
      </c>
      <c r="P100" s="107" t="s">
        <v>292</v>
      </c>
      <c r="Q100" s="562" t="s">
        <v>293</v>
      </c>
    </row>
    <row r="101" spans="1:18" ht="26.25" x14ac:dyDescent="0.25">
      <c r="A101" s="46" t="s">
        <v>31</v>
      </c>
      <c r="B101" s="50" t="s">
        <v>680</v>
      </c>
      <c r="C101" s="20"/>
      <c r="D101" s="7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292</v>
      </c>
      <c r="P101" s="107" t="s">
        <v>292</v>
      </c>
      <c r="Q101" s="562" t="s">
        <v>293</v>
      </c>
    </row>
    <row r="102" spans="1:18" ht="39" x14ac:dyDescent="0.25">
      <c r="A102" s="46" t="s">
        <v>31</v>
      </c>
      <c r="B102" s="47" t="s">
        <v>614</v>
      </c>
      <c r="C102" s="20"/>
      <c r="D102" s="7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292</v>
      </c>
      <c r="P102" s="107" t="s">
        <v>292</v>
      </c>
      <c r="Q102" s="562" t="s">
        <v>293</v>
      </c>
    </row>
    <row r="103" spans="1:18" ht="38.25" x14ac:dyDescent="0.25">
      <c r="A103" s="46" t="s">
        <v>14</v>
      </c>
      <c r="B103" s="1078" t="s">
        <v>669</v>
      </c>
      <c r="C103" s="18"/>
      <c r="D103" s="7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62" t="s">
        <v>299</v>
      </c>
      <c r="P103" s="562" t="s">
        <v>300</v>
      </c>
      <c r="Q103" s="562" t="s">
        <v>293</v>
      </c>
    </row>
    <row r="104" spans="1:18" x14ac:dyDescent="0.25">
      <c r="A104" s="46" t="s">
        <v>14</v>
      </c>
      <c r="B104" s="930" t="s">
        <v>615</v>
      </c>
      <c r="C104" s="47"/>
      <c r="D104" s="7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62" t="s">
        <v>299</v>
      </c>
      <c r="P104" s="562" t="s">
        <v>300</v>
      </c>
      <c r="Q104" s="562" t="s">
        <v>293</v>
      </c>
    </row>
    <row r="105" spans="1:18" ht="39" thickBot="1" x14ac:dyDescent="0.3">
      <c r="A105" s="46" t="s">
        <v>14</v>
      </c>
      <c r="B105" s="1076" t="s">
        <v>670</v>
      </c>
      <c r="C105" s="8"/>
      <c r="D105" s="7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6"/>
      <c r="O105" s="562" t="s">
        <v>504</v>
      </c>
      <c r="P105" s="562" t="s">
        <v>292</v>
      </c>
      <c r="Q105" s="562" t="s">
        <v>292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64" t="s">
        <v>484</v>
      </c>
      <c r="P106" s="564" t="s">
        <v>484</v>
      </c>
      <c r="Q106" s="564" t="s">
        <v>483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456</v>
      </c>
      <c r="L107" s="3" t="s">
        <v>460</v>
      </c>
      <c r="M107" s="3" t="s">
        <v>459</v>
      </c>
      <c r="N107" s="909">
        <v>8</v>
      </c>
      <c r="Q107" s="563"/>
    </row>
    <row r="108" spans="1:18" x14ac:dyDescent="0.25">
      <c r="A108" s="46"/>
      <c r="B108" s="1" t="s">
        <v>302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63"/>
    </row>
    <row r="109" spans="1:18" ht="15" customHeight="1" x14ac:dyDescent="0.25">
      <c r="A109" s="46"/>
      <c r="B109" s="1478" t="s">
        <v>0</v>
      </c>
      <c r="C109" s="1481" t="s">
        <v>74</v>
      </c>
      <c r="D109" s="1484" t="s">
        <v>1</v>
      </c>
      <c r="E109" s="1485" t="s">
        <v>2</v>
      </c>
      <c r="F109" s="1485"/>
      <c r="G109" s="1485"/>
      <c r="H109" s="1485"/>
      <c r="I109" s="1485"/>
      <c r="J109" s="1486"/>
      <c r="K109" s="1484" t="s">
        <v>356</v>
      </c>
      <c r="L109" s="1484" t="s">
        <v>357</v>
      </c>
      <c r="M109" s="1484" t="s">
        <v>5</v>
      </c>
      <c r="N109" s="9"/>
      <c r="Q109" s="563"/>
    </row>
    <row r="110" spans="1:18" x14ac:dyDescent="0.25">
      <c r="A110" s="46"/>
      <c r="B110" s="1479"/>
      <c r="C110" s="1482"/>
      <c r="D110" s="1484"/>
      <c r="E110" s="1484" t="s">
        <v>6</v>
      </c>
      <c r="F110" s="1487" t="s">
        <v>7</v>
      </c>
      <c r="G110" s="1487"/>
      <c r="H110" s="1487"/>
      <c r="I110" s="1487"/>
      <c r="J110" s="1484" t="s">
        <v>25</v>
      </c>
      <c r="K110" s="1484"/>
      <c r="L110" s="1484"/>
      <c r="M110" s="1484"/>
      <c r="N110" s="9"/>
      <c r="Q110" s="563"/>
    </row>
    <row r="111" spans="1:18" x14ac:dyDescent="0.25">
      <c r="A111" s="46"/>
      <c r="B111" s="1479"/>
      <c r="C111" s="1482"/>
      <c r="D111" s="1484"/>
      <c r="E111" s="1486"/>
      <c r="F111" s="1484" t="s">
        <v>9</v>
      </c>
      <c r="G111" s="1485" t="s">
        <v>10</v>
      </c>
      <c r="H111" s="1486"/>
      <c r="I111" s="1486"/>
      <c r="J111" s="1486"/>
      <c r="K111" s="1484"/>
      <c r="L111" s="1484"/>
      <c r="M111" s="1484"/>
      <c r="N111" s="9"/>
      <c r="Q111" s="563"/>
    </row>
    <row r="112" spans="1:18" x14ac:dyDescent="0.25">
      <c r="A112" s="46"/>
      <c r="B112" s="1479"/>
      <c r="C112" s="1482"/>
      <c r="D112" s="1484"/>
      <c r="E112" s="1486"/>
      <c r="F112" s="1489"/>
      <c r="G112" s="1490" t="s">
        <v>26</v>
      </c>
      <c r="H112" s="1490" t="s">
        <v>27</v>
      </c>
      <c r="I112" s="1490" t="s">
        <v>28</v>
      </c>
      <c r="J112" s="1486"/>
      <c r="K112" s="1484"/>
      <c r="L112" s="1484"/>
      <c r="M112" s="1484"/>
      <c r="N112" s="9"/>
      <c r="Q112" s="563"/>
    </row>
    <row r="113" spans="1:18" x14ac:dyDescent="0.25">
      <c r="A113" s="46"/>
      <c r="B113" s="1479"/>
      <c r="C113" s="1482"/>
      <c r="D113" s="1484"/>
      <c r="E113" s="1486"/>
      <c r="F113" s="1489"/>
      <c r="G113" s="1490"/>
      <c r="H113" s="1490"/>
      <c r="I113" s="1490"/>
      <c r="J113" s="1486"/>
      <c r="K113" s="1484"/>
      <c r="L113" s="1484"/>
      <c r="M113" s="1484"/>
      <c r="N113" s="9"/>
      <c r="Q113" s="563"/>
    </row>
    <row r="114" spans="1:18" x14ac:dyDescent="0.25">
      <c r="A114" s="46"/>
      <c r="B114" s="1479"/>
      <c r="C114" s="1482"/>
      <c r="D114" s="1484"/>
      <c r="E114" s="1486"/>
      <c r="F114" s="1489"/>
      <c r="G114" s="1490"/>
      <c r="H114" s="1490"/>
      <c r="I114" s="1490"/>
      <c r="J114" s="1486"/>
      <c r="K114" s="1484"/>
      <c r="L114" s="1484"/>
      <c r="M114" s="1484"/>
      <c r="N114" s="9"/>
      <c r="Q114" s="563"/>
    </row>
    <row r="115" spans="1:18" x14ac:dyDescent="0.25">
      <c r="A115" s="46"/>
      <c r="B115" s="1480"/>
      <c r="C115" s="1483"/>
      <c r="D115" s="1484"/>
      <c r="E115" s="1486"/>
      <c r="F115" s="1489"/>
      <c r="G115" s="1490"/>
      <c r="H115" s="1490"/>
      <c r="I115" s="1490"/>
      <c r="J115" s="1486"/>
      <c r="K115" s="1484"/>
      <c r="L115" s="1484"/>
      <c r="M115" s="1484"/>
      <c r="N115" s="9"/>
      <c r="O115" s="563"/>
      <c r="P115" s="563"/>
      <c r="Q115" s="565"/>
    </row>
    <row r="116" spans="1:18" ht="38.25" x14ac:dyDescent="0.25">
      <c r="A116" s="46" t="s">
        <v>31</v>
      </c>
      <c r="B116" s="36" t="s">
        <v>507</v>
      </c>
      <c r="C116" s="47"/>
      <c r="D116" s="283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62" t="s">
        <v>504</v>
      </c>
      <c r="P116" s="562" t="s">
        <v>292</v>
      </c>
      <c r="Q116" s="562" t="s">
        <v>292</v>
      </c>
      <c r="R116" s="337"/>
    </row>
    <row r="117" spans="1:18" x14ac:dyDescent="0.25">
      <c r="A117" s="46" t="s">
        <v>31</v>
      </c>
      <c r="B117" s="36" t="s">
        <v>45</v>
      </c>
      <c r="C117" s="27"/>
      <c r="D117" s="27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62"/>
      <c r="P117" s="562"/>
      <c r="Q117" s="562"/>
    </row>
    <row r="118" spans="1:18" ht="24.75" customHeight="1" thickBot="1" x14ac:dyDescent="0.3">
      <c r="A118" s="46" t="s">
        <v>14</v>
      </c>
      <c r="B118" s="1079" t="s">
        <v>674</v>
      </c>
      <c r="C118" s="27"/>
      <c r="D118" s="7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62" t="s">
        <v>292</v>
      </c>
      <c r="P118" s="562" t="s">
        <v>292</v>
      </c>
      <c r="Q118" s="562" t="s">
        <v>293</v>
      </c>
    </row>
    <row r="119" spans="1:18" ht="26.25" x14ac:dyDescent="0.25">
      <c r="A119" s="46" t="s">
        <v>14</v>
      </c>
      <c r="B119" s="930" t="s">
        <v>616</v>
      </c>
      <c r="C119" s="27"/>
      <c r="D119" s="7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>E119-F119</f>
        <v>26</v>
      </c>
      <c r="K119" s="7">
        <v>4</v>
      </c>
      <c r="L119" s="8">
        <v>0</v>
      </c>
      <c r="M119" s="7" t="s">
        <v>29</v>
      </c>
      <c r="N119" s="9"/>
      <c r="O119" s="562"/>
      <c r="P119" s="562" t="s">
        <v>292</v>
      </c>
      <c r="Q119" s="562" t="s">
        <v>292</v>
      </c>
    </row>
    <row r="120" spans="1:18" ht="46.5" customHeight="1" x14ac:dyDescent="0.25">
      <c r="A120" s="46" t="s">
        <v>31</v>
      </c>
      <c r="B120" s="1082" t="s">
        <v>682</v>
      </c>
      <c r="C120" s="27"/>
      <c r="D120" s="7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62" t="s">
        <v>293</v>
      </c>
      <c r="P120" s="562" t="s">
        <v>292</v>
      </c>
      <c r="Q120" s="562" t="s">
        <v>294</v>
      </c>
    </row>
    <row r="121" spans="1:18" ht="26.25" x14ac:dyDescent="0.25">
      <c r="A121" s="46" t="s">
        <v>31</v>
      </c>
      <c r="B121" s="50" t="s">
        <v>681</v>
      </c>
      <c r="C121" s="27"/>
      <c r="D121" s="7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62" t="s">
        <v>293</v>
      </c>
      <c r="P121" s="562" t="s">
        <v>292</v>
      </c>
      <c r="Q121" s="562" t="s">
        <v>294</v>
      </c>
    </row>
    <row r="122" spans="1:18" ht="15.75" thickBot="1" x14ac:dyDescent="0.3">
      <c r="A122" s="46" t="s">
        <v>14</v>
      </c>
      <c r="B122" s="47" t="s">
        <v>493</v>
      </c>
      <c r="C122" s="47"/>
      <c r="D122" s="283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66"/>
      <c r="P122" s="566"/>
      <c r="Q122" s="566"/>
    </row>
    <row r="123" spans="1:18" ht="15.75" thickBot="1" x14ac:dyDescent="0.3">
      <c r="A123" s="23"/>
      <c r="B123" s="557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1027">
        <f>SUM(K116:K122)</f>
        <v>40</v>
      </c>
      <c r="L123" s="1027">
        <f>SUM(L116:L122)</f>
        <v>0</v>
      </c>
      <c r="M123" s="49">
        <f t="shared" si="19"/>
        <v>0</v>
      </c>
      <c r="N123" s="9"/>
      <c r="O123" s="564" t="s">
        <v>431</v>
      </c>
      <c r="P123" s="564" t="s">
        <v>431</v>
      </c>
      <c r="Q123" s="564" t="s">
        <v>485</v>
      </c>
    </row>
    <row r="124" spans="1:18" s="337" customFormat="1" x14ac:dyDescent="0.25">
      <c r="A124" s="43"/>
      <c r="B124" s="982" t="s">
        <v>22</v>
      </c>
      <c r="C124" s="983">
        <f>C26+C46+C66+C87+C106+C123</f>
        <v>60</v>
      </c>
      <c r="D124" s="983">
        <f>D26+D46+D66+D87+D106+D123</f>
        <v>180</v>
      </c>
      <c r="E124" s="983">
        <f>E26+E46+E66+E87+E106+E123</f>
        <v>5400</v>
      </c>
      <c r="F124" s="983">
        <f t="shared" ref="F124:L124" si="20">F26+F46+F66+F87+F106+F123</f>
        <v>356</v>
      </c>
      <c r="G124" s="983">
        <f t="shared" si="20"/>
        <v>226</v>
      </c>
      <c r="H124" s="983">
        <f t="shared" si="20"/>
        <v>8</v>
      </c>
      <c r="I124" s="983">
        <f t="shared" si="20"/>
        <v>122</v>
      </c>
      <c r="J124" s="983">
        <f t="shared" si="20"/>
        <v>5044</v>
      </c>
      <c r="K124" s="983">
        <f t="shared" si="20"/>
        <v>324</v>
      </c>
      <c r="L124" s="983">
        <f t="shared" si="20"/>
        <v>32</v>
      </c>
      <c r="M124" s="567">
        <f>M26+M46+M66+M87+M106+M123</f>
        <v>0</v>
      </c>
      <c r="O124" s="906"/>
      <c r="P124" s="906"/>
      <c r="Q124" s="907"/>
    </row>
    <row r="125" spans="1:18" hidden="1" x14ac:dyDescent="0.25">
      <c r="A125" s="46"/>
      <c r="B125" s="1"/>
      <c r="C125" s="421"/>
      <c r="D125" s="290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63"/>
    </row>
    <row r="126" spans="1:18" ht="15.75" x14ac:dyDescent="0.25">
      <c r="A126" s="46"/>
      <c r="B126" s="1"/>
      <c r="C126" s="567">
        <f>C124+D124</f>
        <v>240</v>
      </c>
      <c r="D126" s="290"/>
      <c r="E126" s="9"/>
      <c r="F126" s="9"/>
      <c r="G126" s="9"/>
      <c r="H126" s="9"/>
      <c r="I126" s="9"/>
      <c r="J126" s="9"/>
      <c r="K126" s="3" t="s">
        <v>461</v>
      </c>
      <c r="L126" s="3" t="s">
        <v>462</v>
      </c>
      <c r="M126" s="3" t="s">
        <v>459</v>
      </c>
      <c r="N126" s="909">
        <v>6</v>
      </c>
      <c r="Q126" s="563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63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41">
        <f>K124+L124</f>
        <v>356</v>
      </c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B109:B115"/>
    <mergeCell ref="C109:C115"/>
    <mergeCell ref="D109:D115"/>
    <mergeCell ref="E109:J109"/>
    <mergeCell ref="I112:I115"/>
    <mergeCell ref="F93:F97"/>
    <mergeCell ref="G93:I93"/>
    <mergeCell ref="G94:G97"/>
    <mergeCell ref="H94:H97"/>
    <mergeCell ref="B70:B76"/>
    <mergeCell ref="C70:C76"/>
    <mergeCell ref="D70:D76"/>
    <mergeCell ref="E70:J70"/>
    <mergeCell ref="I73:I76"/>
    <mergeCell ref="B91:B97"/>
    <mergeCell ref="C91:C97"/>
    <mergeCell ref="D91:D97"/>
    <mergeCell ref="I94:I97"/>
    <mergeCell ref="E92:E97"/>
    <mergeCell ref="L91:L97"/>
    <mergeCell ref="M91:M97"/>
    <mergeCell ref="E91:J91"/>
    <mergeCell ref="G73:G76"/>
    <mergeCell ref="H73:H76"/>
    <mergeCell ref="K91:K97"/>
    <mergeCell ref="K70:K76"/>
    <mergeCell ref="L70:L76"/>
    <mergeCell ref="J92:J97"/>
    <mergeCell ref="E71:E76"/>
    <mergeCell ref="F71:I71"/>
    <mergeCell ref="J71:J76"/>
    <mergeCell ref="F72:F76"/>
    <mergeCell ref="G72:I72"/>
    <mergeCell ref="M70:M76"/>
    <mergeCell ref="F92:I92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2" man="1"/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275</v>
      </c>
      <c r="D1" t="s">
        <v>277</v>
      </c>
      <c r="F1" t="s">
        <v>278</v>
      </c>
      <c r="H1" t="s">
        <v>279</v>
      </c>
      <c r="J1" t="s">
        <v>280</v>
      </c>
    </row>
    <row r="2" spans="1:11" x14ac:dyDescent="0.25">
      <c r="B2" t="s">
        <v>276</v>
      </c>
      <c r="C2" t="s">
        <v>210</v>
      </c>
      <c r="D2" t="s">
        <v>276</v>
      </c>
      <c r="E2" t="s">
        <v>210</v>
      </c>
      <c r="F2" t="s">
        <v>276</v>
      </c>
      <c r="G2" t="s">
        <v>210</v>
      </c>
      <c r="H2" t="s">
        <v>276</v>
      </c>
      <c r="I2" t="s">
        <v>210</v>
      </c>
      <c r="J2" t="s">
        <v>276</v>
      </c>
      <c r="K2" t="s">
        <v>210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98">
        <v>51</v>
      </c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421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78" t="s">
        <v>0</v>
      </c>
      <c r="D3" s="1481" t="s">
        <v>74</v>
      </c>
      <c r="E3" s="1484" t="s">
        <v>75</v>
      </c>
      <c r="F3" s="1485" t="s">
        <v>2</v>
      </c>
      <c r="G3" s="1485"/>
      <c r="H3" s="1485"/>
      <c r="I3" s="1485"/>
      <c r="J3" s="1485"/>
      <c r="K3" s="1486"/>
      <c r="L3" s="1484" t="s">
        <v>3</v>
      </c>
      <c r="M3" s="1484" t="s">
        <v>4</v>
      </c>
      <c r="N3" s="1484" t="s">
        <v>5</v>
      </c>
      <c r="O3" s="348"/>
      <c r="R3" s="1495" t="s">
        <v>306</v>
      </c>
      <c r="S3" s="9"/>
      <c r="T3" s="9"/>
      <c r="U3" s="9"/>
      <c r="V3" s="9"/>
      <c r="W3" s="9"/>
      <c r="X3" s="9"/>
    </row>
    <row r="4" spans="1:57" x14ac:dyDescent="0.25">
      <c r="C4" s="1479"/>
      <c r="D4" s="1482"/>
      <c r="E4" s="1484"/>
      <c r="F4" s="1484" t="s">
        <v>6</v>
      </c>
      <c r="G4" s="1487" t="s">
        <v>7</v>
      </c>
      <c r="H4" s="1487"/>
      <c r="I4" s="1487"/>
      <c r="J4" s="1487"/>
      <c r="K4" s="1484" t="s">
        <v>8</v>
      </c>
      <c r="L4" s="1484"/>
      <c r="M4" s="1484"/>
      <c r="N4" s="1484"/>
      <c r="O4" s="348"/>
      <c r="R4" s="1496"/>
      <c r="S4" s="9"/>
      <c r="T4" s="9"/>
      <c r="U4" s="9"/>
      <c r="V4" s="9"/>
      <c r="W4" s="9"/>
      <c r="X4" s="9"/>
    </row>
    <row r="5" spans="1:57" ht="15" customHeight="1" x14ac:dyDescent="0.25">
      <c r="C5" s="1479"/>
      <c r="D5" s="1482"/>
      <c r="E5" s="1484"/>
      <c r="F5" s="1486"/>
      <c r="G5" s="1484" t="s">
        <v>9</v>
      </c>
      <c r="H5" s="1485" t="s">
        <v>10</v>
      </c>
      <c r="I5" s="1486"/>
      <c r="J5" s="1486"/>
      <c r="K5" s="1486"/>
      <c r="L5" s="1484"/>
      <c r="M5" s="1484"/>
      <c r="N5" s="1484"/>
      <c r="O5" s="348"/>
      <c r="R5" s="1496"/>
      <c r="S5" s="9"/>
      <c r="T5" s="9"/>
      <c r="U5" s="9"/>
      <c r="V5" s="9"/>
      <c r="W5" s="9"/>
      <c r="X5" s="9"/>
    </row>
    <row r="6" spans="1:57" x14ac:dyDescent="0.25">
      <c r="C6" s="1479"/>
      <c r="D6" s="1482"/>
      <c r="E6" s="1484"/>
      <c r="F6" s="1486"/>
      <c r="G6" s="1489"/>
      <c r="H6" s="1484" t="s">
        <v>11</v>
      </c>
      <c r="I6" s="1484" t="s">
        <v>12</v>
      </c>
      <c r="J6" s="1484" t="s">
        <v>13</v>
      </c>
      <c r="K6" s="1486"/>
      <c r="L6" s="1484"/>
      <c r="M6" s="1484"/>
      <c r="N6" s="1484"/>
      <c r="O6" s="348"/>
      <c r="R6" s="1496"/>
      <c r="S6" s="9"/>
      <c r="T6" s="1484" t="s">
        <v>11</v>
      </c>
      <c r="U6" s="1484" t="s">
        <v>12</v>
      </c>
      <c r="V6" s="1484" t="s">
        <v>13</v>
      </c>
      <c r="W6" s="1493" t="s">
        <v>9</v>
      </c>
      <c r="X6" s="1492" t="s">
        <v>309</v>
      </c>
      <c r="Y6" s="1493"/>
      <c r="Z6" s="1493"/>
      <c r="AA6" s="1493"/>
      <c r="AB6" s="1493"/>
      <c r="AC6" s="1493"/>
      <c r="AD6" s="1493"/>
      <c r="AE6" s="1493"/>
      <c r="AF6" s="1493"/>
      <c r="AG6" s="296" t="s">
        <v>307</v>
      </c>
      <c r="AH6" s="296"/>
      <c r="AI6" s="296"/>
      <c r="AJ6" s="296"/>
    </row>
    <row r="7" spans="1:57" x14ac:dyDescent="0.25">
      <c r="C7" s="1479"/>
      <c r="D7" s="1482"/>
      <c r="E7" s="1484"/>
      <c r="F7" s="1486"/>
      <c r="G7" s="1489"/>
      <c r="H7" s="1484"/>
      <c r="I7" s="1484"/>
      <c r="J7" s="1484"/>
      <c r="K7" s="1486"/>
      <c r="L7" s="1484"/>
      <c r="M7" s="1484"/>
      <c r="N7" s="1484"/>
      <c r="O7" s="348"/>
      <c r="R7" s="1496"/>
      <c r="S7" s="9"/>
      <c r="T7" s="1484"/>
      <c r="U7" s="1484"/>
      <c r="V7" s="1484"/>
      <c r="W7" s="1493"/>
      <c r="X7" s="1493"/>
      <c r="Y7" s="1493"/>
      <c r="Z7" s="1493"/>
      <c r="AA7" s="1493"/>
      <c r="AB7" s="1493"/>
      <c r="AC7" s="1493"/>
      <c r="AD7" s="1493"/>
      <c r="AE7" s="1493"/>
      <c r="AF7" s="1493"/>
      <c r="AG7" s="26"/>
      <c r="AH7" s="26"/>
      <c r="AI7" s="26"/>
      <c r="AJ7" s="26"/>
    </row>
    <row r="8" spans="1:57" x14ac:dyDescent="0.25">
      <c r="C8" s="1479"/>
      <c r="D8" s="1482"/>
      <c r="E8" s="1484"/>
      <c r="F8" s="1486"/>
      <c r="G8" s="1489"/>
      <c r="H8" s="1484"/>
      <c r="I8" s="1484"/>
      <c r="J8" s="1484"/>
      <c r="K8" s="1486"/>
      <c r="L8" s="1484"/>
      <c r="M8" s="1484"/>
      <c r="N8" s="1484"/>
      <c r="O8" s="348"/>
      <c r="R8" s="1496"/>
      <c r="S8" s="9"/>
      <c r="T8" s="1484"/>
      <c r="U8" s="1484"/>
      <c r="V8" s="1484"/>
      <c r="W8" s="1493"/>
      <c r="X8" s="1493" t="s">
        <v>287</v>
      </c>
      <c r="Y8" s="1493"/>
      <c r="Z8" s="1493" t="s">
        <v>288</v>
      </c>
      <c r="AA8" s="1493"/>
      <c r="AB8" s="1493" t="s">
        <v>289</v>
      </c>
      <c r="AC8" s="1493"/>
      <c r="AD8" s="1493" t="s">
        <v>308</v>
      </c>
      <c r="AE8" s="1493"/>
      <c r="AF8" s="1493"/>
      <c r="AG8" s="26"/>
      <c r="AH8" s="26"/>
      <c r="AI8" s="26"/>
      <c r="AJ8" s="26"/>
      <c r="AP8" s="9" t="s">
        <v>313</v>
      </c>
      <c r="AR8" s="26"/>
      <c r="AS8" s="1494" t="s">
        <v>287</v>
      </c>
      <c r="AT8" s="1494"/>
      <c r="AU8" s="1494" t="s">
        <v>288</v>
      </c>
      <c r="AV8" s="1494"/>
      <c r="AW8" s="1494" t="s">
        <v>289</v>
      </c>
      <c r="AX8" s="1494"/>
      <c r="AY8" s="1494" t="s">
        <v>308</v>
      </c>
      <c r="AZ8" s="1494"/>
      <c r="BA8" s="1494"/>
      <c r="BB8" s="26"/>
      <c r="BC8" s="26"/>
      <c r="BD8" s="26"/>
      <c r="BE8" s="26"/>
    </row>
    <row r="9" spans="1:57" x14ac:dyDescent="0.25">
      <c r="C9" s="1480"/>
      <c r="D9" s="1483"/>
      <c r="E9" s="1484"/>
      <c r="F9" s="1486"/>
      <c r="G9" s="1489"/>
      <c r="H9" s="1484"/>
      <c r="I9" s="1484"/>
      <c r="J9" s="1484"/>
      <c r="K9" s="1486"/>
      <c r="L9" s="1484"/>
      <c r="M9" s="1484"/>
      <c r="N9" s="1484"/>
      <c r="O9" s="348"/>
      <c r="R9" s="1497"/>
      <c r="S9" s="9"/>
      <c r="T9" s="1484"/>
      <c r="U9" s="1484"/>
      <c r="V9" s="1484"/>
      <c r="W9" s="126"/>
      <c r="X9" s="126" t="s">
        <v>291</v>
      </c>
      <c r="Y9" s="126" t="s">
        <v>113</v>
      </c>
      <c r="Z9" s="126" t="s">
        <v>291</v>
      </c>
      <c r="AA9" s="126" t="s">
        <v>113</v>
      </c>
      <c r="AB9" s="126" t="s">
        <v>291</v>
      </c>
      <c r="AC9" s="126" t="s">
        <v>113</v>
      </c>
      <c r="AD9" s="126" t="s">
        <v>291</v>
      </c>
      <c r="AE9" s="126" t="s">
        <v>113</v>
      </c>
      <c r="AF9" s="126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M9" s="8"/>
      <c r="AN9" s="8"/>
      <c r="AO9" s="295" t="s">
        <v>47</v>
      </c>
      <c r="AP9" s="126" t="s">
        <v>210</v>
      </c>
      <c r="AQ9" s="299" t="s">
        <v>209</v>
      </c>
      <c r="AR9" s="26" t="s">
        <v>290</v>
      </c>
      <c r="AS9" s="281" t="s">
        <v>291</v>
      </c>
      <c r="AT9" s="281" t="s">
        <v>113</v>
      </c>
      <c r="AU9" s="281" t="s">
        <v>291</v>
      </c>
      <c r="AV9" s="281" t="s">
        <v>113</v>
      </c>
      <c r="AW9" s="281" t="s">
        <v>291</v>
      </c>
      <c r="AX9" s="281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5">
      <c r="A10" s="46" t="s">
        <v>16</v>
      </c>
      <c r="B10" s="46" t="s">
        <v>14</v>
      </c>
      <c r="C10" s="47" t="s">
        <v>212</v>
      </c>
      <c r="D10" s="18">
        <v>15</v>
      </c>
      <c r="E10" s="251"/>
      <c r="F10" s="252"/>
      <c r="G10" s="253"/>
      <c r="H10" s="251"/>
      <c r="I10" s="251"/>
      <c r="J10" s="251"/>
      <c r="K10" s="252"/>
      <c r="L10" s="251"/>
      <c r="M10" s="251"/>
      <c r="N10" s="251"/>
      <c r="O10" s="348"/>
      <c r="R10" s="126"/>
      <c r="S10" s="9"/>
      <c r="T10" s="297"/>
      <c r="U10" s="297"/>
      <c r="V10" s="297"/>
      <c r="W10" s="29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5" t="s">
        <v>41</v>
      </c>
      <c r="AP10" s="26">
        <f>SUMIFS(D$10:D$21,$A$10:$A$21,$A$141,$B$10:$B$21,$B$141)</f>
        <v>28.5</v>
      </c>
      <c r="AQ10" s="310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4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3"/>
      <c r="R11" s="126"/>
      <c r="S11" s="122" t="e">
        <f>#REF!</f>
        <v>#REF!</v>
      </c>
      <c r="T11" s="309"/>
      <c r="U11" s="309"/>
      <c r="V11" s="297"/>
      <c r="W11" s="29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5" t="s">
        <v>42</v>
      </c>
      <c r="AP11" s="26">
        <f>SUMIFS(D$10:D$21,$A$10:$A$21,$A$142,$B$10:$B$21,$B$142)</f>
        <v>0</v>
      </c>
      <c r="AQ11" s="310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3"/>
      <c r="R12" s="126" t="e">
        <f>#REF!</f>
        <v>#REF!</v>
      </c>
      <c r="T12" s="309"/>
      <c r="U12" s="309"/>
      <c r="V12" s="297"/>
      <c r="W12" s="29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5" t="s">
        <v>48</v>
      </c>
      <c r="AP12" s="26"/>
      <c r="AQ12" s="310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3"/>
      <c r="P13" s="9" t="s">
        <v>59</v>
      </c>
      <c r="R13" s="126"/>
      <c r="T13" s="309" t="s">
        <v>292</v>
      </c>
      <c r="U13" s="309"/>
      <c r="V13" s="297"/>
      <c r="W13" s="297" t="s">
        <v>292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360</v>
      </c>
      <c r="AM13" s="8" t="s">
        <v>13</v>
      </c>
      <c r="AN13" s="8" t="s">
        <v>14</v>
      </c>
      <c r="AO13" s="295" t="s">
        <v>41</v>
      </c>
      <c r="AP13" s="26">
        <f>SUMIFS(D$10:D$21,$A$10:$A$21,$A$144,$B$10:$B$21,$B$144)</f>
        <v>2.5</v>
      </c>
      <c r="AQ13" s="310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373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3"/>
      <c r="P14" s="9" t="s">
        <v>55</v>
      </c>
      <c r="Q14" s="138"/>
      <c r="R14" s="138" t="e">
        <f>#REF!</f>
        <v>#REF!</v>
      </c>
      <c r="S14" s="122"/>
      <c r="T14" s="413" t="s">
        <v>295</v>
      </c>
      <c r="U14" s="413"/>
      <c r="V14" s="413"/>
      <c r="W14" s="413" t="s">
        <v>295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369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3"/>
      <c r="P15" s="9" t="s">
        <v>69</v>
      </c>
      <c r="R15" s="126" t="e">
        <f>#REF!</f>
        <v>#REF!</v>
      </c>
      <c r="S15" s="122" t="e">
        <f>#REF!</f>
        <v>#REF!</v>
      </c>
      <c r="T15" s="309" t="s">
        <v>297</v>
      </c>
      <c r="U15" s="309"/>
      <c r="V15" s="297" t="s">
        <v>296</v>
      </c>
      <c r="W15" s="297" t="s">
        <v>340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362</v>
      </c>
      <c r="AP15" s="26">
        <f>SUM(AP10:AP14)</f>
        <v>31</v>
      </c>
      <c r="AQ15" s="310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3"/>
      <c r="P16" s="9" t="s">
        <v>59</v>
      </c>
      <c r="R16" s="126" t="e">
        <f>#REF!</f>
        <v>#REF!</v>
      </c>
      <c r="S16" s="122" t="e">
        <f>#REF!</f>
        <v>#REF!</v>
      </c>
      <c r="T16" s="309" t="s">
        <v>292</v>
      </c>
      <c r="U16" s="309" t="s">
        <v>295</v>
      </c>
      <c r="V16" s="297"/>
      <c r="W16" s="297" t="s">
        <v>297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365</v>
      </c>
    </row>
    <row r="17" spans="1:57" x14ac:dyDescent="0.25">
      <c r="C17" s="47"/>
      <c r="D17" s="308"/>
      <c r="E17" s="7"/>
      <c r="M17" s="8"/>
      <c r="T17" s="413"/>
      <c r="U17" s="413"/>
      <c r="V17" s="413"/>
      <c r="W17" s="311"/>
      <c r="X17" s="312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8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3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09" t="s">
        <v>292</v>
      </c>
      <c r="U18" s="309"/>
      <c r="V18" s="297" t="s">
        <v>298</v>
      </c>
      <c r="W18" s="297" t="s">
        <v>310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363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9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3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09" t="s">
        <v>301</v>
      </c>
      <c r="U19" s="309"/>
      <c r="V19" s="297" t="s">
        <v>296</v>
      </c>
      <c r="W19" s="297" t="s">
        <v>311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363</v>
      </c>
    </row>
    <row r="20" spans="1:57" s="34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3"/>
      <c r="P20" s="9"/>
      <c r="Q20" s="122"/>
      <c r="R20" s="126"/>
      <c r="S20" s="122"/>
      <c r="T20" s="413"/>
      <c r="U20" s="413"/>
      <c r="V20" s="413"/>
      <c r="W20" s="413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0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3"/>
      <c r="P21" s="9" t="s">
        <v>57</v>
      </c>
      <c r="R21" s="126" t="e">
        <f>#REF!</f>
        <v>#REF!</v>
      </c>
      <c r="S21" s="122" t="e">
        <f>#REF!</f>
        <v>#REF!</v>
      </c>
      <c r="T21" s="309" t="s">
        <v>310</v>
      </c>
      <c r="U21" s="309"/>
      <c r="V21" s="297" t="s">
        <v>298</v>
      </c>
      <c r="W21" s="297" t="s">
        <v>295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370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3"/>
      <c r="P22" s="9" t="s">
        <v>59</v>
      </c>
      <c r="R22" s="122" t="e">
        <f>#REF!</f>
        <v>#REF!</v>
      </c>
      <c r="S22" s="122" t="e">
        <f>#REF!</f>
        <v>#REF!</v>
      </c>
      <c r="T22" s="309" t="s">
        <v>292</v>
      </c>
      <c r="U22" s="309"/>
      <c r="V22" s="309"/>
      <c r="W22" s="309" t="s">
        <v>292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360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3">
        <v>0</v>
      </c>
      <c r="E23" s="283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3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292</v>
      </c>
      <c r="W23" s="26" t="s">
        <v>292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363</v>
      </c>
      <c r="AM23" s="300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8"/>
      <c r="S24" s="9" t="e">
        <f>SUM(S10:S23)</f>
        <v>#REF!</v>
      </c>
      <c r="T24" s="297"/>
      <c r="U24" s="297"/>
      <c r="V24" s="297"/>
      <c r="W24" s="297"/>
      <c r="X24" s="298">
        <f>SUM(X10:X23)</f>
        <v>38</v>
      </c>
      <c r="Y24" s="298">
        <f t="shared" ref="Y24:AI24" si="10">SUM(Y10:Y23)</f>
        <v>12</v>
      </c>
      <c r="Z24" s="298">
        <f t="shared" si="10"/>
        <v>4</v>
      </c>
      <c r="AA24" s="298">
        <f t="shared" si="10"/>
        <v>4</v>
      </c>
      <c r="AB24" s="298">
        <f t="shared" si="10"/>
        <v>4</v>
      </c>
      <c r="AC24" s="298">
        <f t="shared" si="10"/>
        <v>12</v>
      </c>
      <c r="AD24" s="298">
        <f t="shared" si="10"/>
        <v>46</v>
      </c>
      <c r="AE24" s="298">
        <f t="shared" si="10"/>
        <v>28</v>
      </c>
      <c r="AF24" s="298">
        <f t="shared" si="10"/>
        <v>74</v>
      </c>
      <c r="AG24" s="298">
        <f>SUM(AG10:AG23)</f>
        <v>50</v>
      </c>
      <c r="AH24" s="298">
        <f t="shared" si="10"/>
        <v>8</v>
      </c>
      <c r="AI24" s="298">
        <f t="shared" si="10"/>
        <v>16</v>
      </c>
      <c r="AJ24" s="298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78" t="s">
        <v>0</v>
      </c>
      <c r="D27" s="1481" t="s">
        <v>74</v>
      </c>
      <c r="E27" s="1484" t="s">
        <v>1</v>
      </c>
      <c r="F27" s="1485" t="s">
        <v>2</v>
      </c>
      <c r="G27" s="1485"/>
      <c r="H27" s="1485"/>
      <c r="I27" s="1485"/>
      <c r="J27" s="1485"/>
      <c r="K27" s="1486"/>
      <c r="L27" s="1484" t="s">
        <v>3</v>
      </c>
      <c r="M27" s="1484" t="s">
        <v>4</v>
      </c>
      <c r="N27" s="1484" t="s">
        <v>5</v>
      </c>
      <c r="O27" s="348"/>
      <c r="S27" s="9"/>
      <c r="T27" s="9"/>
      <c r="U27" s="9"/>
      <c r="V27" s="9"/>
      <c r="W27" s="9"/>
      <c r="X27" s="9"/>
    </row>
    <row r="28" spans="1:57" x14ac:dyDescent="0.25">
      <c r="C28" s="1479"/>
      <c r="D28" s="1482"/>
      <c r="E28" s="1484"/>
      <c r="F28" s="1484" t="s">
        <v>6</v>
      </c>
      <c r="G28" s="1487" t="s">
        <v>7</v>
      </c>
      <c r="H28" s="1487"/>
      <c r="I28" s="1487"/>
      <c r="J28" s="1487"/>
      <c r="K28" s="1484" t="s">
        <v>25</v>
      </c>
      <c r="L28" s="1484"/>
      <c r="M28" s="1484"/>
      <c r="N28" s="1484"/>
      <c r="O28" s="348"/>
      <c r="S28" s="9"/>
      <c r="T28" s="9"/>
      <c r="U28" s="9"/>
      <c r="V28" s="9"/>
      <c r="W28" s="9"/>
      <c r="X28" s="9"/>
    </row>
    <row r="29" spans="1:57" ht="15" customHeight="1" x14ac:dyDescent="0.25">
      <c r="C29" s="1479"/>
      <c r="D29" s="1482"/>
      <c r="E29" s="1484"/>
      <c r="F29" s="1486"/>
      <c r="G29" s="1484" t="s">
        <v>9</v>
      </c>
      <c r="H29" s="1485" t="s">
        <v>10</v>
      </c>
      <c r="I29" s="1486"/>
      <c r="J29" s="1486"/>
      <c r="K29" s="1486"/>
      <c r="L29" s="1484"/>
      <c r="M29" s="1484"/>
      <c r="N29" s="1484"/>
      <c r="O29" s="348"/>
      <c r="S29" s="9"/>
      <c r="T29" s="9"/>
      <c r="U29" s="9"/>
      <c r="V29" s="9"/>
      <c r="W29" s="9"/>
      <c r="X29" s="9"/>
    </row>
    <row r="30" spans="1:57" x14ac:dyDescent="0.25">
      <c r="C30" s="1479"/>
      <c r="D30" s="1482"/>
      <c r="E30" s="1484"/>
      <c r="F30" s="1486"/>
      <c r="G30" s="1489"/>
      <c r="H30" s="1490" t="s">
        <v>26</v>
      </c>
      <c r="I30" s="1490" t="s">
        <v>27</v>
      </c>
      <c r="J30" s="1490" t="s">
        <v>28</v>
      </c>
      <c r="K30" s="1486"/>
      <c r="L30" s="1484"/>
      <c r="M30" s="1484"/>
      <c r="N30" s="1484"/>
      <c r="O30" s="348"/>
      <c r="S30" s="9"/>
      <c r="T30" s="1484" t="s">
        <v>11</v>
      </c>
      <c r="U30" s="1484" t="s">
        <v>12</v>
      </c>
      <c r="V30" s="1484" t="s">
        <v>13</v>
      </c>
      <c r="W30" s="1493" t="s">
        <v>9</v>
      </c>
      <c r="X30" s="1492" t="s">
        <v>309</v>
      </c>
      <c r="Y30" s="1493"/>
      <c r="Z30" s="1493"/>
      <c r="AA30" s="1493"/>
      <c r="AB30" s="1493"/>
      <c r="AC30" s="1493"/>
      <c r="AD30" s="1493"/>
      <c r="AE30" s="1493"/>
      <c r="AF30" s="1493"/>
      <c r="AG30" s="296" t="s">
        <v>307</v>
      </c>
      <c r="AH30" s="296"/>
      <c r="AI30" s="296"/>
      <c r="AJ30" s="296"/>
    </row>
    <row r="31" spans="1:57" x14ac:dyDescent="0.25">
      <c r="C31" s="1479"/>
      <c r="D31" s="1482"/>
      <c r="E31" s="1484"/>
      <c r="F31" s="1486"/>
      <c r="G31" s="1489"/>
      <c r="H31" s="1490"/>
      <c r="I31" s="1490"/>
      <c r="J31" s="1490"/>
      <c r="K31" s="1486"/>
      <c r="L31" s="1484"/>
      <c r="M31" s="1484"/>
      <c r="N31" s="1484"/>
      <c r="O31" s="348"/>
      <c r="S31" s="9"/>
      <c r="T31" s="1484"/>
      <c r="U31" s="1484"/>
      <c r="V31" s="1484"/>
      <c r="W31" s="1493"/>
      <c r="X31" s="1493"/>
      <c r="Y31" s="1493"/>
      <c r="Z31" s="1493"/>
      <c r="AA31" s="1493"/>
      <c r="AB31" s="1493"/>
      <c r="AC31" s="1493"/>
      <c r="AD31" s="1493"/>
      <c r="AE31" s="1493"/>
      <c r="AF31" s="1493"/>
      <c r="AG31" s="26"/>
      <c r="AH31" s="26"/>
      <c r="AI31" s="26"/>
      <c r="AJ31" s="26"/>
      <c r="AP31" s="9" t="s">
        <v>313</v>
      </c>
      <c r="AS31" s="1491" t="s">
        <v>287</v>
      </c>
      <c r="AT31" s="1491"/>
      <c r="AU31" s="1491" t="s">
        <v>288</v>
      </c>
      <c r="AV31" s="1491"/>
      <c r="AW31" s="1491" t="s">
        <v>289</v>
      </c>
      <c r="AX31" s="1491"/>
      <c r="AY31" s="1491" t="s">
        <v>308</v>
      </c>
      <c r="AZ31" s="1491"/>
      <c r="BA31" s="1491"/>
      <c r="BB31" s="289"/>
      <c r="BC31" s="289"/>
      <c r="BD31" s="289"/>
      <c r="BE31" s="289"/>
    </row>
    <row r="32" spans="1:57" x14ac:dyDescent="0.25">
      <c r="C32" s="1479"/>
      <c r="D32" s="1482"/>
      <c r="E32" s="1484"/>
      <c r="F32" s="1486"/>
      <c r="G32" s="1489"/>
      <c r="H32" s="1490"/>
      <c r="I32" s="1490"/>
      <c r="J32" s="1490"/>
      <c r="K32" s="1486"/>
      <c r="L32" s="1484"/>
      <c r="M32" s="1484"/>
      <c r="N32" s="1484"/>
      <c r="O32" s="348"/>
      <c r="S32" s="9"/>
      <c r="T32" s="1484"/>
      <c r="U32" s="1484"/>
      <c r="V32" s="1484"/>
      <c r="W32" s="1493"/>
      <c r="X32" s="1493" t="s">
        <v>287</v>
      </c>
      <c r="Y32" s="1493"/>
      <c r="Z32" s="1493" t="s">
        <v>288</v>
      </c>
      <c r="AA32" s="1493"/>
      <c r="AB32" s="1493" t="s">
        <v>289</v>
      </c>
      <c r="AC32" s="1493"/>
      <c r="AD32" s="1493" t="s">
        <v>308</v>
      </c>
      <c r="AE32" s="1493"/>
      <c r="AF32" s="1493"/>
      <c r="AG32" s="26"/>
      <c r="AH32" s="26"/>
      <c r="AI32" s="26"/>
      <c r="AJ32" s="26"/>
      <c r="AM32" s="300"/>
      <c r="AN32" s="8"/>
      <c r="AO32" s="47" t="s">
        <v>47</v>
      </c>
      <c r="AP32" s="126" t="s">
        <v>210</v>
      </c>
      <c r="AQ32" s="126" t="s">
        <v>209</v>
      </c>
      <c r="AR32" s="26" t="s">
        <v>290</v>
      </c>
      <c r="AS32" s="281" t="s">
        <v>291</v>
      </c>
      <c r="AT32" s="281" t="s">
        <v>113</v>
      </c>
      <c r="AU32" s="281" t="s">
        <v>291</v>
      </c>
      <c r="AV32" s="281" t="s">
        <v>113</v>
      </c>
      <c r="AW32" s="281" t="s">
        <v>291</v>
      </c>
      <c r="AX32" s="281" t="s">
        <v>113</v>
      </c>
      <c r="AY32" s="58" t="s">
        <v>291</v>
      </c>
      <c r="AZ32" s="58" t="s">
        <v>113</v>
      </c>
      <c r="BA32" s="58" t="s">
        <v>290</v>
      </c>
      <c r="BB32" s="26" t="s">
        <v>287</v>
      </c>
      <c r="BC32" s="26" t="s">
        <v>288</v>
      </c>
      <c r="BD32" s="26" t="s">
        <v>289</v>
      </c>
      <c r="BE32" s="26" t="s">
        <v>290</v>
      </c>
    </row>
    <row r="33" spans="1:57" ht="15" customHeight="1" x14ac:dyDescent="0.25">
      <c r="C33" s="1480"/>
      <c r="D33" s="1483"/>
      <c r="E33" s="1484"/>
      <c r="F33" s="1486"/>
      <c r="G33" s="1489"/>
      <c r="H33" s="1490"/>
      <c r="I33" s="1490"/>
      <c r="J33" s="1490"/>
      <c r="K33" s="1486"/>
      <c r="L33" s="1484"/>
      <c r="M33" s="1484"/>
      <c r="N33" s="1484"/>
      <c r="O33" s="348"/>
      <c r="S33" s="9"/>
      <c r="T33" s="1484"/>
      <c r="U33" s="1484"/>
      <c r="V33" s="1484"/>
      <c r="W33" s="126"/>
      <c r="X33" s="126" t="s">
        <v>291</v>
      </c>
      <c r="Y33" s="126" t="s">
        <v>113</v>
      </c>
      <c r="Z33" s="126" t="s">
        <v>291</v>
      </c>
      <c r="AA33" s="126" t="s">
        <v>113</v>
      </c>
      <c r="AB33" s="126" t="s">
        <v>291</v>
      </c>
      <c r="AC33" s="126" t="s">
        <v>113</v>
      </c>
      <c r="AD33" s="126" t="s">
        <v>291</v>
      </c>
      <c r="AE33" s="126" t="s">
        <v>113</v>
      </c>
      <c r="AF33" s="126" t="s">
        <v>290</v>
      </c>
      <c r="AG33" s="26" t="s">
        <v>287</v>
      </c>
      <c r="AH33" s="26" t="s">
        <v>288</v>
      </c>
      <c r="AI33" s="26" t="s">
        <v>289</v>
      </c>
      <c r="AJ33" s="26" t="s">
        <v>290</v>
      </c>
      <c r="AM33" s="300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3"/>
      <c r="F34" s="8"/>
      <c r="G34" s="8"/>
      <c r="H34" s="8"/>
      <c r="I34" s="8"/>
      <c r="J34" s="8"/>
      <c r="K34" s="8"/>
      <c r="L34" s="7"/>
      <c r="M34" s="8"/>
      <c r="N34" s="7"/>
      <c r="O34" s="333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0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3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09" t="s">
        <v>293</v>
      </c>
      <c r="U36" s="309"/>
      <c r="V36" s="297"/>
      <c r="W36" s="297" t="s">
        <v>293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369</v>
      </c>
      <c r="AM36" s="343" t="s">
        <v>13</v>
      </c>
      <c r="AN36" s="340" t="s">
        <v>14</v>
      </c>
      <c r="AO36" s="191" t="s">
        <v>41</v>
      </c>
      <c r="AP36" s="341">
        <f>SUMIFS(D$23:D$44,$A$23:$A$44,$AM36,$B$23:$B$44,$AN36)</f>
        <v>4</v>
      </c>
      <c r="AQ36" s="341">
        <f>SUMIFS(E$23:E$44,$A$23:$A$44,$AM36,$B$23:$B$44,$AN36)</f>
        <v>30</v>
      </c>
      <c r="AR36" s="341">
        <f>SUM(AP36:AQ36)</f>
        <v>34</v>
      </c>
      <c r="AS36" s="341">
        <f t="shared" ref="AS36:AX36" si="13">SUMIFS(X$23:X$44,$A$23:$A$44,$AM36,$B$23:$B$44,$AN36)</f>
        <v>34</v>
      </c>
      <c r="AT36" s="341">
        <f t="shared" si="13"/>
        <v>2</v>
      </c>
      <c r="AU36" s="341">
        <f t="shared" si="13"/>
        <v>0</v>
      </c>
      <c r="AV36" s="341">
        <f t="shared" si="13"/>
        <v>0</v>
      </c>
      <c r="AW36" s="341">
        <f t="shared" si="13"/>
        <v>12</v>
      </c>
      <c r="AX36" s="341">
        <f t="shared" si="13"/>
        <v>2</v>
      </c>
      <c r="AY36" s="341">
        <f>AS36+AU36+AW36</f>
        <v>46</v>
      </c>
      <c r="AZ36" s="341">
        <f>AT36+AV36+AX36</f>
        <v>4</v>
      </c>
      <c r="BA36" s="341">
        <f>SUM(AY36:AZ36)</f>
        <v>50</v>
      </c>
      <c r="BB36" s="341">
        <f>AS36+AT36</f>
        <v>36</v>
      </c>
      <c r="BC36" s="341">
        <f>AU36+AV36</f>
        <v>0</v>
      </c>
      <c r="BD36" s="341">
        <f>AW36+AX36</f>
        <v>14</v>
      </c>
      <c r="BE36" s="34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8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3"/>
      <c r="P37" s="9" t="s">
        <v>334</v>
      </c>
      <c r="Q37" s="120"/>
      <c r="R37" s="122"/>
      <c r="S37" s="122"/>
      <c r="T37" s="413" t="s">
        <v>293</v>
      </c>
      <c r="U37" s="413"/>
      <c r="V37" s="413" t="s">
        <v>292</v>
      </c>
      <c r="W37" s="122" t="s">
        <v>294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371</v>
      </c>
    </row>
    <row r="38" spans="1:57" s="306" customFormat="1" x14ac:dyDescent="0.25">
      <c r="A38" s="46" t="s">
        <v>13</v>
      </c>
      <c r="B38" s="46" t="s">
        <v>14</v>
      </c>
      <c r="C38" s="295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3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09" t="s">
        <v>310</v>
      </c>
      <c r="U38" s="309"/>
      <c r="V38" s="297" t="s">
        <v>298</v>
      </c>
      <c r="W38" s="297" t="s">
        <v>295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363</v>
      </c>
    </row>
    <row r="39" spans="1:57" s="34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09"/>
      <c r="U39" s="309"/>
      <c r="V39" s="297"/>
      <c r="W39" s="29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343</v>
      </c>
      <c r="D40" s="7"/>
      <c r="E40" s="284">
        <v>6</v>
      </c>
      <c r="M40" s="8" t="s">
        <v>18</v>
      </c>
      <c r="T40" s="413" t="s">
        <v>293</v>
      </c>
      <c r="U40" s="413"/>
      <c r="V40" s="413" t="s">
        <v>298</v>
      </c>
      <c r="W40" s="413" t="s">
        <v>368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369</v>
      </c>
    </row>
    <row r="41" spans="1:57" s="306" customFormat="1" x14ac:dyDescent="0.25">
      <c r="A41" s="46" t="s">
        <v>13</v>
      </c>
      <c r="B41" s="46" t="s">
        <v>14</v>
      </c>
      <c r="C41" s="47" t="s">
        <v>341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3"/>
      <c r="P41" s="9"/>
      <c r="Q41" s="122"/>
      <c r="R41" s="122"/>
      <c r="S41" s="122"/>
      <c r="T41" s="413" t="s">
        <v>299</v>
      </c>
      <c r="U41" s="413"/>
      <c r="V41" s="413" t="s">
        <v>300</v>
      </c>
      <c r="W41" s="413" t="s">
        <v>293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369</v>
      </c>
    </row>
    <row r="42" spans="1:57" s="344" customFormat="1" ht="15.75" thickBot="1" x14ac:dyDescent="0.3">
      <c r="A42" s="46" t="s">
        <v>13</v>
      </c>
      <c r="B42" s="46" t="s">
        <v>14</v>
      </c>
      <c r="C42" s="47" t="s">
        <v>347</v>
      </c>
      <c r="D42" s="7"/>
      <c r="E42" s="414">
        <v>1</v>
      </c>
      <c r="F42" s="8"/>
      <c r="G42" s="8"/>
      <c r="H42" s="8"/>
      <c r="I42" s="8"/>
      <c r="J42" s="8"/>
      <c r="K42" s="8"/>
      <c r="L42" s="7"/>
      <c r="M42" s="8"/>
      <c r="N42" s="7"/>
      <c r="O42" s="333"/>
      <c r="P42" s="9"/>
      <c r="Q42" s="122"/>
      <c r="R42" s="122"/>
      <c r="S42" s="122"/>
      <c r="T42" s="309"/>
      <c r="U42" s="309"/>
      <c r="V42" s="309" t="s">
        <v>292</v>
      </c>
      <c r="W42" s="309" t="s">
        <v>292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369</v>
      </c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</row>
    <row r="43" spans="1:57" x14ac:dyDescent="0.25">
      <c r="C43" s="47"/>
      <c r="D43" s="308"/>
      <c r="E43" s="7"/>
      <c r="F43" s="8"/>
      <c r="G43" s="8"/>
      <c r="H43" s="8"/>
      <c r="I43" s="8"/>
      <c r="J43" s="8"/>
      <c r="K43" s="8"/>
      <c r="L43" s="7"/>
      <c r="M43" s="8"/>
      <c r="N43" s="7"/>
      <c r="O43" s="333"/>
      <c r="T43" s="413"/>
      <c r="U43" s="413"/>
      <c r="V43" s="413"/>
      <c r="W43" s="413"/>
      <c r="AD43" s="26"/>
      <c r="AE43" s="26"/>
      <c r="AF43" s="26"/>
      <c r="AG43" s="26"/>
      <c r="AH43" s="26"/>
      <c r="AI43" s="26"/>
      <c r="AJ43" s="26"/>
    </row>
    <row r="44" spans="1:57" s="306" customFormat="1" x14ac:dyDescent="0.25">
      <c r="A44" s="46" t="s">
        <v>16</v>
      </c>
      <c r="B44" s="46" t="s">
        <v>14</v>
      </c>
      <c r="C44" s="326" t="s">
        <v>34</v>
      </c>
      <c r="D44" s="32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3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09"/>
      <c r="U44" s="309"/>
      <c r="V44" s="297"/>
      <c r="W44" s="29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3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8"/>
      <c r="K45" s="328"/>
      <c r="L45" s="329"/>
      <c r="M45" s="328"/>
      <c r="N45" s="330"/>
      <c r="O45" s="333"/>
      <c r="P45" s="9"/>
      <c r="Q45" s="122"/>
      <c r="R45" s="122"/>
      <c r="S45" s="122"/>
      <c r="T45" s="309"/>
      <c r="U45" s="309"/>
      <c r="V45" s="297"/>
      <c r="W45" s="29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3" customFormat="1" ht="15.75" thickBot="1" x14ac:dyDescent="0.3">
      <c r="A46" s="46"/>
      <c r="B46" s="46"/>
      <c r="C46" s="331"/>
      <c r="D46" s="332"/>
      <c r="E46" s="329"/>
      <c r="F46" s="328"/>
      <c r="G46" s="328"/>
      <c r="H46" s="328"/>
      <c r="I46" s="328"/>
      <c r="J46" s="328"/>
      <c r="K46" s="328"/>
      <c r="L46" s="329"/>
      <c r="M46" s="328"/>
      <c r="N46" s="330"/>
      <c r="O46" s="333"/>
      <c r="P46" s="9"/>
      <c r="Q46" s="122"/>
      <c r="R46" s="122"/>
      <c r="S46" s="122"/>
      <c r="T46" s="309"/>
      <c r="U46" s="309"/>
      <c r="V46" s="297"/>
      <c r="W46" s="29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8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6"/>
      <c r="B48" s="286"/>
      <c r="C48" s="2" t="s">
        <v>117</v>
      </c>
      <c r="D48" s="287"/>
      <c r="E48" s="4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274</v>
      </c>
      <c r="S49" s="9"/>
      <c r="T49" s="9"/>
      <c r="U49" s="9"/>
      <c r="V49" s="9"/>
      <c r="W49" s="9"/>
      <c r="X49" s="9"/>
    </row>
    <row r="50" spans="1:57" x14ac:dyDescent="0.25">
      <c r="C50" s="1478" t="s">
        <v>0</v>
      </c>
      <c r="D50" s="1481" t="s">
        <v>74</v>
      </c>
      <c r="E50" s="1484" t="s">
        <v>75</v>
      </c>
      <c r="F50" s="1485" t="s">
        <v>2</v>
      </c>
      <c r="G50" s="1485"/>
      <c r="H50" s="1485"/>
      <c r="I50" s="1485"/>
      <c r="J50" s="1485"/>
      <c r="K50" s="1486"/>
      <c r="L50" s="1484" t="s">
        <v>3</v>
      </c>
      <c r="M50" s="1484" t="s">
        <v>4</v>
      </c>
      <c r="N50" s="1484" t="s">
        <v>5</v>
      </c>
      <c r="O50" s="348"/>
      <c r="S50" s="9"/>
      <c r="T50" s="9"/>
      <c r="U50" s="9"/>
      <c r="V50" s="9"/>
      <c r="W50" s="9"/>
      <c r="X50" s="9"/>
    </row>
    <row r="51" spans="1:57" x14ac:dyDescent="0.25">
      <c r="C51" s="1479"/>
      <c r="D51" s="1482"/>
      <c r="E51" s="1484"/>
      <c r="F51" s="1484" t="s">
        <v>6</v>
      </c>
      <c r="G51" s="1487" t="s">
        <v>7</v>
      </c>
      <c r="H51" s="1487"/>
      <c r="I51" s="1487"/>
      <c r="J51" s="1487"/>
      <c r="K51" s="1484" t="s">
        <v>8</v>
      </c>
      <c r="L51" s="1484"/>
      <c r="M51" s="1484"/>
      <c r="N51" s="1484"/>
      <c r="O51" s="348"/>
      <c r="S51" s="9"/>
      <c r="T51" s="9"/>
      <c r="U51" s="9"/>
      <c r="V51" s="9"/>
      <c r="W51" s="9"/>
      <c r="X51" s="9"/>
    </row>
    <row r="52" spans="1:57" x14ac:dyDescent="0.25">
      <c r="C52" s="1479"/>
      <c r="D52" s="1482"/>
      <c r="E52" s="1484"/>
      <c r="F52" s="1486"/>
      <c r="G52" s="1484" t="s">
        <v>9</v>
      </c>
      <c r="H52" s="1485" t="s">
        <v>10</v>
      </c>
      <c r="I52" s="1486"/>
      <c r="J52" s="1486"/>
      <c r="K52" s="1486"/>
      <c r="L52" s="1484"/>
      <c r="M52" s="1484"/>
      <c r="N52" s="1484"/>
      <c r="O52" s="348"/>
      <c r="S52" s="9"/>
      <c r="T52" s="9"/>
      <c r="U52" s="9"/>
      <c r="V52" s="9"/>
      <c r="W52" s="9"/>
      <c r="X52" s="9"/>
      <c r="AP52" s="9" t="s">
        <v>313</v>
      </c>
      <c r="AS52" s="1491" t="s">
        <v>287</v>
      </c>
      <c r="AT52" s="1491"/>
      <c r="AU52" s="1491" t="s">
        <v>288</v>
      </c>
      <c r="AV52" s="1491"/>
      <c r="AW52" s="1491" t="s">
        <v>289</v>
      </c>
      <c r="AX52" s="1491"/>
      <c r="AY52" s="1491" t="s">
        <v>308</v>
      </c>
      <c r="AZ52" s="1491"/>
      <c r="BA52" s="1491"/>
      <c r="BB52" s="289"/>
      <c r="BC52" s="289"/>
      <c r="BD52" s="289"/>
      <c r="BE52" s="289"/>
    </row>
    <row r="53" spans="1:57" x14ac:dyDescent="0.25">
      <c r="C53" s="1479"/>
      <c r="D53" s="1482"/>
      <c r="E53" s="1484"/>
      <c r="F53" s="1486"/>
      <c r="G53" s="1489"/>
      <c r="H53" s="1484" t="s">
        <v>11</v>
      </c>
      <c r="I53" s="1484" t="s">
        <v>12</v>
      </c>
      <c r="J53" s="1484" t="s">
        <v>13</v>
      </c>
      <c r="K53" s="1486"/>
      <c r="L53" s="1484"/>
      <c r="M53" s="1484"/>
      <c r="N53" s="1484"/>
      <c r="O53" s="348"/>
      <c r="S53" s="9"/>
      <c r="T53" s="1484" t="s">
        <v>11</v>
      </c>
      <c r="U53" s="1484" t="s">
        <v>12</v>
      </c>
      <c r="V53" s="1484" t="s">
        <v>13</v>
      </c>
      <c r="W53" s="1493" t="s">
        <v>9</v>
      </c>
      <c r="X53" s="1492" t="s">
        <v>309</v>
      </c>
      <c r="Y53" s="1493"/>
      <c r="Z53" s="1493"/>
      <c r="AA53" s="1493"/>
      <c r="AB53" s="1493"/>
      <c r="AC53" s="1493"/>
      <c r="AD53" s="1493"/>
      <c r="AE53" s="1493"/>
      <c r="AF53" s="1493"/>
      <c r="AG53" s="296" t="s">
        <v>307</v>
      </c>
      <c r="AH53" s="296"/>
      <c r="AI53" s="296"/>
      <c r="AJ53" s="296"/>
      <c r="AM53" s="300"/>
      <c r="AN53" s="8"/>
      <c r="AO53" s="47" t="s">
        <v>47</v>
      </c>
      <c r="AP53" s="126" t="s">
        <v>210</v>
      </c>
      <c r="AQ53" s="126" t="s">
        <v>209</v>
      </c>
      <c r="AR53" s="26" t="s">
        <v>290</v>
      </c>
      <c r="AS53" s="281" t="s">
        <v>291</v>
      </c>
      <c r="AT53" s="281" t="s">
        <v>113</v>
      </c>
      <c r="AU53" s="281" t="s">
        <v>291</v>
      </c>
      <c r="AV53" s="281" t="s">
        <v>113</v>
      </c>
      <c r="AW53" s="281" t="s">
        <v>291</v>
      </c>
      <c r="AX53" s="281" t="s">
        <v>113</v>
      </c>
      <c r="AY53" s="58" t="s">
        <v>291</v>
      </c>
      <c r="AZ53" s="58" t="s">
        <v>113</v>
      </c>
      <c r="BA53" s="58" t="s">
        <v>290</v>
      </c>
      <c r="BB53" s="26" t="s">
        <v>287</v>
      </c>
      <c r="BC53" s="26" t="s">
        <v>288</v>
      </c>
      <c r="BD53" s="26" t="s">
        <v>289</v>
      </c>
      <c r="BE53" s="26" t="s">
        <v>290</v>
      </c>
    </row>
    <row r="54" spans="1:57" x14ac:dyDescent="0.25">
      <c r="C54" s="1479"/>
      <c r="D54" s="1482"/>
      <c r="E54" s="1484"/>
      <c r="F54" s="1486"/>
      <c r="G54" s="1489"/>
      <c r="H54" s="1484"/>
      <c r="I54" s="1484"/>
      <c r="J54" s="1484"/>
      <c r="K54" s="1486"/>
      <c r="L54" s="1484"/>
      <c r="M54" s="1484"/>
      <c r="N54" s="1484"/>
      <c r="O54" s="348"/>
      <c r="S54" s="9"/>
      <c r="T54" s="1484"/>
      <c r="U54" s="1484"/>
      <c r="V54" s="1484"/>
      <c r="W54" s="1493"/>
      <c r="X54" s="1493"/>
      <c r="Y54" s="1493"/>
      <c r="Z54" s="1493"/>
      <c r="AA54" s="1493"/>
      <c r="AB54" s="1493"/>
      <c r="AC54" s="1493"/>
      <c r="AD54" s="1493"/>
      <c r="AE54" s="1493"/>
      <c r="AF54" s="1493"/>
      <c r="AG54" s="26"/>
      <c r="AH54" s="26"/>
      <c r="AI54" s="26"/>
      <c r="AJ54" s="26"/>
      <c r="AM54" s="300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479"/>
      <c r="D55" s="1482"/>
      <c r="E55" s="1484"/>
      <c r="F55" s="1486"/>
      <c r="G55" s="1489"/>
      <c r="H55" s="1484"/>
      <c r="I55" s="1484"/>
      <c r="J55" s="1484"/>
      <c r="K55" s="1486"/>
      <c r="L55" s="1484"/>
      <c r="M55" s="1484"/>
      <c r="N55" s="1484"/>
      <c r="O55" s="348"/>
      <c r="S55" s="9"/>
      <c r="T55" s="1484"/>
      <c r="U55" s="1484"/>
      <c r="V55" s="1484"/>
      <c r="W55" s="1493"/>
      <c r="X55" s="1493" t="s">
        <v>287</v>
      </c>
      <c r="Y55" s="1493"/>
      <c r="Z55" s="1493" t="s">
        <v>288</v>
      </c>
      <c r="AA55" s="1493"/>
      <c r="AB55" s="1493" t="s">
        <v>289</v>
      </c>
      <c r="AC55" s="1493"/>
      <c r="AD55" s="1493" t="s">
        <v>308</v>
      </c>
      <c r="AE55" s="1493"/>
      <c r="AF55" s="1493"/>
      <c r="AG55" s="26"/>
      <c r="AH55" s="26"/>
      <c r="AI55" s="26"/>
      <c r="AJ55" s="26"/>
      <c r="AM55" s="300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480"/>
      <c r="D56" s="1483"/>
      <c r="E56" s="1484"/>
      <c r="F56" s="1486"/>
      <c r="G56" s="1489"/>
      <c r="H56" s="1484"/>
      <c r="I56" s="1484"/>
      <c r="J56" s="1484"/>
      <c r="K56" s="1486"/>
      <c r="L56" s="1484"/>
      <c r="M56" s="1484"/>
      <c r="N56" s="1484"/>
      <c r="O56" s="348"/>
      <c r="S56" s="9"/>
      <c r="T56" s="1484"/>
      <c r="U56" s="1484"/>
      <c r="V56" s="1484"/>
      <c r="W56" s="126"/>
      <c r="X56" s="126" t="s">
        <v>291</v>
      </c>
      <c r="Y56" s="126" t="s">
        <v>113</v>
      </c>
      <c r="Z56" s="126" t="s">
        <v>291</v>
      </c>
      <c r="AA56" s="126" t="s">
        <v>113</v>
      </c>
      <c r="AB56" s="126" t="s">
        <v>291</v>
      </c>
      <c r="AC56" s="126" t="s">
        <v>113</v>
      </c>
      <c r="AD56" s="126" t="s">
        <v>291</v>
      </c>
      <c r="AE56" s="126" t="s">
        <v>113</v>
      </c>
      <c r="AF56" s="126" t="s">
        <v>290</v>
      </c>
      <c r="AG56" s="26" t="s">
        <v>287</v>
      </c>
      <c r="AH56" s="26" t="s">
        <v>288</v>
      </c>
      <c r="AI56" s="26" t="s">
        <v>289</v>
      </c>
      <c r="AJ56" s="26" t="s">
        <v>290</v>
      </c>
      <c r="AM56" s="300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6" t="s">
        <v>426</v>
      </c>
      <c r="D57" s="47">
        <v>4</v>
      </c>
      <c r="E57" s="284"/>
      <c r="F57" s="285"/>
      <c r="G57" s="285"/>
      <c r="H57" s="285"/>
      <c r="I57" s="285"/>
      <c r="J57" s="285"/>
      <c r="K57" s="285"/>
      <c r="L57" s="284"/>
      <c r="M57" s="285"/>
      <c r="N57" s="284"/>
      <c r="O57" s="333"/>
      <c r="T57" s="309"/>
      <c r="U57" s="309"/>
      <c r="V57" s="309"/>
      <c r="W57" s="309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0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8" customFormat="1" x14ac:dyDescent="0.25">
      <c r="A58" s="46" t="s">
        <v>13</v>
      </c>
      <c r="B58" s="46" t="s">
        <v>14</v>
      </c>
      <c r="C58" s="47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3" t="s">
        <v>293</v>
      </c>
      <c r="U58" s="413"/>
      <c r="V58" s="413" t="s">
        <v>298</v>
      </c>
      <c r="W58" s="413" t="s">
        <v>368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2" customFormat="1" x14ac:dyDescent="0.25">
      <c r="A60" s="46" t="s">
        <v>13</v>
      </c>
      <c r="B60" s="46" t="s">
        <v>14</v>
      </c>
      <c r="C60" s="47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3"/>
      <c r="P60" s="9"/>
      <c r="Q60" s="122"/>
      <c r="R60" s="122"/>
      <c r="S60" s="122"/>
      <c r="T60" s="413" t="s">
        <v>299</v>
      </c>
      <c r="U60" s="413"/>
      <c r="V60" s="413" t="s">
        <v>298</v>
      </c>
      <c r="W60" s="413" t="s">
        <v>293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2" customFormat="1" x14ac:dyDescent="0.25">
      <c r="A61" s="46" t="s">
        <v>13</v>
      </c>
      <c r="B61" s="46" t="s">
        <v>31</v>
      </c>
      <c r="C61" s="47" t="s">
        <v>382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3"/>
      <c r="P61" s="9"/>
      <c r="Q61" s="122"/>
      <c r="R61" s="122"/>
      <c r="S61" s="122"/>
      <c r="T61" s="413" t="s">
        <v>299</v>
      </c>
      <c r="U61" s="413"/>
      <c r="V61" s="413" t="s">
        <v>298</v>
      </c>
      <c r="W61" s="413" t="s">
        <v>293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39"/>
      <c r="AN61" s="340"/>
      <c r="AO61" s="19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</row>
    <row r="62" spans="1:57" s="5" customFormat="1" x14ac:dyDescent="0.25">
      <c r="A62" s="46" t="s">
        <v>13</v>
      </c>
      <c r="B62" s="46" t="s">
        <v>14</v>
      </c>
      <c r="C62" s="47" t="s">
        <v>342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3"/>
      <c r="P62" s="9"/>
      <c r="Q62" s="122"/>
      <c r="R62" s="122"/>
      <c r="S62" s="9"/>
      <c r="T62" s="309"/>
      <c r="U62" s="309"/>
      <c r="V62" s="309" t="s">
        <v>292</v>
      </c>
      <c r="W62" s="309" t="s">
        <v>292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6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3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09"/>
      <c r="U63" s="309"/>
      <c r="V63" s="309" t="s">
        <v>292</v>
      </c>
      <c r="W63" s="309" t="s">
        <v>292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7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6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3"/>
      <c r="P64" s="9"/>
      <c r="Q64" s="122"/>
      <c r="R64" s="126" t="e">
        <f>#REF!</f>
        <v>#REF!</v>
      </c>
      <c r="S64" s="122" t="e">
        <f>#REF!</f>
        <v>#REF!</v>
      </c>
      <c r="T64" s="309"/>
      <c r="U64" s="309"/>
      <c r="V64" s="297"/>
      <c r="W64" s="29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3"/>
      <c r="U65" s="122"/>
      <c r="V65" s="122"/>
      <c r="W65" s="413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8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3"/>
      <c r="P66" s="9"/>
      <c r="Q66" s="122"/>
      <c r="R66" s="122" t="e">
        <f>#REF!</f>
        <v>#REF!</v>
      </c>
      <c r="S66" s="122" t="e">
        <f>#REF!</f>
        <v>#REF!</v>
      </c>
      <c r="T66" s="413" t="s">
        <v>299</v>
      </c>
      <c r="U66" s="413"/>
      <c r="V66" s="413" t="s">
        <v>300</v>
      </c>
      <c r="W66" s="413" t="s">
        <v>293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6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3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09" t="s">
        <v>293</v>
      </c>
      <c r="U67" s="309"/>
      <c r="V67" s="297" t="s">
        <v>292</v>
      </c>
      <c r="W67" s="297" t="s">
        <v>294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1">
        <f>SUM(D57:D67)</f>
        <v>13</v>
      </c>
      <c r="E68" s="291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8"/>
      <c r="S68" s="9" t="e">
        <f>SUM(S58:S67)</f>
        <v>#REF!</v>
      </c>
      <c r="T68" s="298"/>
      <c r="U68" s="298"/>
      <c r="V68" s="298"/>
      <c r="W68" s="298"/>
      <c r="X68" s="298">
        <f t="shared" ref="X68:AJ68" si="19">SUM(X57:X67)</f>
        <v>34</v>
      </c>
      <c r="Y68" s="298">
        <f t="shared" si="19"/>
        <v>0</v>
      </c>
      <c r="Z68" s="298">
        <f t="shared" si="19"/>
        <v>0</v>
      </c>
      <c r="AA68" s="298">
        <f t="shared" si="19"/>
        <v>0</v>
      </c>
      <c r="AB68" s="298">
        <f t="shared" si="19"/>
        <v>14</v>
      </c>
      <c r="AC68" s="298">
        <f t="shared" si="19"/>
        <v>6</v>
      </c>
      <c r="AD68" s="298">
        <f t="shared" si="19"/>
        <v>48</v>
      </c>
      <c r="AE68" s="298">
        <f t="shared" si="19"/>
        <v>6</v>
      </c>
      <c r="AF68" s="298">
        <f t="shared" si="19"/>
        <v>54</v>
      </c>
      <c r="AG68" s="298">
        <f t="shared" si="19"/>
        <v>34</v>
      </c>
      <c r="AH68" s="298">
        <f t="shared" si="19"/>
        <v>0</v>
      </c>
      <c r="AI68" s="298">
        <f t="shared" si="19"/>
        <v>20</v>
      </c>
      <c r="AJ68" s="298">
        <f t="shared" si="19"/>
        <v>54</v>
      </c>
    </row>
    <row r="69" spans="1:57" x14ac:dyDescent="0.25">
      <c r="A69" s="286"/>
      <c r="B69" s="286"/>
      <c r="C69" s="2"/>
      <c r="D69" s="287"/>
      <c r="E69" s="4"/>
      <c r="F69" s="3"/>
      <c r="G69" s="3"/>
      <c r="H69" s="3"/>
      <c r="I69" s="3"/>
      <c r="J69" s="3"/>
      <c r="K69" s="3"/>
      <c r="L69" s="3"/>
      <c r="M69" s="3"/>
      <c r="N69" s="288"/>
      <c r="O69" s="288"/>
      <c r="S69" s="9"/>
      <c r="T69" s="413"/>
      <c r="U69" s="413"/>
      <c r="V69" s="413"/>
      <c r="W69" s="413"/>
      <c r="X69" s="9"/>
    </row>
    <row r="70" spans="1:57" x14ac:dyDescent="0.25">
      <c r="A70" s="286"/>
      <c r="B70" s="286"/>
      <c r="C70" s="2"/>
      <c r="D70" s="287"/>
      <c r="E70" s="4"/>
      <c r="F70" s="3"/>
      <c r="G70" s="3"/>
      <c r="H70" s="3"/>
      <c r="I70" s="3"/>
      <c r="J70" s="3"/>
      <c r="K70" s="3"/>
      <c r="L70" s="3"/>
      <c r="M70" s="3"/>
      <c r="N70" s="288"/>
      <c r="O70" s="288"/>
      <c r="S70" s="9"/>
      <c r="T70" s="9"/>
      <c r="U70" s="9"/>
      <c r="V70" s="9"/>
      <c r="W70" s="9"/>
      <c r="X70" s="9"/>
    </row>
    <row r="71" spans="1:57" x14ac:dyDescent="0.25">
      <c r="C71" s="1" t="s">
        <v>303</v>
      </c>
      <c r="P71" s="9" t="s">
        <v>274</v>
      </c>
      <c r="S71" s="9"/>
      <c r="T71" s="9"/>
      <c r="U71" s="9"/>
      <c r="V71" s="9"/>
      <c r="W71" s="9"/>
      <c r="X71" s="9"/>
    </row>
    <row r="72" spans="1:57" x14ac:dyDescent="0.25">
      <c r="C72" s="1478" t="s">
        <v>0</v>
      </c>
      <c r="D72" s="1481" t="s">
        <v>74</v>
      </c>
      <c r="E72" s="1484" t="s">
        <v>75</v>
      </c>
      <c r="F72" s="1485" t="s">
        <v>2</v>
      </c>
      <c r="G72" s="1485"/>
      <c r="H72" s="1485"/>
      <c r="I72" s="1485"/>
      <c r="J72" s="1485"/>
      <c r="K72" s="1486"/>
      <c r="L72" s="1484" t="s">
        <v>3</v>
      </c>
      <c r="M72" s="1484" t="s">
        <v>4</v>
      </c>
      <c r="N72" s="1484" t="s">
        <v>5</v>
      </c>
      <c r="O72" s="348"/>
      <c r="S72" s="9"/>
      <c r="T72" s="9"/>
      <c r="U72" s="9"/>
      <c r="V72" s="9"/>
      <c r="W72" s="9"/>
      <c r="X72" s="9"/>
    </row>
    <row r="73" spans="1:57" x14ac:dyDescent="0.25">
      <c r="C73" s="1479"/>
      <c r="D73" s="1482"/>
      <c r="E73" s="1484"/>
      <c r="F73" s="1484" t="s">
        <v>6</v>
      </c>
      <c r="G73" s="1487" t="s">
        <v>7</v>
      </c>
      <c r="H73" s="1487"/>
      <c r="I73" s="1487"/>
      <c r="J73" s="1487"/>
      <c r="K73" s="1484" t="s">
        <v>8</v>
      </c>
      <c r="L73" s="1484"/>
      <c r="M73" s="1484"/>
      <c r="N73" s="1484"/>
      <c r="O73" s="348"/>
      <c r="S73" s="9"/>
      <c r="T73" s="9"/>
      <c r="U73" s="9"/>
      <c r="V73" s="9"/>
      <c r="W73" s="9"/>
      <c r="X73" s="9"/>
    </row>
    <row r="74" spans="1:57" x14ac:dyDescent="0.25">
      <c r="C74" s="1479"/>
      <c r="D74" s="1482"/>
      <c r="E74" s="1484"/>
      <c r="F74" s="1486"/>
      <c r="G74" s="1484" t="s">
        <v>9</v>
      </c>
      <c r="H74" s="1485" t="s">
        <v>10</v>
      </c>
      <c r="I74" s="1486"/>
      <c r="J74" s="1486"/>
      <c r="K74" s="1486"/>
      <c r="L74" s="1484"/>
      <c r="M74" s="1484"/>
      <c r="N74" s="1484"/>
      <c r="O74" s="348"/>
      <c r="S74" s="9"/>
      <c r="T74" s="9"/>
      <c r="U74" s="9"/>
      <c r="V74" s="9"/>
      <c r="W74" s="9"/>
      <c r="X74" s="9"/>
    </row>
    <row r="75" spans="1:57" x14ac:dyDescent="0.25">
      <c r="C75" s="1479"/>
      <c r="D75" s="1482"/>
      <c r="E75" s="1484"/>
      <c r="F75" s="1486"/>
      <c r="G75" s="1489"/>
      <c r="H75" s="1484" t="s">
        <v>11</v>
      </c>
      <c r="I75" s="1484" t="s">
        <v>12</v>
      </c>
      <c r="J75" s="1484" t="s">
        <v>13</v>
      </c>
      <c r="K75" s="1486"/>
      <c r="L75" s="1484"/>
      <c r="M75" s="1484"/>
      <c r="N75" s="1484"/>
      <c r="O75" s="348"/>
      <c r="S75" s="9"/>
      <c r="T75" s="1484" t="s">
        <v>11</v>
      </c>
      <c r="U75" s="1484" t="s">
        <v>12</v>
      </c>
      <c r="V75" s="1484" t="s">
        <v>13</v>
      </c>
      <c r="W75" s="1493" t="s">
        <v>9</v>
      </c>
      <c r="X75" s="1492" t="s">
        <v>309</v>
      </c>
      <c r="Y75" s="1493"/>
      <c r="Z75" s="1493"/>
      <c r="AA75" s="1493"/>
      <c r="AB75" s="1493"/>
      <c r="AC75" s="1493"/>
      <c r="AD75" s="1493"/>
      <c r="AE75" s="1493"/>
      <c r="AF75" s="1493"/>
      <c r="AG75" s="296" t="s">
        <v>307</v>
      </c>
      <c r="AH75" s="296"/>
      <c r="AI75" s="296"/>
      <c r="AJ75" s="296"/>
    </row>
    <row r="76" spans="1:57" x14ac:dyDescent="0.25">
      <c r="C76" s="1479"/>
      <c r="D76" s="1482"/>
      <c r="E76" s="1484"/>
      <c r="F76" s="1486"/>
      <c r="G76" s="1489"/>
      <c r="H76" s="1484"/>
      <c r="I76" s="1484"/>
      <c r="J76" s="1484"/>
      <c r="K76" s="1486"/>
      <c r="L76" s="1484"/>
      <c r="M76" s="1484"/>
      <c r="N76" s="1484"/>
      <c r="O76" s="348"/>
      <c r="S76" s="9"/>
      <c r="T76" s="1484"/>
      <c r="U76" s="1484"/>
      <c r="V76" s="1484"/>
      <c r="W76" s="1493"/>
      <c r="X76" s="1493"/>
      <c r="Y76" s="1493"/>
      <c r="Z76" s="1493"/>
      <c r="AA76" s="1493"/>
      <c r="AB76" s="1493"/>
      <c r="AC76" s="1493"/>
      <c r="AD76" s="1493"/>
      <c r="AE76" s="1493"/>
      <c r="AF76" s="1493"/>
      <c r="AG76" s="26"/>
      <c r="AH76" s="26"/>
      <c r="AI76" s="26"/>
      <c r="AJ76" s="26"/>
      <c r="AP76" s="9" t="s">
        <v>313</v>
      </c>
      <c r="AS76" s="1491" t="s">
        <v>287</v>
      </c>
      <c r="AT76" s="1491"/>
      <c r="AU76" s="1491" t="s">
        <v>288</v>
      </c>
      <c r="AV76" s="1491"/>
      <c r="AW76" s="1491" t="s">
        <v>289</v>
      </c>
      <c r="AX76" s="1491"/>
      <c r="AY76" s="1491" t="s">
        <v>308</v>
      </c>
      <c r="AZ76" s="1491"/>
      <c r="BA76" s="1491"/>
      <c r="BB76" s="289"/>
      <c r="BC76" s="289"/>
      <c r="BD76" s="289"/>
      <c r="BE76" s="289"/>
    </row>
    <row r="77" spans="1:57" x14ac:dyDescent="0.25">
      <c r="C77" s="1479"/>
      <c r="D77" s="1482"/>
      <c r="E77" s="1484"/>
      <c r="F77" s="1486"/>
      <c r="G77" s="1489"/>
      <c r="H77" s="1484"/>
      <c r="I77" s="1484"/>
      <c r="J77" s="1484"/>
      <c r="K77" s="1486"/>
      <c r="L77" s="1484"/>
      <c r="M77" s="1484"/>
      <c r="N77" s="1484"/>
      <c r="O77" s="348"/>
      <c r="S77" s="9"/>
      <c r="T77" s="1484"/>
      <c r="U77" s="1484"/>
      <c r="V77" s="1484"/>
      <c r="W77" s="1493"/>
      <c r="X77" s="1493" t="s">
        <v>287</v>
      </c>
      <c r="Y77" s="1493"/>
      <c r="Z77" s="1493" t="s">
        <v>288</v>
      </c>
      <c r="AA77" s="1493"/>
      <c r="AB77" s="1493" t="s">
        <v>289</v>
      </c>
      <c r="AC77" s="1493"/>
      <c r="AD77" s="1493" t="s">
        <v>308</v>
      </c>
      <c r="AE77" s="1493"/>
      <c r="AF77" s="1493"/>
      <c r="AG77" s="26"/>
      <c r="AH77" s="26"/>
      <c r="AI77" s="26"/>
      <c r="AJ77" s="26"/>
      <c r="AM77" s="300"/>
      <c r="AN77" s="8"/>
      <c r="AO77" s="47" t="s">
        <v>47</v>
      </c>
      <c r="AP77" s="126" t="s">
        <v>210</v>
      </c>
      <c r="AQ77" s="126" t="s">
        <v>209</v>
      </c>
      <c r="AR77" s="26" t="s">
        <v>290</v>
      </c>
      <c r="AS77" s="281" t="s">
        <v>291</v>
      </c>
      <c r="AT77" s="281" t="s">
        <v>113</v>
      </c>
      <c r="AU77" s="281" t="s">
        <v>291</v>
      </c>
      <c r="AV77" s="281" t="s">
        <v>113</v>
      </c>
      <c r="AW77" s="281" t="s">
        <v>291</v>
      </c>
      <c r="AX77" s="281" t="s">
        <v>113</v>
      </c>
      <c r="AY77" s="58" t="s">
        <v>291</v>
      </c>
      <c r="AZ77" s="58" t="s">
        <v>113</v>
      </c>
      <c r="BA77" s="58" t="s">
        <v>290</v>
      </c>
      <c r="BB77" s="26" t="s">
        <v>287</v>
      </c>
      <c r="BC77" s="26" t="s">
        <v>288</v>
      </c>
      <c r="BD77" s="26" t="s">
        <v>289</v>
      </c>
      <c r="BE77" s="26" t="s">
        <v>290</v>
      </c>
    </row>
    <row r="78" spans="1:57" x14ac:dyDescent="0.25">
      <c r="C78" s="1480"/>
      <c r="D78" s="1483"/>
      <c r="E78" s="1484"/>
      <c r="F78" s="1486"/>
      <c r="G78" s="1489"/>
      <c r="H78" s="1484"/>
      <c r="I78" s="1484"/>
      <c r="J78" s="1484"/>
      <c r="K78" s="1486"/>
      <c r="L78" s="1484"/>
      <c r="M78" s="1484"/>
      <c r="N78" s="1484"/>
      <c r="O78" s="348"/>
      <c r="S78" s="9"/>
      <c r="T78" s="1484"/>
      <c r="U78" s="1484"/>
      <c r="V78" s="1484"/>
      <c r="W78" s="126"/>
      <c r="X78" s="126" t="s">
        <v>291</v>
      </c>
      <c r="Y78" s="126" t="s">
        <v>113</v>
      </c>
      <c r="Z78" s="126" t="s">
        <v>291</v>
      </c>
      <c r="AA78" s="126" t="s">
        <v>113</v>
      </c>
      <c r="AB78" s="126" t="s">
        <v>291</v>
      </c>
      <c r="AC78" s="126" t="s">
        <v>113</v>
      </c>
      <c r="AD78" s="126" t="s">
        <v>291</v>
      </c>
      <c r="AE78" s="126" t="s">
        <v>113</v>
      </c>
      <c r="AF78" s="126" t="s">
        <v>290</v>
      </c>
      <c r="AG78" s="26" t="s">
        <v>287</v>
      </c>
      <c r="AH78" s="26" t="s">
        <v>288</v>
      </c>
      <c r="AI78" s="26" t="s">
        <v>289</v>
      </c>
      <c r="AJ78" s="26" t="s">
        <v>290</v>
      </c>
      <c r="AM78" s="300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8" customFormat="1" x14ac:dyDescent="0.25">
      <c r="A79" s="46" t="s">
        <v>13</v>
      </c>
      <c r="B79" s="46" t="s">
        <v>31</v>
      </c>
      <c r="C79" s="422" t="s">
        <v>376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3" t="s">
        <v>293</v>
      </c>
      <c r="U79" s="413"/>
      <c r="V79" s="413" t="s">
        <v>300</v>
      </c>
      <c r="W79" s="413" t="s">
        <v>427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8" customFormat="1" ht="26.25" x14ac:dyDescent="0.25">
      <c r="A80" s="46" t="s">
        <v>13</v>
      </c>
      <c r="B80" s="46" t="s">
        <v>31</v>
      </c>
      <c r="C80" s="47" t="s">
        <v>378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3" t="s">
        <v>299</v>
      </c>
      <c r="U80" s="413"/>
      <c r="V80" s="413" t="s">
        <v>300</v>
      </c>
      <c r="W80" s="413" t="s">
        <v>293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3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6" customFormat="1" ht="26.25" x14ac:dyDescent="0.25">
      <c r="A82" s="46" t="s">
        <v>13</v>
      </c>
      <c r="B82" s="46" t="s">
        <v>31</v>
      </c>
      <c r="C82" s="47" t="s">
        <v>379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3"/>
      <c r="P82" s="9"/>
      <c r="Q82" s="122"/>
      <c r="R82" s="122"/>
      <c r="S82" s="122"/>
      <c r="T82" s="413" t="s">
        <v>299</v>
      </c>
      <c r="U82" s="413"/>
      <c r="V82" s="413" t="s">
        <v>300</v>
      </c>
      <c r="W82" s="413" t="s">
        <v>293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3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2" customFormat="1" x14ac:dyDescent="0.25">
      <c r="A83" s="46" t="s">
        <v>13</v>
      </c>
      <c r="B83" s="46" t="s">
        <v>14</v>
      </c>
      <c r="C83" s="47" t="s">
        <v>344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3"/>
      <c r="P83" s="9"/>
      <c r="Q83" s="122"/>
      <c r="R83" s="122"/>
      <c r="S83" s="9"/>
      <c r="T83" s="413" t="s">
        <v>299</v>
      </c>
      <c r="U83" s="413"/>
      <c r="V83" s="413" t="s">
        <v>300</v>
      </c>
      <c r="W83" s="413" t="s">
        <v>293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1"/>
      <c r="AO83" s="341"/>
      <c r="AP83" s="341"/>
      <c r="AQ83" s="341"/>
      <c r="AR83" s="341"/>
      <c r="AS83" s="341"/>
      <c r="AT83" s="341"/>
      <c r="AU83" s="341"/>
      <c r="AV83" s="341"/>
      <c r="AW83" s="341"/>
      <c r="AX83" s="341"/>
      <c r="AY83" s="341"/>
      <c r="AZ83" s="341"/>
      <c r="BA83" s="341"/>
      <c r="BB83" s="341"/>
      <c r="BC83" s="341"/>
      <c r="BD83" s="341"/>
      <c r="BE83" s="341"/>
    </row>
    <row r="84" spans="1:57" s="344" customFormat="1" ht="30.75" customHeight="1" x14ac:dyDescent="0.25">
      <c r="A84" s="46" t="s">
        <v>13</v>
      </c>
      <c r="B84" s="46" t="s">
        <v>14</v>
      </c>
      <c r="C84" s="34" t="s">
        <v>380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3"/>
      <c r="P84" s="9"/>
      <c r="Q84" s="122"/>
      <c r="R84" s="122"/>
      <c r="S84" s="122"/>
      <c r="T84" s="413" t="s">
        <v>299</v>
      </c>
      <c r="U84" s="413"/>
      <c r="V84" s="413" t="s">
        <v>300</v>
      </c>
      <c r="W84" s="413" t="s">
        <v>293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6" customFormat="1" x14ac:dyDescent="0.25">
      <c r="A85" s="46"/>
      <c r="B85" s="46"/>
      <c r="C85" s="47"/>
      <c r="D85" s="334"/>
      <c r="E85" s="7"/>
      <c r="F85" s="8"/>
      <c r="G85" s="8"/>
      <c r="H85" s="8"/>
      <c r="I85" s="8"/>
      <c r="J85" s="8"/>
      <c r="K85" s="8"/>
      <c r="L85" s="7"/>
      <c r="M85" s="8"/>
      <c r="N85" s="7"/>
      <c r="O85" s="333"/>
      <c r="P85" s="9"/>
      <c r="Q85" s="122"/>
      <c r="R85" s="122"/>
      <c r="S85" s="9"/>
      <c r="T85" s="309"/>
      <c r="U85" s="309"/>
      <c r="V85" s="309"/>
      <c r="W85" s="309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3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9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3"/>
      <c r="Q88" s="122" t="s">
        <v>282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0"/>
      <c r="E90" s="7"/>
      <c r="F90" s="8"/>
      <c r="G90" s="8"/>
      <c r="H90" s="8"/>
      <c r="I90" s="8"/>
      <c r="J90" s="8"/>
      <c r="K90" s="8"/>
      <c r="L90" s="7"/>
      <c r="M90" s="8"/>
      <c r="N90" s="7"/>
      <c r="O90" s="33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1">
        <f>SUM(D79:D90)</f>
        <v>1</v>
      </c>
      <c r="E91" s="291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8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286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478" t="s">
        <v>0</v>
      </c>
      <c r="D94" s="1481" t="s">
        <v>74</v>
      </c>
      <c r="E94" s="1484" t="s">
        <v>1</v>
      </c>
      <c r="F94" s="1485" t="s">
        <v>2</v>
      </c>
      <c r="G94" s="1485"/>
      <c r="H94" s="1485"/>
      <c r="I94" s="1485"/>
      <c r="J94" s="1485"/>
      <c r="K94" s="1486"/>
      <c r="L94" s="1484" t="s">
        <v>3</v>
      </c>
      <c r="M94" s="1484" t="s">
        <v>4</v>
      </c>
      <c r="N94" s="1484" t="s">
        <v>5</v>
      </c>
      <c r="O94" s="348"/>
      <c r="S94" s="9"/>
      <c r="T94" s="9"/>
      <c r="U94" s="9"/>
      <c r="V94" s="9"/>
      <c r="W94" s="9"/>
      <c r="X94" s="9"/>
    </row>
    <row r="95" spans="1:57" x14ac:dyDescent="0.25">
      <c r="C95" s="1479"/>
      <c r="D95" s="1482"/>
      <c r="E95" s="1484"/>
      <c r="F95" s="1484" t="s">
        <v>6</v>
      </c>
      <c r="G95" s="1487" t="s">
        <v>7</v>
      </c>
      <c r="H95" s="1487"/>
      <c r="I95" s="1487"/>
      <c r="J95" s="1487"/>
      <c r="K95" s="1484" t="s">
        <v>25</v>
      </c>
      <c r="L95" s="1484"/>
      <c r="M95" s="1484"/>
      <c r="N95" s="1484"/>
      <c r="O95" s="348"/>
      <c r="S95" s="9"/>
      <c r="T95" s="9"/>
      <c r="U95" s="9"/>
      <c r="V95" s="9"/>
      <c r="W95" s="9"/>
      <c r="X95" s="9"/>
    </row>
    <row r="96" spans="1:57" x14ac:dyDescent="0.25">
      <c r="C96" s="1479"/>
      <c r="D96" s="1482"/>
      <c r="E96" s="1484"/>
      <c r="F96" s="1486"/>
      <c r="G96" s="1484" t="s">
        <v>9</v>
      </c>
      <c r="H96" s="1485" t="s">
        <v>10</v>
      </c>
      <c r="I96" s="1486"/>
      <c r="J96" s="1486"/>
      <c r="K96" s="1486"/>
      <c r="L96" s="1484"/>
      <c r="M96" s="1484"/>
      <c r="N96" s="1484"/>
      <c r="O96" s="348"/>
      <c r="S96" s="9"/>
      <c r="T96" s="9"/>
      <c r="U96" s="9"/>
      <c r="V96" s="9"/>
      <c r="W96" s="9"/>
      <c r="X96" s="9"/>
    </row>
    <row r="97" spans="1:57" x14ac:dyDescent="0.25">
      <c r="C97" s="1479"/>
      <c r="D97" s="1482"/>
      <c r="E97" s="1484"/>
      <c r="F97" s="1486"/>
      <c r="G97" s="1489"/>
      <c r="H97" s="1490" t="s">
        <v>26</v>
      </c>
      <c r="I97" s="1490" t="s">
        <v>27</v>
      </c>
      <c r="J97" s="1490" t="s">
        <v>28</v>
      </c>
      <c r="K97" s="1486"/>
      <c r="L97" s="1484"/>
      <c r="M97" s="1484"/>
      <c r="N97" s="1484"/>
      <c r="O97" s="348"/>
      <c r="S97" s="9"/>
      <c r="T97" s="1484" t="s">
        <v>11</v>
      </c>
      <c r="U97" s="1484" t="s">
        <v>12</v>
      </c>
      <c r="V97" s="1484" t="s">
        <v>13</v>
      </c>
      <c r="W97" s="1493" t="s">
        <v>9</v>
      </c>
      <c r="X97" s="1492" t="s">
        <v>309</v>
      </c>
      <c r="Y97" s="1493"/>
      <c r="Z97" s="1493"/>
      <c r="AA97" s="1493"/>
      <c r="AB97" s="1493"/>
      <c r="AC97" s="1493"/>
      <c r="AD97" s="1493"/>
      <c r="AE97" s="1493"/>
      <c r="AF97" s="1493"/>
      <c r="AG97" s="296" t="s">
        <v>307</v>
      </c>
      <c r="AH97" s="296"/>
      <c r="AI97" s="296"/>
      <c r="AJ97" s="296"/>
      <c r="AP97" s="9" t="s">
        <v>313</v>
      </c>
      <c r="AS97" s="1491" t="s">
        <v>287</v>
      </c>
      <c r="AT97" s="1491"/>
      <c r="AU97" s="1491" t="s">
        <v>288</v>
      </c>
      <c r="AV97" s="1491"/>
      <c r="AW97" s="1491" t="s">
        <v>289</v>
      </c>
      <c r="AX97" s="1491"/>
      <c r="AY97" s="1491" t="s">
        <v>308</v>
      </c>
      <c r="AZ97" s="1491"/>
      <c r="BA97" s="1491"/>
      <c r="BB97" s="289"/>
      <c r="BC97" s="289"/>
      <c r="BD97" s="289"/>
      <c r="BE97" s="289"/>
    </row>
    <row r="98" spans="1:57" x14ac:dyDescent="0.25">
      <c r="C98" s="1479"/>
      <c r="D98" s="1482"/>
      <c r="E98" s="1484"/>
      <c r="F98" s="1486"/>
      <c r="G98" s="1489"/>
      <c r="H98" s="1490"/>
      <c r="I98" s="1490"/>
      <c r="J98" s="1490"/>
      <c r="K98" s="1486"/>
      <c r="L98" s="1484"/>
      <c r="M98" s="1484"/>
      <c r="N98" s="1484"/>
      <c r="O98" s="348"/>
      <c r="S98" s="9"/>
      <c r="T98" s="1484"/>
      <c r="U98" s="1484"/>
      <c r="V98" s="1484"/>
      <c r="W98" s="1493"/>
      <c r="X98" s="1493"/>
      <c r="Y98" s="1493"/>
      <c r="Z98" s="1493"/>
      <c r="AA98" s="1493"/>
      <c r="AB98" s="1493"/>
      <c r="AC98" s="1493"/>
      <c r="AD98" s="1493"/>
      <c r="AE98" s="1493"/>
      <c r="AF98" s="1493"/>
      <c r="AG98" s="26"/>
      <c r="AH98" s="26"/>
      <c r="AI98" s="26"/>
      <c r="AJ98" s="26"/>
      <c r="AM98" s="300"/>
      <c r="AN98" s="8"/>
      <c r="AO98" s="47" t="s">
        <v>47</v>
      </c>
      <c r="AP98" s="126" t="s">
        <v>210</v>
      </c>
      <c r="AQ98" s="126" t="s">
        <v>209</v>
      </c>
      <c r="AR98" s="26" t="s">
        <v>290</v>
      </c>
      <c r="AS98" s="281" t="s">
        <v>291</v>
      </c>
      <c r="AT98" s="281" t="s">
        <v>113</v>
      </c>
      <c r="AU98" s="281" t="s">
        <v>291</v>
      </c>
      <c r="AV98" s="281" t="s">
        <v>113</v>
      </c>
      <c r="AW98" s="281" t="s">
        <v>291</v>
      </c>
      <c r="AX98" s="281" t="s">
        <v>113</v>
      </c>
      <c r="AY98" s="58" t="s">
        <v>291</v>
      </c>
      <c r="AZ98" s="58" t="s">
        <v>113</v>
      </c>
      <c r="BA98" s="58" t="s">
        <v>290</v>
      </c>
      <c r="BB98" s="26" t="s">
        <v>287</v>
      </c>
      <c r="BC98" s="26" t="s">
        <v>288</v>
      </c>
      <c r="BD98" s="26" t="s">
        <v>289</v>
      </c>
      <c r="BE98" s="26" t="s">
        <v>290</v>
      </c>
    </row>
    <row r="99" spans="1:57" x14ac:dyDescent="0.25">
      <c r="C99" s="1479"/>
      <c r="D99" s="1482"/>
      <c r="E99" s="1484"/>
      <c r="F99" s="1486"/>
      <c r="G99" s="1489"/>
      <c r="H99" s="1490"/>
      <c r="I99" s="1490"/>
      <c r="J99" s="1490"/>
      <c r="K99" s="1486"/>
      <c r="L99" s="1484"/>
      <c r="M99" s="1484"/>
      <c r="N99" s="1484"/>
      <c r="O99" s="348"/>
      <c r="S99" s="9"/>
      <c r="T99" s="1484"/>
      <c r="U99" s="1484"/>
      <c r="V99" s="1484"/>
      <c r="W99" s="1493"/>
      <c r="X99" s="1493" t="s">
        <v>287</v>
      </c>
      <c r="Y99" s="1493"/>
      <c r="Z99" s="1493" t="s">
        <v>288</v>
      </c>
      <c r="AA99" s="1493"/>
      <c r="AB99" s="1493" t="s">
        <v>289</v>
      </c>
      <c r="AC99" s="1493"/>
      <c r="AD99" s="1493" t="s">
        <v>308</v>
      </c>
      <c r="AE99" s="1493"/>
      <c r="AF99" s="1493"/>
      <c r="AG99" s="26"/>
      <c r="AH99" s="26"/>
      <c r="AI99" s="26"/>
      <c r="AJ99" s="26"/>
      <c r="AM99" s="300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480"/>
      <c r="D100" s="1483"/>
      <c r="E100" s="1484"/>
      <c r="F100" s="1486"/>
      <c r="G100" s="1489"/>
      <c r="H100" s="1490"/>
      <c r="I100" s="1490"/>
      <c r="J100" s="1490"/>
      <c r="K100" s="1486"/>
      <c r="L100" s="1484"/>
      <c r="M100" s="1484"/>
      <c r="N100" s="1484"/>
      <c r="O100" s="348"/>
      <c r="S100" s="9"/>
      <c r="T100" s="1484"/>
      <c r="U100" s="1484"/>
      <c r="V100" s="1484"/>
      <c r="W100" s="126"/>
      <c r="X100" s="126" t="s">
        <v>291</v>
      </c>
      <c r="Y100" s="126" t="s">
        <v>113</v>
      </c>
      <c r="Z100" s="126" t="s">
        <v>291</v>
      </c>
      <c r="AA100" s="126" t="s">
        <v>113</v>
      </c>
      <c r="AB100" s="126" t="s">
        <v>291</v>
      </c>
      <c r="AC100" s="126" t="s">
        <v>113</v>
      </c>
      <c r="AD100" s="126" t="s">
        <v>291</v>
      </c>
      <c r="AE100" s="126" t="s">
        <v>113</v>
      </c>
      <c r="AF100" s="126" t="s">
        <v>290</v>
      </c>
      <c r="AG100" s="26" t="s">
        <v>287</v>
      </c>
      <c r="AH100" s="26" t="s">
        <v>288</v>
      </c>
      <c r="AI100" s="26" t="s">
        <v>289</v>
      </c>
      <c r="AJ100" s="26" t="s">
        <v>290</v>
      </c>
      <c r="AM100" s="300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4"/>
      <c r="D101" s="292"/>
      <c r="E101" s="292"/>
      <c r="F101" s="8"/>
      <c r="G101" s="8"/>
      <c r="H101" s="8"/>
      <c r="I101" s="8"/>
      <c r="J101" s="8"/>
      <c r="K101" s="8"/>
      <c r="L101" s="7"/>
      <c r="M101" s="8"/>
      <c r="N101" s="7"/>
      <c r="O101" s="333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0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6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3"/>
      <c r="P102" s="9" t="s">
        <v>83</v>
      </c>
      <c r="Q102" s="122"/>
      <c r="R102" s="122" t="e">
        <f>#REF!</f>
        <v>#REF!</v>
      </c>
      <c r="S102" s="122"/>
      <c r="T102" s="309"/>
      <c r="U102" s="309"/>
      <c r="V102" s="309" t="s">
        <v>292</v>
      </c>
      <c r="W102" s="309" t="s">
        <v>292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7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6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3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09" t="s">
        <v>292</v>
      </c>
      <c r="U103" s="309"/>
      <c r="V103" s="309"/>
      <c r="W103" s="309" t="s">
        <v>292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7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6" customFormat="1" x14ac:dyDescent="0.25">
      <c r="A104" s="46" t="s">
        <v>16</v>
      </c>
      <c r="B104" s="46" t="s">
        <v>14</v>
      </c>
      <c r="C104" s="47" t="s">
        <v>39</v>
      </c>
      <c r="D104" s="47"/>
      <c r="E104" s="292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3"/>
      <c r="P104" s="9" t="s">
        <v>71</v>
      </c>
      <c r="Q104" s="122" t="s">
        <v>65</v>
      </c>
      <c r="R104" s="122" t="e">
        <f>#REF!</f>
        <v>#REF!</v>
      </c>
      <c r="S104" s="9"/>
      <c r="T104" s="309" t="s">
        <v>295</v>
      </c>
      <c r="U104" s="309"/>
      <c r="V104" s="309"/>
      <c r="W104" s="309" t="s">
        <v>295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7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2" customFormat="1" ht="30" customHeight="1" x14ac:dyDescent="0.25">
      <c r="A105" s="46" t="s">
        <v>13</v>
      </c>
      <c r="B105" s="46" t="s">
        <v>31</v>
      </c>
      <c r="C105" s="26" t="s">
        <v>383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3"/>
      <c r="P105" s="9"/>
      <c r="Q105" s="122"/>
      <c r="R105" s="122"/>
      <c r="S105" s="122"/>
      <c r="T105" s="9" t="s">
        <v>299</v>
      </c>
      <c r="U105" s="9"/>
      <c r="V105" s="9" t="s">
        <v>300</v>
      </c>
      <c r="W105" s="9" t="s">
        <v>293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384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3"/>
      <c r="P106" s="9"/>
      <c r="Q106" s="122"/>
      <c r="R106" s="122"/>
      <c r="S106" s="9"/>
      <c r="T106" s="9" t="s">
        <v>299</v>
      </c>
      <c r="U106" s="9"/>
      <c r="V106" s="9" t="s">
        <v>300</v>
      </c>
      <c r="W106" s="9" t="s">
        <v>293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3"/>
      <c r="S107" s="9"/>
      <c r="T107" s="413"/>
      <c r="U107" s="413"/>
      <c r="V107" s="413"/>
      <c r="W107" s="413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8" customFormat="1" ht="39" x14ac:dyDescent="0.25">
      <c r="A108" s="46" t="s">
        <v>13</v>
      </c>
      <c r="B108" s="46" t="s">
        <v>31</v>
      </c>
      <c r="C108" s="47" t="s">
        <v>386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3"/>
      <c r="P108" s="9"/>
      <c r="Q108" s="122"/>
      <c r="R108" s="122"/>
      <c r="S108" s="122"/>
      <c r="T108" s="9" t="s">
        <v>299</v>
      </c>
      <c r="U108" s="9"/>
      <c r="V108" s="9" t="s">
        <v>300</v>
      </c>
      <c r="W108" s="9" t="s">
        <v>293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3"/>
      <c r="P109" s="9"/>
      <c r="Q109" s="122"/>
      <c r="R109" s="122"/>
      <c r="S109" s="122"/>
      <c r="T109" s="309"/>
      <c r="U109" s="309"/>
      <c r="V109" s="309"/>
      <c r="W109" s="309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8"/>
      <c r="P111" s="122"/>
      <c r="S111" s="9"/>
      <c r="T111" s="298"/>
      <c r="U111" s="298"/>
      <c r="V111" s="298"/>
      <c r="W111" s="298"/>
      <c r="X111" s="298">
        <f>SUM(X102:X110)</f>
        <v>26</v>
      </c>
      <c r="Y111" s="298">
        <f t="shared" ref="Y111:AJ111" si="34">SUM(Y102:Y110)</f>
        <v>4</v>
      </c>
      <c r="Z111" s="298">
        <f t="shared" si="34"/>
        <v>0</v>
      </c>
      <c r="AA111" s="298">
        <f t="shared" si="34"/>
        <v>0</v>
      </c>
      <c r="AB111" s="298">
        <f t="shared" si="34"/>
        <v>10</v>
      </c>
      <c r="AC111" s="298">
        <f t="shared" si="34"/>
        <v>0</v>
      </c>
      <c r="AD111" s="298">
        <f t="shared" si="34"/>
        <v>36</v>
      </c>
      <c r="AE111" s="298">
        <f t="shared" si="34"/>
        <v>4</v>
      </c>
      <c r="AF111" s="298">
        <f>SUM(AF102:AF110)</f>
        <v>40</v>
      </c>
      <c r="AG111" s="298">
        <f t="shared" si="34"/>
        <v>30</v>
      </c>
      <c r="AH111" s="298">
        <f t="shared" si="34"/>
        <v>0</v>
      </c>
      <c r="AI111" s="298">
        <f t="shared" si="34"/>
        <v>10</v>
      </c>
      <c r="AJ111" s="298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302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478" t="s">
        <v>0</v>
      </c>
      <c r="D114" s="1481" t="s">
        <v>74</v>
      </c>
      <c r="E114" s="1484" t="s">
        <v>1</v>
      </c>
      <c r="F114" s="1485" t="s">
        <v>2</v>
      </c>
      <c r="G114" s="1485"/>
      <c r="H114" s="1485"/>
      <c r="I114" s="1485"/>
      <c r="J114" s="1485"/>
      <c r="K114" s="1486"/>
      <c r="L114" s="1484" t="s">
        <v>3</v>
      </c>
      <c r="M114" s="1484" t="s">
        <v>4</v>
      </c>
      <c r="N114" s="1484" t="s">
        <v>5</v>
      </c>
      <c r="O114" s="348"/>
      <c r="S114" s="9"/>
      <c r="T114" s="9"/>
      <c r="U114" s="9"/>
      <c r="V114" s="9"/>
      <c r="W114" s="9"/>
      <c r="X114" s="9"/>
    </row>
    <row r="115" spans="1:57" x14ac:dyDescent="0.25">
      <c r="C115" s="1479"/>
      <c r="D115" s="1482"/>
      <c r="E115" s="1484"/>
      <c r="F115" s="1484" t="s">
        <v>6</v>
      </c>
      <c r="G115" s="1487" t="s">
        <v>7</v>
      </c>
      <c r="H115" s="1487"/>
      <c r="I115" s="1487"/>
      <c r="J115" s="1487"/>
      <c r="K115" s="1484" t="s">
        <v>25</v>
      </c>
      <c r="L115" s="1484"/>
      <c r="M115" s="1484"/>
      <c r="N115" s="1484"/>
      <c r="O115" s="348"/>
      <c r="S115" s="9"/>
      <c r="T115" s="9"/>
      <c r="U115" s="9"/>
      <c r="V115" s="9"/>
      <c r="W115" s="9"/>
      <c r="X115" s="9"/>
    </row>
    <row r="116" spans="1:57" x14ac:dyDescent="0.25">
      <c r="C116" s="1479"/>
      <c r="D116" s="1482"/>
      <c r="E116" s="1484"/>
      <c r="F116" s="1486"/>
      <c r="G116" s="1484" t="s">
        <v>9</v>
      </c>
      <c r="H116" s="1485" t="s">
        <v>10</v>
      </c>
      <c r="I116" s="1486"/>
      <c r="J116" s="1486"/>
      <c r="K116" s="1486"/>
      <c r="L116" s="1484"/>
      <c r="M116" s="1484"/>
      <c r="N116" s="1484"/>
      <c r="O116" s="348"/>
      <c r="S116" s="9"/>
      <c r="T116" s="9"/>
      <c r="U116" s="9"/>
      <c r="V116" s="9"/>
      <c r="W116" s="9"/>
      <c r="X116" s="9"/>
    </row>
    <row r="117" spans="1:57" x14ac:dyDescent="0.25">
      <c r="C117" s="1479"/>
      <c r="D117" s="1482"/>
      <c r="E117" s="1484"/>
      <c r="F117" s="1486"/>
      <c r="G117" s="1489"/>
      <c r="H117" s="1490" t="s">
        <v>26</v>
      </c>
      <c r="I117" s="1490" t="s">
        <v>27</v>
      </c>
      <c r="J117" s="1490" t="s">
        <v>28</v>
      </c>
      <c r="K117" s="1486"/>
      <c r="L117" s="1484"/>
      <c r="M117" s="1484"/>
      <c r="N117" s="1484"/>
      <c r="O117" s="348"/>
      <c r="S117" s="9"/>
      <c r="T117" s="1484" t="s">
        <v>11</v>
      </c>
      <c r="U117" s="1484" t="s">
        <v>12</v>
      </c>
      <c r="V117" s="1484" t="s">
        <v>13</v>
      </c>
      <c r="W117" s="1493" t="s">
        <v>9</v>
      </c>
      <c r="X117" s="1492" t="s">
        <v>309</v>
      </c>
      <c r="Y117" s="1493"/>
      <c r="Z117" s="1493"/>
      <c r="AA117" s="1493"/>
      <c r="AB117" s="1493"/>
      <c r="AC117" s="1493"/>
      <c r="AD117" s="1493"/>
      <c r="AE117" s="1493"/>
      <c r="AF117" s="1493"/>
      <c r="AG117" s="296" t="s">
        <v>307</v>
      </c>
      <c r="AH117" s="296"/>
      <c r="AI117" s="296"/>
      <c r="AJ117" s="296"/>
      <c r="AP117" s="9" t="s">
        <v>313</v>
      </c>
      <c r="AS117" s="1491" t="s">
        <v>287</v>
      </c>
      <c r="AT117" s="1491"/>
      <c r="AU117" s="1491" t="s">
        <v>288</v>
      </c>
      <c r="AV117" s="1491"/>
      <c r="AW117" s="1491" t="s">
        <v>289</v>
      </c>
      <c r="AX117" s="1491"/>
      <c r="AY117" s="1491" t="s">
        <v>308</v>
      </c>
      <c r="AZ117" s="1491"/>
      <c r="BA117" s="1491"/>
      <c r="BB117" s="289"/>
      <c r="BC117" s="289"/>
      <c r="BD117" s="289"/>
      <c r="BE117" s="289"/>
    </row>
    <row r="118" spans="1:57" x14ac:dyDescent="0.25">
      <c r="C118" s="1479"/>
      <c r="D118" s="1482"/>
      <c r="E118" s="1484"/>
      <c r="F118" s="1486"/>
      <c r="G118" s="1489"/>
      <c r="H118" s="1490"/>
      <c r="I118" s="1490"/>
      <c r="J118" s="1490"/>
      <c r="K118" s="1486"/>
      <c r="L118" s="1484"/>
      <c r="M118" s="1484"/>
      <c r="N118" s="1484"/>
      <c r="O118" s="348"/>
      <c r="S118" s="9"/>
      <c r="T118" s="1484"/>
      <c r="U118" s="1484"/>
      <c r="V118" s="1484"/>
      <c r="W118" s="1493"/>
      <c r="X118" s="1493"/>
      <c r="Y118" s="1493"/>
      <c r="Z118" s="1493"/>
      <c r="AA118" s="1493"/>
      <c r="AB118" s="1493"/>
      <c r="AC118" s="1493"/>
      <c r="AD118" s="1493"/>
      <c r="AE118" s="1493"/>
      <c r="AF118" s="1493"/>
      <c r="AG118" s="26"/>
      <c r="AH118" s="26"/>
      <c r="AI118" s="26"/>
      <c r="AJ118" s="26"/>
      <c r="AM118" s="300"/>
      <c r="AN118" s="8"/>
      <c r="AO118" s="47" t="s">
        <v>47</v>
      </c>
      <c r="AP118" s="126" t="s">
        <v>210</v>
      </c>
      <c r="AQ118" s="126" t="s">
        <v>209</v>
      </c>
      <c r="AR118" s="26" t="s">
        <v>290</v>
      </c>
      <c r="AS118" s="281" t="s">
        <v>291</v>
      </c>
      <c r="AT118" s="281" t="s">
        <v>113</v>
      </c>
      <c r="AU118" s="281" t="s">
        <v>291</v>
      </c>
      <c r="AV118" s="281" t="s">
        <v>113</v>
      </c>
      <c r="AW118" s="281" t="s">
        <v>291</v>
      </c>
      <c r="AX118" s="281" t="s">
        <v>113</v>
      </c>
      <c r="AY118" s="58" t="s">
        <v>291</v>
      </c>
      <c r="AZ118" s="58" t="s">
        <v>113</v>
      </c>
      <c r="BA118" s="58" t="s">
        <v>290</v>
      </c>
      <c r="BB118" s="26" t="s">
        <v>287</v>
      </c>
      <c r="BC118" s="26" t="s">
        <v>288</v>
      </c>
      <c r="BD118" s="26" t="s">
        <v>289</v>
      </c>
      <c r="BE118" s="26" t="s">
        <v>290</v>
      </c>
    </row>
    <row r="119" spans="1:57" x14ac:dyDescent="0.25">
      <c r="C119" s="1479"/>
      <c r="D119" s="1482"/>
      <c r="E119" s="1484"/>
      <c r="F119" s="1486"/>
      <c r="G119" s="1489"/>
      <c r="H119" s="1490"/>
      <c r="I119" s="1490"/>
      <c r="J119" s="1490"/>
      <c r="K119" s="1486"/>
      <c r="L119" s="1484"/>
      <c r="M119" s="1484"/>
      <c r="N119" s="1484"/>
      <c r="O119" s="348"/>
      <c r="S119" s="9"/>
      <c r="T119" s="1484"/>
      <c r="U119" s="1484"/>
      <c r="V119" s="1484"/>
      <c r="W119" s="1493"/>
      <c r="X119" s="1493" t="s">
        <v>287</v>
      </c>
      <c r="Y119" s="1493"/>
      <c r="Z119" s="1493" t="s">
        <v>288</v>
      </c>
      <c r="AA119" s="1493"/>
      <c r="AB119" s="1493" t="s">
        <v>289</v>
      </c>
      <c r="AC119" s="1493"/>
      <c r="AD119" s="1493" t="s">
        <v>308</v>
      </c>
      <c r="AE119" s="1493"/>
      <c r="AF119" s="1493"/>
      <c r="AG119" s="26"/>
      <c r="AH119" s="26"/>
      <c r="AI119" s="26"/>
      <c r="AJ119" s="26"/>
      <c r="AM119" s="300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480"/>
      <c r="D120" s="1483"/>
      <c r="E120" s="1484"/>
      <c r="F120" s="1486"/>
      <c r="G120" s="1489"/>
      <c r="H120" s="1490"/>
      <c r="I120" s="1490"/>
      <c r="J120" s="1490"/>
      <c r="K120" s="1486"/>
      <c r="L120" s="1484"/>
      <c r="M120" s="1484"/>
      <c r="N120" s="1484"/>
      <c r="O120" s="348"/>
      <c r="S120" s="9"/>
      <c r="T120" s="1484"/>
      <c r="U120" s="1484"/>
      <c r="V120" s="1484"/>
      <c r="W120" s="126"/>
      <c r="X120" s="126" t="s">
        <v>291</v>
      </c>
      <c r="Y120" s="126" t="s">
        <v>113</v>
      </c>
      <c r="Z120" s="126" t="s">
        <v>291</v>
      </c>
      <c r="AA120" s="126" t="s">
        <v>113</v>
      </c>
      <c r="AB120" s="126" t="s">
        <v>291</v>
      </c>
      <c r="AC120" s="126" t="s">
        <v>113</v>
      </c>
      <c r="AD120" s="126" t="s">
        <v>291</v>
      </c>
      <c r="AE120" s="126" t="s">
        <v>113</v>
      </c>
      <c r="AF120" s="126" t="s">
        <v>290</v>
      </c>
      <c r="AG120" s="26" t="s">
        <v>287</v>
      </c>
      <c r="AH120" s="26" t="s">
        <v>288</v>
      </c>
      <c r="AI120" s="26" t="s">
        <v>289</v>
      </c>
      <c r="AJ120" s="26" t="s">
        <v>290</v>
      </c>
      <c r="AM120" s="300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2" customFormat="1" x14ac:dyDescent="0.25">
      <c r="A121" s="46" t="s">
        <v>16</v>
      </c>
      <c r="B121" s="46" t="s">
        <v>31</v>
      </c>
      <c r="C121" s="47" t="s">
        <v>312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3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292</v>
      </c>
      <c r="W121" s="126" t="s">
        <v>292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3"/>
      <c r="AN121" s="340"/>
      <c r="AO121" s="191" t="s">
        <v>48</v>
      </c>
      <c r="AP121" s="341"/>
      <c r="AQ121" s="341"/>
      <c r="AR121" s="341"/>
      <c r="AS121" s="341"/>
      <c r="AT121" s="341"/>
      <c r="AU121" s="341"/>
      <c r="AV121" s="341"/>
      <c r="AW121" s="341"/>
      <c r="AX121" s="341"/>
      <c r="AY121" s="341"/>
      <c r="AZ121" s="341"/>
      <c r="BA121" s="341"/>
      <c r="BB121" s="341"/>
      <c r="BC121" s="341"/>
      <c r="BD121" s="341"/>
      <c r="BE121" s="341"/>
    </row>
    <row r="122" spans="1:57" s="306" customFormat="1" x14ac:dyDescent="0.25">
      <c r="A122" s="46" t="s">
        <v>13</v>
      </c>
      <c r="B122" s="46" t="s">
        <v>14</v>
      </c>
      <c r="C122" s="36" t="s">
        <v>45</v>
      </c>
      <c r="D122" s="334"/>
      <c r="E122" s="283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3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4" customFormat="1" ht="53.25" customHeight="1" x14ac:dyDescent="0.25">
      <c r="A123" s="46" t="s">
        <v>13</v>
      </c>
      <c r="B123" s="46" t="s">
        <v>14</v>
      </c>
      <c r="C123" s="47" t="s">
        <v>348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3"/>
      <c r="P123" s="9"/>
      <c r="Q123" s="122"/>
      <c r="R123" s="122"/>
      <c r="S123" s="9"/>
      <c r="T123" s="309" t="s">
        <v>299</v>
      </c>
      <c r="U123" s="309"/>
      <c r="V123" s="309" t="s">
        <v>300</v>
      </c>
      <c r="W123" s="309" t="s">
        <v>293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2"/>
      <c r="AN123" s="393"/>
      <c r="AO123" s="394"/>
      <c r="AP123" s="390"/>
      <c r="AQ123" s="390"/>
      <c r="AR123" s="390"/>
      <c r="AS123" s="390"/>
      <c r="AT123" s="39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</row>
    <row r="124" spans="1:57" s="344" customFormat="1" x14ac:dyDescent="0.25">
      <c r="A124" s="46" t="s">
        <v>13</v>
      </c>
      <c r="B124" s="46" t="s">
        <v>14</v>
      </c>
      <c r="C124" s="47" t="s">
        <v>349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3"/>
      <c r="P124" s="9"/>
      <c r="Q124" s="35"/>
      <c r="R124" s="35"/>
      <c r="S124" s="35"/>
      <c r="T124" s="26"/>
      <c r="U124" s="26"/>
      <c r="V124" s="26" t="s">
        <v>292</v>
      </c>
      <c r="W124" s="26" t="s">
        <v>292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0"/>
      <c r="AO124" s="390"/>
      <c r="AP124" s="390"/>
      <c r="AQ124" s="390"/>
      <c r="AR124" s="390"/>
      <c r="AS124" s="390"/>
      <c r="AT124" s="39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</row>
    <row r="125" spans="1:57" s="344" customFormat="1" ht="39" x14ac:dyDescent="0.25">
      <c r="A125" s="46" t="s">
        <v>13</v>
      </c>
      <c r="B125" s="46" t="s">
        <v>31</v>
      </c>
      <c r="C125" s="47" t="s">
        <v>389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3"/>
      <c r="P125" s="9"/>
      <c r="Q125" s="122"/>
      <c r="R125" s="122"/>
      <c r="S125" s="9"/>
      <c r="T125" s="309" t="s">
        <v>293</v>
      </c>
      <c r="U125" s="309" t="s">
        <v>292</v>
      </c>
      <c r="V125" s="26"/>
      <c r="W125" s="309" t="s">
        <v>294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390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3"/>
      <c r="P126" s="9"/>
      <c r="Q126" s="122"/>
      <c r="R126" s="122"/>
      <c r="S126" s="9"/>
      <c r="T126" s="309" t="s">
        <v>299</v>
      </c>
      <c r="U126" s="309"/>
      <c r="V126" s="309" t="s">
        <v>300</v>
      </c>
      <c r="W126" s="309" t="s">
        <v>293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6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3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6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3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8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314</v>
      </c>
    </row>
    <row r="130" spans="1:57" x14ac:dyDescent="0.25">
      <c r="C130" s="1" t="s">
        <v>22</v>
      </c>
      <c r="D130" s="305">
        <f>D24+D47+D111+D129+D91+D68</f>
        <v>60</v>
      </c>
      <c r="E130" s="305">
        <f>E24+E47+E111+E129+E91+E68</f>
        <v>180</v>
      </c>
      <c r="R130" s="337" t="e">
        <f>SUM(R10:R129)</f>
        <v>#REF!</v>
      </c>
      <c r="AP130" s="9" t="s">
        <v>313</v>
      </c>
      <c r="AS130" s="1491" t="s">
        <v>287</v>
      </c>
      <c r="AT130" s="1491"/>
      <c r="AU130" s="1491" t="s">
        <v>288</v>
      </c>
      <c r="AV130" s="1491"/>
      <c r="AW130" s="1491" t="s">
        <v>289</v>
      </c>
      <c r="AX130" s="1491"/>
      <c r="AY130" s="1491" t="s">
        <v>308</v>
      </c>
      <c r="AZ130" s="1491"/>
      <c r="BA130" s="1491"/>
      <c r="BB130" s="289"/>
      <c r="BC130" s="289"/>
      <c r="BD130" s="289"/>
      <c r="BE130" s="289"/>
    </row>
    <row r="131" spans="1:57" x14ac:dyDescent="0.25">
      <c r="AM131" s="300"/>
      <c r="AN131" s="8"/>
      <c r="AO131" s="47" t="s">
        <v>47</v>
      </c>
      <c r="AP131" s="126" t="s">
        <v>210</v>
      </c>
      <c r="AQ131" s="126" t="s">
        <v>209</v>
      </c>
      <c r="AR131" s="26" t="s">
        <v>290</v>
      </c>
      <c r="AS131" s="281" t="s">
        <v>291</v>
      </c>
      <c r="AT131" s="281" t="s">
        <v>113</v>
      </c>
      <c r="AU131" s="281" t="s">
        <v>291</v>
      </c>
      <c r="AV131" s="281" t="s">
        <v>113</v>
      </c>
      <c r="AW131" s="281" t="s">
        <v>291</v>
      </c>
      <c r="AX131" s="281" t="s">
        <v>113</v>
      </c>
      <c r="AY131" s="58" t="s">
        <v>291</v>
      </c>
      <c r="AZ131" s="58" t="s">
        <v>113</v>
      </c>
      <c r="BA131" s="58" t="s">
        <v>290</v>
      </c>
      <c r="BB131" s="26" t="s">
        <v>287</v>
      </c>
      <c r="BC131" s="26" t="s">
        <v>288</v>
      </c>
      <c r="BD131" s="26" t="s">
        <v>289</v>
      </c>
      <c r="BE131" s="26" t="s">
        <v>290</v>
      </c>
    </row>
    <row r="132" spans="1:57" x14ac:dyDescent="0.25">
      <c r="C132" s="1" t="s">
        <v>304</v>
      </c>
      <c r="D132" s="1">
        <f>D14+D66+D39+D64+D12+D10+D44</f>
        <v>32.5</v>
      </c>
      <c r="AM132" s="300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305</v>
      </c>
      <c r="D133" s="1">
        <f>60-D132</f>
        <v>27.5</v>
      </c>
      <c r="AM133" s="300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0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0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1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308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315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316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250</v>
      </c>
    </row>
    <row r="151" spans="1:24" x14ac:dyDescent="0.25">
      <c r="A151" s="9"/>
      <c r="B151" s="9"/>
      <c r="C151" s="9"/>
      <c r="D151" s="9" t="s">
        <v>313</v>
      </c>
      <c r="F151" s="26"/>
      <c r="G151" s="1493" t="s">
        <v>287</v>
      </c>
      <c r="H151" s="1493"/>
      <c r="I151" s="1493" t="s">
        <v>288</v>
      </c>
      <c r="J151" s="1493"/>
      <c r="K151" s="1493" t="s">
        <v>289</v>
      </c>
      <c r="L151" s="1493"/>
      <c r="M151" s="1493" t="s">
        <v>308</v>
      </c>
      <c r="N151" s="1493"/>
      <c r="O151" s="1493"/>
      <c r="P151" s="1493"/>
      <c r="Q151" s="26"/>
      <c r="R151" s="26"/>
      <c r="S151" s="26"/>
      <c r="T151" s="26"/>
    </row>
    <row r="152" spans="1:24" x14ac:dyDescent="0.25">
      <c r="A152" s="8"/>
      <c r="B152" s="8"/>
      <c r="C152" s="295" t="s">
        <v>47</v>
      </c>
      <c r="D152" s="126" t="s">
        <v>210</v>
      </c>
      <c r="E152" s="299" t="s">
        <v>209</v>
      </c>
      <c r="F152" s="26" t="s">
        <v>290</v>
      </c>
      <c r="G152" s="126" t="s">
        <v>291</v>
      </c>
      <c r="H152" s="126" t="s">
        <v>113</v>
      </c>
      <c r="I152" s="126" t="s">
        <v>291</v>
      </c>
      <c r="J152" s="126" t="s">
        <v>113</v>
      </c>
      <c r="K152" s="126" t="s">
        <v>291</v>
      </c>
      <c r="L152" s="126" t="s">
        <v>113</v>
      </c>
      <c r="M152" s="126" t="s">
        <v>291</v>
      </c>
      <c r="N152" s="126" t="s">
        <v>113</v>
      </c>
      <c r="O152" s="126"/>
      <c r="P152" s="126" t="s">
        <v>290</v>
      </c>
      <c r="Q152" s="26" t="s">
        <v>287</v>
      </c>
      <c r="R152" s="26" t="s">
        <v>288</v>
      </c>
      <c r="S152" s="26" t="s">
        <v>289</v>
      </c>
      <c r="T152" s="26" t="s">
        <v>290</v>
      </c>
    </row>
    <row r="153" spans="1:24" x14ac:dyDescent="0.25">
      <c r="A153" s="8" t="s">
        <v>16</v>
      </c>
      <c r="B153" s="8" t="s">
        <v>14</v>
      </c>
      <c r="C153" s="295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5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5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5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8" t="s">
        <v>13</v>
      </c>
      <c r="B157" s="328" t="s">
        <v>31</v>
      </c>
      <c r="C157" s="295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0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327</v>
      </c>
    </row>
    <row r="162" spans="1:20" x14ac:dyDescent="0.25">
      <c r="A162" s="9"/>
      <c r="B162" s="9"/>
      <c r="C162" s="9"/>
      <c r="D162" s="9" t="s">
        <v>313</v>
      </c>
      <c r="F162" s="26"/>
      <c r="G162" s="1493" t="s">
        <v>287</v>
      </c>
      <c r="H162" s="1493"/>
      <c r="I162" s="1493" t="s">
        <v>288</v>
      </c>
      <c r="J162" s="1493"/>
      <c r="K162" s="1493" t="s">
        <v>289</v>
      </c>
      <c r="L162" s="1493"/>
      <c r="M162" s="1493" t="s">
        <v>308</v>
      </c>
      <c r="N162" s="1493"/>
      <c r="O162" s="1493"/>
      <c r="P162" s="1493"/>
      <c r="Q162" s="26"/>
      <c r="R162" s="26"/>
      <c r="S162" s="26"/>
      <c r="T162" s="26"/>
    </row>
    <row r="163" spans="1:20" x14ac:dyDescent="0.25">
      <c r="A163" s="8"/>
      <c r="B163" s="8"/>
      <c r="C163" s="295" t="s">
        <v>47</v>
      </c>
      <c r="D163" s="126" t="s">
        <v>210</v>
      </c>
      <c r="E163" s="299" t="s">
        <v>209</v>
      </c>
      <c r="F163" s="26" t="s">
        <v>290</v>
      </c>
      <c r="G163" s="126" t="s">
        <v>291</v>
      </c>
      <c r="H163" s="126" t="s">
        <v>113</v>
      </c>
      <c r="I163" s="126" t="s">
        <v>291</v>
      </c>
      <c r="J163" s="126" t="s">
        <v>113</v>
      </c>
      <c r="K163" s="126" t="s">
        <v>291</v>
      </c>
      <c r="L163" s="126" t="s">
        <v>113</v>
      </c>
      <c r="M163" s="126" t="s">
        <v>291</v>
      </c>
      <c r="N163" s="126" t="s">
        <v>113</v>
      </c>
      <c r="O163" s="126"/>
      <c r="P163" s="126" t="s">
        <v>290</v>
      </c>
      <c r="Q163" s="26" t="s">
        <v>287</v>
      </c>
      <c r="R163" s="26" t="s">
        <v>288</v>
      </c>
      <c r="S163" s="26" t="s">
        <v>289</v>
      </c>
      <c r="T163" s="26" t="s">
        <v>290</v>
      </c>
    </row>
    <row r="164" spans="1:20" x14ac:dyDescent="0.25">
      <c r="A164" s="8" t="s">
        <v>16</v>
      </c>
      <c r="B164" s="8" t="s">
        <v>14</v>
      </c>
      <c r="C164" s="295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5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5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5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8" t="s">
        <v>13</v>
      </c>
      <c r="B168" s="328" t="s">
        <v>31</v>
      </c>
      <c r="C168" s="295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0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328</v>
      </c>
    </row>
    <row r="174" spans="1:20" x14ac:dyDescent="0.25">
      <c r="A174" s="9"/>
      <c r="B174" s="9"/>
      <c r="C174" s="9"/>
      <c r="D174" s="9" t="s">
        <v>313</v>
      </c>
      <c r="F174" s="26"/>
      <c r="G174" s="1493" t="s">
        <v>287</v>
      </c>
      <c r="H174" s="1493"/>
      <c r="I174" s="1493" t="s">
        <v>288</v>
      </c>
      <c r="J174" s="1493"/>
      <c r="K174" s="1493" t="s">
        <v>289</v>
      </c>
      <c r="L174" s="1493"/>
      <c r="M174" s="1493" t="s">
        <v>308</v>
      </c>
      <c r="N174" s="1493"/>
      <c r="O174" s="1493"/>
      <c r="P174" s="1493"/>
      <c r="Q174" s="26"/>
      <c r="R174" s="26"/>
      <c r="S174" s="26"/>
      <c r="T174" s="26"/>
    </row>
    <row r="175" spans="1:20" x14ac:dyDescent="0.25">
      <c r="A175" s="8"/>
      <c r="B175" s="8"/>
      <c r="C175" s="295" t="s">
        <v>47</v>
      </c>
      <c r="D175" s="126" t="s">
        <v>210</v>
      </c>
      <c r="E175" s="299" t="s">
        <v>209</v>
      </c>
      <c r="F175" s="26" t="s">
        <v>290</v>
      </c>
      <c r="G175" s="126" t="s">
        <v>291</v>
      </c>
      <c r="H175" s="126" t="s">
        <v>113</v>
      </c>
      <c r="I175" s="126" t="s">
        <v>291</v>
      </c>
      <c r="J175" s="126" t="s">
        <v>113</v>
      </c>
      <c r="K175" s="126" t="s">
        <v>291</v>
      </c>
      <c r="L175" s="126" t="s">
        <v>113</v>
      </c>
      <c r="M175" s="126" t="s">
        <v>291</v>
      </c>
      <c r="N175" s="126" t="s">
        <v>113</v>
      </c>
      <c r="O175" s="126"/>
      <c r="P175" s="126" t="s">
        <v>290</v>
      </c>
      <c r="Q175" s="26" t="s">
        <v>287</v>
      </c>
      <c r="R175" s="26" t="s">
        <v>288</v>
      </c>
      <c r="S175" s="26" t="s">
        <v>289</v>
      </c>
      <c r="T175" s="26" t="s">
        <v>290</v>
      </c>
    </row>
    <row r="176" spans="1:20" x14ac:dyDescent="0.25">
      <c r="A176" s="8" t="s">
        <v>16</v>
      </c>
      <c r="B176" s="8" t="s">
        <v>14</v>
      </c>
      <c r="C176" s="295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5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5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5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8" t="s">
        <v>13</v>
      </c>
      <c r="B180" s="328" t="s">
        <v>31</v>
      </c>
      <c r="C180" s="295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0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329</v>
      </c>
    </row>
    <row r="185" spans="1:20" x14ac:dyDescent="0.25">
      <c r="A185" s="9"/>
      <c r="B185" s="9"/>
      <c r="C185" s="9"/>
      <c r="D185" s="9" t="s">
        <v>313</v>
      </c>
      <c r="F185" s="26"/>
      <c r="G185" s="1493" t="s">
        <v>287</v>
      </c>
      <c r="H185" s="1493"/>
      <c r="I185" s="1493" t="s">
        <v>288</v>
      </c>
      <c r="J185" s="1493"/>
      <c r="K185" s="1493" t="s">
        <v>289</v>
      </c>
      <c r="L185" s="1493"/>
      <c r="M185" s="1493" t="s">
        <v>308</v>
      </c>
      <c r="N185" s="1493"/>
      <c r="O185" s="1493"/>
      <c r="P185" s="1493"/>
      <c r="Q185" s="26"/>
      <c r="R185" s="26"/>
      <c r="S185" s="26"/>
      <c r="T185" s="26"/>
    </row>
    <row r="186" spans="1:20" x14ac:dyDescent="0.25">
      <c r="A186" s="8"/>
      <c r="B186" s="8"/>
      <c r="C186" s="295" t="s">
        <v>47</v>
      </c>
      <c r="D186" s="126" t="s">
        <v>210</v>
      </c>
      <c r="E186" s="299" t="s">
        <v>209</v>
      </c>
      <c r="F186" s="26" t="s">
        <v>290</v>
      </c>
      <c r="G186" s="126" t="s">
        <v>291</v>
      </c>
      <c r="H186" s="126" t="s">
        <v>113</v>
      </c>
      <c r="I186" s="126" t="s">
        <v>291</v>
      </c>
      <c r="J186" s="126" t="s">
        <v>113</v>
      </c>
      <c r="K186" s="126" t="s">
        <v>291</v>
      </c>
      <c r="L186" s="126" t="s">
        <v>113</v>
      </c>
      <c r="M186" s="126" t="s">
        <v>291</v>
      </c>
      <c r="N186" s="126" t="s">
        <v>113</v>
      </c>
      <c r="O186" s="126"/>
      <c r="P186" s="126" t="s">
        <v>290</v>
      </c>
      <c r="Q186" s="26" t="s">
        <v>287</v>
      </c>
      <c r="R186" s="26" t="s">
        <v>288</v>
      </c>
      <c r="S186" s="26" t="s">
        <v>289</v>
      </c>
      <c r="T186" s="26" t="s">
        <v>290</v>
      </c>
    </row>
    <row r="187" spans="1:20" x14ac:dyDescent="0.25">
      <c r="A187" s="8" t="s">
        <v>16</v>
      </c>
      <c r="B187" s="8" t="s">
        <v>14</v>
      </c>
      <c r="C187" s="295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5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5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5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8" t="s">
        <v>13</v>
      </c>
      <c r="B191" s="328" t="s">
        <v>31</v>
      </c>
      <c r="C191" s="295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0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330</v>
      </c>
    </row>
    <row r="196" spans="1:20" x14ac:dyDescent="0.25">
      <c r="A196" s="9"/>
      <c r="B196" s="9"/>
      <c r="C196" s="9"/>
      <c r="D196" s="9" t="s">
        <v>313</v>
      </c>
      <c r="F196" s="26"/>
      <c r="G196" s="1493" t="s">
        <v>287</v>
      </c>
      <c r="H196" s="1493"/>
      <c r="I196" s="1493" t="s">
        <v>288</v>
      </c>
      <c r="J196" s="1493"/>
      <c r="K196" s="1493" t="s">
        <v>289</v>
      </c>
      <c r="L196" s="1493"/>
      <c r="M196" s="1493" t="s">
        <v>308</v>
      </c>
      <c r="N196" s="1493"/>
      <c r="O196" s="1493"/>
      <c r="P196" s="1493"/>
      <c r="Q196" s="26"/>
      <c r="R196" s="26"/>
      <c r="S196" s="26"/>
      <c r="T196" s="26"/>
    </row>
    <row r="197" spans="1:20" x14ac:dyDescent="0.25">
      <c r="A197" s="8"/>
      <c r="B197" s="8"/>
      <c r="C197" s="295" t="s">
        <v>47</v>
      </c>
      <c r="D197" s="126" t="s">
        <v>210</v>
      </c>
      <c r="E197" s="299" t="s">
        <v>209</v>
      </c>
      <c r="F197" s="26" t="s">
        <v>290</v>
      </c>
      <c r="G197" s="126" t="s">
        <v>291</v>
      </c>
      <c r="H197" s="126" t="s">
        <v>113</v>
      </c>
      <c r="I197" s="126" t="s">
        <v>291</v>
      </c>
      <c r="J197" s="126" t="s">
        <v>113</v>
      </c>
      <c r="K197" s="126" t="s">
        <v>291</v>
      </c>
      <c r="L197" s="126" t="s">
        <v>113</v>
      </c>
      <c r="M197" s="126" t="s">
        <v>291</v>
      </c>
      <c r="N197" s="126" t="s">
        <v>113</v>
      </c>
      <c r="O197" s="126"/>
      <c r="P197" s="126" t="s">
        <v>290</v>
      </c>
      <c r="Q197" s="26" t="s">
        <v>287</v>
      </c>
      <c r="R197" s="26" t="s">
        <v>288</v>
      </c>
      <c r="S197" s="26" t="s">
        <v>289</v>
      </c>
      <c r="T197" s="26" t="s">
        <v>290</v>
      </c>
    </row>
    <row r="198" spans="1:20" x14ac:dyDescent="0.25">
      <c r="A198" s="8" t="s">
        <v>16</v>
      </c>
      <c r="B198" s="8" t="s">
        <v>14</v>
      </c>
      <c r="C198" s="295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5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5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5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8" t="s">
        <v>13</v>
      </c>
      <c r="B202" s="328" t="s">
        <v>31</v>
      </c>
      <c r="C202" s="295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0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331</v>
      </c>
    </row>
    <row r="208" spans="1:20" x14ac:dyDescent="0.25">
      <c r="A208" s="9"/>
      <c r="B208" s="9"/>
      <c r="C208" s="9"/>
      <c r="D208" s="9" t="s">
        <v>313</v>
      </c>
      <c r="F208" s="26"/>
      <c r="G208" s="1493" t="s">
        <v>287</v>
      </c>
      <c r="H208" s="1493"/>
      <c r="I208" s="1493" t="s">
        <v>288</v>
      </c>
      <c r="J208" s="1493"/>
      <c r="K208" s="1493" t="s">
        <v>289</v>
      </c>
      <c r="L208" s="1493"/>
      <c r="M208" s="1493" t="s">
        <v>308</v>
      </c>
      <c r="N208" s="1493"/>
      <c r="O208" s="1493"/>
      <c r="P208" s="1493"/>
      <c r="Q208" s="26"/>
      <c r="R208" s="26"/>
      <c r="S208" s="26"/>
      <c r="T208" s="26"/>
    </row>
    <row r="209" spans="1:20" x14ac:dyDescent="0.25">
      <c r="A209" s="8"/>
      <c r="B209" s="8"/>
      <c r="C209" s="295" t="s">
        <v>47</v>
      </c>
      <c r="D209" s="126" t="s">
        <v>210</v>
      </c>
      <c r="E209" s="299" t="s">
        <v>209</v>
      </c>
      <c r="F209" s="26" t="s">
        <v>290</v>
      </c>
      <c r="G209" s="126" t="s">
        <v>291</v>
      </c>
      <c r="H209" s="126" t="s">
        <v>113</v>
      </c>
      <c r="I209" s="126" t="s">
        <v>291</v>
      </c>
      <c r="J209" s="126" t="s">
        <v>113</v>
      </c>
      <c r="K209" s="126" t="s">
        <v>291</v>
      </c>
      <c r="L209" s="126" t="s">
        <v>113</v>
      </c>
      <c r="M209" s="126" t="s">
        <v>291</v>
      </c>
      <c r="N209" s="126" t="s">
        <v>113</v>
      </c>
      <c r="O209" s="126"/>
      <c r="P209" s="126" t="s">
        <v>290</v>
      </c>
      <c r="Q209" s="26" t="s">
        <v>287</v>
      </c>
      <c r="R209" s="26" t="s">
        <v>288</v>
      </c>
      <c r="S209" s="26" t="s">
        <v>289</v>
      </c>
      <c r="T209" s="26" t="s">
        <v>290</v>
      </c>
    </row>
    <row r="210" spans="1:20" x14ac:dyDescent="0.25">
      <c r="A210" s="8" t="s">
        <v>16</v>
      </c>
      <c r="B210" s="8" t="s">
        <v>14</v>
      </c>
      <c r="C210" s="295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5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5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5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8" t="s">
        <v>13</v>
      </c>
      <c r="B214" s="328" t="s">
        <v>31</v>
      </c>
      <c r="C214" s="295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0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313</v>
      </c>
      <c r="F220" s="26"/>
      <c r="G220" s="1493" t="s">
        <v>287</v>
      </c>
      <c r="H220" s="1493"/>
      <c r="I220" s="1493" t="s">
        <v>288</v>
      </c>
      <c r="J220" s="1493"/>
      <c r="K220" s="1493" t="s">
        <v>289</v>
      </c>
      <c r="L220" s="1493"/>
      <c r="M220" s="1493" t="s">
        <v>308</v>
      </c>
      <c r="N220" s="1493"/>
      <c r="O220" s="1493"/>
      <c r="P220" s="1493"/>
      <c r="Q220" s="26"/>
      <c r="R220" s="26"/>
      <c r="S220" s="26"/>
      <c r="T220" s="26"/>
    </row>
    <row r="221" spans="1:20" x14ac:dyDescent="0.25">
      <c r="A221" s="8"/>
      <c r="B221" s="8"/>
      <c r="C221" s="295" t="s">
        <v>47</v>
      </c>
      <c r="D221" s="126" t="s">
        <v>210</v>
      </c>
      <c r="E221" s="299" t="s">
        <v>209</v>
      </c>
      <c r="F221" s="26" t="s">
        <v>290</v>
      </c>
      <c r="G221" s="126" t="s">
        <v>291</v>
      </c>
      <c r="H221" s="126" t="s">
        <v>113</v>
      </c>
      <c r="I221" s="126" t="s">
        <v>291</v>
      </c>
      <c r="J221" s="126" t="s">
        <v>113</v>
      </c>
      <c r="K221" s="126" t="s">
        <v>291</v>
      </c>
      <c r="L221" s="126" t="s">
        <v>113</v>
      </c>
      <c r="M221" s="126" t="s">
        <v>291</v>
      </c>
      <c r="N221" s="126" t="s">
        <v>113</v>
      </c>
      <c r="O221" s="126"/>
      <c r="P221" s="126" t="s">
        <v>290</v>
      </c>
      <c r="Q221" s="26" t="s">
        <v>287</v>
      </c>
      <c r="R221" s="26" t="s">
        <v>288</v>
      </c>
      <c r="S221" s="26" t="s">
        <v>289</v>
      </c>
      <c r="T221" s="26" t="s">
        <v>290</v>
      </c>
    </row>
    <row r="222" spans="1:20" x14ac:dyDescent="0.25">
      <c r="A222" s="8" t="s">
        <v>16</v>
      </c>
      <c r="B222" s="8" t="s">
        <v>14</v>
      </c>
      <c r="C222" s="295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5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5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5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8" t="s">
        <v>13</v>
      </c>
      <c r="B226" s="328" t="s">
        <v>31</v>
      </c>
      <c r="C226" s="295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0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5" t="s">
        <v>333</v>
      </c>
      <c r="E232" s="37">
        <f>E225-E128-E127-E122</f>
        <v>77.5</v>
      </c>
    </row>
    <row r="234" spans="1:20" x14ac:dyDescent="0.25">
      <c r="C234" s="295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5" t="s">
        <v>42</v>
      </c>
    </row>
  </sheetData>
  <autoFilter ref="Q1:Q150"/>
  <mergeCells count="202">
    <mergeCell ref="U117:U120"/>
    <mergeCell ref="V117:V120"/>
    <mergeCell ref="K174:L174"/>
    <mergeCell ref="G220:H220"/>
    <mergeCell ref="I220:J220"/>
    <mergeCell ref="K220:L220"/>
    <mergeCell ref="M220:P220"/>
    <mergeCell ref="G162:H162"/>
    <mergeCell ref="I162:J162"/>
    <mergeCell ref="K162:L162"/>
    <mergeCell ref="G174:H174"/>
    <mergeCell ref="I174:J174"/>
    <mergeCell ref="G185:H185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N114:N120"/>
    <mergeCell ref="T117:T120"/>
    <mergeCell ref="M174:P174"/>
    <mergeCell ref="M162:P162"/>
    <mergeCell ref="M114:M120"/>
    <mergeCell ref="M94:M100"/>
    <mergeCell ref="I185:J185"/>
    <mergeCell ref="K185:L185"/>
    <mergeCell ref="M185:P185"/>
    <mergeCell ref="G151:H151"/>
    <mergeCell ref="I151:J151"/>
    <mergeCell ref="K151:L151"/>
    <mergeCell ref="M151:P151"/>
    <mergeCell ref="L114:L120"/>
    <mergeCell ref="I117:I120"/>
    <mergeCell ref="H117:H120"/>
    <mergeCell ref="F114:K114"/>
    <mergeCell ref="F115:F120"/>
    <mergeCell ref="G115:J115"/>
    <mergeCell ref="K115:K120"/>
    <mergeCell ref="G116:G120"/>
    <mergeCell ref="H116:J116"/>
    <mergeCell ref="J117:J120"/>
    <mergeCell ref="V53:V56"/>
    <mergeCell ref="W53:W55"/>
    <mergeCell ref="H96:J96"/>
    <mergeCell ref="J97:J100"/>
    <mergeCell ref="L94:L100"/>
    <mergeCell ref="W97:W99"/>
    <mergeCell ref="U97:U100"/>
    <mergeCell ref="V97:V100"/>
    <mergeCell ref="H97:H100"/>
    <mergeCell ref="I97:I100"/>
    <mergeCell ref="W75:W77"/>
    <mergeCell ref="F72:K72"/>
    <mergeCell ref="N94:N100"/>
    <mergeCell ref="F95:F100"/>
    <mergeCell ref="G95:J95"/>
    <mergeCell ref="K95:K100"/>
    <mergeCell ref="G96:G100"/>
    <mergeCell ref="T75:T78"/>
    <mergeCell ref="U75:U78"/>
    <mergeCell ref="H74:J74"/>
    <mergeCell ref="V75:V78"/>
    <mergeCell ref="F94:K94"/>
    <mergeCell ref="H75:H78"/>
    <mergeCell ref="I75:I78"/>
    <mergeCell ref="T53:T56"/>
    <mergeCell ref="U53:U56"/>
    <mergeCell ref="G51:J51"/>
    <mergeCell ref="K51:K56"/>
    <mergeCell ref="G52:G56"/>
    <mergeCell ref="L27:L33"/>
    <mergeCell ref="K28:K33"/>
    <mergeCell ref="G29:G33"/>
    <mergeCell ref="I53:I56"/>
    <mergeCell ref="C1:N1"/>
    <mergeCell ref="C3:C9"/>
    <mergeCell ref="E3:E9"/>
    <mergeCell ref="F3:K3"/>
    <mergeCell ref="L3:L9"/>
    <mergeCell ref="N3:N9"/>
    <mergeCell ref="F4:F9"/>
    <mergeCell ref="H6:H9"/>
    <mergeCell ref="G28:J28"/>
    <mergeCell ref="I6:I9"/>
    <mergeCell ref="R3:R9"/>
    <mergeCell ref="M3:M9"/>
    <mergeCell ref="N27:N33"/>
    <mergeCell ref="M27:M33"/>
    <mergeCell ref="G4:J4"/>
    <mergeCell ref="K4:K9"/>
    <mergeCell ref="G5:G9"/>
    <mergeCell ref="F51:F56"/>
    <mergeCell ref="M72:M78"/>
    <mergeCell ref="N72:N78"/>
    <mergeCell ref="L50:L56"/>
    <mergeCell ref="M50:M56"/>
    <mergeCell ref="N50:N56"/>
    <mergeCell ref="F73:F78"/>
    <mergeCell ref="G73:J73"/>
    <mergeCell ref="K73:K78"/>
    <mergeCell ref="G74:G78"/>
    <mergeCell ref="J53:J56"/>
    <mergeCell ref="J75:J78"/>
    <mergeCell ref="H5:J5"/>
    <mergeCell ref="H29:J29"/>
    <mergeCell ref="H30:H33"/>
    <mergeCell ref="I30:I33"/>
    <mergeCell ref="J6:J9"/>
    <mergeCell ref="F27:K27"/>
    <mergeCell ref="J30:J33"/>
    <mergeCell ref="D27:D33"/>
    <mergeCell ref="F50:K50"/>
    <mergeCell ref="F28:F33"/>
    <mergeCell ref="D114:D120"/>
    <mergeCell ref="E94:E100"/>
    <mergeCell ref="C114:C120"/>
    <mergeCell ref="C94:C100"/>
    <mergeCell ref="E114:E120"/>
    <mergeCell ref="D94:D100"/>
    <mergeCell ref="C27:C33"/>
    <mergeCell ref="E27:E33"/>
    <mergeCell ref="D3:D9"/>
    <mergeCell ref="C72:C78"/>
    <mergeCell ref="D72:D78"/>
    <mergeCell ref="E72:E78"/>
    <mergeCell ref="C50:C56"/>
    <mergeCell ref="D50:D56"/>
    <mergeCell ref="H52:J52"/>
    <mergeCell ref="H53:H56"/>
    <mergeCell ref="E50:E56"/>
    <mergeCell ref="L72:L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W117:W119"/>
    <mergeCell ref="X117:AF118"/>
    <mergeCell ref="X119:Y119"/>
    <mergeCell ref="Z119:AA119"/>
    <mergeCell ref="AB119:AC119"/>
    <mergeCell ref="AD119:AF119"/>
    <mergeCell ref="X75:AF76"/>
    <mergeCell ref="AY31:BA31"/>
    <mergeCell ref="Z32:AA32"/>
    <mergeCell ref="AB32:AC32"/>
    <mergeCell ref="AD32:AF32"/>
    <mergeCell ref="AS31:AT31"/>
    <mergeCell ref="AU31:AV31"/>
    <mergeCell ref="AW31:AX31"/>
    <mergeCell ref="AY52:BA52"/>
    <mergeCell ref="AU76:AV76"/>
    <mergeCell ref="AD99:AF99"/>
    <mergeCell ref="AS52:AT52"/>
    <mergeCell ref="AU52:AV52"/>
    <mergeCell ref="AW52:AX52"/>
    <mergeCell ref="AS76:AT76"/>
    <mergeCell ref="AW76:AX76"/>
    <mergeCell ref="X53:AF54"/>
    <mergeCell ref="X55:Y55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97:AF98"/>
    <mergeCell ref="X77:Y77"/>
    <mergeCell ref="Z77:AA77"/>
    <mergeCell ref="AB77:AC77"/>
    <mergeCell ref="AD77:AF77"/>
    <mergeCell ref="X99:Y99"/>
    <mergeCell ref="Z99:AA99"/>
    <mergeCell ref="AB99:AC99"/>
    <mergeCell ref="AY8:BA8"/>
    <mergeCell ref="Z55:AA55"/>
    <mergeCell ref="AB55:AC55"/>
    <mergeCell ref="AD55:AF55"/>
    <mergeCell ref="AY97:BA97"/>
    <mergeCell ref="AS130:AT130"/>
    <mergeCell ref="AU130:AV130"/>
    <mergeCell ref="AW130:AX130"/>
    <mergeCell ref="AY130:BA130"/>
    <mergeCell ref="AY76:BA76"/>
    <mergeCell ref="AU117:AV117"/>
    <mergeCell ref="AW117:AX117"/>
    <mergeCell ref="AY117:BA117"/>
    <mergeCell ref="AU97:AV97"/>
    <mergeCell ref="AW97:AX97"/>
    <mergeCell ref="AS117:AT117"/>
    <mergeCell ref="AS97:AT97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4" customWidth="1"/>
    <col min="2" max="2" width="6.28515625" style="424" customWidth="1"/>
    <col min="3" max="8" width="6.28515625" style="439" customWidth="1"/>
    <col min="9" max="9" width="2.42578125" style="424" customWidth="1"/>
    <col min="10" max="10" width="2.5703125" style="424" customWidth="1"/>
    <col min="11" max="11" width="14" style="424" customWidth="1"/>
    <col min="12" max="12" width="6.28515625" style="424" customWidth="1"/>
    <col min="13" max="13" width="7.42578125" style="439" customWidth="1"/>
    <col min="14" max="15" width="9.140625" style="439"/>
    <col min="16" max="16" width="2.85546875" style="424" customWidth="1"/>
    <col min="17" max="17" width="1.5703125" style="424" customWidth="1"/>
    <col min="18" max="18" width="9.5703125" style="424" customWidth="1"/>
    <col min="19" max="19" width="8.28515625" style="425" customWidth="1"/>
    <col min="20" max="20" width="4.7109375" style="424" customWidth="1"/>
    <col min="21" max="22" width="5.140625" style="437" bestFit="1" customWidth="1"/>
    <col min="23" max="24" width="4" style="437" bestFit="1" customWidth="1"/>
    <col min="25" max="16384" width="9.140625" style="424"/>
  </cols>
  <sheetData>
    <row r="2" spans="1:19" ht="15.75" x14ac:dyDescent="0.25">
      <c r="A2" s="423" t="s">
        <v>450</v>
      </c>
      <c r="C2" s="1504" t="s">
        <v>443</v>
      </c>
      <c r="D2" s="1504"/>
      <c r="E2" s="1504"/>
      <c r="F2" s="1504"/>
      <c r="G2" s="1504"/>
      <c r="H2" s="1504"/>
      <c r="I2" s="1504"/>
      <c r="J2" s="1504"/>
      <c r="K2" s="1504"/>
      <c r="L2" s="441"/>
      <c r="M2" s="1502" t="s">
        <v>444</v>
      </c>
      <c r="N2" s="1502"/>
      <c r="O2" s="1502"/>
    </row>
    <row r="3" spans="1:19" ht="27" x14ac:dyDescent="0.3">
      <c r="A3" s="1147"/>
      <c r="B3" s="1147"/>
      <c r="C3" s="1503" t="s">
        <v>445</v>
      </c>
      <c r="D3" s="1503"/>
      <c r="E3" s="1503"/>
      <c r="F3" s="1503" t="s">
        <v>446</v>
      </c>
      <c r="G3" s="1503"/>
      <c r="H3" s="1503"/>
      <c r="I3" s="426"/>
      <c r="J3" s="426"/>
      <c r="K3" s="427" t="s">
        <v>447</v>
      </c>
      <c r="L3" s="427"/>
      <c r="M3" s="428" t="s">
        <v>243</v>
      </c>
      <c r="N3" s="428" t="s">
        <v>288</v>
      </c>
      <c r="O3" s="428" t="s">
        <v>289</v>
      </c>
      <c r="S3" s="425" t="s">
        <v>448</v>
      </c>
    </row>
    <row r="4" spans="1:19" ht="15.75" x14ac:dyDescent="0.25">
      <c r="A4" s="440"/>
      <c r="B4" s="440"/>
      <c r="C4" s="429" t="s">
        <v>449</v>
      </c>
      <c r="D4" s="429" t="s">
        <v>288</v>
      </c>
      <c r="E4" s="429" t="s">
        <v>289</v>
      </c>
      <c r="F4" s="429" t="s">
        <v>449</v>
      </c>
      <c r="G4" s="429" t="s">
        <v>288</v>
      </c>
      <c r="H4" s="429" t="s">
        <v>289</v>
      </c>
      <c r="I4" s="430"/>
      <c r="J4" s="430"/>
      <c r="K4" s="431"/>
      <c r="L4" s="431"/>
      <c r="M4" s="428"/>
      <c r="N4" s="428"/>
      <c r="O4" s="428"/>
      <c r="R4" s="432"/>
    </row>
    <row r="5" spans="1:19" ht="18.75" x14ac:dyDescent="0.3">
      <c r="A5" s="1500" t="str">
        <f>'[2]Семестровка -ввод данных'!C13</f>
        <v>Історія української культури</v>
      </c>
      <c r="B5" s="1500"/>
      <c r="C5" s="1500"/>
      <c r="D5" s="1500"/>
      <c r="E5" s="1500"/>
      <c r="F5" s="1500"/>
      <c r="G5" s="1500"/>
      <c r="H5" s="1500"/>
      <c r="I5" s="1500"/>
      <c r="J5" s="1500"/>
      <c r="K5" s="1500"/>
      <c r="L5" s="433"/>
      <c r="M5" s="434"/>
      <c r="N5" s="434"/>
      <c r="O5" s="434"/>
      <c r="P5" s="433"/>
      <c r="Q5" s="433"/>
      <c r="R5" s="433"/>
      <c r="S5" s="435"/>
    </row>
    <row r="6" spans="1:19" ht="18" x14ac:dyDescent="0.25">
      <c r="A6" s="436" t="s">
        <v>250</v>
      </c>
      <c r="B6" s="436"/>
      <c r="C6" s="442">
        <v>4</v>
      </c>
      <c r="D6" s="442"/>
      <c r="E6" s="442"/>
      <c r="F6" s="442"/>
      <c r="G6" s="442"/>
      <c r="H6" s="442"/>
      <c r="I6" s="1499" t="str">
        <f>'[2]Семестровка -ввод данных'!M13</f>
        <v>залік</v>
      </c>
      <c r="J6" s="1499"/>
      <c r="K6" s="1499"/>
      <c r="L6" s="437"/>
      <c r="M6" s="438" t="str">
        <f>'[2]Семестровка -ввод данных'!T13</f>
        <v>4/0</v>
      </c>
      <c r="N6" s="438">
        <f>'[2]Семестровка -ввод данных'!U13</f>
        <v>0</v>
      </c>
      <c r="O6" s="438">
        <f>'[2]Семестровка -ввод данных'!V13</f>
        <v>0</v>
      </c>
      <c r="P6" s="436"/>
      <c r="Q6" s="436"/>
      <c r="R6" s="437"/>
      <c r="S6" s="435" t="str">
        <f>'[2]Семестровка -ввод данных'!AL13</f>
        <v>філ</v>
      </c>
    </row>
    <row r="7" spans="1:19" ht="18" x14ac:dyDescent="0.25">
      <c r="A7" s="423" t="s">
        <v>450</v>
      </c>
      <c r="B7" s="436"/>
      <c r="C7" s="442"/>
      <c r="D7" s="442"/>
      <c r="E7" s="442"/>
      <c r="F7" s="442"/>
      <c r="G7" s="442"/>
      <c r="H7" s="442"/>
      <c r="I7" s="443"/>
      <c r="J7" s="443"/>
      <c r="K7" s="443"/>
      <c r="L7" s="437"/>
      <c r="M7" s="438"/>
      <c r="N7" s="438"/>
      <c r="O7" s="438"/>
      <c r="P7" s="436"/>
      <c r="Q7" s="436"/>
      <c r="R7" s="437"/>
      <c r="S7" s="435"/>
    </row>
    <row r="8" spans="1:19" ht="18.75" x14ac:dyDescent="0.3">
      <c r="A8" s="1501" t="str">
        <f>'[2]Семестровка -ввод данных'!C15</f>
        <v>Гроші та кредит</v>
      </c>
      <c r="B8" s="1501"/>
      <c r="C8" s="1501"/>
      <c r="D8" s="1501"/>
      <c r="E8" s="1501"/>
      <c r="F8" s="1501"/>
      <c r="G8" s="1501"/>
      <c r="H8" s="1501"/>
      <c r="I8" s="1501"/>
      <c r="J8" s="1501"/>
      <c r="K8" s="1501"/>
      <c r="L8" s="433"/>
      <c r="M8" s="434"/>
      <c r="N8" s="434"/>
      <c r="O8" s="434"/>
      <c r="P8" s="433"/>
      <c r="Q8" s="433"/>
      <c r="R8" s="433"/>
      <c r="S8" s="435"/>
    </row>
    <row r="9" spans="1:19" ht="18" x14ac:dyDescent="0.25">
      <c r="A9" s="444" t="s">
        <v>250</v>
      </c>
      <c r="B9" s="436"/>
      <c r="C9" s="442">
        <v>4</v>
      </c>
      <c r="D9" s="442">
        <v>0</v>
      </c>
      <c r="E9" s="442">
        <v>0</v>
      </c>
      <c r="F9" s="442">
        <v>4</v>
      </c>
      <c r="G9" s="442">
        <v>0</v>
      </c>
      <c r="H9" s="442">
        <v>0</v>
      </c>
      <c r="I9" s="1499" t="str">
        <f>'[2]Семестровка -ввод данных'!M15</f>
        <v>іспит</v>
      </c>
      <c r="J9" s="1499"/>
      <c r="K9" s="1499"/>
      <c r="L9" s="437"/>
      <c r="M9" s="438" t="str">
        <f>'[2]Семестровка -ввод данных'!T15</f>
        <v>4/4</v>
      </c>
      <c r="N9" s="438">
        <f>'[2]Семестровка -ввод данных'!U15</f>
        <v>0</v>
      </c>
      <c r="O9" s="438">
        <f>'[2]Семестровка -ввод данных'!V15</f>
        <v>0</v>
      </c>
      <c r="P9" s="436"/>
      <c r="Q9" s="436"/>
      <c r="R9" s="437"/>
      <c r="S9" s="435" t="str">
        <f>'[2]Семестровка -ввод данных'!AL15</f>
        <v>ф</v>
      </c>
    </row>
    <row r="10" spans="1:19" ht="18" x14ac:dyDescent="0.25">
      <c r="A10" s="445" t="s">
        <v>451</v>
      </c>
      <c r="B10" s="436"/>
      <c r="C10" s="442"/>
      <c r="D10" s="442"/>
      <c r="E10" s="442"/>
      <c r="F10" s="442"/>
      <c r="G10" s="442"/>
      <c r="H10" s="442"/>
      <c r="I10" s="443"/>
      <c r="J10" s="443"/>
      <c r="K10" s="443"/>
      <c r="L10" s="437"/>
      <c r="M10" s="438"/>
      <c r="N10" s="438"/>
      <c r="O10" s="438"/>
      <c r="P10" s="436"/>
      <c r="Q10" s="436"/>
      <c r="R10" s="437"/>
      <c r="S10" s="435"/>
    </row>
    <row r="11" spans="1:19" ht="18.75" x14ac:dyDescent="0.3">
      <c r="A11" s="1500" t="str">
        <f>'[2]Семестровка -ввод данных'!C17</f>
        <v>Вища математика</v>
      </c>
      <c r="B11" s="1500"/>
      <c r="C11" s="1500"/>
      <c r="D11" s="1500"/>
      <c r="E11" s="1500"/>
      <c r="F11" s="1500"/>
      <c r="G11" s="1500"/>
      <c r="H11" s="1500"/>
      <c r="I11" s="1500"/>
      <c r="J11" s="1500"/>
      <c r="K11" s="1500"/>
      <c r="L11" s="433"/>
      <c r="M11" s="434"/>
      <c r="N11" s="434"/>
      <c r="O11" s="434"/>
      <c r="P11" s="433"/>
      <c r="Q11" s="433"/>
      <c r="R11" s="433"/>
      <c r="S11" s="435"/>
    </row>
    <row r="12" spans="1:19" ht="18" x14ac:dyDescent="0.25">
      <c r="A12" s="436" t="s">
        <v>250</v>
      </c>
      <c r="B12" s="436"/>
      <c r="C12" s="442">
        <v>8</v>
      </c>
      <c r="D12" s="442"/>
      <c r="E12" s="442"/>
      <c r="F12" s="442">
        <v>4</v>
      </c>
      <c r="G12" s="442"/>
      <c r="H12" s="442">
        <v>4</v>
      </c>
      <c r="I12" s="1499" t="str">
        <f>'[2]Семестровка -ввод данных'!M17</f>
        <v>залік</v>
      </c>
      <c r="J12" s="1499"/>
      <c r="K12" s="1499"/>
      <c r="L12" s="437"/>
      <c r="M12" s="438" t="str">
        <f>'[2]Семестровка -ввод данных'!T17</f>
        <v>8/4</v>
      </c>
      <c r="N12" s="438">
        <f>'[2]Семестровка -ввод данных'!U17</f>
        <v>0</v>
      </c>
      <c r="O12" s="438" t="str">
        <f>'[2]Семестровка -ввод данных'!V17</f>
        <v>0/4</v>
      </c>
      <c r="P12" s="436"/>
      <c r="Q12" s="436"/>
      <c r="R12" s="437"/>
      <c r="S12" s="435" t="str">
        <f>'[2]Семестровка -ввод данных'!AL17</f>
        <v>вм</v>
      </c>
    </row>
    <row r="13" spans="1:19" ht="18" x14ac:dyDescent="0.25">
      <c r="A13" s="423" t="s">
        <v>450</v>
      </c>
      <c r="B13" s="436"/>
      <c r="C13" s="442"/>
      <c r="D13" s="442"/>
      <c r="E13" s="442"/>
      <c r="F13" s="442"/>
      <c r="G13" s="442"/>
      <c r="H13" s="442"/>
      <c r="I13" s="443"/>
      <c r="J13" s="443"/>
      <c r="K13" s="443"/>
      <c r="L13" s="437"/>
      <c r="M13" s="438"/>
      <c r="N13" s="438"/>
      <c r="O13" s="438"/>
      <c r="P13" s="436"/>
      <c r="Q13" s="436"/>
      <c r="R13" s="437"/>
      <c r="S13" s="435"/>
    </row>
    <row r="14" spans="1:19" ht="18.75" x14ac:dyDescent="0.3">
      <c r="A14" s="1500" t="str">
        <f>'[2]Семестровка -ввод данных'!C19</f>
        <v>Інформатика</v>
      </c>
      <c r="B14" s="1500"/>
      <c r="C14" s="1500"/>
      <c r="D14" s="1500"/>
      <c r="E14" s="1500"/>
      <c r="F14" s="1500"/>
      <c r="G14" s="1500"/>
      <c r="H14" s="1500"/>
      <c r="I14" s="1500"/>
      <c r="J14" s="1500"/>
      <c r="K14" s="1500"/>
      <c r="L14" s="433"/>
      <c r="M14" s="434"/>
      <c r="N14" s="434"/>
      <c r="O14" s="434"/>
      <c r="P14" s="433"/>
      <c r="Q14" s="433"/>
      <c r="R14" s="433"/>
      <c r="S14" s="435"/>
    </row>
    <row r="15" spans="1:19" ht="18" x14ac:dyDescent="0.25">
      <c r="A15" s="436" t="s">
        <v>250</v>
      </c>
      <c r="B15" s="436"/>
      <c r="C15" s="442">
        <v>4</v>
      </c>
      <c r="D15" s="442">
        <v>4</v>
      </c>
      <c r="E15" s="442"/>
      <c r="F15" s="442"/>
      <c r="G15" s="442">
        <v>4</v>
      </c>
      <c r="H15" s="442"/>
      <c r="I15" s="1499" t="str">
        <f>'[2]Семестровка -ввод данных'!M19</f>
        <v>залік</v>
      </c>
      <c r="J15" s="1499"/>
      <c r="K15" s="1499"/>
      <c r="L15" s="437"/>
      <c r="M15" s="438" t="str">
        <f>'[2]Семестровка -ввод данных'!T19</f>
        <v>4/0</v>
      </c>
      <c r="N15" s="438" t="str">
        <f>'[2]Семестровка -ввод данных'!U19</f>
        <v>4/4</v>
      </c>
      <c r="O15" s="438">
        <f>'[2]Семестровка -ввод данных'!V19</f>
        <v>0</v>
      </c>
      <c r="P15" s="436"/>
      <c r="Q15" s="436"/>
      <c r="R15" s="437"/>
      <c r="S15" s="435" t="str">
        <f>'[2]Семестровка -ввод данных'!AL19</f>
        <v>ііг</v>
      </c>
    </row>
    <row r="16" spans="1:19" ht="18" x14ac:dyDescent="0.25">
      <c r="A16" s="423" t="s">
        <v>450</v>
      </c>
      <c r="B16" s="436"/>
      <c r="C16" s="442"/>
      <c r="D16" s="442"/>
      <c r="E16" s="442"/>
      <c r="F16" s="442"/>
      <c r="G16" s="442"/>
      <c r="H16" s="442"/>
      <c r="I16" s="443"/>
      <c r="J16" s="443"/>
      <c r="K16" s="443"/>
      <c r="L16" s="437"/>
      <c r="M16" s="438"/>
      <c r="N16" s="438"/>
      <c r="O16" s="438"/>
      <c r="P16" s="436"/>
      <c r="Q16" s="436"/>
      <c r="R16" s="437"/>
      <c r="S16" s="435"/>
    </row>
    <row r="17" spans="1:19" ht="18.75" x14ac:dyDescent="0.3">
      <c r="A17" s="1501" t="str">
        <f>'[2]Семестровка -ввод данных'!C21</f>
        <v>Основи економічної теорії</v>
      </c>
      <c r="B17" s="1501"/>
      <c r="C17" s="1501"/>
      <c r="D17" s="1501"/>
      <c r="E17" s="1501"/>
      <c r="F17" s="1501"/>
      <c r="G17" s="1501"/>
      <c r="H17" s="1501"/>
      <c r="I17" s="1501"/>
      <c r="J17" s="1501"/>
      <c r="K17" s="1501"/>
      <c r="L17" s="433"/>
      <c r="M17" s="434"/>
      <c r="N17" s="434"/>
      <c r="O17" s="434"/>
      <c r="P17" s="433"/>
      <c r="Q17" s="433"/>
      <c r="R17" s="433"/>
      <c r="S17" s="435"/>
    </row>
    <row r="18" spans="1:19" ht="18" x14ac:dyDescent="0.25">
      <c r="A18" s="436" t="s">
        <v>250</v>
      </c>
      <c r="B18" s="436"/>
      <c r="C18" s="442">
        <v>4</v>
      </c>
      <c r="D18" s="442">
        <v>0</v>
      </c>
      <c r="E18" s="442">
        <v>0</v>
      </c>
      <c r="F18" s="442">
        <v>0</v>
      </c>
      <c r="G18" s="442">
        <v>0</v>
      </c>
      <c r="H18" s="442">
        <v>2</v>
      </c>
      <c r="I18" s="1499" t="str">
        <f>'[2]Семестровка -ввод данных'!M21</f>
        <v>залік</v>
      </c>
      <c r="J18" s="1499"/>
      <c r="K18" s="1499"/>
      <c r="L18" s="437"/>
      <c r="M18" s="438" t="str">
        <f>'[2]Семестровка -ввод данных'!T21</f>
        <v>4/0</v>
      </c>
      <c r="N18" s="438">
        <f>'[2]Семестровка -ввод данных'!U21</f>
        <v>0</v>
      </c>
      <c r="O18" s="438" t="str">
        <f>'[2]Семестровка -ввод данных'!V21</f>
        <v>0/2</v>
      </c>
      <c r="P18" s="436"/>
      <c r="Q18" s="436"/>
      <c r="R18" s="437"/>
      <c r="S18" s="435" t="str">
        <f>'[2]Семестровка -ввод данных'!AL21</f>
        <v>м</v>
      </c>
    </row>
    <row r="19" spans="1:19" ht="18" x14ac:dyDescent="0.25">
      <c r="A19" s="445" t="s">
        <v>452</v>
      </c>
      <c r="B19" s="436"/>
      <c r="C19" s="442"/>
      <c r="D19" s="442"/>
      <c r="E19" s="442"/>
      <c r="F19" s="442"/>
      <c r="G19" s="442"/>
      <c r="H19" s="442"/>
      <c r="I19" s="443"/>
      <c r="J19" s="443"/>
      <c r="K19" s="443"/>
      <c r="L19" s="437"/>
      <c r="M19" s="438"/>
      <c r="N19" s="438"/>
      <c r="O19" s="438"/>
      <c r="P19" s="436"/>
      <c r="Q19" s="436"/>
      <c r="R19" s="437"/>
      <c r="S19" s="435"/>
    </row>
    <row r="20" spans="1:19" ht="18.75" x14ac:dyDescent="0.3">
      <c r="A20" s="1500" t="str">
        <f>'[2]Семестровка -ввод данных'!C23</f>
        <v>Мікро- та макроекономіка</v>
      </c>
      <c r="B20" s="1500"/>
      <c r="C20" s="1500"/>
      <c r="D20" s="1500"/>
      <c r="E20" s="1500"/>
      <c r="F20" s="1500"/>
      <c r="G20" s="1500"/>
      <c r="H20" s="1500"/>
      <c r="I20" s="1500"/>
      <c r="J20" s="1500"/>
      <c r="K20" s="1500"/>
      <c r="L20" s="433"/>
      <c r="M20" s="434"/>
      <c r="N20" s="434"/>
      <c r="O20" s="434"/>
      <c r="P20" s="433"/>
      <c r="Q20" s="433"/>
      <c r="R20" s="433"/>
      <c r="S20" s="435"/>
    </row>
    <row r="21" spans="1:19" ht="18" x14ac:dyDescent="0.25">
      <c r="A21" s="436" t="s">
        <v>250</v>
      </c>
      <c r="B21" s="436"/>
      <c r="C21" s="442">
        <v>6</v>
      </c>
      <c r="D21" s="442"/>
      <c r="E21" s="442"/>
      <c r="F21" s="442">
        <v>2</v>
      </c>
      <c r="G21" s="442"/>
      <c r="H21" s="442">
        <v>4</v>
      </c>
      <c r="I21" s="1499" t="str">
        <f>'[2]Семестровка -ввод данных'!M23</f>
        <v>ДЗ</v>
      </c>
      <c r="J21" s="1499"/>
      <c r="K21" s="1499"/>
      <c r="L21" s="437"/>
      <c r="M21" s="438" t="str">
        <f>'[2]Семестровка -ввод данных'!T23</f>
        <v>6/2</v>
      </c>
      <c r="N21" s="438">
        <f>'[2]Семестровка -ввод данных'!U23</f>
        <v>0</v>
      </c>
      <c r="O21" s="438" t="str">
        <f>'[2]Семестровка -ввод данных'!V23</f>
        <v>0/4</v>
      </c>
      <c r="P21" s="436"/>
      <c r="Q21" s="436"/>
      <c r="R21" s="437"/>
      <c r="S21" s="435" t="str">
        <f>'[2]Семестровка -ввод данных'!AL23</f>
        <v>м</v>
      </c>
    </row>
    <row r="22" spans="1:19" ht="18" x14ac:dyDescent="0.25">
      <c r="A22" s="423" t="s">
        <v>450</v>
      </c>
      <c r="B22" s="436"/>
      <c r="C22" s="442"/>
      <c r="D22" s="442"/>
      <c r="E22" s="442"/>
      <c r="F22" s="442"/>
      <c r="G22" s="442"/>
      <c r="H22" s="442"/>
      <c r="I22" s="443"/>
      <c r="J22" s="443"/>
      <c r="K22" s="443"/>
      <c r="L22" s="437"/>
      <c r="M22" s="438"/>
      <c r="N22" s="438"/>
      <c r="O22" s="438"/>
      <c r="P22" s="436"/>
      <c r="Q22" s="436"/>
      <c r="R22" s="437"/>
      <c r="S22" s="435"/>
    </row>
    <row r="23" spans="1:19" ht="18.75" x14ac:dyDescent="0.3">
      <c r="A23" s="1500" t="str">
        <f>'[2]Семестровка -ввод данных'!C25</f>
        <v>Економіка підприємства</v>
      </c>
      <c r="B23" s="1500"/>
      <c r="C23" s="1500"/>
      <c r="D23" s="1500"/>
      <c r="E23" s="1500"/>
      <c r="F23" s="1500"/>
      <c r="G23" s="1500"/>
      <c r="H23" s="1500"/>
      <c r="I23" s="1500"/>
      <c r="J23" s="1500"/>
      <c r="K23" s="1500"/>
      <c r="L23" s="433"/>
      <c r="M23" s="434"/>
      <c r="N23" s="434"/>
      <c r="O23" s="434"/>
      <c r="P23" s="433"/>
      <c r="Q23" s="433"/>
      <c r="R23" s="433"/>
      <c r="S23" s="435"/>
    </row>
    <row r="24" spans="1:19" ht="18" x14ac:dyDescent="0.25">
      <c r="A24" s="436" t="s">
        <v>250</v>
      </c>
      <c r="B24" s="436"/>
      <c r="C24" s="442">
        <v>4</v>
      </c>
      <c r="D24" s="442"/>
      <c r="E24" s="442"/>
      <c r="F24" s="442">
        <v>2</v>
      </c>
      <c r="G24" s="442"/>
      <c r="H24" s="442">
        <v>2</v>
      </c>
      <c r="I24" s="1499" t="str">
        <f>'[2]Семестровка -ввод данных'!M25</f>
        <v>іспит</v>
      </c>
      <c r="J24" s="1499"/>
      <c r="K24" s="1499"/>
      <c r="L24" s="437"/>
      <c r="M24" s="438" t="str">
        <f>'[2]Семестровка -ввод данных'!T25</f>
        <v>4/2</v>
      </c>
      <c r="N24" s="438">
        <f>'[2]Семестровка -ввод данных'!U25</f>
        <v>0</v>
      </c>
      <c r="O24" s="438" t="str">
        <f>'[2]Семестровка -ввод данных'!V25</f>
        <v>0/2</v>
      </c>
      <c r="P24" s="436"/>
      <c r="Q24" s="436"/>
      <c r="R24" s="437"/>
      <c r="S24" s="435" t="str">
        <f>'[2]Семестровка -ввод данных'!AL25</f>
        <v>еп</v>
      </c>
    </row>
    <row r="25" spans="1:19" ht="18" x14ac:dyDescent="0.25">
      <c r="A25" s="423" t="s">
        <v>450</v>
      </c>
      <c r="B25" s="436"/>
      <c r="C25" s="442"/>
      <c r="D25" s="442"/>
      <c r="E25" s="442"/>
      <c r="F25" s="442"/>
      <c r="G25" s="442"/>
      <c r="H25" s="442"/>
      <c r="I25" s="443"/>
      <c r="J25" s="443"/>
      <c r="K25" s="443"/>
      <c r="L25" s="437"/>
      <c r="M25" s="438"/>
      <c r="N25" s="438"/>
      <c r="O25" s="438"/>
      <c r="P25" s="436"/>
      <c r="Q25" s="436"/>
      <c r="R25" s="437"/>
      <c r="S25" s="435"/>
    </row>
    <row r="26" spans="1:19" ht="18.75" x14ac:dyDescent="0.3">
      <c r="A26" s="1500" t="str">
        <f>'[2]Семестровка -ввод данных'!C27</f>
        <v>Філософія</v>
      </c>
      <c r="B26" s="1500"/>
      <c r="C26" s="1500"/>
      <c r="D26" s="1500"/>
      <c r="E26" s="1500"/>
      <c r="F26" s="1500"/>
      <c r="G26" s="1500"/>
      <c r="H26" s="1500"/>
      <c r="I26" s="1500"/>
      <c r="J26" s="1500"/>
      <c r="K26" s="1500"/>
      <c r="L26" s="433"/>
      <c r="M26" s="434"/>
      <c r="N26" s="434"/>
      <c r="O26" s="434"/>
      <c r="P26" s="433"/>
      <c r="Q26" s="433"/>
      <c r="R26" s="433"/>
      <c r="S26" s="435"/>
    </row>
    <row r="27" spans="1:19" ht="18" x14ac:dyDescent="0.25">
      <c r="A27" s="436" t="s">
        <v>250</v>
      </c>
      <c r="B27" s="436"/>
      <c r="C27" s="442">
        <v>4</v>
      </c>
      <c r="D27" s="442"/>
      <c r="E27" s="442"/>
      <c r="F27" s="442"/>
      <c r="G27" s="442"/>
      <c r="H27" s="442"/>
      <c r="I27" s="1499" t="str">
        <f>'[2]Семестровка -ввод данных'!M27</f>
        <v>залік</v>
      </c>
      <c r="J27" s="1499"/>
      <c r="K27" s="1499"/>
      <c r="L27" s="437"/>
      <c r="M27" s="438" t="str">
        <f>'[2]Семестровка -ввод данных'!T27</f>
        <v>4/0</v>
      </c>
      <c r="N27" s="438">
        <f>'[2]Семестровка -ввод данных'!U27</f>
        <v>0</v>
      </c>
      <c r="O27" s="438">
        <f>'[2]Семестровка -ввод данных'!V27</f>
        <v>0</v>
      </c>
      <c r="P27" s="436"/>
      <c r="Q27" s="436"/>
      <c r="R27" s="437"/>
      <c r="S27" s="435" t="str">
        <f>'[2]Семестровка -ввод данных'!AL27</f>
        <v>філ</v>
      </c>
    </row>
    <row r="28" spans="1:19" ht="18" x14ac:dyDescent="0.25">
      <c r="A28" s="423" t="s">
        <v>450</v>
      </c>
      <c r="B28" s="436"/>
      <c r="C28" s="442"/>
      <c r="D28" s="442"/>
      <c r="E28" s="442"/>
      <c r="F28" s="442"/>
      <c r="G28" s="442"/>
      <c r="H28" s="442"/>
      <c r="I28" s="443"/>
      <c r="J28" s="443"/>
      <c r="K28" s="443"/>
      <c r="L28" s="437"/>
      <c r="M28" s="438"/>
      <c r="N28" s="438"/>
      <c r="O28" s="438"/>
      <c r="P28" s="436"/>
      <c r="Q28" s="436"/>
      <c r="R28" s="437"/>
      <c r="S28" s="435"/>
    </row>
    <row r="29" spans="1:19" ht="18.75" x14ac:dyDescent="0.3">
      <c r="A29" s="1500" t="str">
        <f>'[2]Семестровка -ввод данных'!C29</f>
        <v>Іноземна мова (за професійним спрямуванням) / Соціологія</v>
      </c>
      <c r="B29" s="1500"/>
      <c r="C29" s="1500"/>
      <c r="D29" s="1500"/>
      <c r="E29" s="1500"/>
      <c r="F29" s="1500"/>
      <c r="G29" s="1500"/>
      <c r="H29" s="1500"/>
      <c r="I29" s="1500"/>
      <c r="J29" s="1500"/>
      <c r="K29" s="1500"/>
      <c r="L29" s="433"/>
      <c r="M29" s="434"/>
      <c r="N29" s="434"/>
      <c r="O29" s="434"/>
      <c r="P29" s="433"/>
      <c r="Q29" s="433"/>
      <c r="R29" s="433"/>
      <c r="S29" s="435"/>
    </row>
    <row r="30" spans="1:19" ht="18" x14ac:dyDescent="0.25">
      <c r="A30" s="436" t="s">
        <v>250</v>
      </c>
      <c r="B30" s="436"/>
      <c r="C30" s="442"/>
      <c r="D30" s="442"/>
      <c r="E30" s="442">
        <v>4</v>
      </c>
      <c r="F30" s="442"/>
      <c r="G30" s="442"/>
      <c r="H30" s="442"/>
      <c r="I30" s="1499" t="str">
        <f>'[2]Семестровка -ввод данных'!M29</f>
        <v>залік</v>
      </c>
      <c r="J30" s="1499"/>
      <c r="K30" s="1499"/>
      <c r="L30" s="437"/>
      <c r="M30" s="438">
        <f>'[2]Семестровка -ввод данных'!T29</f>
        <v>0</v>
      </c>
      <c r="N30" s="438">
        <f>'[2]Семестровка -ввод данных'!U29</f>
        <v>0</v>
      </c>
      <c r="O30" s="438" t="str">
        <f>'[2]Семестровка -ввод данных'!V29</f>
        <v>4/0</v>
      </c>
      <c r="P30" s="436"/>
      <c r="Q30" s="436"/>
      <c r="R30" s="437"/>
      <c r="S30" s="435" t="str">
        <f>'[2]Семестровка -ввод данных'!AL29</f>
        <v>м</v>
      </c>
    </row>
    <row r="31" spans="1:19" ht="18" x14ac:dyDescent="0.25">
      <c r="A31" s="423" t="s">
        <v>450</v>
      </c>
      <c r="B31" s="436"/>
      <c r="C31" s="442"/>
      <c r="D31" s="442"/>
      <c r="E31" s="442"/>
      <c r="F31" s="442"/>
      <c r="G31" s="442"/>
      <c r="H31" s="442"/>
      <c r="I31" s="443"/>
      <c r="J31" s="443"/>
      <c r="K31" s="443"/>
      <c r="L31" s="437"/>
      <c r="M31" s="438"/>
      <c r="N31" s="438"/>
      <c r="O31" s="438"/>
      <c r="P31" s="436"/>
      <c r="Q31" s="436"/>
      <c r="R31" s="437"/>
      <c r="S31" s="435"/>
    </row>
    <row r="32" spans="1:19" ht="18.75" x14ac:dyDescent="0.3">
      <c r="A32" s="1500" t="str">
        <f>'[2]Семестровка -ввод данных'!C42</f>
        <v>Фінанси</v>
      </c>
      <c r="B32" s="1500"/>
      <c r="C32" s="1500"/>
      <c r="D32" s="1500"/>
      <c r="E32" s="1500"/>
      <c r="F32" s="1500"/>
      <c r="G32" s="1500"/>
      <c r="H32" s="1500"/>
      <c r="I32" s="1500"/>
      <c r="J32" s="1500"/>
      <c r="K32" s="1500"/>
      <c r="L32" s="433"/>
      <c r="M32" s="434"/>
      <c r="N32" s="434"/>
      <c r="O32" s="434"/>
      <c r="P32" s="433"/>
      <c r="Q32" s="433"/>
      <c r="R32" s="433"/>
      <c r="S32" s="435"/>
    </row>
    <row r="33" spans="1:19" ht="18" x14ac:dyDescent="0.25">
      <c r="A33" s="444" t="s">
        <v>327</v>
      </c>
      <c r="B33" s="444"/>
      <c r="C33" s="442">
        <v>8</v>
      </c>
      <c r="D33" s="442"/>
      <c r="E33" s="442"/>
      <c r="F33" s="442"/>
      <c r="G33" s="442"/>
      <c r="H33" s="442"/>
      <c r="I33" s="1499" t="str">
        <f>'[2]Семестровка -ввод данных'!M42</f>
        <v>залік</v>
      </c>
      <c r="J33" s="1499"/>
      <c r="K33" s="1499"/>
      <c r="L33" s="437"/>
      <c r="M33" s="438" t="str">
        <f>'[2]Семестровка -ввод данных'!T42</f>
        <v>8/0</v>
      </c>
      <c r="N33" s="438">
        <f>'[2]Семестровка -ввод данных'!U42</f>
        <v>0</v>
      </c>
      <c r="O33" s="438">
        <f>'[2]Семестровка -ввод данных'!V42</f>
        <v>0</v>
      </c>
      <c r="P33" s="436"/>
      <c r="Q33" s="436"/>
      <c r="R33" s="437"/>
      <c r="S33" s="435" t="str">
        <f>'[2]Семестровка -ввод данных'!AL42</f>
        <v>ф</v>
      </c>
    </row>
    <row r="34" spans="1:19" ht="18" x14ac:dyDescent="0.25">
      <c r="A34" s="423" t="s">
        <v>450</v>
      </c>
      <c r="B34" s="444"/>
      <c r="C34" s="442"/>
      <c r="D34" s="442"/>
      <c r="E34" s="442"/>
      <c r="F34" s="442"/>
      <c r="G34" s="442"/>
      <c r="H34" s="442"/>
      <c r="I34" s="443"/>
      <c r="J34" s="443"/>
      <c r="K34" s="443"/>
      <c r="L34" s="437"/>
      <c r="M34" s="438"/>
      <c r="N34" s="438"/>
      <c r="O34" s="438"/>
      <c r="P34" s="436"/>
      <c r="Q34" s="436"/>
      <c r="R34" s="437"/>
      <c r="S34" s="435"/>
    </row>
    <row r="35" spans="1:19" ht="18.75" x14ac:dyDescent="0.3">
      <c r="A35" s="1500" t="str">
        <f>'[2]Семестровка -ввод данных'!C44</f>
        <v>Бухгалтерський облік</v>
      </c>
      <c r="B35" s="1500"/>
      <c r="C35" s="1500"/>
      <c r="D35" s="1500"/>
      <c r="E35" s="1500"/>
      <c r="F35" s="1500"/>
      <c r="G35" s="1500"/>
      <c r="H35" s="1500"/>
      <c r="I35" s="1500"/>
      <c r="J35" s="1500"/>
      <c r="K35" s="1500"/>
      <c r="L35" s="433"/>
      <c r="M35" s="434"/>
      <c r="N35" s="434"/>
      <c r="O35" s="434"/>
      <c r="P35" s="433"/>
      <c r="Q35" s="433"/>
      <c r="R35" s="433"/>
      <c r="S35" s="435"/>
    </row>
    <row r="36" spans="1:19" ht="18" x14ac:dyDescent="0.25">
      <c r="A36" s="444" t="s">
        <v>327</v>
      </c>
      <c r="B36" s="444"/>
      <c r="C36" s="442">
        <v>8</v>
      </c>
      <c r="D36" s="442"/>
      <c r="E36" s="442">
        <v>4</v>
      </c>
      <c r="F36" s="442"/>
      <c r="G36" s="442"/>
      <c r="H36" s="442"/>
      <c r="I36" s="1499" t="str">
        <f>'[2]Семестровка -ввод данных'!M44</f>
        <v>залік</v>
      </c>
      <c r="J36" s="1499"/>
      <c r="K36" s="1499"/>
      <c r="L36" s="437"/>
      <c r="M36" s="438" t="str">
        <f>'[2]Семестровка -ввод данных'!T44</f>
        <v>8/0</v>
      </c>
      <c r="N36" s="438">
        <f>'[2]Семестровка -ввод данных'!U44</f>
        <v>0</v>
      </c>
      <c r="O36" s="438" t="str">
        <f>'[2]Семестровка -ввод данных'!V44</f>
        <v>4/0</v>
      </c>
      <c r="P36" s="436"/>
      <c r="Q36" s="436"/>
      <c r="R36" s="437"/>
      <c r="S36" s="435" t="str">
        <f>'[2]Семестровка -ввод данных'!AL44</f>
        <v>оа</v>
      </c>
    </row>
    <row r="37" spans="1:19" ht="18" x14ac:dyDescent="0.25">
      <c r="A37" s="423" t="s">
        <v>450</v>
      </c>
      <c r="B37" s="444"/>
      <c r="C37" s="442"/>
      <c r="D37" s="442"/>
      <c r="E37" s="442"/>
      <c r="F37" s="442"/>
      <c r="G37" s="442"/>
      <c r="H37" s="442"/>
      <c r="I37" s="443"/>
      <c r="J37" s="443"/>
      <c r="K37" s="443"/>
      <c r="L37" s="437"/>
      <c r="M37" s="438"/>
      <c r="N37" s="438"/>
      <c r="O37" s="438"/>
      <c r="P37" s="436"/>
      <c r="Q37" s="436"/>
      <c r="R37" s="437"/>
      <c r="S37" s="435"/>
    </row>
    <row r="38" spans="1:19" ht="18.75" x14ac:dyDescent="0.3">
      <c r="A38" s="1501" t="str">
        <f>'[2]Семестровка -ввод данных'!C46</f>
        <v>Менеджмент</v>
      </c>
      <c r="B38" s="1501"/>
      <c r="C38" s="1501"/>
      <c r="D38" s="1501"/>
      <c r="E38" s="1501"/>
      <c r="F38" s="1501"/>
      <c r="G38" s="1501"/>
      <c r="H38" s="1501"/>
      <c r="I38" s="1501"/>
      <c r="J38" s="1501"/>
      <c r="K38" s="1501"/>
      <c r="L38" s="433"/>
      <c r="M38" s="434"/>
      <c r="N38" s="434"/>
      <c r="O38" s="434"/>
      <c r="P38" s="433"/>
      <c r="Q38" s="433"/>
      <c r="R38" s="433"/>
      <c r="S38" s="435"/>
    </row>
    <row r="39" spans="1:19" ht="18" x14ac:dyDescent="0.25">
      <c r="A39" s="444" t="s">
        <v>327</v>
      </c>
      <c r="B39" s="444"/>
      <c r="C39" s="442">
        <v>4</v>
      </c>
      <c r="D39" s="442"/>
      <c r="E39" s="442"/>
      <c r="F39" s="442">
        <v>2</v>
      </c>
      <c r="G39" s="442"/>
      <c r="H39" s="442">
        <v>2</v>
      </c>
      <c r="I39" s="1499" t="str">
        <f>'[2]Семестровка -ввод данных'!M46</f>
        <v>іспит</v>
      </c>
      <c r="J39" s="1499"/>
      <c r="K39" s="1499"/>
      <c r="L39" s="437"/>
      <c r="M39" s="438" t="str">
        <f>'[2]Семестровка -ввод данных'!T46</f>
        <v>4/2</v>
      </c>
      <c r="N39" s="438">
        <f>'[2]Семестровка -ввод данных'!U46</f>
        <v>0</v>
      </c>
      <c r="O39" s="438" t="str">
        <f>'[2]Семестровка -ввод данных'!V46</f>
        <v>0/2</v>
      </c>
      <c r="P39" s="436"/>
      <c r="Q39" s="436"/>
      <c r="R39" s="437"/>
      <c r="S39" s="435" t="str">
        <f>'[2]Семестровка -ввод данных'!AL46</f>
        <v>м</v>
      </c>
    </row>
    <row r="40" spans="1:19" ht="18" x14ac:dyDescent="0.25">
      <c r="A40" s="445" t="s">
        <v>452</v>
      </c>
      <c r="B40" s="444"/>
      <c r="C40" s="442"/>
      <c r="D40" s="442"/>
      <c r="E40" s="442"/>
      <c r="F40" s="442"/>
      <c r="G40" s="442"/>
      <c r="H40" s="442"/>
      <c r="I40" s="443"/>
      <c r="J40" s="443"/>
      <c r="K40" s="443"/>
      <c r="L40" s="437"/>
      <c r="M40" s="438"/>
      <c r="N40" s="438"/>
      <c r="O40" s="438"/>
      <c r="P40" s="436"/>
      <c r="Q40" s="436"/>
      <c r="R40" s="437"/>
      <c r="S40" s="435"/>
    </row>
    <row r="41" spans="1:19" ht="18.75" x14ac:dyDescent="0.3">
      <c r="A41" s="1500" t="str">
        <f>'[2]Семестровка -ввод данных'!C50</f>
        <v>Бюджетна система</v>
      </c>
      <c r="B41" s="1500"/>
      <c r="C41" s="1500"/>
      <c r="D41" s="1500"/>
      <c r="E41" s="1500"/>
      <c r="F41" s="1500"/>
      <c r="G41" s="1500"/>
      <c r="H41" s="1500"/>
      <c r="I41" s="1500"/>
      <c r="J41" s="1500"/>
      <c r="K41" s="1500"/>
      <c r="L41" s="433"/>
      <c r="M41" s="434"/>
      <c r="N41" s="434"/>
      <c r="O41" s="434"/>
      <c r="P41" s="433"/>
      <c r="Q41" s="433"/>
      <c r="R41" s="433"/>
      <c r="S41" s="435"/>
    </row>
    <row r="42" spans="1:19" ht="18" x14ac:dyDescent="0.25">
      <c r="A42" s="444" t="s">
        <v>327</v>
      </c>
      <c r="B42" s="444"/>
      <c r="C42" s="442">
        <v>8</v>
      </c>
      <c r="D42" s="442">
        <v>0</v>
      </c>
      <c r="E42" s="442">
        <v>0</v>
      </c>
      <c r="F42" s="442">
        <v>0</v>
      </c>
      <c r="G42" s="442">
        <v>0</v>
      </c>
      <c r="H42" s="442">
        <v>2</v>
      </c>
      <c r="I42" s="1499" t="str">
        <f>'[2]Семестровка -ввод данных'!M50</f>
        <v>іспит</v>
      </c>
      <c r="J42" s="1499"/>
      <c r="K42" s="1499"/>
      <c r="L42" s="437"/>
      <c r="M42" s="438" t="str">
        <f>'[2]Семестровка -ввод данных'!T50</f>
        <v>8/0</v>
      </c>
      <c r="N42" s="438">
        <f>'[2]Семестровка -ввод данных'!U50</f>
        <v>0</v>
      </c>
      <c r="O42" s="438" t="str">
        <f>'[2]Семестровка -ввод данных'!V50</f>
        <v>0/2</v>
      </c>
      <c r="P42" s="436"/>
      <c r="Q42" s="436"/>
      <c r="R42" s="437"/>
      <c r="S42" s="435" t="str">
        <f>'[2]Семестровка -ввод данных'!AL50</f>
        <v>ф</v>
      </c>
    </row>
    <row r="43" spans="1:19" ht="18" x14ac:dyDescent="0.25">
      <c r="A43" s="446" t="s">
        <v>450</v>
      </c>
      <c r="B43" s="444"/>
      <c r="C43" s="442"/>
      <c r="D43" s="442"/>
      <c r="E43" s="442"/>
      <c r="F43" s="442"/>
      <c r="G43" s="442"/>
      <c r="H43" s="442"/>
      <c r="I43" s="443"/>
      <c r="J43" s="443"/>
      <c r="K43" s="443"/>
      <c r="L43" s="437"/>
      <c r="M43" s="438"/>
      <c r="N43" s="438"/>
      <c r="O43" s="438"/>
      <c r="P43" s="436"/>
      <c r="Q43" s="436"/>
      <c r="R43" s="437"/>
      <c r="S43" s="435"/>
    </row>
    <row r="44" spans="1:19" ht="18.75" x14ac:dyDescent="0.3">
      <c r="A44" s="1500" t="str">
        <f>'[2]Семестровка -ввод данных'!C52</f>
        <v>Банківська система</v>
      </c>
      <c r="B44" s="1500"/>
      <c r="C44" s="1500"/>
      <c r="D44" s="1500"/>
      <c r="E44" s="1500"/>
      <c r="F44" s="1500"/>
      <c r="G44" s="1500"/>
      <c r="H44" s="1500"/>
      <c r="I44" s="1500"/>
      <c r="J44" s="1500"/>
      <c r="K44" s="1500"/>
      <c r="L44" s="433"/>
      <c r="M44" s="434"/>
      <c r="N44" s="434"/>
      <c r="O44" s="434"/>
      <c r="P44" s="433"/>
      <c r="Q44" s="433"/>
      <c r="R44" s="433"/>
      <c r="S44" s="435"/>
    </row>
    <row r="45" spans="1:19" ht="18" x14ac:dyDescent="0.25">
      <c r="A45" s="444" t="s">
        <v>327</v>
      </c>
      <c r="B45" s="444"/>
      <c r="C45" s="442">
        <v>6</v>
      </c>
      <c r="D45" s="442">
        <v>0</v>
      </c>
      <c r="E45" s="442">
        <v>0</v>
      </c>
      <c r="F45" s="442">
        <v>2</v>
      </c>
      <c r="G45" s="442">
        <v>0</v>
      </c>
      <c r="H45" s="442">
        <v>0</v>
      </c>
      <c r="I45" s="1499" t="str">
        <f>'[2]Семестровка -ввод данных'!M52</f>
        <v>іспит</v>
      </c>
      <c r="J45" s="1499"/>
      <c r="K45" s="1499"/>
      <c r="L45" s="437"/>
      <c r="M45" s="438" t="str">
        <f>'[2]Семестровка -ввод данных'!T52</f>
        <v>6/0</v>
      </c>
      <c r="N45" s="438">
        <f>'[2]Семестровка -ввод данных'!U52</f>
        <v>0</v>
      </c>
      <c r="O45" s="438" t="str">
        <f>'[2]Семестровка -ввод данных'!V52</f>
        <v>2/0</v>
      </c>
      <c r="P45" s="436"/>
      <c r="Q45" s="436"/>
      <c r="R45" s="437"/>
      <c r="S45" s="435" t="str">
        <f>'[2]Семестровка -ввод данных'!AL52</f>
        <v>ф</v>
      </c>
    </row>
    <row r="46" spans="1:19" ht="18" x14ac:dyDescent="0.25">
      <c r="A46" s="423" t="s">
        <v>450</v>
      </c>
      <c r="B46" s="444"/>
      <c r="C46" s="442"/>
      <c r="D46" s="442"/>
      <c r="E46" s="442"/>
      <c r="F46" s="442"/>
      <c r="G46" s="442"/>
      <c r="H46" s="442"/>
      <c r="I46" s="443"/>
      <c r="J46" s="443"/>
      <c r="K46" s="443"/>
      <c r="L46" s="437"/>
      <c r="M46" s="438"/>
      <c r="N46" s="438"/>
      <c r="O46" s="438"/>
      <c r="P46" s="436"/>
      <c r="Q46" s="436"/>
      <c r="R46" s="437"/>
      <c r="S46" s="435"/>
    </row>
    <row r="47" spans="1:19" ht="18.75" x14ac:dyDescent="0.3">
      <c r="A47" s="1500" t="str">
        <f>'[2]Семестровка -ввод данных'!C54</f>
        <v>Курсова робота "Фінанси"</v>
      </c>
      <c r="B47" s="1500"/>
      <c r="C47" s="1500"/>
      <c r="D47" s="1500"/>
      <c r="E47" s="1500"/>
      <c r="F47" s="1500"/>
      <c r="G47" s="1500"/>
      <c r="H47" s="1500"/>
      <c r="I47" s="1500"/>
      <c r="J47" s="1500"/>
      <c r="K47" s="1500"/>
      <c r="L47" s="433"/>
      <c r="M47" s="434"/>
      <c r="N47" s="434"/>
      <c r="O47" s="434"/>
      <c r="P47" s="433"/>
      <c r="Q47" s="433"/>
      <c r="R47" s="433"/>
      <c r="S47" s="435"/>
    </row>
    <row r="48" spans="1:19" ht="18" x14ac:dyDescent="0.25">
      <c r="A48" s="444" t="s">
        <v>327</v>
      </c>
      <c r="B48" s="444"/>
      <c r="C48" s="442">
        <v>0</v>
      </c>
      <c r="D48" s="442">
        <v>0</v>
      </c>
      <c r="E48" s="442">
        <v>4</v>
      </c>
      <c r="F48" s="442">
        <v>0</v>
      </c>
      <c r="G48" s="442">
        <v>0</v>
      </c>
      <c r="H48" s="442">
        <v>0</v>
      </c>
      <c r="I48" s="1499">
        <f>'[2]Семестровка -ввод данных'!M54</f>
        <v>0</v>
      </c>
      <c r="J48" s="1499"/>
      <c r="K48" s="1499"/>
      <c r="L48" s="437"/>
      <c r="M48" s="438">
        <f>'[2]Семестровка -ввод данных'!T54</f>
        <v>0</v>
      </c>
      <c r="N48" s="438">
        <f>'[2]Семестровка -ввод данных'!U54</f>
        <v>0</v>
      </c>
      <c r="O48" s="438" t="str">
        <f>'[2]Семестровка -ввод данных'!V54</f>
        <v>4/0</v>
      </c>
      <c r="P48" s="436"/>
      <c r="Q48" s="436"/>
      <c r="R48" s="437"/>
      <c r="S48" s="435" t="str">
        <f>'[2]Семестровка -ввод данных'!AL54</f>
        <v>ф</v>
      </c>
    </row>
    <row r="49" spans="1:1" ht="21.75" customHeight="1" x14ac:dyDescent="0.2">
      <c r="A49" s="423" t="s">
        <v>450</v>
      </c>
    </row>
    <row r="50" spans="1:1" ht="23.25" customHeight="1" x14ac:dyDescent="0.2"/>
  </sheetData>
  <mergeCells count="35">
    <mergeCell ref="M2:O2"/>
    <mergeCell ref="A3:B3"/>
    <mergeCell ref="C3:E3"/>
    <mergeCell ref="F3:H3"/>
    <mergeCell ref="A23:K23"/>
    <mergeCell ref="A20:K20"/>
    <mergeCell ref="I21:K21"/>
    <mergeCell ref="C2:K2"/>
    <mergeCell ref="A5:K5"/>
    <mergeCell ref="I12:K12"/>
    <mergeCell ref="A14:K14"/>
    <mergeCell ref="A17:K17"/>
    <mergeCell ref="I6:K6"/>
    <mergeCell ref="A8:K8"/>
    <mergeCell ref="A35:K35"/>
    <mergeCell ref="I9:K9"/>
    <mergeCell ref="I18:K18"/>
    <mergeCell ref="A11:K11"/>
    <mergeCell ref="I15:K15"/>
    <mergeCell ref="I48:K48"/>
    <mergeCell ref="A41:K41"/>
    <mergeCell ref="I24:K24"/>
    <mergeCell ref="A26:K26"/>
    <mergeCell ref="I27:K27"/>
    <mergeCell ref="A29:K29"/>
    <mergeCell ref="I45:K45"/>
    <mergeCell ref="I42:K42"/>
    <mergeCell ref="A44:K44"/>
    <mergeCell ref="I36:K36"/>
    <mergeCell ref="A47:K47"/>
    <mergeCell ref="I30:K30"/>
    <mergeCell ref="A32:K32"/>
    <mergeCell ref="A38:K38"/>
    <mergeCell ref="I39:K39"/>
    <mergeCell ref="I33:K33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8" hidden="1" customWidth="1"/>
    <col min="18" max="18" width="10.42578125" style="448" hidden="1" customWidth="1"/>
    <col min="19" max="19" width="6.85546875" style="448" hidden="1" customWidth="1"/>
    <col min="20" max="20" width="4.42578125" style="448" customWidth="1"/>
    <col min="21" max="21" width="5.5703125" style="448" customWidth="1"/>
    <col min="22" max="22" width="7" style="448" customWidth="1"/>
    <col min="23" max="23" width="9.140625" style="448"/>
    <col min="24" max="24" width="6" style="448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11" t="s">
        <v>450</v>
      </c>
      <c r="D1" s="1511"/>
      <c r="E1" s="1511"/>
      <c r="F1" s="1511"/>
      <c r="G1" s="1511"/>
      <c r="H1" s="1511"/>
      <c r="I1" s="1511"/>
      <c r="J1" s="1511"/>
      <c r="K1" s="1511"/>
      <c r="L1" s="1511"/>
      <c r="M1" s="1511"/>
      <c r="N1" s="1511"/>
      <c r="O1" s="447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478" t="s">
        <v>0</v>
      </c>
      <c r="D3" s="1481" t="s">
        <v>74</v>
      </c>
      <c r="E3" s="1484" t="s">
        <v>75</v>
      </c>
      <c r="F3" s="1485" t="s">
        <v>2</v>
      </c>
      <c r="G3" s="1485"/>
      <c r="H3" s="1485"/>
      <c r="I3" s="1485"/>
      <c r="J3" s="1485"/>
      <c r="K3" s="1486"/>
      <c r="L3" s="1484" t="s">
        <v>3</v>
      </c>
      <c r="M3" s="1484" t="s">
        <v>4</v>
      </c>
      <c r="N3" s="1484" t="s">
        <v>5</v>
      </c>
      <c r="O3" s="348"/>
      <c r="R3" s="1508" t="s">
        <v>306</v>
      </c>
      <c r="S3" s="46"/>
      <c r="T3" s="46"/>
      <c r="U3" s="46"/>
      <c r="V3" s="46"/>
      <c r="W3" s="46"/>
      <c r="X3" s="46"/>
    </row>
    <row r="4" spans="1:57" x14ac:dyDescent="0.2">
      <c r="C4" s="1479"/>
      <c r="D4" s="1482"/>
      <c r="E4" s="1484"/>
      <c r="F4" s="1484" t="s">
        <v>6</v>
      </c>
      <c r="G4" s="1487" t="s">
        <v>7</v>
      </c>
      <c r="H4" s="1487"/>
      <c r="I4" s="1487"/>
      <c r="J4" s="1487"/>
      <c r="K4" s="1484" t="s">
        <v>8</v>
      </c>
      <c r="L4" s="1484"/>
      <c r="M4" s="1484"/>
      <c r="N4" s="1484"/>
      <c r="O4" s="348"/>
      <c r="R4" s="1509"/>
      <c r="S4" s="46"/>
      <c r="T4" s="46"/>
      <c r="U4" s="46"/>
      <c r="V4" s="46"/>
      <c r="W4" s="46"/>
      <c r="X4" s="46"/>
    </row>
    <row r="5" spans="1:57" ht="15" customHeight="1" x14ac:dyDescent="0.2">
      <c r="C5" s="1479"/>
      <c r="D5" s="1482"/>
      <c r="E5" s="1484"/>
      <c r="F5" s="1486"/>
      <c r="G5" s="1484" t="s">
        <v>9</v>
      </c>
      <c r="H5" s="1485" t="s">
        <v>10</v>
      </c>
      <c r="I5" s="1486"/>
      <c r="J5" s="1486"/>
      <c r="K5" s="1486"/>
      <c r="L5" s="1484"/>
      <c r="M5" s="1484"/>
      <c r="N5" s="1484"/>
      <c r="O5" s="348"/>
      <c r="R5" s="1509"/>
      <c r="S5" s="46"/>
      <c r="T5" s="46"/>
      <c r="U5" s="46"/>
      <c r="V5" s="46"/>
      <c r="W5" s="46"/>
      <c r="X5" s="46"/>
    </row>
    <row r="6" spans="1:57" x14ac:dyDescent="0.2">
      <c r="C6" s="1479"/>
      <c r="D6" s="1482"/>
      <c r="E6" s="1484"/>
      <c r="F6" s="1486"/>
      <c r="G6" s="1489"/>
      <c r="H6" s="1484" t="s">
        <v>11</v>
      </c>
      <c r="I6" s="1484" t="s">
        <v>12</v>
      </c>
      <c r="J6" s="1484" t="s">
        <v>13</v>
      </c>
      <c r="K6" s="1486"/>
      <c r="L6" s="1484"/>
      <c r="M6" s="1484"/>
      <c r="N6" s="1484"/>
      <c r="O6" s="348"/>
      <c r="R6" s="1509"/>
      <c r="S6" s="46"/>
      <c r="T6" s="1484" t="s">
        <v>11</v>
      </c>
      <c r="U6" s="1484" t="s">
        <v>12</v>
      </c>
      <c r="V6" s="1484" t="s">
        <v>13</v>
      </c>
      <c r="W6" s="1506" t="s">
        <v>9</v>
      </c>
      <c r="X6" s="1505" t="s">
        <v>309</v>
      </c>
      <c r="Y6" s="1506"/>
      <c r="Z6" s="1506"/>
      <c r="AA6" s="1506"/>
      <c r="AB6" s="1506"/>
      <c r="AC6" s="1506"/>
      <c r="AD6" s="1506"/>
      <c r="AE6" s="1506"/>
      <c r="AF6" s="1506"/>
      <c r="AG6" s="296" t="s">
        <v>307</v>
      </c>
      <c r="AH6" s="296"/>
      <c r="AI6" s="296"/>
      <c r="AJ6" s="296"/>
      <c r="AK6" s="1507" t="s">
        <v>453</v>
      </c>
    </row>
    <row r="7" spans="1:57" x14ac:dyDescent="0.2">
      <c r="C7" s="1479"/>
      <c r="D7" s="1482"/>
      <c r="E7" s="1484"/>
      <c r="F7" s="1486"/>
      <c r="G7" s="1489"/>
      <c r="H7" s="1484"/>
      <c r="I7" s="1484"/>
      <c r="J7" s="1484"/>
      <c r="K7" s="1486"/>
      <c r="L7" s="1484"/>
      <c r="M7" s="1484"/>
      <c r="N7" s="1484"/>
      <c r="O7" s="348"/>
      <c r="R7" s="1509"/>
      <c r="S7" s="46"/>
      <c r="T7" s="1484"/>
      <c r="U7" s="1484"/>
      <c r="V7" s="1484"/>
      <c r="W7" s="1506"/>
      <c r="X7" s="1506"/>
      <c r="Y7" s="1506"/>
      <c r="Z7" s="1506"/>
      <c r="AA7" s="1506"/>
      <c r="AB7" s="1506"/>
      <c r="AC7" s="1506"/>
      <c r="AD7" s="1506"/>
      <c r="AE7" s="1506"/>
      <c r="AF7" s="1506"/>
      <c r="AG7" s="26"/>
      <c r="AH7" s="26"/>
      <c r="AI7" s="26"/>
      <c r="AJ7" s="26"/>
      <c r="AK7" s="1507"/>
    </row>
    <row r="8" spans="1:57" x14ac:dyDescent="0.25">
      <c r="C8" s="1479"/>
      <c r="D8" s="1482"/>
      <c r="E8" s="1484"/>
      <c r="F8" s="1486"/>
      <c r="G8" s="1489"/>
      <c r="H8" s="1484"/>
      <c r="I8" s="1484"/>
      <c r="J8" s="1484"/>
      <c r="K8" s="1486"/>
      <c r="L8" s="1484"/>
      <c r="M8" s="1484"/>
      <c r="N8" s="1484"/>
      <c r="O8" s="348"/>
      <c r="R8" s="1509"/>
      <c r="S8" s="46"/>
      <c r="T8" s="1484"/>
      <c r="U8" s="1484"/>
      <c r="V8" s="1484"/>
      <c r="W8" s="1506"/>
      <c r="X8" s="1506" t="s">
        <v>287</v>
      </c>
      <c r="Y8" s="1506"/>
      <c r="Z8" s="1506" t="s">
        <v>288</v>
      </c>
      <c r="AA8" s="1506"/>
      <c r="AB8" s="1506" t="s">
        <v>289</v>
      </c>
      <c r="AC8" s="1506"/>
      <c r="AD8" s="1506" t="s">
        <v>308</v>
      </c>
      <c r="AE8" s="1506"/>
      <c r="AF8" s="1506"/>
      <c r="AG8" s="26"/>
      <c r="AH8" s="26"/>
      <c r="AI8" s="26"/>
      <c r="AJ8" s="26"/>
      <c r="AK8" s="1507"/>
      <c r="AP8" s="9" t="s">
        <v>313</v>
      </c>
      <c r="AR8" s="26"/>
      <c r="AS8" s="1494" t="s">
        <v>287</v>
      </c>
      <c r="AT8" s="1494"/>
      <c r="AU8" s="1494" t="s">
        <v>288</v>
      </c>
      <c r="AV8" s="1494"/>
      <c r="AW8" s="1494" t="s">
        <v>289</v>
      </c>
      <c r="AX8" s="1494"/>
      <c r="AY8" s="1494" t="s">
        <v>308</v>
      </c>
      <c r="AZ8" s="1494"/>
      <c r="BA8" s="1494"/>
      <c r="BB8" s="26"/>
      <c r="BC8" s="26"/>
      <c r="BD8" s="26"/>
      <c r="BE8" s="26"/>
    </row>
    <row r="9" spans="1:57" x14ac:dyDescent="0.25">
      <c r="C9" s="1480"/>
      <c r="D9" s="1483"/>
      <c r="E9" s="1484"/>
      <c r="F9" s="1486"/>
      <c r="G9" s="1489"/>
      <c r="H9" s="1484"/>
      <c r="I9" s="1484"/>
      <c r="J9" s="1484"/>
      <c r="K9" s="1486"/>
      <c r="L9" s="1484"/>
      <c r="M9" s="1484"/>
      <c r="N9" s="1484"/>
      <c r="O9" s="348"/>
      <c r="R9" s="1510"/>
      <c r="S9" s="46"/>
      <c r="T9" s="1484"/>
      <c r="U9" s="1484"/>
      <c r="V9" s="1484"/>
      <c r="W9" s="449"/>
      <c r="X9" s="449" t="s">
        <v>291</v>
      </c>
      <c r="Y9" s="449" t="s">
        <v>113</v>
      </c>
      <c r="Z9" s="449" t="s">
        <v>291</v>
      </c>
      <c r="AA9" s="449" t="s">
        <v>113</v>
      </c>
      <c r="AB9" s="449" t="s">
        <v>291</v>
      </c>
      <c r="AC9" s="449" t="s">
        <v>113</v>
      </c>
      <c r="AD9" s="449" t="s">
        <v>291</v>
      </c>
      <c r="AE9" s="449" t="s">
        <v>113</v>
      </c>
      <c r="AF9" s="449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K9" s="1507"/>
      <c r="AM9" s="8"/>
      <c r="AN9" s="8"/>
      <c r="AO9" s="295" t="s">
        <v>47</v>
      </c>
      <c r="AP9" s="126" t="s">
        <v>210</v>
      </c>
      <c r="AQ9" s="299" t="s">
        <v>209</v>
      </c>
      <c r="AR9" s="26" t="s">
        <v>290</v>
      </c>
      <c r="AS9" s="281" t="s">
        <v>291</v>
      </c>
      <c r="AT9" s="281" t="s">
        <v>113</v>
      </c>
      <c r="AU9" s="281" t="s">
        <v>291</v>
      </c>
      <c r="AV9" s="281" t="s">
        <v>113</v>
      </c>
      <c r="AW9" s="281" t="s">
        <v>291</v>
      </c>
      <c r="AX9" s="281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257</v>
      </c>
      <c r="N10" s="7">
        <f>G10/F10*100</f>
        <v>50</v>
      </c>
      <c r="O10" s="333"/>
      <c r="P10" s="46" t="s">
        <v>59</v>
      </c>
      <c r="R10" s="449"/>
      <c r="T10" s="450" t="s">
        <v>292</v>
      </c>
      <c r="U10" s="450"/>
      <c r="V10" s="451"/>
      <c r="W10" s="451" t="s">
        <v>292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5" t="s">
        <v>41</v>
      </c>
      <c r="AP10" s="26">
        <f>SUMIFS(D$10:D$16,$A$10:$A$16,#REF!,$B$10:$B$16,#REF!)</f>
        <v>0</v>
      </c>
      <c r="AQ10" s="310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373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251</v>
      </c>
      <c r="N11" s="7"/>
      <c r="O11" s="333"/>
      <c r="P11" s="46" t="s">
        <v>55</v>
      </c>
      <c r="Q11" s="452"/>
      <c r="R11" s="452" t="e">
        <f>#REF!</f>
        <v>#REF!</v>
      </c>
      <c r="S11" s="448"/>
      <c r="T11" s="453" t="s">
        <v>295</v>
      </c>
      <c r="U11" s="450"/>
      <c r="V11" s="450"/>
      <c r="W11" s="450" t="s">
        <v>295</v>
      </c>
      <c r="X11" s="449">
        <v>4</v>
      </c>
      <c r="Y11" s="44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257</v>
      </c>
      <c r="N12" s="7">
        <f t="shared" ref="N12:N18" si="10">G12/F12*100</f>
        <v>50</v>
      </c>
      <c r="O12" s="333"/>
      <c r="P12" s="46" t="s">
        <v>69</v>
      </c>
      <c r="R12" s="449" t="e">
        <f>#REF!</f>
        <v>#REF!</v>
      </c>
      <c r="S12" s="448" t="e">
        <f>#REF!</f>
        <v>#REF!</v>
      </c>
      <c r="T12" s="454" t="s">
        <v>297</v>
      </c>
      <c r="U12" s="450"/>
      <c r="V12" s="451" t="s">
        <v>296</v>
      </c>
      <c r="W12" s="45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0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257</v>
      </c>
      <c r="N13" s="7">
        <f t="shared" si="10"/>
        <v>36.666666666666664</v>
      </c>
      <c r="O13" s="333"/>
      <c r="P13" s="46" t="s">
        <v>59</v>
      </c>
      <c r="R13" s="449" t="e">
        <f>#REF!</f>
        <v>#REF!</v>
      </c>
      <c r="S13" s="448" t="e">
        <f>#REF!</f>
        <v>#REF!</v>
      </c>
      <c r="T13" s="454" t="s">
        <v>292</v>
      </c>
      <c r="U13" s="450" t="s">
        <v>295</v>
      </c>
      <c r="V13" s="451"/>
      <c r="W13" s="451" t="s">
        <v>297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8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257</v>
      </c>
      <c r="N14" s="7">
        <f t="shared" si="10"/>
        <v>33.333333333333329</v>
      </c>
      <c r="O14" s="333"/>
      <c r="P14" s="46" t="s">
        <v>56</v>
      </c>
      <c r="Q14" s="448" t="s">
        <v>18</v>
      </c>
      <c r="R14" s="449" t="e">
        <f>#REF!</f>
        <v>#REF!</v>
      </c>
      <c r="S14" s="448" t="e">
        <f>#REF!</f>
        <v>#REF!</v>
      </c>
      <c r="T14" s="454" t="s">
        <v>292</v>
      </c>
      <c r="U14" s="450"/>
      <c r="V14" s="451" t="s">
        <v>298</v>
      </c>
      <c r="W14" s="451" t="s">
        <v>310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9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3"/>
      <c r="P15" s="46" t="s">
        <v>56</v>
      </c>
      <c r="Q15" s="448" t="s">
        <v>16</v>
      </c>
      <c r="R15" s="449" t="e">
        <f>#REF!</f>
        <v>#REF!</v>
      </c>
      <c r="S15" s="448" t="e">
        <f>#REF!</f>
        <v>#REF!</v>
      </c>
      <c r="T15" s="454" t="s">
        <v>301</v>
      </c>
      <c r="U15" s="450"/>
      <c r="V15" s="451" t="s">
        <v>296</v>
      </c>
      <c r="W15" s="451" t="s">
        <v>311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0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251</v>
      </c>
      <c r="N16" s="7">
        <f t="shared" si="10"/>
        <v>21.428571428571427</v>
      </c>
      <c r="O16" s="333"/>
      <c r="P16" s="46" t="s">
        <v>57</v>
      </c>
      <c r="R16" s="449" t="e">
        <f>#REF!</f>
        <v>#REF!</v>
      </c>
      <c r="S16" s="448" t="e">
        <f>#REF!</f>
        <v>#REF!</v>
      </c>
      <c r="T16" s="454" t="s">
        <v>310</v>
      </c>
      <c r="U16" s="450"/>
      <c r="V16" s="451" t="s">
        <v>298</v>
      </c>
      <c r="W16" s="451" t="s">
        <v>295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257</v>
      </c>
      <c r="N17" s="7">
        <f t="shared" si="10"/>
        <v>36.666666666666664</v>
      </c>
      <c r="O17" s="333"/>
      <c r="P17" s="46" t="s">
        <v>59</v>
      </c>
      <c r="R17" s="448" t="e">
        <f>#REF!</f>
        <v>#REF!</v>
      </c>
      <c r="S17" s="448" t="e">
        <f>#REF!</f>
        <v>#REF!</v>
      </c>
      <c r="T17" s="454" t="s">
        <v>292</v>
      </c>
      <c r="U17" s="450"/>
      <c r="V17" s="450"/>
      <c r="W17" s="450" t="s">
        <v>292</v>
      </c>
      <c r="X17" s="449">
        <v>4</v>
      </c>
      <c r="Y17" s="449"/>
      <c r="Z17" s="449"/>
      <c r="AA17" s="449"/>
      <c r="AB17" s="449"/>
      <c r="AC17" s="44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3">
        <v>0</v>
      </c>
      <c r="E18" s="283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257</v>
      </c>
      <c r="N18" s="7">
        <f t="shared" si="10"/>
        <v>33.333333333333329</v>
      </c>
      <c r="O18" s="333"/>
      <c r="P18" s="46" t="s">
        <v>83</v>
      </c>
      <c r="R18" s="448" t="e">
        <f>#REF!</f>
        <v>#REF!</v>
      </c>
      <c r="S18" s="448" t="e">
        <f>#REF!</f>
        <v>#REF!</v>
      </c>
      <c r="T18" s="455"/>
      <c r="U18" s="449"/>
      <c r="V18" s="8" t="s">
        <v>292</v>
      </c>
      <c r="W18" s="8" t="s">
        <v>292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0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6"/>
      <c r="O19" s="286"/>
      <c r="S19" s="46" t="e">
        <f>SUM(S10:S18)</f>
        <v>#REF!</v>
      </c>
      <c r="T19" s="451"/>
      <c r="U19" s="451"/>
      <c r="V19" s="451"/>
      <c r="W19" s="451"/>
      <c r="X19" s="253">
        <f t="shared" ref="X19:AJ19" si="15">SUM(X10:X18)</f>
        <v>38</v>
      </c>
      <c r="Y19" s="253">
        <f t="shared" si="15"/>
        <v>12</v>
      </c>
      <c r="Z19" s="253">
        <f t="shared" si="15"/>
        <v>4</v>
      </c>
      <c r="AA19" s="253">
        <f t="shared" si="15"/>
        <v>4</v>
      </c>
      <c r="AB19" s="253">
        <f t="shared" si="15"/>
        <v>4</v>
      </c>
      <c r="AC19" s="253">
        <f t="shared" si="15"/>
        <v>12</v>
      </c>
      <c r="AD19" s="253">
        <f t="shared" si="15"/>
        <v>46</v>
      </c>
      <c r="AE19" s="253">
        <f t="shared" si="15"/>
        <v>28</v>
      </c>
      <c r="AF19" s="253">
        <f t="shared" si="15"/>
        <v>74</v>
      </c>
      <c r="AG19" s="298">
        <f t="shared" si="15"/>
        <v>50</v>
      </c>
      <c r="AH19" s="298">
        <f t="shared" si="15"/>
        <v>8</v>
      </c>
      <c r="AI19" s="298">
        <f t="shared" si="15"/>
        <v>16</v>
      </c>
      <c r="AJ19" s="298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478" t="s">
        <v>0</v>
      </c>
      <c r="D22" s="1481" t="s">
        <v>74</v>
      </c>
      <c r="E22" s="1484" t="s">
        <v>1</v>
      </c>
      <c r="F22" s="1485" t="s">
        <v>2</v>
      </c>
      <c r="G22" s="1485"/>
      <c r="H22" s="1485"/>
      <c r="I22" s="1485"/>
      <c r="J22" s="1485"/>
      <c r="K22" s="1486"/>
      <c r="L22" s="1484" t="s">
        <v>3</v>
      </c>
      <c r="M22" s="1484" t="s">
        <v>4</v>
      </c>
      <c r="N22" s="1484" t="s">
        <v>5</v>
      </c>
      <c r="O22" s="348"/>
      <c r="S22" s="46"/>
      <c r="T22" s="46"/>
      <c r="U22" s="46"/>
      <c r="V22" s="46"/>
      <c r="W22" s="46"/>
      <c r="X22" s="46"/>
    </row>
    <row r="23" spans="1:57" x14ac:dyDescent="0.2">
      <c r="C23" s="1479"/>
      <c r="D23" s="1482"/>
      <c r="E23" s="1484"/>
      <c r="F23" s="1484" t="s">
        <v>6</v>
      </c>
      <c r="G23" s="1487" t="s">
        <v>7</v>
      </c>
      <c r="H23" s="1487"/>
      <c r="I23" s="1487"/>
      <c r="J23" s="1487"/>
      <c r="K23" s="1484" t="s">
        <v>25</v>
      </c>
      <c r="L23" s="1484"/>
      <c r="M23" s="1484"/>
      <c r="N23" s="1484"/>
      <c r="O23" s="348"/>
      <c r="S23" s="46"/>
      <c r="T23" s="46"/>
      <c r="U23" s="46"/>
      <c r="V23" s="46"/>
      <c r="W23" s="46"/>
      <c r="X23" s="46"/>
    </row>
    <row r="24" spans="1:57" ht="15" customHeight="1" x14ac:dyDescent="0.2">
      <c r="C24" s="1479"/>
      <c r="D24" s="1482"/>
      <c r="E24" s="1484"/>
      <c r="F24" s="1486"/>
      <c r="G24" s="1484" t="s">
        <v>9</v>
      </c>
      <c r="H24" s="1485" t="s">
        <v>10</v>
      </c>
      <c r="I24" s="1486"/>
      <c r="J24" s="1486"/>
      <c r="K24" s="1486"/>
      <c r="L24" s="1484"/>
      <c r="M24" s="1484"/>
      <c r="N24" s="1484"/>
      <c r="O24" s="348"/>
      <c r="S24" s="46"/>
      <c r="T24" s="46"/>
      <c r="U24" s="46"/>
      <c r="V24" s="46"/>
      <c r="W24" s="46"/>
      <c r="X24" s="46"/>
    </row>
    <row r="25" spans="1:57" x14ac:dyDescent="0.2">
      <c r="C25" s="1479"/>
      <c r="D25" s="1482"/>
      <c r="E25" s="1484"/>
      <c r="F25" s="1486"/>
      <c r="G25" s="1489"/>
      <c r="H25" s="1490" t="s">
        <v>26</v>
      </c>
      <c r="I25" s="1490" t="s">
        <v>27</v>
      </c>
      <c r="J25" s="1490" t="s">
        <v>28</v>
      </c>
      <c r="K25" s="1486"/>
      <c r="L25" s="1484"/>
      <c r="M25" s="1484"/>
      <c r="N25" s="1484"/>
      <c r="O25" s="348"/>
      <c r="S25" s="46"/>
      <c r="T25" s="1484" t="s">
        <v>11</v>
      </c>
      <c r="U25" s="1484" t="s">
        <v>12</v>
      </c>
      <c r="V25" s="1484" t="s">
        <v>13</v>
      </c>
      <c r="W25" s="1506" t="s">
        <v>9</v>
      </c>
      <c r="X25" s="1505" t="s">
        <v>309</v>
      </c>
      <c r="Y25" s="1506"/>
      <c r="Z25" s="1506"/>
      <c r="AA25" s="1506"/>
      <c r="AB25" s="1506"/>
      <c r="AC25" s="1506"/>
      <c r="AD25" s="1506"/>
      <c r="AE25" s="1506"/>
      <c r="AF25" s="1506"/>
      <c r="AG25" s="296" t="s">
        <v>307</v>
      </c>
      <c r="AH25" s="296"/>
      <c r="AI25" s="296"/>
      <c r="AJ25" s="296"/>
      <c r="AK25" s="1507" t="s">
        <v>453</v>
      </c>
    </row>
    <row r="26" spans="1:57" x14ac:dyDescent="0.25">
      <c r="C26" s="1479"/>
      <c r="D26" s="1482"/>
      <c r="E26" s="1484"/>
      <c r="F26" s="1486"/>
      <c r="G26" s="1489"/>
      <c r="H26" s="1490"/>
      <c r="I26" s="1490"/>
      <c r="J26" s="1490"/>
      <c r="K26" s="1486"/>
      <c r="L26" s="1484"/>
      <c r="M26" s="1484"/>
      <c r="N26" s="1484"/>
      <c r="O26" s="348"/>
      <c r="S26" s="46"/>
      <c r="T26" s="1484"/>
      <c r="U26" s="1484"/>
      <c r="V26" s="1484"/>
      <c r="W26" s="1506"/>
      <c r="X26" s="1506"/>
      <c r="Y26" s="1506"/>
      <c r="Z26" s="1506"/>
      <c r="AA26" s="1506"/>
      <c r="AB26" s="1506"/>
      <c r="AC26" s="1506"/>
      <c r="AD26" s="1506"/>
      <c r="AE26" s="1506"/>
      <c r="AF26" s="1506"/>
      <c r="AG26" s="26"/>
      <c r="AH26" s="26"/>
      <c r="AI26" s="26"/>
      <c r="AJ26" s="26"/>
      <c r="AK26" s="1507"/>
      <c r="AP26" s="9" t="s">
        <v>313</v>
      </c>
      <c r="AS26" s="1491" t="s">
        <v>287</v>
      </c>
      <c r="AT26" s="1491"/>
      <c r="AU26" s="1491" t="s">
        <v>288</v>
      </c>
      <c r="AV26" s="1491"/>
      <c r="AW26" s="1491" t="s">
        <v>289</v>
      </c>
      <c r="AX26" s="1491"/>
      <c r="AY26" s="1491" t="s">
        <v>308</v>
      </c>
      <c r="AZ26" s="1491"/>
      <c r="BA26" s="1491"/>
      <c r="BB26" s="289"/>
      <c r="BC26" s="289"/>
      <c r="BD26" s="289"/>
      <c r="BE26" s="289"/>
    </row>
    <row r="27" spans="1:57" x14ac:dyDescent="0.25">
      <c r="C27" s="1479"/>
      <c r="D27" s="1482"/>
      <c r="E27" s="1484"/>
      <c r="F27" s="1486"/>
      <c r="G27" s="1489"/>
      <c r="H27" s="1490"/>
      <c r="I27" s="1490"/>
      <c r="J27" s="1490"/>
      <c r="K27" s="1486"/>
      <c r="L27" s="1484"/>
      <c r="M27" s="1484"/>
      <c r="N27" s="1484"/>
      <c r="O27" s="348"/>
      <c r="S27" s="46"/>
      <c r="T27" s="1484"/>
      <c r="U27" s="1484"/>
      <c r="V27" s="1484"/>
      <c r="W27" s="1506"/>
      <c r="X27" s="1506" t="s">
        <v>287</v>
      </c>
      <c r="Y27" s="1506"/>
      <c r="Z27" s="1506" t="s">
        <v>288</v>
      </c>
      <c r="AA27" s="1506"/>
      <c r="AB27" s="1506" t="s">
        <v>289</v>
      </c>
      <c r="AC27" s="1506"/>
      <c r="AD27" s="1506" t="s">
        <v>308</v>
      </c>
      <c r="AE27" s="1506"/>
      <c r="AF27" s="1506"/>
      <c r="AG27" s="26"/>
      <c r="AH27" s="26"/>
      <c r="AI27" s="26"/>
      <c r="AJ27" s="26"/>
      <c r="AK27" s="1507"/>
      <c r="AM27" s="300"/>
      <c r="AN27" s="8"/>
      <c r="AO27" s="47" t="s">
        <v>47</v>
      </c>
      <c r="AP27" s="126" t="s">
        <v>210</v>
      </c>
      <c r="AQ27" s="126" t="s">
        <v>209</v>
      </c>
      <c r="AR27" s="26" t="s">
        <v>290</v>
      </c>
      <c r="AS27" s="281" t="s">
        <v>291</v>
      </c>
      <c r="AT27" s="281" t="s">
        <v>113</v>
      </c>
      <c r="AU27" s="281" t="s">
        <v>291</v>
      </c>
      <c r="AV27" s="281" t="s">
        <v>113</v>
      </c>
      <c r="AW27" s="281" t="s">
        <v>291</v>
      </c>
      <c r="AX27" s="281" t="s">
        <v>113</v>
      </c>
      <c r="AY27" s="58" t="s">
        <v>291</v>
      </c>
      <c r="AZ27" s="58" t="s">
        <v>113</v>
      </c>
      <c r="BA27" s="58" t="s">
        <v>290</v>
      </c>
      <c r="BB27" s="26" t="s">
        <v>287</v>
      </c>
      <c r="BC27" s="26" t="s">
        <v>288</v>
      </c>
      <c r="BD27" s="26" t="s">
        <v>289</v>
      </c>
      <c r="BE27" s="26" t="s">
        <v>290</v>
      </c>
    </row>
    <row r="28" spans="1:57" ht="15" customHeight="1" x14ac:dyDescent="0.2">
      <c r="C28" s="1480"/>
      <c r="D28" s="1483"/>
      <c r="E28" s="1484"/>
      <c r="F28" s="1486"/>
      <c r="G28" s="1489"/>
      <c r="H28" s="1490"/>
      <c r="I28" s="1490"/>
      <c r="J28" s="1490"/>
      <c r="K28" s="1486"/>
      <c r="L28" s="1484"/>
      <c r="M28" s="1484"/>
      <c r="N28" s="1484"/>
      <c r="O28" s="348"/>
      <c r="S28" s="46"/>
      <c r="T28" s="1484"/>
      <c r="U28" s="1484"/>
      <c r="V28" s="1484"/>
      <c r="W28" s="449"/>
      <c r="X28" s="449" t="s">
        <v>291</v>
      </c>
      <c r="Y28" s="449" t="s">
        <v>113</v>
      </c>
      <c r="Z28" s="449" t="s">
        <v>291</v>
      </c>
      <c r="AA28" s="449" t="s">
        <v>113</v>
      </c>
      <c r="AB28" s="449" t="s">
        <v>291</v>
      </c>
      <c r="AC28" s="449" t="s">
        <v>113</v>
      </c>
      <c r="AD28" s="449" t="s">
        <v>291</v>
      </c>
      <c r="AE28" s="449" t="s">
        <v>113</v>
      </c>
      <c r="AF28" s="449" t="s">
        <v>290</v>
      </c>
      <c r="AG28" s="26" t="s">
        <v>287</v>
      </c>
      <c r="AH28" s="26" t="s">
        <v>288</v>
      </c>
      <c r="AI28" s="26" t="s">
        <v>289</v>
      </c>
      <c r="AJ28" s="26" t="s">
        <v>290</v>
      </c>
      <c r="AK28" s="1507"/>
      <c r="AM28" s="300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3"/>
      <c r="F29" s="8"/>
      <c r="G29" s="8"/>
      <c r="H29" s="8"/>
      <c r="I29" s="8"/>
      <c r="J29" s="8"/>
      <c r="K29" s="8"/>
      <c r="L29" s="7"/>
      <c r="M29" s="8"/>
      <c r="N29" s="7"/>
      <c r="O29" s="333"/>
      <c r="T29" s="449"/>
      <c r="U29" s="44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0"/>
      <c r="AK29" s="26"/>
      <c r="AM29" s="300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257</v>
      </c>
      <c r="N31" s="7">
        <f>G31/F31*100</f>
        <v>25</v>
      </c>
      <c r="O31" s="333"/>
      <c r="P31" s="46" t="s">
        <v>78</v>
      </c>
      <c r="Q31" s="448"/>
      <c r="R31" s="448" t="e">
        <f>#REF!</f>
        <v>#REF!</v>
      </c>
      <c r="S31" s="448" t="e">
        <f>#REF!</f>
        <v>#REF!</v>
      </c>
      <c r="T31" s="454" t="s">
        <v>293</v>
      </c>
      <c r="U31" s="450"/>
      <c r="V31" s="451"/>
      <c r="W31" s="451" t="s">
        <v>293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0">
        <f t="shared" ref="AJ31:AJ36" si="23">SUM(AG31:AI31)</f>
        <v>8</v>
      </c>
      <c r="AK31" s="26"/>
      <c r="AL31" s="9"/>
      <c r="AM31" s="343" t="s">
        <v>13</v>
      </c>
      <c r="AN31" s="340" t="s">
        <v>14</v>
      </c>
      <c r="AO31" s="191" t="s">
        <v>41</v>
      </c>
      <c r="AP31" s="341">
        <f>SUMIFS(D$18:D$36,$A$18:$A$36,$AM31,$B$18:$B$36,$AN31)</f>
        <v>4</v>
      </c>
      <c r="AQ31" s="341">
        <f>SUMIFS(E$18:E$36,$A$18:$A$36,$AM31,$B$18:$B$36,$AN31)</f>
        <v>30</v>
      </c>
      <c r="AR31" s="341">
        <f>SUM(AP31:AQ31)</f>
        <v>34</v>
      </c>
      <c r="AS31" s="341">
        <f t="shared" ref="AS31:AX31" si="24">SUMIFS(X$18:X$36,$A$18:$A$36,$AM31,$B$18:$B$36,$AN31)</f>
        <v>34</v>
      </c>
      <c r="AT31" s="341">
        <f t="shared" si="24"/>
        <v>2</v>
      </c>
      <c r="AU31" s="341">
        <f t="shared" si="24"/>
        <v>0</v>
      </c>
      <c r="AV31" s="341">
        <f t="shared" si="24"/>
        <v>0</v>
      </c>
      <c r="AW31" s="341">
        <f t="shared" si="24"/>
        <v>12</v>
      </c>
      <c r="AX31" s="341">
        <f t="shared" si="24"/>
        <v>2</v>
      </c>
      <c r="AY31" s="341">
        <f t="shared" si="17"/>
        <v>46</v>
      </c>
      <c r="AZ31" s="341">
        <f t="shared" si="17"/>
        <v>4</v>
      </c>
      <c r="BA31" s="341">
        <f>SUM(AY31:AZ31)</f>
        <v>50</v>
      </c>
      <c r="BB31" s="341">
        <f>AS31+AT31</f>
        <v>36</v>
      </c>
      <c r="BC31" s="341">
        <f>AU31+AV31</f>
        <v>0</v>
      </c>
      <c r="BD31" s="341">
        <f>AW31+AX31</f>
        <v>14</v>
      </c>
      <c r="BE31" s="34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8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257</v>
      </c>
      <c r="N32" s="7">
        <f>G32/F32*100</f>
        <v>0</v>
      </c>
      <c r="O32" s="333"/>
      <c r="P32" s="46" t="s">
        <v>334</v>
      </c>
      <c r="Q32" s="457"/>
      <c r="R32" s="448"/>
      <c r="S32" s="448"/>
      <c r="T32" s="453" t="s">
        <v>293</v>
      </c>
      <c r="U32" s="450"/>
      <c r="V32" s="450" t="s">
        <v>292</v>
      </c>
      <c r="W32" s="449" t="s">
        <v>294</v>
      </c>
      <c r="X32" s="449">
        <v>8</v>
      </c>
      <c r="Y32" s="449"/>
      <c r="Z32" s="449"/>
      <c r="AA32" s="449"/>
      <c r="AB32" s="449">
        <v>4</v>
      </c>
      <c r="AC32" s="44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0">
        <f t="shared" si="23"/>
        <v>12</v>
      </c>
      <c r="AK32" s="26"/>
      <c r="AL32" s="9"/>
    </row>
    <row r="33" spans="1:57" s="306" customFormat="1" x14ac:dyDescent="0.2">
      <c r="A33" s="46" t="s">
        <v>13</v>
      </c>
      <c r="B33" s="46" t="s">
        <v>14</v>
      </c>
      <c r="C33" s="295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251</v>
      </c>
      <c r="N33" s="7">
        <f>G33/F33*100</f>
        <v>25</v>
      </c>
      <c r="O33" s="333"/>
      <c r="P33" s="46" t="s">
        <v>56</v>
      </c>
      <c r="Q33" s="448" t="s">
        <v>63</v>
      </c>
      <c r="R33" s="448" t="e">
        <f>#REF!</f>
        <v>#REF!</v>
      </c>
      <c r="S33" s="448" t="e">
        <f>#REF!</f>
        <v>#REF!</v>
      </c>
      <c r="T33" s="454" t="s">
        <v>310</v>
      </c>
      <c r="U33" s="450"/>
      <c r="V33" s="451" t="s">
        <v>298</v>
      </c>
      <c r="W33" s="451" t="s">
        <v>295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0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343</v>
      </c>
      <c r="D34" s="7"/>
      <c r="E34" s="284">
        <v>6</v>
      </c>
      <c r="M34" s="8" t="s">
        <v>251</v>
      </c>
      <c r="T34" s="453" t="s">
        <v>293</v>
      </c>
      <c r="U34" s="450"/>
      <c r="V34" s="450" t="s">
        <v>298</v>
      </c>
      <c r="W34" s="450" t="s">
        <v>368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0">
        <f t="shared" si="23"/>
        <v>10</v>
      </c>
      <c r="AK34" s="26"/>
    </row>
    <row r="35" spans="1:57" s="306" customFormat="1" x14ac:dyDescent="0.2">
      <c r="A35" s="46" t="s">
        <v>13</v>
      </c>
      <c r="B35" s="46" t="s">
        <v>14</v>
      </c>
      <c r="C35" s="47" t="s">
        <v>341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251</v>
      </c>
      <c r="N35" s="7"/>
      <c r="O35" s="333"/>
      <c r="P35" s="46"/>
      <c r="Q35" s="448"/>
      <c r="R35" s="448"/>
      <c r="S35" s="448"/>
      <c r="T35" s="453" t="s">
        <v>299</v>
      </c>
      <c r="U35" s="450"/>
      <c r="V35" s="450" t="s">
        <v>300</v>
      </c>
      <c r="W35" s="450" t="s">
        <v>293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0">
        <f t="shared" si="23"/>
        <v>8</v>
      </c>
      <c r="AK35" s="26"/>
      <c r="AL35" s="9"/>
    </row>
    <row r="36" spans="1:57" s="344" customFormat="1" ht="15.75" thickBot="1" x14ac:dyDescent="0.25">
      <c r="A36" s="46" t="s">
        <v>13</v>
      </c>
      <c r="B36" s="46" t="s">
        <v>14</v>
      </c>
      <c r="C36" s="47" t="s">
        <v>347</v>
      </c>
      <c r="D36" s="7"/>
      <c r="E36" s="414">
        <v>1</v>
      </c>
      <c r="F36" s="8"/>
      <c r="G36" s="8"/>
      <c r="H36" s="8"/>
      <c r="I36" s="8"/>
      <c r="J36" s="8"/>
      <c r="K36" s="8"/>
      <c r="L36" s="7"/>
      <c r="M36" s="8"/>
      <c r="N36" s="7"/>
      <c r="O36" s="333"/>
      <c r="P36" s="46"/>
      <c r="Q36" s="448"/>
      <c r="R36" s="448"/>
      <c r="S36" s="448"/>
      <c r="T36" s="454"/>
      <c r="U36" s="450"/>
      <c r="V36" s="450" t="s">
        <v>292</v>
      </c>
      <c r="W36" s="450" t="s">
        <v>292</v>
      </c>
      <c r="X36" s="449"/>
      <c r="Y36" s="449"/>
      <c r="Z36" s="449"/>
      <c r="AA36" s="449"/>
      <c r="AB36" s="449">
        <v>4</v>
      </c>
      <c r="AC36" s="44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0">
        <f t="shared" si="23"/>
        <v>4</v>
      </c>
      <c r="AK36" s="26"/>
      <c r="AL36" s="9"/>
      <c r="AN36" s="390"/>
      <c r="AO36" s="390"/>
      <c r="AP36" s="390"/>
      <c r="AQ36" s="390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6"/>
      <c r="O37" s="286"/>
      <c r="Q37" s="448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0">
        <f t="shared" si="26"/>
        <v>50</v>
      </c>
      <c r="AK37" s="26"/>
    </row>
    <row r="38" spans="1:57" x14ac:dyDescent="0.2">
      <c r="A38" s="286"/>
      <c r="B38" s="286"/>
      <c r="C38" s="2" t="s">
        <v>117</v>
      </c>
      <c r="D38" s="287"/>
      <c r="E38" s="4"/>
      <c r="F38" s="288"/>
      <c r="G38" s="288"/>
      <c r="H38" s="288"/>
      <c r="I38" s="288"/>
      <c r="J38" s="288"/>
      <c r="K38" s="288"/>
      <c r="L38" s="288"/>
      <c r="M38" s="286"/>
      <c r="N38" s="286"/>
      <c r="O38" s="286"/>
      <c r="S38" s="46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T25:T28"/>
    <mergeCell ref="U25:U2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AW26:AX26"/>
    <mergeCell ref="X6:AF7"/>
    <mergeCell ref="AK6:AK9"/>
    <mergeCell ref="I25:I28"/>
    <mergeCell ref="J25:J28"/>
    <mergeCell ref="N22:N28"/>
    <mergeCell ref="T6:T9"/>
    <mergeCell ref="U6:U9"/>
    <mergeCell ref="V6:V9"/>
    <mergeCell ref="R3:R9"/>
    <mergeCell ref="W6:W8"/>
    <mergeCell ref="V25:V28"/>
    <mergeCell ref="W25:W27"/>
    <mergeCell ref="L22:L28"/>
    <mergeCell ref="AK25:AK28"/>
    <mergeCell ref="M22:M28"/>
    <mergeCell ref="AW8:AX8"/>
    <mergeCell ref="AY8:BA8"/>
    <mergeCell ref="X25:AF26"/>
    <mergeCell ref="X27:Y27"/>
    <mergeCell ref="AU8:AV8"/>
    <mergeCell ref="X8:Y8"/>
    <mergeCell ref="Z8:AA8"/>
    <mergeCell ref="AB8:AC8"/>
    <mergeCell ref="AD8:AF8"/>
    <mergeCell ref="AS8:AT8"/>
    <mergeCell ref="AY26:BA26"/>
    <mergeCell ref="Z27:AA27"/>
    <mergeCell ref="AB27:AC27"/>
    <mergeCell ref="AD27:AF27"/>
    <mergeCell ref="AS26:AT26"/>
    <mergeCell ref="AU26:AV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 D7 приск зо 2025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D7 приск зо 2025'!Область_печати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2025-03-14T09:21:46Z</cp:lastPrinted>
  <dcterms:created xsi:type="dcterms:W3CDTF">2018-09-25T13:00:18Z</dcterms:created>
  <dcterms:modified xsi:type="dcterms:W3CDTF">2025-04-11T09:25:38Z</dcterms:modified>
</cp:coreProperties>
</file>