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прийом 25-26\"/>
    </mc:Choice>
  </mc:AlternateContent>
  <bookViews>
    <workbookView xWindow="0" yWindow="0" windowWidth="28800" windowHeight="11865"/>
  </bookViews>
  <sheets>
    <sheet name="Титул D2" sheetId="2" r:id="rId1"/>
    <sheet name="План D2 2025 " sheetId="7" r:id="rId2"/>
    <sheet name="семестровка1" sheetId="8" r:id="rId3"/>
    <sheet name="семестровка" sheetId="1" state="hidden" r:id="rId4"/>
    <sheet name="Титул 072 уск" sheetId="4" state="hidden" r:id="rId5"/>
    <sheet name="План 072 уск" sheetId="6" state="hidden" r:id="rId6"/>
    <sheet name="семестровка уск" sheetId="5" state="hidden" r:id="rId7"/>
  </sheets>
  <definedNames>
    <definedName name="_xlnm.Print_Area" localSheetId="1">'План D2 2025 '!$A$1:$X$162</definedName>
    <definedName name="_xlnm.Print_Area" localSheetId="3">семестровка!$B$1:$AR$155</definedName>
    <definedName name="_xlnm.Print_Area" localSheetId="6">'семестровка уск'!$A$1:$N$74</definedName>
    <definedName name="_xlnm.Print_Area" localSheetId="2">семестровка1!$A$1:$AR$156</definedName>
  </definedNames>
  <calcPr calcId="162913"/>
</workbook>
</file>

<file path=xl/calcChain.xml><?xml version="1.0" encoding="utf-8"?>
<calcChain xmlns="http://schemas.openxmlformats.org/spreadsheetml/2006/main">
  <c r="H12" i="7" l="1"/>
  <c r="H13" i="7"/>
  <c r="H11" i="7" s="1"/>
  <c r="H37" i="7" s="1"/>
  <c r="H73" i="7" s="1"/>
  <c r="H14" i="7"/>
  <c r="H15" i="7"/>
  <c r="H16" i="7"/>
  <c r="H17" i="7"/>
  <c r="H18" i="7"/>
  <c r="H19" i="7"/>
  <c r="H25" i="7"/>
  <c r="H26" i="7"/>
  <c r="H27" i="7"/>
  <c r="H28" i="7"/>
  <c r="H29" i="7"/>
  <c r="H30" i="7"/>
  <c r="H31" i="7"/>
  <c r="H32" i="7"/>
  <c r="H33" i="7"/>
  <c r="H34" i="7"/>
  <c r="H35" i="7"/>
  <c r="H36" i="7"/>
  <c r="H40" i="7"/>
  <c r="H41" i="7"/>
  <c r="H42" i="7"/>
  <c r="H43" i="7"/>
  <c r="H44" i="7"/>
  <c r="H45" i="7"/>
  <c r="H46" i="7"/>
  <c r="H47" i="7"/>
  <c r="H48" i="7"/>
  <c r="H49" i="7"/>
  <c r="H51" i="7"/>
  <c r="H52" i="7"/>
  <c r="H50" i="7"/>
  <c r="H54" i="7"/>
  <c r="H55" i="7"/>
  <c r="H53" i="7" s="1"/>
  <c r="H64" i="7" s="1"/>
  <c r="H56" i="7"/>
  <c r="H57" i="7"/>
  <c r="H58" i="7"/>
  <c r="H59" i="7"/>
  <c r="H61" i="7"/>
  <c r="H62" i="7"/>
  <c r="H60" i="7"/>
  <c r="H63" i="7"/>
  <c r="H66" i="7"/>
  <c r="H67" i="7"/>
  <c r="H68" i="7"/>
  <c r="H69" i="7"/>
  <c r="H71" i="7"/>
  <c r="H72" i="7"/>
  <c r="H84" i="7"/>
  <c r="H77" i="7" s="1"/>
  <c r="H89" i="7"/>
  <c r="H78" i="7" s="1"/>
  <c r="H90" i="7"/>
  <c r="H79" i="7" s="1"/>
  <c r="H92" i="7"/>
  <c r="H80" i="7"/>
  <c r="H95" i="7"/>
  <c r="H81" i="7"/>
  <c r="H105" i="7"/>
  <c r="H99" i="7"/>
  <c r="H107" i="7"/>
  <c r="H100" i="7"/>
  <c r="H109" i="7"/>
  <c r="H110" i="7"/>
  <c r="H101" i="7"/>
  <c r="H113" i="7"/>
  <c r="H102" i="7"/>
  <c r="H121" i="7"/>
  <c r="H103" i="7"/>
  <c r="H125" i="7"/>
  <c r="I12" i="7"/>
  <c r="I13" i="7"/>
  <c r="I14" i="7"/>
  <c r="I15" i="7"/>
  <c r="I11" i="7"/>
  <c r="I16" i="7"/>
  <c r="I17" i="7"/>
  <c r="I18" i="7"/>
  <c r="I19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40" i="7"/>
  <c r="I41" i="7"/>
  <c r="I42" i="7"/>
  <c r="I43" i="7"/>
  <c r="I44" i="7"/>
  <c r="I45" i="7"/>
  <c r="I46" i="7"/>
  <c r="I47" i="7"/>
  <c r="I48" i="7"/>
  <c r="I49" i="7"/>
  <c r="J50" i="7"/>
  <c r="K50" i="7"/>
  <c r="L50" i="7"/>
  <c r="I50" i="7"/>
  <c r="I54" i="7"/>
  <c r="I53" i="7"/>
  <c r="I56" i="7"/>
  <c r="I57" i="7"/>
  <c r="I58" i="7"/>
  <c r="I59" i="7"/>
  <c r="J60" i="7"/>
  <c r="L61" i="7"/>
  <c r="L60" i="7"/>
  <c r="I60" i="7" s="1"/>
  <c r="I63" i="7"/>
  <c r="I66" i="7"/>
  <c r="I69" i="7"/>
  <c r="I83" i="7"/>
  <c r="I76" i="7" s="1"/>
  <c r="I84" i="7"/>
  <c r="I77" i="7" s="1"/>
  <c r="L78" i="7"/>
  <c r="I78" i="7"/>
  <c r="J79" i="7"/>
  <c r="L79" i="7"/>
  <c r="I79" i="7" s="1"/>
  <c r="I92" i="7"/>
  <c r="I80" i="7" s="1"/>
  <c r="I95" i="7"/>
  <c r="I81" i="7"/>
  <c r="I105" i="7"/>
  <c r="I99" i="7"/>
  <c r="I107" i="7"/>
  <c r="I100" i="7" s="1"/>
  <c r="I109" i="7"/>
  <c r="I110" i="7"/>
  <c r="I101" i="7"/>
  <c r="I113" i="7"/>
  <c r="I102" i="7"/>
  <c r="I121" i="7"/>
  <c r="I103" i="7" s="1"/>
  <c r="J37" i="7"/>
  <c r="J73" i="7" s="1"/>
  <c r="J53" i="7"/>
  <c r="J64" i="7"/>
  <c r="J77" i="7"/>
  <c r="J97" i="7" s="1"/>
  <c r="J126" i="7" s="1"/>
  <c r="J80" i="7"/>
  <c r="J81" i="7"/>
  <c r="J99" i="7"/>
  <c r="J125" i="7" s="1"/>
  <c r="J100" i="7"/>
  <c r="J101" i="7"/>
  <c r="J102" i="7"/>
  <c r="J103" i="7"/>
  <c r="K37" i="7"/>
  <c r="K73" i="7" s="1"/>
  <c r="K127" i="7" s="1"/>
  <c r="L11" i="7"/>
  <c r="L37" i="7"/>
  <c r="L53" i="7"/>
  <c r="L64" i="7"/>
  <c r="L69" i="7"/>
  <c r="L73" i="7"/>
  <c r="L77" i="7"/>
  <c r="L80" i="7"/>
  <c r="L81" i="7"/>
  <c r="L97" i="7"/>
  <c r="L126" i="7" s="1"/>
  <c r="L127" i="7" s="1"/>
  <c r="L99" i="7"/>
  <c r="L100" i="7"/>
  <c r="L101" i="7"/>
  <c r="L102" i="7"/>
  <c r="L103" i="7"/>
  <c r="L125" i="7"/>
  <c r="M12" i="7"/>
  <c r="M13" i="7"/>
  <c r="M11" i="7" s="1"/>
  <c r="M37" i="7" s="1"/>
  <c r="M14" i="7"/>
  <c r="M15" i="7"/>
  <c r="M16" i="7"/>
  <c r="M17" i="7"/>
  <c r="M18" i="7"/>
  <c r="M19" i="7"/>
  <c r="M25" i="7"/>
  <c r="M26" i="7"/>
  <c r="M27" i="7"/>
  <c r="M28" i="7"/>
  <c r="M29" i="7"/>
  <c r="M30" i="7"/>
  <c r="M31" i="7"/>
  <c r="M32" i="7"/>
  <c r="M33" i="7"/>
  <c r="M34" i="7"/>
  <c r="M35" i="7"/>
  <c r="M36" i="7"/>
  <c r="M40" i="7"/>
  <c r="M41" i="7"/>
  <c r="M42" i="7"/>
  <c r="M43" i="7"/>
  <c r="M44" i="7"/>
  <c r="M45" i="7"/>
  <c r="M46" i="7"/>
  <c r="M47" i="7"/>
  <c r="M48" i="7"/>
  <c r="M49" i="7"/>
  <c r="M50" i="7"/>
  <c r="M54" i="7"/>
  <c r="M53" i="7" s="1"/>
  <c r="M56" i="7"/>
  <c r="M57" i="7"/>
  <c r="M58" i="7"/>
  <c r="M59" i="7"/>
  <c r="M63" i="7"/>
  <c r="M66" i="7"/>
  <c r="M67" i="7"/>
  <c r="M68" i="7"/>
  <c r="M69" i="7"/>
  <c r="M71" i="7"/>
  <c r="M72" i="7"/>
  <c r="H83" i="7"/>
  <c r="M83" i="7" s="1"/>
  <c r="M76" i="7" s="1"/>
  <c r="M84" i="7"/>
  <c r="M77" i="7"/>
  <c r="H88" i="7"/>
  <c r="I89" i="7"/>
  <c r="M89" i="7" s="1"/>
  <c r="M78" i="7" s="1"/>
  <c r="M92" i="7"/>
  <c r="M80" i="7" s="1"/>
  <c r="M95" i="7"/>
  <c r="M81" i="7" s="1"/>
  <c r="M105" i="7"/>
  <c r="M99" i="7"/>
  <c r="M107" i="7"/>
  <c r="M100" i="7"/>
  <c r="M109" i="7"/>
  <c r="M110" i="7"/>
  <c r="M101" i="7" s="1"/>
  <c r="M113" i="7"/>
  <c r="M102" i="7" s="1"/>
  <c r="M121" i="7"/>
  <c r="M103" i="7" s="1"/>
  <c r="G11" i="7"/>
  <c r="G37" i="7" s="1"/>
  <c r="G73" i="7" s="1"/>
  <c r="G50" i="7"/>
  <c r="G53" i="7"/>
  <c r="G60" i="7"/>
  <c r="G64" i="7"/>
  <c r="G69" i="7"/>
  <c r="G72" i="7"/>
  <c r="G79" i="7"/>
  <c r="G97" i="7" s="1"/>
  <c r="G126" i="7" s="1"/>
  <c r="G80" i="7"/>
  <c r="G81" i="7"/>
  <c r="G99" i="7"/>
  <c r="G125" i="7" s="1"/>
  <c r="G100" i="7"/>
  <c r="G101" i="7"/>
  <c r="G102" i="7"/>
  <c r="G103" i="7"/>
  <c r="AI11" i="8"/>
  <c r="AI18" i="8" s="1"/>
  <c r="AI12" i="8"/>
  <c r="AI13" i="8"/>
  <c r="AI14" i="8"/>
  <c r="AI15" i="8"/>
  <c r="AI16" i="8"/>
  <c r="AI17" i="8"/>
  <c r="AI28" i="8"/>
  <c r="AI35" i="8" s="1"/>
  <c r="AI29" i="8"/>
  <c r="AI30" i="8"/>
  <c r="AI31" i="8"/>
  <c r="AI32" i="8"/>
  <c r="AI33" i="8"/>
  <c r="AI34" i="8"/>
  <c r="AI49" i="8"/>
  <c r="AI50" i="8"/>
  <c r="AI51" i="8"/>
  <c r="AI52" i="8"/>
  <c r="AI53" i="8"/>
  <c r="AI54" i="8"/>
  <c r="AI55" i="8"/>
  <c r="AI56" i="8"/>
  <c r="AI57" i="8"/>
  <c r="AI68" i="8"/>
  <c r="AI69" i="8"/>
  <c r="AI70" i="8"/>
  <c r="AI72" i="8"/>
  <c r="AI73" i="8"/>
  <c r="AI74" i="8"/>
  <c r="AI75" i="8"/>
  <c r="AI90" i="8"/>
  <c r="AI91" i="8"/>
  <c r="AI92" i="8"/>
  <c r="AI93" i="8"/>
  <c r="AI94" i="8"/>
  <c r="AI95" i="8"/>
  <c r="AI96" i="8"/>
  <c r="AI97" i="8"/>
  <c r="AI98" i="8"/>
  <c r="AI110" i="8"/>
  <c r="AI111" i="8"/>
  <c r="AI118" i="8" s="1"/>
  <c r="AI112" i="8"/>
  <c r="AI113" i="8"/>
  <c r="AI114" i="8"/>
  <c r="AI115" i="8"/>
  <c r="AI116" i="8"/>
  <c r="AI117" i="8"/>
  <c r="AI128" i="8"/>
  <c r="AI129" i="8"/>
  <c r="AI130" i="8"/>
  <c r="AI131" i="8"/>
  <c r="AI132" i="8"/>
  <c r="AI133" i="8"/>
  <c r="AI134" i="8"/>
  <c r="AI135" i="8"/>
  <c r="AI136" i="8"/>
  <c r="AI146" i="8"/>
  <c r="AI147" i="8"/>
  <c r="AI148" i="8"/>
  <c r="AI149" i="8"/>
  <c r="AI150" i="8"/>
  <c r="AI151" i="8"/>
  <c r="AI152" i="8"/>
  <c r="AI153" i="8"/>
  <c r="AJ11" i="8"/>
  <c r="AJ12" i="8"/>
  <c r="AJ13" i="8"/>
  <c r="AJ14" i="8"/>
  <c r="AJ15" i="8"/>
  <c r="AJ16" i="8"/>
  <c r="AJ17" i="8"/>
  <c r="AJ18" i="8"/>
  <c r="AJ28" i="8"/>
  <c r="AJ29" i="8"/>
  <c r="AJ30" i="8"/>
  <c r="AJ31" i="8"/>
  <c r="AJ32" i="8"/>
  <c r="AJ33" i="8"/>
  <c r="AJ34" i="8"/>
  <c r="AJ35" i="8"/>
  <c r="AJ49" i="8"/>
  <c r="AJ50" i="8"/>
  <c r="AJ57" i="8" s="1"/>
  <c r="AJ51" i="8"/>
  <c r="AJ52" i="8"/>
  <c r="AJ53" i="8"/>
  <c r="AJ54" i="8"/>
  <c r="AJ55" i="8"/>
  <c r="AJ56" i="8"/>
  <c r="AJ68" i="8"/>
  <c r="AJ69" i="8"/>
  <c r="AJ70" i="8"/>
  <c r="AJ72" i="8"/>
  <c r="AJ73" i="8"/>
  <c r="AJ74" i="8"/>
  <c r="AJ75" i="8"/>
  <c r="AJ90" i="8"/>
  <c r="AJ91" i="8"/>
  <c r="AJ92" i="8"/>
  <c r="AJ93" i="8"/>
  <c r="AJ94" i="8"/>
  <c r="AJ95" i="8"/>
  <c r="AJ96" i="8"/>
  <c r="AJ98" i="8"/>
  <c r="AJ111" i="8"/>
  <c r="AJ112" i="8"/>
  <c r="AJ113" i="8"/>
  <c r="AJ114" i="8"/>
  <c r="AJ115" i="8"/>
  <c r="AJ116" i="8"/>
  <c r="AJ117" i="8"/>
  <c r="AJ118" i="8"/>
  <c r="AJ128" i="8"/>
  <c r="AJ129" i="8"/>
  <c r="AJ131" i="8"/>
  <c r="AJ132" i="8"/>
  <c r="AJ133" i="8"/>
  <c r="AJ134" i="8"/>
  <c r="AJ135" i="8"/>
  <c r="AJ136" i="8"/>
  <c r="AJ147" i="8"/>
  <c r="AJ149" i="8"/>
  <c r="AJ153" i="8" s="1"/>
  <c r="AJ151" i="8"/>
  <c r="AJ152" i="8"/>
  <c r="AK18" i="8"/>
  <c r="AK35" i="8"/>
  <c r="AK57" i="8"/>
  <c r="AK98" i="8"/>
  <c r="AK118" i="8"/>
  <c r="AK136" i="8"/>
  <c r="AK153" i="8"/>
  <c r="AL18" i="8"/>
  <c r="AL35" i="8"/>
  <c r="AL57" i="8"/>
  <c r="AL98" i="8"/>
  <c r="AL118" i="8"/>
  <c r="AL136" i="8"/>
  <c r="AL153" i="8"/>
  <c r="AM18" i="8"/>
  <c r="AM35" i="8"/>
  <c r="AM57" i="8"/>
  <c r="AM98" i="8"/>
  <c r="AM118" i="8"/>
  <c r="AM136" i="8"/>
  <c r="AM153" i="8"/>
  <c r="AN11" i="8"/>
  <c r="AN12" i="8"/>
  <c r="AN13" i="8"/>
  <c r="AN14" i="8"/>
  <c r="AN15" i="8"/>
  <c r="AN16" i="8"/>
  <c r="AN17" i="8"/>
  <c r="AN18" i="8"/>
  <c r="AN28" i="8"/>
  <c r="AN29" i="8"/>
  <c r="AN30" i="8"/>
  <c r="AN31" i="8"/>
  <c r="AN32" i="8"/>
  <c r="AN33" i="8"/>
  <c r="AN34" i="8"/>
  <c r="AN35" i="8"/>
  <c r="AN49" i="8"/>
  <c r="AN50" i="8"/>
  <c r="AN57" i="8" s="1"/>
  <c r="AN51" i="8"/>
  <c r="AN52" i="8"/>
  <c r="AN53" i="8"/>
  <c r="AN54" i="8"/>
  <c r="AN55" i="8"/>
  <c r="AN56" i="8"/>
  <c r="AN68" i="8"/>
  <c r="AN69" i="8"/>
  <c r="AN70" i="8"/>
  <c r="AN72" i="8"/>
  <c r="AN73" i="8"/>
  <c r="AN74" i="8"/>
  <c r="AN75" i="8"/>
  <c r="AN90" i="8"/>
  <c r="AN91" i="8"/>
  <c r="AN98" i="8" s="1"/>
  <c r="AN92" i="8"/>
  <c r="AN93" i="8"/>
  <c r="AN94" i="8"/>
  <c r="AN95" i="8"/>
  <c r="AN96" i="8"/>
  <c r="AN97" i="8"/>
  <c r="AN110" i="8"/>
  <c r="AN111" i="8"/>
  <c r="AN112" i="8"/>
  <c r="AN113" i="8"/>
  <c r="AN114" i="8"/>
  <c r="AN115" i="8"/>
  <c r="AN116" i="8"/>
  <c r="AN117" i="8"/>
  <c r="AN118" i="8"/>
  <c r="AN128" i="8"/>
  <c r="AN129" i="8"/>
  <c r="AN131" i="8"/>
  <c r="AN132" i="8"/>
  <c r="AN133" i="8"/>
  <c r="AN134" i="8"/>
  <c r="AN135" i="8"/>
  <c r="AN136" i="8"/>
  <c r="AN146" i="8"/>
  <c r="AN147" i="8"/>
  <c r="AN148" i="8"/>
  <c r="AN149" i="8"/>
  <c r="AN150" i="8"/>
  <c r="AN151" i="8"/>
  <c r="AN152" i="8"/>
  <c r="AN153" i="8"/>
  <c r="AO11" i="8"/>
  <c r="AO12" i="8"/>
  <c r="AO13" i="8"/>
  <c r="AO14" i="8"/>
  <c r="AO15" i="8"/>
  <c r="AO16" i="8"/>
  <c r="AO17" i="8"/>
  <c r="AO18" i="8"/>
  <c r="AO28" i="8"/>
  <c r="AO29" i="8"/>
  <c r="AO30" i="8"/>
  <c r="AO31" i="8"/>
  <c r="AO32" i="8"/>
  <c r="AO33" i="8"/>
  <c r="AO34" i="8"/>
  <c r="AO35" i="8"/>
  <c r="AO49" i="8"/>
  <c r="AO50" i="8"/>
  <c r="AO57" i="8" s="1"/>
  <c r="AO51" i="8"/>
  <c r="AO52" i="8"/>
  <c r="AO53" i="8"/>
  <c r="AO54" i="8"/>
  <c r="AO55" i="8"/>
  <c r="AO56" i="8"/>
  <c r="AO68" i="8"/>
  <c r="AO69" i="8"/>
  <c r="AO70" i="8"/>
  <c r="AO72" i="8"/>
  <c r="AO73" i="8"/>
  <c r="AO74" i="8"/>
  <c r="AO75" i="8"/>
  <c r="AO90" i="8"/>
  <c r="AO91" i="8"/>
  <c r="AO92" i="8"/>
  <c r="AO93" i="8"/>
  <c r="AO94" i="8"/>
  <c r="AO95" i="8"/>
  <c r="AO96" i="8"/>
  <c r="AO98" i="8"/>
  <c r="AO111" i="8"/>
  <c r="AO112" i="8"/>
  <c r="AO113" i="8"/>
  <c r="AO114" i="8"/>
  <c r="AO115" i="8"/>
  <c r="AO116" i="8"/>
  <c r="AO117" i="8"/>
  <c r="AO118" i="8"/>
  <c r="AO128" i="8"/>
  <c r="AO129" i="8"/>
  <c r="AO131" i="8"/>
  <c r="AO132" i="8"/>
  <c r="AO133" i="8"/>
  <c r="AO134" i="8"/>
  <c r="AO135" i="8"/>
  <c r="AO136" i="8"/>
  <c r="AO147" i="8"/>
  <c r="AO149" i="8"/>
  <c r="AO151" i="8"/>
  <c r="AO152" i="8"/>
  <c r="AO153" i="8" s="1"/>
  <c r="AH18" i="8"/>
  <c r="AH35" i="8"/>
  <c r="AH57" i="8"/>
  <c r="AH98" i="8"/>
  <c r="AH118" i="8"/>
  <c r="AH136" i="8"/>
  <c r="AH153" i="8"/>
  <c r="AI71" i="8"/>
  <c r="AI76" i="8"/>
  <c r="AJ71" i="8"/>
  <c r="AJ76" i="8" s="1"/>
  <c r="AK76" i="8"/>
  <c r="AK158" i="8"/>
  <c r="AL158" i="8"/>
  <c r="AM76" i="8"/>
  <c r="AM158" i="8" s="1"/>
  <c r="AN71" i="8"/>
  <c r="AN76" i="8" s="1"/>
  <c r="AO71" i="8"/>
  <c r="AO76" i="8"/>
  <c r="AH76" i="8"/>
  <c r="AH158" i="8" s="1"/>
  <c r="X99" i="7"/>
  <c r="X100" i="7"/>
  <c r="X101" i="7"/>
  <c r="X102" i="7"/>
  <c r="X125" i="7"/>
  <c r="X77" i="7"/>
  <c r="X79" i="7"/>
  <c r="X80" i="7"/>
  <c r="X81" i="7"/>
  <c r="W99" i="7"/>
  <c r="W100" i="7"/>
  <c r="W101" i="7"/>
  <c r="W103" i="7"/>
  <c r="W125" i="7"/>
  <c r="W77" i="7"/>
  <c r="W79" i="7"/>
  <c r="W80" i="7"/>
  <c r="W81" i="7"/>
  <c r="V99" i="7"/>
  <c r="V100" i="7"/>
  <c r="V102" i="7"/>
  <c r="V103" i="7"/>
  <c r="V125" i="7"/>
  <c r="V77" i="7"/>
  <c r="V79" i="7"/>
  <c r="V80" i="7"/>
  <c r="V81" i="7"/>
  <c r="U99" i="7"/>
  <c r="U100" i="7"/>
  <c r="U102" i="7"/>
  <c r="U103" i="7"/>
  <c r="U125" i="7"/>
  <c r="U77" i="7"/>
  <c r="U79" i="7"/>
  <c r="U80" i="7"/>
  <c r="U81" i="7"/>
  <c r="T99" i="7"/>
  <c r="T100" i="7"/>
  <c r="T101" i="7"/>
  <c r="T102" i="7"/>
  <c r="T103" i="7"/>
  <c r="T125" i="7"/>
  <c r="T77" i="7"/>
  <c r="T79" i="7"/>
  <c r="T80" i="7"/>
  <c r="T81" i="7"/>
  <c r="S99" i="7"/>
  <c r="S100" i="7"/>
  <c r="S101" i="7"/>
  <c r="S102" i="7"/>
  <c r="S103" i="7"/>
  <c r="S125" i="7"/>
  <c r="S77" i="7"/>
  <c r="R99" i="7"/>
  <c r="R100" i="7"/>
  <c r="R101" i="7"/>
  <c r="R102" i="7"/>
  <c r="R103" i="7"/>
  <c r="R125" i="7" s="1"/>
  <c r="R126" i="7" s="1"/>
  <c r="R77" i="7"/>
  <c r="Q77" i="7"/>
  <c r="Q79" i="7"/>
  <c r="Q80" i="7"/>
  <c r="Q81" i="7"/>
  <c r="X97" i="7"/>
  <c r="X126" i="7"/>
  <c r="W97" i="7"/>
  <c r="W126" i="7"/>
  <c r="V97" i="7"/>
  <c r="V126" i="7"/>
  <c r="U97" i="7"/>
  <c r="U126" i="7"/>
  <c r="T97" i="7"/>
  <c r="T126" i="7"/>
  <c r="S97" i="7"/>
  <c r="S126" i="7"/>
  <c r="R97" i="7"/>
  <c r="Q97" i="7"/>
  <c r="Q126" i="7"/>
  <c r="AK162" i="8"/>
  <c r="AQ71" i="8"/>
  <c r="AQ70" i="8"/>
  <c r="R61" i="7"/>
  <c r="R64" i="7"/>
  <c r="S61" i="7"/>
  <c r="S64" i="7"/>
  <c r="W64" i="7"/>
  <c r="O37" i="7"/>
  <c r="O69" i="7"/>
  <c r="O73" i="7"/>
  <c r="O128" i="7" s="1"/>
  <c r="P37" i="7"/>
  <c r="P69" i="7"/>
  <c r="P73" i="7"/>
  <c r="P128" i="7" s="1"/>
  <c r="Q37" i="7"/>
  <c r="Q73" i="7" s="1"/>
  <c r="Q128" i="7" s="1"/>
  <c r="Q61" i="7"/>
  <c r="Q64" i="7"/>
  <c r="R37" i="7"/>
  <c r="R73" i="7"/>
  <c r="S37" i="7"/>
  <c r="S73" i="7" s="1"/>
  <c r="S128" i="7" s="1"/>
  <c r="T64" i="7"/>
  <c r="T73" i="7"/>
  <c r="T128" i="7" s="1"/>
  <c r="U61" i="7"/>
  <c r="U64" i="7" s="1"/>
  <c r="U73" i="7" s="1"/>
  <c r="U128" i="7" s="1"/>
  <c r="V61" i="7"/>
  <c r="V64" i="7" s="1"/>
  <c r="V73" i="7" s="1"/>
  <c r="V128" i="7" s="1"/>
  <c r="W73" i="7"/>
  <c r="W128" i="7" s="1"/>
  <c r="X61" i="7"/>
  <c r="X64" i="7" s="1"/>
  <c r="X73" i="7" s="1"/>
  <c r="X128" i="7" s="1"/>
  <c r="N37" i="7"/>
  <c r="N73" i="7" s="1"/>
  <c r="N128" i="7" s="1"/>
  <c r="I85" i="7"/>
  <c r="H85" i="7"/>
  <c r="M85" i="7" s="1"/>
  <c r="I90" i="7"/>
  <c r="M90" i="7" s="1"/>
  <c r="I88" i="7"/>
  <c r="M88" i="7" s="1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G167" i="8"/>
  <c r="AG168" i="8"/>
  <c r="AG169" i="8"/>
  <c r="AG170" i="8"/>
  <c r="AG171" i="8"/>
  <c r="AG172" i="8"/>
  <c r="AG173" i="8"/>
  <c r="AG174" i="8"/>
  <c r="AG175" i="8"/>
  <c r="AG176" i="8"/>
  <c r="AG177" i="8"/>
  <c r="AG178" i="8"/>
  <c r="AG179" i="8"/>
  <c r="AG180" i="8"/>
  <c r="AG181" i="8"/>
  <c r="AG182" i="8"/>
  <c r="AG183" i="8"/>
  <c r="AG184" i="8"/>
  <c r="AG185" i="8"/>
  <c r="AG186" i="8"/>
  <c r="AG187" i="8"/>
  <c r="AG188" i="8"/>
  <c r="AG189" i="8"/>
  <c r="AG190" i="8"/>
  <c r="AG191" i="8"/>
  <c r="AG192" i="8"/>
  <c r="D165" i="8"/>
  <c r="E165" i="8" s="1"/>
  <c r="D164" i="8"/>
  <c r="E164" i="8" s="1"/>
  <c r="D163" i="8"/>
  <c r="D162" i="8"/>
  <c r="E162" i="8"/>
  <c r="D161" i="8"/>
  <c r="E161" i="8"/>
  <c r="E160" i="8" s="1"/>
  <c r="D160" i="8"/>
  <c r="AR159" i="8"/>
  <c r="D158" i="8"/>
  <c r="E158" i="8" s="1"/>
  <c r="D157" i="8"/>
  <c r="E157" i="8" s="1"/>
  <c r="E156" i="8" s="1"/>
  <c r="D156" i="8"/>
  <c r="AH154" i="8"/>
  <c r="D153" i="8"/>
  <c r="D154" i="8" s="1"/>
  <c r="AQ146" i="8"/>
  <c r="AQ147" i="8"/>
  <c r="AQ148" i="8"/>
  <c r="AQ149" i="8"/>
  <c r="AQ150" i="8"/>
  <c r="AQ151" i="8"/>
  <c r="AQ152" i="8"/>
  <c r="AP153" i="8"/>
  <c r="F146" i="8"/>
  <c r="E146" i="8"/>
  <c r="F147" i="8"/>
  <c r="J147" i="8" s="1"/>
  <c r="E147" i="8"/>
  <c r="M147" i="8"/>
  <c r="F148" i="8"/>
  <c r="E148" i="8"/>
  <c r="M148" i="8" s="1"/>
  <c r="F149" i="8"/>
  <c r="J149" i="8" s="1"/>
  <c r="E149" i="8"/>
  <c r="M149" i="8"/>
  <c r="F151" i="8"/>
  <c r="E151" i="8"/>
  <c r="M151" i="8" s="1"/>
  <c r="F152" i="8"/>
  <c r="J152" i="8" s="1"/>
  <c r="E152" i="8"/>
  <c r="M152" i="8"/>
  <c r="L153" i="8"/>
  <c r="K146" i="8"/>
  <c r="K148" i="8"/>
  <c r="K149" i="8"/>
  <c r="K151" i="8"/>
  <c r="J146" i="8"/>
  <c r="E150" i="8"/>
  <c r="J150" i="8" s="1"/>
  <c r="J151" i="8"/>
  <c r="I153" i="8"/>
  <c r="H153" i="8"/>
  <c r="G153" i="8"/>
  <c r="F153" i="8"/>
  <c r="AH137" i="8"/>
  <c r="D136" i="8"/>
  <c r="D137" i="8"/>
  <c r="AU136" i="8"/>
  <c r="AQ128" i="8"/>
  <c r="AQ129" i="8"/>
  <c r="AQ131" i="8"/>
  <c r="AQ132" i="8"/>
  <c r="AQ133" i="8"/>
  <c r="AQ134" i="8"/>
  <c r="AQ135" i="8"/>
  <c r="AP136" i="8"/>
  <c r="F128" i="8"/>
  <c r="E128" i="8"/>
  <c r="M128" i="8" s="1"/>
  <c r="F129" i="8"/>
  <c r="E129" i="8"/>
  <c r="M129" i="8"/>
  <c r="F131" i="8"/>
  <c r="E131" i="8"/>
  <c r="M131" i="8" s="1"/>
  <c r="F132" i="8"/>
  <c r="E132" i="8"/>
  <c r="M132" i="8"/>
  <c r="F133" i="8"/>
  <c r="E133" i="8"/>
  <c r="M133" i="8" s="1"/>
  <c r="F134" i="8"/>
  <c r="E134" i="8"/>
  <c r="M134" i="8"/>
  <c r="F135" i="8"/>
  <c r="E135" i="8"/>
  <c r="M135" i="8" s="1"/>
  <c r="M136" i="8"/>
  <c r="L136" i="8"/>
  <c r="K128" i="8"/>
  <c r="K131" i="8"/>
  <c r="K133" i="8"/>
  <c r="K135" i="8"/>
  <c r="J128" i="8"/>
  <c r="J131" i="8"/>
  <c r="J133" i="8"/>
  <c r="J135" i="8"/>
  <c r="I136" i="8"/>
  <c r="H136" i="8"/>
  <c r="G136" i="8"/>
  <c r="AH119" i="8"/>
  <c r="D118" i="8"/>
  <c r="D119" i="8" s="1"/>
  <c r="F110" i="8"/>
  <c r="K110" i="8" s="1"/>
  <c r="K118" i="8" s="1"/>
  <c r="F111" i="8"/>
  <c r="K111" i="8" s="1"/>
  <c r="F112" i="8"/>
  <c r="K112" i="8" s="1"/>
  <c r="F114" i="8"/>
  <c r="K114" i="8" s="1"/>
  <c r="F115" i="8"/>
  <c r="K115" i="8" s="1"/>
  <c r="F117" i="8"/>
  <c r="K117" i="8"/>
  <c r="E110" i="8"/>
  <c r="J110" i="8" s="1"/>
  <c r="E111" i="8"/>
  <c r="J111" i="8" s="1"/>
  <c r="E112" i="8"/>
  <c r="J112" i="8" s="1"/>
  <c r="E113" i="8"/>
  <c r="J113" i="8" s="1"/>
  <c r="E114" i="8"/>
  <c r="J114" i="8" s="1"/>
  <c r="E115" i="8"/>
  <c r="J115" i="8" s="1"/>
  <c r="E117" i="8"/>
  <c r="J117" i="8" s="1"/>
  <c r="I118" i="8"/>
  <c r="H118" i="8"/>
  <c r="G118" i="8"/>
  <c r="F118" i="8"/>
  <c r="AQ117" i="8"/>
  <c r="AQ116" i="8"/>
  <c r="AQ115" i="8"/>
  <c r="M115" i="8"/>
  <c r="AQ114" i="8"/>
  <c r="M114" i="8"/>
  <c r="AQ112" i="8"/>
  <c r="M112" i="8"/>
  <c r="AQ111" i="8"/>
  <c r="M111" i="8"/>
  <c r="AQ110" i="8"/>
  <c r="M110" i="8"/>
  <c r="AH99" i="8"/>
  <c r="D98" i="8"/>
  <c r="D99" i="8" s="1"/>
  <c r="AQ90" i="8"/>
  <c r="AQ91" i="8"/>
  <c r="AQ92" i="8"/>
  <c r="AQ93" i="8"/>
  <c r="AQ94" i="8"/>
  <c r="AQ95" i="8"/>
  <c r="AQ96" i="8"/>
  <c r="AQ97" i="8"/>
  <c r="AQ98" i="8"/>
  <c r="AP98" i="8"/>
  <c r="F90" i="8"/>
  <c r="E90" i="8"/>
  <c r="M90" i="8"/>
  <c r="F91" i="8"/>
  <c r="E91" i="8"/>
  <c r="M91" i="8" s="1"/>
  <c r="F92" i="8"/>
  <c r="E92" i="8"/>
  <c r="M92" i="8"/>
  <c r="F93" i="8"/>
  <c r="E93" i="8"/>
  <c r="M93" i="8" s="1"/>
  <c r="F94" i="8"/>
  <c r="E94" i="8"/>
  <c r="M94" i="8"/>
  <c r="F97" i="8"/>
  <c r="E97" i="8"/>
  <c r="M97" i="8" s="1"/>
  <c r="L98" i="8"/>
  <c r="K90" i="8"/>
  <c r="K91" i="8"/>
  <c r="K92" i="8"/>
  <c r="K93" i="8"/>
  <c r="K94" i="8"/>
  <c r="K97" i="8"/>
  <c r="K98" i="8"/>
  <c r="J90" i="8"/>
  <c r="J91" i="8"/>
  <c r="J98" i="8" s="1"/>
  <c r="J92" i="8"/>
  <c r="J93" i="8"/>
  <c r="J94" i="8"/>
  <c r="J97" i="8"/>
  <c r="I98" i="8"/>
  <c r="H98" i="8"/>
  <c r="G98" i="8"/>
  <c r="F98" i="8"/>
  <c r="E98" i="8"/>
  <c r="D76" i="8"/>
  <c r="F67" i="8"/>
  <c r="K67" i="8" s="1"/>
  <c r="F68" i="8"/>
  <c r="K68" i="8" s="1"/>
  <c r="F69" i="8"/>
  <c r="K69" i="8" s="1"/>
  <c r="F70" i="8"/>
  <c r="K70" i="8" s="1"/>
  <c r="F72" i="8"/>
  <c r="K72" i="8" s="1"/>
  <c r="F73" i="8"/>
  <c r="K73" i="8" s="1"/>
  <c r="F74" i="8"/>
  <c r="K74" i="8" s="1"/>
  <c r="E67" i="8"/>
  <c r="J67" i="8"/>
  <c r="E68" i="8"/>
  <c r="J68" i="8"/>
  <c r="E69" i="8"/>
  <c r="J69" i="8"/>
  <c r="J76" i="8" s="1"/>
  <c r="E70" i="8"/>
  <c r="J70" i="8"/>
  <c r="E72" i="8"/>
  <c r="J72" i="8"/>
  <c r="E73" i="8"/>
  <c r="J73" i="8"/>
  <c r="E74" i="8"/>
  <c r="J74" i="8"/>
  <c r="I76" i="8"/>
  <c r="H76" i="8"/>
  <c r="G76" i="8"/>
  <c r="F76" i="8"/>
  <c r="E76" i="8"/>
  <c r="AQ75" i="8"/>
  <c r="AQ74" i="8"/>
  <c r="M74" i="8"/>
  <c r="AQ73" i="8"/>
  <c r="M73" i="8"/>
  <c r="AQ72" i="8"/>
  <c r="M72" i="8"/>
  <c r="M70" i="8"/>
  <c r="AQ69" i="8"/>
  <c r="M69" i="8"/>
  <c r="AQ68" i="8"/>
  <c r="M68" i="8"/>
  <c r="M67" i="8"/>
  <c r="AP57" i="8"/>
  <c r="D56" i="8"/>
  <c r="D57" i="8"/>
  <c r="AQ56" i="8"/>
  <c r="L56" i="8"/>
  <c r="F49" i="8"/>
  <c r="K49" i="8"/>
  <c r="F50" i="8"/>
  <c r="K50" i="8"/>
  <c r="F51" i="8"/>
  <c r="K51" i="8"/>
  <c r="F52" i="8"/>
  <c r="K52" i="8"/>
  <c r="F53" i="8"/>
  <c r="K53" i="8"/>
  <c r="F54" i="8"/>
  <c r="K54" i="8"/>
  <c r="K56" i="8"/>
  <c r="E49" i="8"/>
  <c r="J49" i="8"/>
  <c r="E50" i="8"/>
  <c r="J50" i="8"/>
  <c r="E51" i="8"/>
  <c r="J51" i="8"/>
  <c r="E52" i="8"/>
  <c r="J52" i="8"/>
  <c r="J56" i="8" s="1"/>
  <c r="E53" i="8"/>
  <c r="J53" i="8"/>
  <c r="E54" i="8"/>
  <c r="J54" i="8"/>
  <c r="I56" i="8"/>
  <c r="H56" i="8"/>
  <c r="G56" i="8"/>
  <c r="F56" i="8"/>
  <c r="E56" i="8"/>
  <c r="AQ55" i="8"/>
  <c r="AQ54" i="8"/>
  <c r="M54" i="8"/>
  <c r="AQ53" i="8"/>
  <c r="M53" i="8"/>
  <c r="AQ52" i="8"/>
  <c r="M52" i="8"/>
  <c r="AQ51" i="8"/>
  <c r="M51" i="8"/>
  <c r="AQ50" i="8"/>
  <c r="M50" i="8"/>
  <c r="AQ49" i="8"/>
  <c r="M49" i="8"/>
  <c r="D35" i="8"/>
  <c r="D36" i="8" s="1"/>
  <c r="F28" i="8"/>
  <c r="K28" i="8" s="1"/>
  <c r="F29" i="8"/>
  <c r="K29" i="8" s="1"/>
  <c r="F30" i="8"/>
  <c r="K30" i="8" s="1"/>
  <c r="F31" i="8"/>
  <c r="K31" i="8" s="1"/>
  <c r="F32" i="8"/>
  <c r="K32" i="8" s="1"/>
  <c r="F33" i="8"/>
  <c r="K33" i="8" s="1"/>
  <c r="F34" i="8"/>
  <c r="K34" i="8" s="1"/>
  <c r="E28" i="8"/>
  <c r="J28" i="8"/>
  <c r="E29" i="8"/>
  <c r="J29" i="8"/>
  <c r="E30" i="8"/>
  <c r="J30" i="8"/>
  <c r="E31" i="8"/>
  <c r="J31" i="8"/>
  <c r="E32" i="8"/>
  <c r="J32" i="8"/>
  <c r="J35" i="8" s="1"/>
  <c r="E33" i="8"/>
  <c r="J33" i="8"/>
  <c r="E34" i="8"/>
  <c r="J34" i="8"/>
  <c r="I35" i="8"/>
  <c r="H35" i="8"/>
  <c r="G35" i="8"/>
  <c r="F35" i="8"/>
  <c r="E35" i="8"/>
  <c r="AQ34" i="8"/>
  <c r="M34" i="8"/>
  <c r="AQ33" i="8"/>
  <c r="M33" i="8"/>
  <c r="AQ32" i="8"/>
  <c r="M32" i="8"/>
  <c r="AQ31" i="8"/>
  <c r="M31" i="8"/>
  <c r="AQ30" i="8"/>
  <c r="M30" i="8"/>
  <c r="AQ29" i="8"/>
  <c r="M29" i="8"/>
  <c r="AQ28" i="8"/>
  <c r="M28" i="8"/>
  <c r="AH19" i="8"/>
  <c r="D17" i="8"/>
  <c r="D18" i="8" s="1"/>
  <c r="AQ17" i="8"/>
  <c r="F11" i="8"/>
  <c r="K11" i="8"/>
  <c r="F12" i="8"/>
  <c r="K12" i="8"/>
  <c r="F13" i="8"/>
  <c r="K13" i="8" s="1"/>
  <c r="F14" i="8"/>
  <c r="K14" i="8" s="1"/>
  <c r="F15" i="8"/>
  <c r="K15" i="8" s="1"/>
  <c r="F16" i="8"/>
  <c r="K16" i="8"/>
  <c r="E11" i="8"/>
  <c r="J11" i="8"/>
  <c r="E12" i="8"/>
  <c r="J12" i="8"/>
  <c r="E13" i="8"/>
  <c r="J13" i="8"/>
  <c r="J17" i="8" s="1"/>
  <c r="E14" i="8"/>
  <c r="J14" i="8"/>
  <c r="E15" i="8"/>
  <c r="J15" i="8"/>
  <c r="E16" i="8"/>
  <c r="J16" i="8"/>
  <c r="I17" i="8"/>
  <c r="H17" i="8"/>
  <c r="G17" i="8"/>
  <c r="F17" i="8"/>
  <c r="E17" i="8"/>
  <c r="AQ16" i="8"/>
  <c r="M16" i="8"/>
  <c r="AQ15" i="8"/>
  <c r="M15" i="8"/>
  <c r="AQ14" i="8"/>
  <c r="M14" i="8"/>
  <c r="AQ13" i="8"/>
  <c r="M13" i="8"/>
  <c r="AQ12" i="8"/>
  <c r="M12" i="8"/>
  <c r="AQ11" i="8"/>
  <c r="M11" i="8"/>
  <c r="I147" i="7"/>
  <c r="H147" i="7"/>
  <c r="M147" i="7" s="1"/>
  <c r="I146" i="7"/>
  <c r="H146" i="7"/>
  <c r="M146" i="7"/>
  <c r="I145" i="7"/>
  <c r="I144" i="7"/>
  <c r="I143" i="7" s="1"/>
  <c r="H145" i="7"/>
  <c r="H144" i="7"/>
  <c r="M144" i="7" s="1"/>
  <c r="L143" i="7"/>
  <c r="G143" i="7"/>
  <c r="M142" i="7"/>
  <c r="I141" i="7"/>
  <c r="H141" i="7"/>
  <c r="M141" i="7"/>
  <c r="I140" i="7"/>
  <c r="H140" i="7"/>
  <c r="H139" i="7" s="1"/>
  <c r="L139" i="7"/>
  <c r="J139" i="7"/>
  <c r="I139" i="7"/>
  <c r="G139" i="7"/>
  <c r="AC125" i="7"/>
  <c r="AC127" i="7"/>
  <c r="AC128" i="7" s="1"/>
  <c r="AB125" i="7"/>
  <c r="AA125" i="7"/>
  <c r="AA127" i="7"/>
  <c r="AA128" i="7" s="1"/>
  <c r="Z125" i="7"/>
  <c r="Y125" i="7"/>
  <c r="I124" i="7"/>
  <c r="H124" i="7"/>
  <c r="AD124" i="7"/>
  <c r="I123" i="7"/>
  <c r="H123" i="7"/>
  <c r="AD123" i="7" s="1"/>
  <c r="M123" i="7"/>
  <c r="I122" i="7"/>
  <c r="H122" i="7"/>
  <c r="AD122" i="7" s="1"/>
  <c r="AD121" i="7"/>
  <c r="I120" i="7"/>
  <c r="H120" i="7"/>
  <c r="M120" i="7" s="1"/>
  <c r="I119" i="7"/>
  <c r="M119" i="7" s="1"/>
  <c r="H119" i="7"/>
  <c r="AD119" i="7"/>
  <c r="I118" i="7"/>
  <c r="H118" i="7"/>
  <c r="M118" i="7"/>
  <c r="I117" i="7"/>
  <c r="H117" i="7"/>
  <c r="AD117" i="7" s="1"/>
  <c r="M117" i="7"/>
  <c r="I116" i="7"/>
  <c r="H116" i="7"/>
  <c r="M116" i="7" s="1"/>
  <c r="I115" i="7"/>
  <c r="M115" i="7" s="1"/>
  <c r="H115" i="7"/>
  <c r="AD115" i="7"/>
  <c r="I114" i="7"/>
  <c r="H114" i="7"/>
  <c r="M114" i="7"/>
  <c r="AD113" i="7"/>
  <c r="I112" i="7"/>
  <c r="H112" i="7"/>
  <c r="M112" i="7"/>
  <c r="I111" i="7"/>
  <c r="H111" i="7"/>
  <c r="AD111" i="7" s="1"/>
  <c r="M111" i="7"/>
  <c r="AD109" i="7"/>
  <c r="K108" i="7"/>
  <c r="I108" i="7" s="1"/>
  <c r="AD108" i="7" s="1"/>
  <c r="I106" i="7"/>
  <c r="H106" i="7"/>
  <c r="AD106" i="7" s="1"/>
  <c r="M106" i="7"/>
  <c r="AD105" i="7"/>
  <c r="I104" i="7"/>
  <c r="M104" i="7" s="1"/>
  <c r="H104" i="7"/>
  <c r="AD104" i="7"/>
  <c r="Q103" i="7"/>
  <c r="P103" i="7"/>
  <c r="O103" i="7"/>
  <c r="N103" i="7"/>
  <c r="K103" i="7"/>
  <c r="AD103" i="7"/>
  <c r="Q102" i="7"/>
  <c r="P102" i="7"/>
  <c r="O102" i="7"/>
  <c r="N102" i="7"/>
  <c r="K102" i="7"/>
  <c r="AD102" i="7"/>
  <c r="Q101" i="7"/>
  <c r="P101" i="7"/>
  <c r="O101" i="7"/>
  <c r="N101" i="7"/>
  <c r="K101" i="7"/>
  <c r="Q100" i="7"/>
  <c r="P100" i="7"/>
  <c r="O100" i="7"/>
  <c r="N100" i="7"/>
  <c r="K100" i="7"/>
  <c r="Q99" i="7"/>
  <c r="P99" i="7"/>
  <c r="O99" i="7"/>
  <c r="N99" i="7"/>
  <c r="K99" i="7"/>
  <c r="AD98" i="7"/>
  <c r="AB127" i="7"/>
  <c r="AB128" i="7"/>
  <c r="Z127" i="7"/>
  <c r="Z128" i="7"/>
  <c r="I96" i="7"/>
  <c r="H96" i="7"/>
  <c r="AD96" i="7" s="1"/>
  <c r="AD95" i="7"/>
  <c r="M96" i="7"/>
  <c r="I94" i="7"/>
  <c r="H94" i="7"/>
  <c r="AD94" i="7"/>
  <c r="I93" i="7"/>
  <c r="H93" i="7"/>
  <c r="M94" i="7" s="1"/>
  <c r="I91" i="7"/>
  <c r="M91" i="7" s="1"/>
  <c r="H91" i="7"/>
  <c r="AD91" i="7"/>
  <c r="I87" i="7"/>
  <c r="M87" i="7" s="1"/>
  <c r="H87" i="7"/>
  <c r="AD87" i="7"/>
  <c r="I86" i="7"/>
  <c r="H86" i="7"/>
  <c r="M86" i="7"/>
  <c r="AD85" i="7"/>
  <c r="AD83" i="7"/>
  <c r="I82" i="7"/>
  <c r="H82" i="7"/>
  <c r="M82" i="7" s="1"/>
  <c r="S81" i="7"/>
  <c r="R81" i="7"/>
  <c r="P81" i="7"/>
  <c r="O81" i="7"/>
  <c r="N81" i="7"/>
  <c r="K81" i="7"/>
  <c r="S80" i="7"/>
  <c r="R80" i="7"/>
  <c r="P80" i="7"/>
  <c r="O80" i="7"/>
  <c r="N80" i="7"/>
  <c r="K80" i="7"/>
  <c r="S79" i="7"/>
  <c r="R79" i="7"/>
  <c r="P79" i="7"/>
  <c r="O79" i="7"/>
  <c r="N79" i="7"/>
  <c r="K79" i="7"/>
  <c r="AD78" i="7"/>
  <c r="AC77" i="7"/>
  <c r="AB77" i="7"/>
  <c r="AA77" i="7"/>
  <c r="Z77" i="7"/>
  <c r="Y77" i="7"/>
  <c r="P77" i="7"/>
  <c r="O77" i="7"/>
  <c r="N77" i="7"/>
  <c r="K77" i="7"/>
  <c r="AD76" i="7"/>
  <c r="AD75" i="7"/>
  <c r="AD74" i="7"/>
  <c r="AD70" i="7"/>
  <c r="AD68" i="7"/>
  <c r="AD65" i="7"/>
  <c r="AC61" i="7"/>
  <c r="AC64" i="7" s="1"/>
  <c r="AA61" i="7"/>
  <c r="AA64" i="7"/>
  <c r="Y61" i="7"/>
  <c r="Y64" i="7"/>
  <c r="M62" i="7"/>
  <c r="AD62" i="7"/>
  <c r="AB61" i="7"/>
  <c r="AB64" i="7"/>
  <c r="Z61" i="7"/>
  <c r="Z64" i="7"/>
  <c r="I61" i="7"/>
  <c r="AD61" i="7" s="1"/>
  <c r="AD60" i="7"/>
  <c r="AD59" i="7"/>
  <c r="AD57" i="7"/>
  <c r="AD55" i="7"/>
  <c r="M52" i="7"/>
  <c r="I51" i="7"/>
  <c r="AD51" i="7"/>
  <c r="AD48" i="7"/>
  <c r="AD46" i="7"/>
  <c r="AD44" i="7"/>
  <c r="AD42" i="7"/>
  <c r="AD40" i="7"/>
  <c r="AD39" i="7"/>
  <c r="AC38" i="7"/>
  <c r="AB38" i="7"/>
  <c r="AA38" i="7"/>
  <c r="Z38" i="7"/>
  <c r="Y38" i="7"/>
  <c r="AD34" i="7"/>
  <c r="AD32" i="7"/>
  <c r="AD30" i="7"/>
  <c r="AD28" i="7"/>
  <c r="AD26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50" i="7"/>
  <c r="AD53" i="7"/>
  <c r="M93" i="7"/>
  <c r="AD80" i="7"/>
  <c r="AD99" i="7"/>
  <c r="AD38" i="7"/>
  <c r="AD25" i="7"/>
  <c r="AD27" i="7"/>
  <c r="AD29" i="7"/>
  <c r="AD31" i="7"/>
  <c r="AD33" i="7"/>
  <c r="AD36" i="7"/>
  <c r="AD41" i="7"/>
  <c r="AD43" i="7"/>
  <c r="AD45" i="7"/>
  <c r="AD47" i="7"/>
  <c r="AD49" i="7"/>
  <c r="M51" i="7"/>
  <c r="AD52" i="7"/>
  <c r="AD54" i="7"/>
  <c r="AD56" i="7"/>
  <c r="AD58" i="7"/>
  <c r="M61" i="7"/>
  <c r="AD63" i="7"/>
  <c r="AD66" i="7"/>
  <c r="AD67" i="7"/>
  <c r="AD72" i="7"/>
  <c r="AD77" i="7"/>
  <c r="AD79" i="7"/>
  <c r="AD81" i="7"/>
  <c r="AD82" i="7"/>
  <c r="AD84" i="7"/>
  <c r="AD86" i="7"/>
  <c r="AD90" i="7"/>
  <c r="AD92" i="7"/>
  <c r="AD93" i="7"/>
  <c r="AD100" i="7"/>
  <c r="AD107" i="7"/>
  <c r="AD71" i="7"/>
  <c r="AD101" i="7"/>
  <c r="AD110" i="7"/>
  <c r="AD112" i="7"/>
  <c r="AD114" i="7"/>
  <c r="AD116" i="7"/>
  <c r="AD118" i="7"/>
  <c r="AD120" i="7"/>
  <c r="M122" i="7"/>
  <c r="M124" i="7"/>
  <c r="M140" i="7"/>
  <c r="M139" i="7" s="1"/>
  <c r="M145" i="7"/>
  <c r="AU136" i="1"/>
  <c r="AR159" i="1"/>
  <c r="AJ70" i="1"/>
  <c r="AO70" i="1" s="1"/>
  <c r="AI70" i="1"/>
  <c r="AN70" i="1" s="1"/>
  <c r="AQ70" i="1"/>
  <c r="AJ74" i="1"/>
  <c r="AO74" i="1" s="1"/>
  <c r="AJ111" i="1"/>
  <c r="AO111" i="1" s="1"/>
  <c r="AJ112" i="1"/>
  <c r="AO112" i="1" s="1"/>
  <c r="AJ113" i="1"/>
  <c r="AO113" i="1" s="1"/>
  <c r="AJ114" i="1"/>
  <c r="AO114" i="1" s="1"/>
  <c r="AJ115" i="1"/>
  <c r="AO115" i="1" s="1"/>
  <c r="AJ116" i="1"/>
  <c r="AO116" i="1" s="1"/>
  <c r="AJ117" i="1"/>
  <c r="AO117" i="1" s="1"/>
  <c r="AJ68" i="1"/>
  <c r="AO68" i="1" s="1"/>
  <c r="AJ69" i="1"/>
  <c r="AO69" i="1" s="1"/>
  <c r="AJ71" i="1"/>
  <c r="AO71" i="1" s="1"/>
  <c r="AJ72" i="1"/>
  <c r="AO72" i="1" s="1"/>
  <c r="AJ73" i="1"/>
  <c r="AO73" i="1" s="1"/>
  <c r="AJ90" i="1"/>
  <c r="AO90" i="1" s="1"/>
  <c r="AJ91" i="1"/>
  <c r="AO91" i="1" s="1"/>
  <c r="AJ92" i="1"/>
  <c r="AO92" i="1"/>
  <c r="AJ93" i="1"/>
  <c r="AO93" i="1"/>
  <c r="AJ94" i="1"/>
  <c r="AO94" i="1"/>
  <c r="AJ95" i="1"/>
  <c r="AO95" i="1" s="1"/>
  <c r="AJ96" i="1"/>
  <c r="AO96" i="1" s="1"/>
  <c r="AJ128" i="1"/>
  <c r="AO128" i="1" s="1"/>
  <c r="AJ129" i="1"/>
  <c r="AO129" i="1" s="1"/>
  <c r="AJ131" i="1"/>
  <c r="AO131" i="1" s="1"/>
  <c r="AJ132" i="1"/>
  <c r="AO132" i="1" s="1"/>
  <c r="AJ133" i="1"/>
  <c r="AO133" i="1" s="1"/>
  <c r="AJ134" i="1"/>
  <c r="AO134" i="1" s="1"/>
  <c r="AJ135" i="1"/>
  <c r="AO135" i="1" s="1"/>
  <c r="AJ11" i="1"/>
  <c r="AO11" i="1" s="1"/>
  <c r="AJ12" i="1"/>
  <c r="AO12" i="1" s="1"/>
  <c r="AJ13" i="1"/>
  <c r="AO13" i="1" s="1"/>
  <c r="AJ14" i="1"/>
  <c r="AO14" i="1" s="1"/>
  <c r="AJ15" i="1"/>
  <c r="AO15" i="1" s="1"/>
  <c r="AJ16" i="1"/>
  <c r="AO16" i="1" s="1"/>
  <c r="AJ17" i="1"/>
  <c r="AO17" i="1" s="1"/>
  <c r="AJ28" i="1"/>
  <c r="AO28" i="1" s="1"/>
  <c r="AJ29" i="1"/>
  <c r="AO29" i="1" s="1"/>
  <c r="AJ30" i="1"/>
  <c r="AO30" i="1" s="1"/>
  <c r="AJ31" i="1"/>
  <c r="AO31" i="1" s="1"/>
  <c r="AJ32" i="1"/>
  <c r="AO32" i="1" s="1"/>
  <c r="AJ33" i="1"/>
  <c r="AO33" i="1" s="1"/>
  <c r="AJ34" i="1"/>
  <c r="AO34" i="1" s="1"/>
  <c r="AJ49" i="1"/>
  <c r="AO49" i="1" s="1"/>
  <c r="AJ50" i="1"/>
  <c r="AO50" i="1" s="1"/>
  <c r="AJ51" i="1"/>
  <c r="AO51" i="1" s="1"/>
  <c r="AJ52" i="1"/>
  <c r="AO52" i="1" s="1"/>
  <c r="AJ53" i="1"/>
  <c r="AO53" i="1" s="1"/>
  <c r="AJ54" i="1"/>
  <c r="AO54" i="1" s="1"/>
  <c r="AJ55" i="1"/>
  <c r="AO55" i="1" s="1"/>
  <c r="AJ56" i="1"/>
  <c r="AO56" i="1" s="1"/>
  <c r="AJ147" i="1"/>
  <c r="AO147" i="1" s="1"/>
  <c r="AJ149" i="1"/>
  <c r="AO149" i="1" s="1"/>
  <c r="AJ151" i="1"/>
  <c r="AO151" i="1" s="1"/>
  <c r="AJ152" i="1"/>
  <c r="AO152" i="1" s="1"/>
  <c r="AJ153" i="1"/>
  <c r="AK153" i="1"/>
  <c r="AL153" i="1"/>
  <c r="AM153" i="1"/>
  <c r="AI150" i="1"/>
  <c r="AN150" i="1"/>
  <c r="AI146" i="1"/>
  <c r="AN146" i="1"/>
  <c r="AI147" i="1"/>
  <c r="AN147" i="1"/>
  <c r="AI148" i="1"/>
  <c r="AN148" i="1"/>
  <c r="AI149" i="1"/>
  <c r="AN149" i="1"/>
  <c r="AI151" i="1"/>
  <c r="AN151" i="1"/>
  <c r="AI152" i="1"/>
  <c r="AN152" i="1"/>
  <c r="AI153" i="1"/>
  <c r="AJ136" i="1"/>
  <c r="AK136" i="1"/>
  <c r="AL136" i="1"/>
  <c r="AM136" i="1"/>
  <c r="AI128" i="1"/>
  <c r="AN128" i="1" s="1"/>
  <c r="AI129" i="1"/>
  <c r="AI131" i="1"/>
  <c r="AN131" i="1"/>
  <c r="AI132" i="1"/>
  <c r="AN132" i="1"/>
  <c r="AI133" i="1"/>
  <c r="AN133" i="1"/>
  <c r="AI134" i="1"/>
  <c r="AN134" i="1"/>
  <c r="AI135" i="1"/>
  <c r="AN135" i="1"/>
  <c r="AI130" i="1"/>
  <c r="AJ118" i="1"/>
  <c r="AK118" i="1"/>
  <c r="AL118" i="1"/>
  <c r="AM118" i="1"/>
  <c r="AI110" i="1"/>
  <c r="AN110" i="1" s="1"/>
  <c r="AI111" i="1"/>
  <c r="AI112" i="1"/>
  <c r="AN112" i="1"/>
  <c r="AI113" i="1"/>
  <c r="AI114" i="1"/>
  <c r="AN114" i="1" s="1"/>
  <c r="AI115" i="1"/>
  <c r="AI116" i="1"/>
  <c r="AN116" i="1"/>
  <c r="AI117" i="1"/>
  <c r="AJ98" i="1"/>
  <c r="AK98" i="1"/>
  <c r="AL98" i="1"/>
  <c r="AM98" i="1"/>
  <c r="AI90" i="1"/>
  <c r="AN90" i="1" s="1"/>
  <c r="AI91" i="1"/>
  <c r="AN91" i="1"/>
  <c r="AI92" i="1"/>
  <c r="AN92" i="1"/>
  <c r="AI93" i="1"/>
  <c r="AN93" i="1"/>
  <c r="AI94" i="1"/>
  <c r="AN94" i="1"/>
  <c r="AI95" i="1"/>
  <c r="AN95" i="1"/>
  <c r="AI96" i="1"/>
  <c r="AN96" i="1"/>
  <c r="AI97" i="1"/>
  <c r="AN97" i="1"/>
  <c r="AJ75" i="1"/>
  <c r="AK75" i="1"/>
  <c r="AL75" i="1"/>
  <c r="AM75" i="1"/>
  <c r="AI67" i="1"/>
  <c r="AN67" i="1"/>
  <c r="AI68" i="1"/>
  <c r="AN68" i="1"/>
  <c r="AI69" i="1"/>
  <c r="AN69" i="1"/>
  <c r="AI71" i="1"/>
  <c r="AN71" i="1"/>
  <c r="AI72" i="1"/>
  <c r="AN72" i="1"/>
  <c r="AI73" i="1"/>
  <c r="AN73" i="1"/>
  <c r="AI74" i="1"/>
  <c r="AN74" i="1"/>
  <c r="AJ57" i="1"/>
  <c r="AK57" i="1"/>
  <c r="AL57" i="1"/>
  <c r="AM57" i="1"/>
  <c r="AI49" i="1"/>
  <c r="AN49" i="1"/>
  <c r="AI50" i="1"/>
  <c r="AN50" i="1"/>
  <c r="AI51" i="1"/>
  <c r="AN51" i="1"/>
  <c r="AI52" i="1"/>
  <c r="AN52" i="1"/>
  <c r="AI53" i="1"/>
  <c r="AN53" i="1"/>
  <c r="AI54" i="1"/>
  <c r="AN54" i="1"/>
  <c r="AI55" i="1"/>
  <c r="AN55" i="1"/>
  <c r="AI56" i="1"/>
  <c r="AN56" i="1"/>
  <c r="AJ35" i="1"/>
  <c r="AK35" i="1"/>
  <c r="AL35" i="1"/>
  <c r="AM35" i="1"/>
  <c r="AI28" i="1"/>
  <c r="AN28" i="1"/>
  <c r="AI29" i="1"/>
  <c r="AN29" i="1"/>
  <c r="AI30" i="1"/>
  <c r="AN30" i="1"/>
  <c r="AI31" i="1"/>
  <c r="AN31" i="1"/>
  <c r="AI32" i="1"/>
  <c r="AN32" i="1"/>
  <c r="AI33" i="1"/>
  <c r="AN33" i="1"/>
  <c r="AI34" i="1"/>
  <c r="AN34" i="1"/>
  <c r="AJ18" i="1"/>
  <c r="AJ158" i="1" s="1"/>
  <c r="AK18" i="1"/>
  <c r="AL18" i="1"/>
  <c r="AL158" i="1" s="1"/>
  <c r="AM18" i="1"/>
  <c r="AI11" i="1"/>
  <c r="AN11" i="1"/>
  <c r="AI12" i="1"/>
  <c r="AN12" i="1"/>
  <c r="AI13" i="1"/>
  <c r="AN13" i="1"/>
  <c r="AI14" i="1"/>
  <c r="AN14" i="1"/>
  <c r="AI15" i="1"/>
  <c r="AN15" i="1"/>
  <c r="AI16" i="1"/>
  <c r="AN16" i="1"/>
  <c r="AI17" i="1"/>
  <c r="AN17" i="1"/>
  <c r="AI18" i="1"/>
  <c r="AQ55" i="1"/>
  <c r="AQ147" i="1"/>
  <c r="AQ69" i="1"/>
  <c r="AH75" i="1"/>
  <c r="AM158" i="1"/>
  <c r="C34" i="2"/>
  <c r="W34" i="2" s="1"/>
  <c r="C35" i="2"/>
  <c r="W35" i="2" s="1"/>
  <c r="C36" i="2"/>
  <c r="W36" i="2" s="1"/>
  <c r="W37" i="2"/>
  <c r="T38" i="2"/>
  <c r="Q38" i="2"/>
  <c r="N38" i="2"/>
  <c r="J38" i="2"/>
  <c r="G38" i="2"/>
  <c r="AK158" i="1"/>
  <c r="AQ73" i="1"/>
  <c r="AQ72" i="1"/>
  <c r="AQ71" i="1"/>
  <c r="AQ68" i="1"/>
  <c r="AQ67" i="1"/>
  <c r="AQ146" i="1"/>
  <c r="AQ148" i="1"/>
  <c r="AQ149" i="1"/>
  <c r="AQ150" i="1"/>
  <c r="AQ151" i="1"/>
  <c r="AQ152" i="1"/>
  <c r="AP153" i="1"/>
  <c r="AH153" i="1"/>
  <c r="AQ128" i="1"/>
  <c r="AQ136" i="1" s="1"/>
  <c r="AQ129" i="1"/>
  <c r="AQ131" i="1"/>
  <c r="AQ132" i="1"/>
  <c r="AQ133" i="1"/>
  <c r="AQ134" i="1"/>
  <c r="AQ135" i="1"/>
  <c r="AP136" i="1"/>
  <c r="AH136" i="1"/>
  <c r="AH118" i="1"/>
  <c r="AQ117" i="1"/>
  <c r="AQ116" i="1"/>
  <c r="AQ115" i="1"/>
  <c r="AQ114" i="1"/>
  <c r="AQ112" i="1"/>
  <c r="AQ111" i="1"/>
  <c r="AQ110" i="1"/>
  <c r="AQ90" i="1"/>
  <c r="AQ91" i="1"/>
  <c r="AQ92" i="1"/>
  <c r="AQ93" i="1"/>
  <c r="AQ94" i="1"/>
  <c r="AQ95" i="1"/>
  <c r="AQ96" i="1"/>
  <c r="AQ97" i="1"/>
  <c r="AQ98" i="1"/>
  <c r="AP98" i="1"/>
  <c r="AH98" i="1"/>
  <c r="AH99" i="1" s="1"/>
  <c r="AQ56" i="1"/>
  <c r="AQ54" i="1"/>
  <c r="AQ53" i="1"/>
  <c r="AQ52" i="1"/>
  <c r="AQ51" i="1"/>
  <c r="AQ50" i="1"/>
  <c r="AQ49" i="1"/>
  <c r="AP57" i="1"/>
  <c r="AH57" i="1"/>
  <c r="AH35" i="1"/>
  <c r="AQ34" i="1"/>
  <c r="AQ33" i="1"/>
  <c r="AQ32" i="1"/>
  <c r="AQ31" i="1"/>
  <c r="AQ30" i="1"/>
  <c r="AQ29" i="1"/>
  <c r="AQ28" i="1"/>
  <c r="AH18" i="1"/>
  <c r="AH19" i="1"/>
  <c r="AQ17" i="1"/>
  <c r="AQ16" i="1"/>
  <c r="AQ15" i="1"/>
  <c r="AQ14" i="1"/>
  <c r="AQ13" i="1"/>
  <c r="AQ12" i="1"/>
  <c r="AQ11" i="1"/>
  <c r="AH154" i="1"/>
  <c r="AH137" i="1"/>
  <c r="AH119" i="1"/>
  <c r="AH185" i="1"/>
  <c r="AH184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6" i="1"/>
  <c r="AH187" i="1"/>
  <c r="AH188" i="1"/>
  <c r="AH189" i="1"/>
  <c r="AH190" i="1"/>
  <c r="AH191" i="1"/>
  <c r="AH167" i="1"/>
  <c r="AH192" i="1" s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67" i="1"/>
  <c r="AG192" i="1"/>
  <c r="F66" i="5"/>
  <c r="M66" i="5"/>
  <c r="E66" i="5"/>
  <c r="F67" i="5"/>
  <c r="K67" i="5" s="1"/>
  <c r="E67" i="5"/>
  <c r="J67" i="5" s="1"/>
  <c r="F68" i="5"/>
  <c r="K68" i="5" s="1"/>
  <c r="E68" i="5"/>
  <c r="F69" i="5"/>
  <c r="E69" i="5"/>
  <c r="J69" i="5"/>
  <c r="F70" i="5"/>
  <c r="M70" i="5"/>
  <c r="E70" i="5"/>
  <c r="F71" i="5"/>
  <c r="E71" i="5"/>
  <c r="F72" i="5"/>
  <c r="K72" i="5" s="1"/>
  <c r="E72" i="5"/>
  <c r="F73" i="5"/>
  <c r="K73" i="5" s="1"/>
  <c r="E73" i="5"/>
  <c r="J73" i="5" s="1"/>
  <c r="L74" i="5"/>
  <c r="I74" i="5"/>
  <c r="H74" i="5"/>
  <c r="G74" i="5"/>
  <c r="D74" i="5"/>
  <c r="D75" i="5"/>
  <c r="L55" i="5"/>
  <c r="F48" i="5"/>
  <c r="F49" i="5"/>
  <c r="F50" i="5"/>
  <c r="F51" i="5"/>
  <c r="K51" i="5" s="1"/>
  <c r="F52" i="5"/>
  <c r="K52" i="5" s="1"/>
  <c r="F53" i="5"/>
  <c r="M53" i="5" s="1"/>
  <c r="F54" i="5"/>
  <c r="K54" i="5" s="1"/>
  <c r="E48" i="5"/>
  <c r="J48" i="5" s="1"/>
  <c r="E49" i="5"/>
  <c r="J49" i="5"/>
  <c r="E50" i="5"/>
  <c r="J50" i="5"/>
  <c r="E51" i="5"/>
  <c r="J51" i="5"/>
  <c r="E52" i="5"/>
  <c r="J52" i="5"/>
  <c r="E53" i="5"/>
  <c r="J53" i="5"/>
  <c r="E54" i="5"/>
  <c r="J54" i="5"/>
  <c r="I55" i="5"/>
  <c r="H55" i="5"/>
  <c r="G55" i="5"/>
  <c r="E55" i="5"/>
  <c r="D55" i="5"/>
  <c r="M54" i="5"/>
  <c r="F28" i="5"/>
  <c r="F29" i="5"/>
  <c r="K29" i="5"/>
  <c r="F30" i="5"/>
  <c r="K30" i="5"/>
  <c r="F31" i="5"/>
  <c r="K31" i="5"/>
  <c r="F32" i="5"/>
  <c r="K32" i="5"/>
  <c r="F33" i="5"/>
  <c r="K33" i="5"/>
  <c r="F34" i="5"/>
  <c r="K34" i="5"/>
  <c r="F35" i="5"/>
  <c r="E28" i="5"/>
  <c r="J28" i="5" s="1"/>
  <c r="E29" i="5"/>
  <c r="E30" i="5"/>
  <c r="J30" i="5"/>
  <c r="E31" i="5"/>
  <c r="E32" i="5"/>
  <c r="J32" i="5" s="1"/>
  <c r="E33" i="5"/>
  <c r="E34" i="5"/>
  <c r="J34" i="5"/>
  <c r="E35" i="5"/>
  <c r="I36" i="5"/>
  <c r="H36" i="5"/>
  <c r="G36" i="5"/>
  <c r="D36" i="5"/>
  <c r="M30" i="5"/>
  <c r="F10" i="5"/>
  <c r="K10" i="5"/>
  <c r="F11" i="5"/>
  <c r="K11" i="5"/>
  <c r="F12" i="5"/>
  <c r="K12" i="5"/>
  <c r="F13" i="5"/>
  <c r="K13" i="5"/>
  <c r="F14" i="5"/>
  <c r="K14" i="5"/>
  <c r="F15" i="5"/>
  <c r="K15" i="5"/>
  <c r="F16" i="5"/>
  <c r="K16" i="5"/>
  <c r="E10" i="5"/>
  <c r="E11" i="5"/>
  <c r="E12" i="5"/>
  <c r="J12" i="5"/>
  <c r="E13" i="5"/>
  <c r="J13" i="5"/>
  <c r="E14" i="5"/>
  <c r="M14" i="5"/>
  <c r="E15" i="5"/>
  <c r="J15" i="5"/>
  <c r="E16" i="5"/>
  <c r="J16" i="5"/>
  <c r="I17" i="5"/>
  <c r="H17" i="5"/>
  <c r="G17" i="5"/>
  <c r="D17" i="5"/>
  <c r="M15" i="5"/>
  <c r="H66" i="6"/>
  <c r="M66" i="6" s="1"/>
  <c r="I66" i="6"/>
  <c r="H64" i="6"/>
  <c r="M64" i="6"/>
  <c r="I64" i="6"/>
  <c r="H62" i="6"/>
  <c r="I62" i="6"/>
  <c r="M62" i="6"/>
  <c r="H60" i="6"/>
  <c r="I60" i="6"/>
  <c r="M60" i="6" s="1"/>
  <c r="H58" i="6"/>
  <c r="M58" i="6" s="1"/>
  <c r="I58" i="6"/>
  <c r="H56" i="6"/>
  <c r="M56" i="6"/>
  <c r="I56" i="6"/>
  <c r="H54" i="6"/>
  <c r="I54" i="6"/>
  <c r="M54" i="6"/>
  <c r="H52" i="6"/>
  <c r="I52" i="6"/>
  <c r="M52" i="6" s="1"/>
  <c r="H50" i="6"/>
  <c r="I50" i="6"/>
  <c r="K49" i="6"/>
  <c r="H48" i="6"/>
  <c r="I48" i="6"/>
  <c r="I68" i="6" s="1"/>
  <c r="H35" i="6"/>
  <c r="M35" i="6"/>
  <c r="I35" i="6"/>
  <c r="H34" i="6"/>
  <c r="I34" i="6"/>
  <c r="M34" i="6"/>
  <c r="H31" i="6"/>
  <c r="M31" i="6"/>
  <c r="I31" i="6"/>
  <c r="H30" i="6"/>
  <c r="I30" i="6"/>
  <c r="I29" i="6"/>
  <c r="L29" i="6"/>
  <c r="K29" i="6"/>
  <c r="K32" i="6" s="1"/>
  <c r="J29" i="6"/>
  <c r="G29" i="6"/>
  <c r="H28" i="6"/>
  <c r="I28" i="6"/>
  <c r="M28" i="6" s="1"/>
  <c r="H27" i="6"/>
  <c r="I27" i="6"/>
  <c r="M27" i="6"/>
  <c r="H26" i="6"/>
  <c r="I26" i="6"/>
  <c r="H25" i="6"/>
  <c r="I25" i="6"/>
  <c r="M25" i="6" s="1"/>
  <c r="H24" i="6"/>
  <c r="I24" i="6"/>
  <c r="M24" i="6"/>
  <c r="H23" i="6"/>
  <c r="H22" i="6"/>
  <c r="I23" i="6"/>
  <c r="M23" i="6"/>
  <c r="M22" i="6" s="1"/>
  <c r="L22" i="6"/>
  <c r="L32" i="6" s="1"/>
  <c r="J22" i="6"/>
  <c r="I22" i="6"/>
  <c r="G22" i="6"/>
  <c r="G32" i="6" s="1"/>
  <c r="H21" i="6"/>
  <c r="I21" i="6"/>
  <c r="M21" i="6" s="1"/>
  <c r="H18" i="6"/>
  <c r="I18" i="6"/>
  <c r="H17" i="6"/>
  <c r="M17" i="6"/>
  <c r="I17" i="6"/>
  <c r="H16" i="6"/>
  <c r="I16" i="6"/>
  <c r="M15" i="6"/>
  <c r="H14" i="6"/>
  <c r="I14" i="6"/>
  <c r="H13" i="6"/>
  <c r="I13" i="6"/>
  <c r="M13" i="6" s="1"/>
  <c r="M12" i="6" s="1"/>
  <c r="L12" i="6"/>
  <c r="L19" i="6" s="1"/>
  <c r="H12" i="6"/>
  <c r="G12" i="6"/>
  <c r="G19" i="6"/>
  <c r="H11" i="6"/>
  <c r="I11" i="6"/>
  <c r="L77" i="5"/>
  <c r="L78" i="5"/>
  <c r="N78" i="5" s="1"/>
  <c r="L79" i="5"/>
  <c r="L80" i="5"/>
  <c r="N80" i="5" s="1"/>
  <c r="L81" i="5"/>
  <c r="L82" i="5"/>
  <c r="L83" i="5"/>
  <c r="L84" i="5"/>
  <c r="L85" i="5"/>
  <c r="D78" i="5"/>
  <c r="D79" i="5"/>
  <c r="D77" i="5" s="1"/>
  <c r="D86" i="5"/>
  <c r="E86" i="5" s="1"/>
  <c r="D85" i="5"/>
  <c r="E85" i="5" s="1"/>
  <c r="D83" i="5"/>
  <c r="E83" i="5"/>
  <c r="D82" i="5"/>
  <c r="E79" i="5"/>
  <c r="E77" i="5" s="1"/>
  <c r="F77" i="5" s="1"/>
  <c r="E78" i="5"/>
  <c r="D56" i="5"/>
  <c r="D37" i="5"/>
  <c r="D18" i="5"/>
  <c r="G40" i="6"/>
  <c r="G36" i="6"/>
  <c r="G68" i="6"/>
  <c r="G69" i="6" s="1"/>
  <c r="G46" i="6"/>
  <c r="AB71" i="6"/>
  <c r="AA71" i="6"/>
  <c r="Z71" i="6"/>
  <c r="Y71" i="6"/>
  <c r="X71" i="6"/>
  <c r="W32" i="6"/>
  <c r="W19" i="6"/>
  <c r="W36" i="6"/>
  <c r="W40" i="6"/>
  <c r="W68" i="6"/>
  <c r="W46" i="6"/>
  <c r="W69" i="6"/>
  <c r="V32" i="6"/>
  <c r="V19" i="6"/>
  <c r="V41" i="6" s="1"/>
  <c r="V36" i="6"/>
  <c r="V40" i="6"/>
  <c r="V68" i="6"/>
  <c r="V46" i="6"/>
  <c r="V69" i="6" s="1"/>
  <c r="U32" i="6"/>
  <c r="U19" i="6"/>
  <c r="U36" i="6"/>
  <c r="U40" i="6"/>
  <c r="U68" i="6"/>
  <c r="U46" i="6"/>
  <c r="T32" i="6"/>
  <c r="T19" i="6"/>
  <c r="T36" i="6"/>
  <c r="T40" i="6"/>
  <c r="T68" i="6"/>
  <c r="T46" i="6"/>
  <c r="T69" i="6"/>
  <c r="S32" i="6"/>
  <c r="S19" i="6"/>
  <c r="S36" i="6"/>
  <c r="S40" i="6"/>
  <c r="S68" i="6"/>
  <c r="S69" i="6"/>
  <c r="S46" i="6"/>
  <c r="R32" i="6"/>
  <c r="R41" i="6" s="1"/>
  <c r="R70" i="6" s="1"/>
  <c r="R71" i="6" s="1"/>
  <c r="R19" i="6"/>
  <c r="R36" i="6"/>
  <c r="R40" i="6"/>
  <c r="R68" i="6"/>
  <c r="R46" i="6"/>
  <c r="R69" i="6"/>
  <c r="Q32" i="6"/>
  <c r="Q19" i="6"/>
  <c r="Q41" i="6" s="1"/>
  <c r="Q36" i="6"/>
  <c r="Q40" i="6"/>
  <c r="Q68" i="6"/>
  <c r="Q69" i="6"/>
  <c r="Q46" i="6"/>
  <c r="P32" i="6"/>
  <c r="P41" i="6" s="1"/>
  <c r="P19" i="6"/>
  <c r="P36" i="6"/>
  <c r="P40" i="6"/>
  <c r="P68" i="6"/>
  <c r="P46" i="6"/>
  <c r="P69" i="6"/>
  <c r="O32" i="6"/>
  <c r="O19" i="6"/>
  <c r="O41" i="6" s="1"/>
  <c r="O70" i="6" s="1"/>
  <c r="O71" i="6" s="1"/>
  <c r="O36" i="6"/>
  <c r="O40" i="6"/>
  <c r="O68" i="6"/>
  <c r="O69" i="6"/>
  <c r="O46" i="6"/>
  <c r="N32" i="6"/>
  <c r="N19" i="6"/>
  <c r="N36" i="6"/>
  <c r="N40" i="6"/>
  <c r="N68" i="6"/>
  <c r="N46" i="6"/>
  <c r="N69" i="6"/>
  <c r="H44" i="6"/>
  <c r="I44" i="6"/>
  <c r="I46" i="6" s="1"/>
  <c r="I69" i="6" s="1"/>
  <c r="H38" i="6"/>
  <c r="I38" i="6"/>
  <c r="I40" i="6" s="1"/>
  <c r="H39" i="6"/>
  <c r="H40" i="6" s="1"/>
  <c r="I39" i="6"/>
  <c r="L68" i="6"/>
  <c r="L46" i="6"/>
  <c r="L69" i="6"/>
  <c r="L36" i="6"/>
  <c r="L40" i="6"/>
  <c r="K68" i="6"/>
  <c r="K46" i="6"/>
  <c r="K69" i="6" s="1"/>
  <c r="K19" i="6"/>
  <c r="K41" i="6" s="1"/>
  <c r="K36" i="6"/>
  <c r="K40" i="6"/>
  <c r="J68" i="6"/>
  <c r="J46" i="6"/>
  <c r="J69" i="6" s="1"/>
  <c r="J70" i="6" s="1"/>
  <c r="J32" i="6"/>
  <c r="J19" i="6"/>
  <c r="J41" i="6" s="1"/>
  <c r="J36" i="6"/>
  <c r="J40" i="6"/>
  <c r="H36" i="6"/>
  <c r="AB68" i="6"/>
  <c r="AB46" i="6"/>
  <c r="AB69" i="6" s="1"/>
  <c r="AA68" i="6"/>
  <c r="AA46" i="6"/>
  <c r="AA69" i="6"/>
  <c r="Z68" i="6"/>
  <c r="Z46" i="6"/>
  <c r="Z69" i="6" s="1"/>
  <c r="Y68" i="6"/>
  <c r="Y46" i="6"/>
  <c r="Y69" i="6" s="1"/>
  <c r="X68" i="6"/>
  <c r="X46" i="6"/>
  <c r="X69" i="6" s="1"/>
  <c r="AB32" i="6"/>
  <c r="AA32" i="6"/>
  <c r="Z32" i="6"/>
  <c r="Y32" i="6"/>
  <c r="X32" i="6"/>
  <c r="AB19" i="6"/>
  <c r="AA19" i="6"/>
  <c r="Z19" i="6"/>
  <c r="Y19" i="6"/>
  <c r="X19" i="6"/>
  <c r="C32" i="4"/>
  <c r="W32" i="4" s="1"/>
  <c r="W33" i="4"/>
  <c r="T36" i="4"/>
  <c r="Q36" i="4"/>
  <c r="N36" i="4"/>
  <c r="J36" i="4"/>
  <c r="G36" i="4"/>
  <c r="E113" i="1"/>
  <c r="J113" i="1"/>
  <c r="F16" i="1"/>
  <c r="E150" i="1"/>
  <c r="J150" i="1" s="1"/>
  <c r="D35" i="1"/>
  <c r="D36" i="1" s="1"/>
  <c r="E16" i="1"/>
  <c r="J16" i="1" s="1"/>
  <c r="D165" i="1"/>
  <c r="E165" i="1"/>
  <c r="D164" i="1"/>
  <c r="E164" i="1"/>
  <c r="E163" i="1" s="1"/>
  <c r="D162" i="1"/>
  <c r="E162" i="1" s="1"/>
  <c r="D161" i="1"/>
  <c r="E161" i="1" s="1"/>
  <c r="D158" i="1"/>
  <c r="E158" i="1"/>
  <c r="D157" i="1"/>
  <c r="E157" i="1"/>
  <c r="E156" i="1" s="1"/>
  <c r="F156" i="1" s="1"/>
  <c r="L153" i="1"/>
  <c r="I153" i="1"/>
  <c r="H153" i="1"/>
  <c r="G153" i="1"/>
  <c r="D153" i="1"/>
  <c r="D154" i="1" s="1"/>
  <c r="F152" i="1"/>
  <c r="M152" i="1" s="1"/>
  <c r="E152" i="1"/>
  <c r="J152" i="1"/>
  <c r="F151" i="1"/>
  <c r="K151" i="1"/>
  <c r="E151" i="1"/>
  <c r="J151" i="1"/>
  <c r="F149" i="1"/>
  <c r="K149" i="1"/>
  <c r="E149" i="1"/>
  <c r="F148" i="1"/>
  <c r="K148" i="1" s="1"/>
  <c r="E148" i="1"/>
  <c r="F147" i="1"/>
  <c r="J147" i="1"/>
  <c r="E147" i="1"/>
  <c r="F146" i="1"/>
  <c r="K146" i="1" s="1"/>
  <c r="E146" i="1"/>
  <c r="J146" i="1" s="1"/>
  <c r="L136" i="1"/>
  <c r="I136" i="1"/>
  <c r="H136" i="1"/>
  <c r="G136" i="1"/>
  <c r="D136" i="1"/>
  <c r="D137" i="1"/>
  <c r="F135" i="1"/>
  <c r="K135" i="1"/>
  <c r="E135" i="1"/>
  <c r="J135" i="1"/>
  <c r="F134" i="1"/>
  <c r="E134" i="1"/>
  <c r="J134" i="1" s="1"/>
  <c r="F133" i="1"/>
  <c r="K133" i="1" s="1"/>
  <c r="E133" i="1"/>
  <c r="F132" i="1"/>
  <c r="K132" i="1"/>
  <c r="E132" i="1"/>
  <c r="J132" i="1"/>
  <c r="F131" i="1"/>
  <c r="K131" i="1"/>
  <c r="E131" i="1"/>
  <c r="F129" i="1"/>
  <c r="M129" i="1" s="1"/>
  <c r="E129" i="1"/>
  <c r="J129" i="1" s="1"/>
  <c r="F128" i="1"/>
  <c r="E128" i="1"/>
  <c r="M128" i="1" s="1"/>
  <c r="I118" i="1"/>
  <c r="H118" i="1"/>
  <c r="G118" i="1"/>
  <c r="D118" i="1"/>
  <c r="D119" i="1" s="1"/>
  <c r="F117" i="1"/>
  <c r="K117" i="1" s="1"/>
  <c r="E117" i="1"/>
  <c r="J117" i="1" s="1"/>
  <c r="F115" i="1"/>
  <c r="K115" i="1" s="1"/>
  <c r="E115" i="1"/>
  <c r="J115" i="1" s="1"/>
  <c r="J118" i="1" s="1"/>
  <c r="F114" i="1"/>
  <c r="K114" i="1"/>
  <c r="E114" i="1"/>
  <c r="F112" i="1"/>
  <c r="K112" i="1" s="1"/>
  <c r="K118" i="1" s="1"/>
  <c r="E112" i="1"/>
  <c r="J112" i="1" s="1"/>
  <c r="F111" i="1"/>
  <c r="M111" i="1"/>
  <c r="E111" i="1"/>
  <c r="E118" i="1"/>
  <c r="F110" i="1"/>
  <c r="K110" i="1"/>
  <c r="E110" i="1"/>
  <c r="L98" i="1"/>
  <c r="I98" i="1"/>
  <c r="H98" i="1"/>
  <c r="G98" i="1"/>
  <c r="D98" i="1"/>
  <c r="D99" i="1" s="1"/>
  <c r="F94" i="1"/>
  <c r="K94" i="1" s="1"/>
  <c r="E94" i="1"/>
  <c r="F93" i="1"/>
  <c r="K93" i="1" s="1"/>
  <c r="E93" i="1"/>
  <c r="F92" i="1"/>
  <c r="K92" i="1" s="1"/>
  <c r="E92" i="1"/>
  <c r="F91" i="1"/>
  <c r="M91" i="1"/>
  <c r="E91" i="1"/>
  <c r="F90" i="1"/>
  <c r="K90" i="1" s="1"/>
  <c r="E90" i="1"/>
  <c r="I75" i="1"/>
  <c r="H75" i="1"/>
  <c r="G75" i="1"/>
  <c r="D75" i="1"/>
  <c r="D76" i="1" s="1"/>
  <c r="F73" i="1"/>
  <c r="K73" i="1" s="1"/>
  <c r="E73" i="1"/>
  <c r="F97" i="1"/>
  <c r="K97" i="1"/>
  <c r="E97" i="1"/>
  <c r="J97" i="1"/>
  <c r="F72" i="1"/>
  <c r="E72" i="1"/>
  <c r="J72" i="1" s="1"/>
  <c r="F71" i="1"/>
  <c r="M71" i="1" s="1"/>
  <c r="E71" i="1"/>
  <c r="J71" i="1"/>
  <c r="F70" i="1"/>
  <c r="K70" i="1"/>
  <c r="E70" i="1"/>
  <c r="F69" i="1"/>
  <c r="K69" i="1" s="1"/>
  <c r="E69" i="1"/>
  <c r="F68" i="1"/>
  <c r="K68" i="1"/>
  <c r="E68" i="1"/>
  <c r="F67" i="1"/>
  <c r="M67" i="1" s="1"/>
  <c r="E67" i="1"/>
  <c r="J67" i="1" s="1"/>
  <c r="L56" i="1"/>
  <c r="I56" i="1"/>
  <c r="H56" i="1"/>
  <c r="G56" i="1"/>
  <c r="D56" i="1"/>
  <c r="D57" i="1" s="1"/>
  <c r="F54" i="1"/>
  <c r="K54" i="1" s="1"/>
  <c r="E54" i="1"/>
  <c r="J54" i="1" s="1"/>
  <c r="F53" i="1"/>
  <c r="J53" i="1"/>
  <c r="E53" i="1"/>
  <c r="F52" i="1"/>
  <c r="K52" i="1" s="1"/>
  <c r="E52" i="1"/>
  <c r="F51" i="1"/>
  <c r="E51" i="1"/>
  <c r="J51" i="1" s="1"/>
  <c r="F50" i="1"/>
  <c r="M50" i="1" s="1"/>
  <c r="E50" i="1"/>
  <c r="J50" i="1" s="1"/>
  <c r="F49" i="1"/>
  <c r="K49" i="1" s="1"/>
  <c r="K56" i="1" s="1"/>
  <c r="E49" i="1"/>
  <c r="E56" i="1" s="1"/>
  <c r="I35" i="1"/>
  <c r="H35" i="1"/>
  <c r="G35" i="1"/>
  <c r="F34" i="1"/>
  <c r="K34" i="1" s="1"/>
  <c r="E34" i="1"/>
  <c r="F33" i="1"/>
  <c r="K33" i="1"/>
  <c r="E33" i="1"/>
  <c r="F32" i="1"/>
  <c r="M32" i="1" s="1"/>
  <c r="E32" i="1"/>
  <c r="J32" i="1"/>
  <c r="F31" i="1"/>
  <c r="E31" i="1"/>
  <c r="E35" i="1" s="1"/>
  <c r="F30" i="1"/>
  <c r="K30" i="1"/>
  <c r="E30" i="1"/>
  <c r="F29" i="1"/>
  <c r="M29" i="1" s="1"/>
  <c r="E29" i="1"/>
  <c r="F28" i="1"/>
  <c r="F35" i="1" s="1"/>
  <c r="E28" i="1"/>
  <c r="M28" i="1"/>
  <c r="I17" i="1"/>
  <c r="H17" i="1"/>
  <c r="G17" i="1"/>
  <c r="D17" i="1"/>
  <c r="D18" i="1" s="1"/>
  <c r="F15" i="1"/>
  <c r="J15" i="1" s="1"/>
  <c r="E15" i="1"/>
  <c r="F14" i="1"/>
  <c r="K14" i="1" s="1"/>
  <c r="E14" i="1"/>
  <c r="F13" i="1"/>
  <c r="E13" i="1"/>
  <c r="J13" i="1" s="1"/>
  <c r="J17" i="1" s="1"/>
  <c r="F12" i="1"/>
  <c r="K12" i="1" s="1"/>
  <c r="E12" i="1"/>
  <c r="J12" i="1"/>
  <c r="F11" i="1"/>
  <c r="K11" i="1"/>
  <c r="E11" i="1"/>
  <c r="J28" i="1"/>
  <c r="J70" i="1"/>
  <c r="J30" i="1"/>
  <c r="J34" i="1"/>
  <c r="M70" i="1"/>
  <c r="M34" i="1"/>
  <c r="M110" i="1"/>
  <c r="J92" i="1"/>
  <c r="M132" i="1"/>
  <c r="M30" i="1"/>
  <c r="M52" i="1"/>
  <c r="M115" i="1"/>
  <c r="K32" i="1"/>
  <c r="J94" i="1"/>
  <c r="K13" i="1"/>
  <c r="M133" i="1"/>
  <c r="N41" i="6"/>
  <c r="N70" i="6" s="1"/>
  <c r="N71" i="6" s="1"/>
  <c r="Q70" i="6"/>
  <c r="Q71" i="6" s="1"/>
  <c r="U41" i="6"/>
  <c r="F78" i="5"/>
  <c r="M16" i="6"/>
  <c r="M26" i="6"/>
  <c r="M32" i="6" s="1"/>
  <c r="M36" i="6"/>
  <c r="F17" i="5"/>
  <c r="M32" i="5"/>
  <c r="J31" i="5"/>
  <c r="F36" i="5"/>
  <c r="M52" i="5"/>
  <c r="K69" i="5"/>
  <c r="J70" i="5"/>
  <c r="J74" i="5" s="1"/>
  <c r="E74" i="5"/>
  <c r="J14" i="1"/>
  <c r="J91" i="1"/>
  <c r="M16" i="1"/>
  <c r="S41" i="6"/>
  <c r="S70" i="6" s="1"/>
  <c r="V70" i="6"/>
  <c r="V71" i="6" s="1"/>
  <c r="W41" i="6"/>
  <c r="W70" i="6" s="1"/>
  <c r="W71" i="6" s="1"/>
  <c r="I12" i="6"/>
  <c r="I19" i="6"/>
  <c r="I32" i="6"/>
  <c r="I41" i="6"/>
  <c r="I36" i="6"/>
  <c r="E17" i="5"/>
  <c r="E36" i="5"/>
  <c r="F55" i="5"/>
  <c r="M97" i="1"/>
  <c r="K16" i="1"/>
  <c r="E82" i="5"/>
  <c r="E81" i="5" s="1"/>
  <c r="F81" i="5" s="1"/>
  <c r="D81" i="5"/>
  <c r="D84" i="5"/>
  <c r="D163" i="1"/>
  <c r="J131" i="1"/>
  <c r="M12" i="1"/>
  <c r="M151" i="1"/>
  <c r="M49" i="1"/>
  <c r="J133" i="1"/>
  <c r="J149" i="1"/>
  <c r="J90" i="1"/>
  <c r="J98" i="1" s="1"/>
  <c r="M39" i="6"/>
  <c r="K31" i="1"/>
  <c r="M149" i="1"/>
  <c r="M131" i="1"/>
  <c r="J110" i="1"/>
  <c r="M14" i="1"/>
  <c r="J111" i="1"/>
  <c r="K17" i="5"/>
  <c r="W36" i="4"/>
  <c r="M44" i="6"/>
  <c r="M46" i="6" s="1"/>
  <c r="H46" i="6"/>
  <c r="P70" i="6"/>
  <c r="P71" i="6" s="1"/>
  <c r="T41" i="6"/>
  <c r="T70" i="6" s="1"/>
  <c r="T71" i="6"/>
  <c r="K70" i="6"/>
  <c r="M38" i="6"/>
  <c r="S71" i="6"/>
  <c r="F74" i="5"/>
  <c r="J66" i="5"/>
  <c r="M73" i="5"/>
  <c r="M69" i="5"/>
  <c r="M14" i="6"/>
  <c r="M12" i="5"/>
  <c r="M16" i="5"/>
  <c r="J14" i="5"/>
  <c r="J10" i="5"/>
  <c r="M31" i="5"/>
  <c r="J33" i="5"/>
  <c r="J29" i="5"/>
  <c r="M51" i="5"/>
  <c r="K53" i="5"/>
  <c r="K49" i="5"/>
  <c r="K70" i="5"/>
  <c r="K66" i="5"/>
  <c r="M10" i="5"/>
  <c r="M29" i="5"/>
  <c r="M49" i="5"/>
  <c r="K53" i="1"/>
  <c r="J68" i="1"/>
  <c r="K71" i="1"/>
  <c r="K72" i="1"/>
  <c r="K91" i="1"/>
  <c r="K128" i="1"/>
  <c r="K134" i="1"/>
  <c r="J148" i="1"/>
  <c r="J153" i="1" s="1"/>
  <c r="AN18" i="1"/>
  <c r="AN75" i="1"/>
  <c r="AN98" i="1"/>
  <c r="AO35" i="1"/>
  <c r="AO18" i="1"/>
  <c r="F79" i="5"/>
  <c r="M11" i="1"/>
  <c r="M13" i="1"/>
  <c r="K28" i="1"/>
  <c r="K29" i="1"/>
  <c r="J31" i="1"/>
  <c r="M31" i="1"/>
  <c r="K51" i="1"/>
  <c r="M51" i="1"/>
  <c r="M90" i="1"/>
  <c r="E98" i="1"/>
  <c r="M94" i="1"/>
  <c r="M147" i="1"/>
  <c r="M40" i="6"/>
  <c r="J73" i="1"/>
  <c r="W38" i="2"/>
  <c r="AN35" i="1"/>
  <c r="AN158" i="1" s="1"/>
  <c r="AN57" i="1"/>
  <c r="AO57" i="1"/>
  <c r="AO136" i="1"/>
  <c r="M13" i="5"/>
  <c r="M34" i="5"/>
  <c r="M33" i="5"/>
  <c r="J72" i="5"/>
  <c r="M67" i="5"/>
  <c r="C38" i="2"/>
  <c r="AQ74" i="1"/>
  <c r="AI35" i="1"/>
  <c r="AI57" i="1"/>
  <c r="AI75" i="1"/>
  <c r="AI98" i="1"/>
  <c r="AI118" i="1"/>
  <c r="AD69" i="7"/>
  <c r="Y127" i="7"/>
  <c r="Y128" i="7"/>
  <c r="N82" i="5"/>
  <c r="F82" i="5"/>
  <c r="F83" i="5"/>
  <c r="F157" i="1"/>
  <c r="F163" i="1"/>
  <c r="F164" i="1"/>
  <c r="K147" i="1"/>
  <c r="F118" i="1"/>
  <c r="K111" i="1"/>
  <c r="J11" i="1"/>
  <c r="M72" i="1"/>
  <c r="M68" i="1"/>
  <c r="M53" i="1"/>
  <c r="J93" i="1"/>
  <c r="D156" i="1"/>
  <c r="M114" i="1"/>
  <c r="M135" i="1"/>
  <c r="M69" i="1"/>
  <c r="M33" i="1"/>
  <c r="J33" i="1"/>
  <c r="K50" i="1"/>
  <c r="F56" i="1"/>
  <c r="J52" i="1"/>
  <c r="J69" i="1"/>
  <c r="E75" i="1"/>
  <c r="J114" i="1"/>
  <c r="J128" i="1"/>
  <c r="J136" i="1" s="1"/>
  <c r="K152" i="1"/>
  <c r="U69" i="6"/>
  <c r="U70" i="6" s="1"/>
  <c r="U71" i="6" s="1"/>
  <c r="H29" i="6"/>
  <c r="H32" i="6"/>
  <c r="M30" i="6"/>
  <c r="M29" i="6" s="1"/>
  <c r="H68" i="6"/>
  <c r="H69" i="6"/>
  <c r="M48" i="6"/>
  <c r="J11" i="5"/>
  <c r="M11" i="5"/>
  <c r="K28" i="5"/>
  <c r="M28" i="5"/>
  <c r="J71" i="5"/>
  <c r="K15" i="1"/>
  <c r="M15" i="1"/>
  <c r="D160" i="1"/>
  <c r="H19" i="6"/>
  <c r="M11" i="6"/>
  <c r="M35" i="5"/>
  <c r="J35" i="5"/>
  <c r="K35" i="5"/>
  <c r="K36" i="5" s="1"/>
  <c r="K48" i="5"/>
  <c r="M48" i="5"/>
  <c r="M71" i="5"/>
  <c r="K71" i="5"/>
  <c r="K74" i="5"/>
  <c r="M68" i="5"/>
  <c r="J68" i="5"/>
  <c r="AQ153" i="1"/>
  <c r="AO153" i="1"/>
  <c r="AO118" i="1"/>
  <c r="AN117" i="1"/>
  <c r="AN115" i="1"/>
  <c r="AN113" i="1"/>
  <c r="AN118" i="1" s="1"/>
  <c r="AN111" i="1"/>
  <c r="AN129" i="1"/>
  <c r="AN136" i="1" s="1"/>
  <c r="AI136" i="1"/>
  <c r="AN153" i="1"/>
  <c r="AO75" i="1"/>
  <c r="AI158" i="1" l="1"/>
  <c r="J36" i="5"/>
  <c r="M136" i="1"/>
  <c r="K153" i="1"/>
  <c r="F162" i="1"/>
  <c r="I70" i="6"/>
  <c r="K35" i="1"/>
  <c r="J17" i="5"/>
  <c r="E84" i="5"/>
  <c r="F85" i="5" s="1"/>
  <c r="K17" i="1"/>
  <c r="J75" i="1"/>
  <c r="K98" i="1"/>
  <c r="F158" i="1"/>
  <c r="E160" i="1"/>
  <c r="F165" i="1"/>
  <c r="H41" i="6"/>
  <c r="H70" i="6" s="1"/>
  <c r="G41" i="6"/>
  <c r="N77" i="5"/>
  <c r="N83" i="5"/>
  <c r="N84" i="5"/>
  <c r="N85" i="5"/>
  <c r="N81" i="5"/>
  <c r="N79" i="5"/>
  <c r="L41" i="6"/>
  <c r="M50" i="6"/>
  <c r="M68" i="6" s="1"/>
  <c r="M69" i="6" s="1"/>
  <c r="K50" i="5"/>
  <c r="K55" i="5" s="1"/>
  <c r="M50" i="5"/>
  <c r="K35" i="8"/>
  <c r="K76" i="8"/>
  <c r="J118" i="8"/>
  <c r="F156" i="8"/>
  <c r="F157" i="8"/>
  <c r="L70" i="6"/>
  <c r="F136" i="1"/>
  <c r="K129" i="1"/>
  <c r="K136" i="1" s="1"/>
  <c r="E136" i="1"/>
  <c r="E153" i="1"/>
  <c r="M112" i="1"/>
  <c r="L86" i="5"/>
  <c r="N86" i="5" s="1"/>
  <c r="M148" i="1"/>
  <c r="F153" i="1"/>
  <c r="F75" i="1"/>
  <c r="K67" i="1"/>
  <c r="K75" i="1" s="1"/>
  <c r="J29" i="1"/>
  <c r="J35" i="1" s="1"/>
  <c r="F17" i="1"/>
  <c r="M134" i="1"/>
  <c r="C36" i="4"/>
  <c r="F98" i="1"/>
  <c r="M73" i="1"/>
  <c r="M146" i="1"/>
  <c r="M153" i="1" s="1"/>
  <c r="M54" i="1"/>
  <c r="E17" i="1"/>
  <c r="M92" i="1"/>
  <c r="M98" i="1" s="1"/>
  <c r="J49" i="1"/>
  <c r="J56" i="1" s="1"/>
  <c r="M93" i="1"/>
  <c r="M117" i="1"/>
  <c r="M18" i="6"/>
  <c r="M19" i="6" s="1"/>
  <c r="M41" i="6" s="1"/>
  <c r="J55" i="5"/>
  <c r="AO98" i="1"/>
  <c r="AO158" i="1" s="1"/>
  <c r="M143" i="7"/>
  <c r="K17" i="8"/>
  <c r="M98" i="8"/>
  <c r="H143" i="7"/>
  <c r="K136" i="8"/>
  <c r="K132" i="8"/>
  <c r="J132" i="8"/>
  <c r="AQ153" i="8"/>
  <c r="F162" i="8"/>
  <c r="F160" i="8"/>
  <c r="F165" i="8"/>
  <c r="AI158" i="8"/>
  <c r="M125" i="7"/>
  <c r="I125" i="7"/>
  <c r="M79" i="7"/>
  <c r="M97" i="7" s="1"/>
  <c r="M126" i="7" s="1"/>
  <c r="H97" i="7"/>
  <c r="H126" i="7" s="1"/>
  <c r="H127" i="7"/>
  <c r="M72" i="5"/>
  <c r="M74" i="5" s="1"/>
  <c r="M117" i="8"/>
  <c r="E118" i="8"/>
  <c r="E136" i="8"/>
  <c r="K134" i="8"/>
  <c r="J134" i="8"/>
  <c r="K129" i="8"/>
  <c r="J129" i="8"/>
  <c r="J136" i="8" s="1"/>
  <c r="F136" i="8"/>
  <c r="AQ136" i="8"/>
  <c r="J148" i="8"/>
  <c r="J153" i="8" s="1"/>
  <c r="K152" i="8"/>
  <c r="K147" i="8"/>
  <c r="M146" i="8"/>
  <c r="M153" i="8" s="1"/>
  <c r="E153" i="8"/>
  <c r="F158" i="8"/>
  <c r="E163" i="8"/>
  <c r="F163" i="8" s="1"/>
  <c r="F164" i="8"/>
  <c r="R128" i="7"/>
  <c r="AO158" i="8"/>
  <c r="AN158" i="8"/>
  <c r="AJ158" i="8"/>
  <c r="G127" i="7"/>
  <c r="Q133" i="7" s="1"/>
  <c r="J127" i="7"/>
  <c r="I97" i="7"/>
  <c r="I126" i="7" s="1"/>
  <c r="I64" i="7"/>
  <c r="M60" i="7"/>
  <c r="M64" i="7" s="1"/>
  <c r="M73" i="7" s="1"/>
  <c r="F161" i="8"/>
  <c r="M127" i="7" l="1"/>
  <c r="Y133" i="7"/>
  <c r="W133" i="7"/>
  <c r="M70" i="6"/>
  <c r="X41" i="6"/>
  <c r="Q76" i="6"/>
  <c r="X76" i="6" s="1"/>
  <c r="G70" i="6"/>
  <c r="V76" i="6" s="1"/>
  <c r="I73" i="7"/>
  <c r="I127" i="7" s="1"/>
  <c r="AD64" i="7"/>
  <c r="K153" i="8"/>
  <c r="F160" i="1"/>
  <c r="F161" i="1"/>
  <c r="F86" i="5"/>
  <c r="F84" i="5" s="1"/>
</calcChain>
</file>

<file path=xl/sharedStrings.xml><?xml version="1.0" encoding="utf-8"?>
<sst xmlns="http://schemas.openxmlformats.org/spreadsheetml/2006/main" count="2632" uniqueCount="490">
  <si>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</si>
  <si>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</si>
  <si>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</si>
  <si>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</si>
  <si>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</si>
  <si>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</si>
  <si>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</si>
  <si>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</si>
  <si>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</si>
  <si>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</si>
  <si>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</si>
  <si>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</si>
  <si>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</si>
  <si>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</si>
  <si>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</si>
  <si>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</si>
  <si>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</si>
  <si>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</si>
  <si>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</si>
  <si>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</si>
  <si>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</si>
  <si>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</si>
  <si>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</si>
  <si>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</si>
  <si>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</si>
  <si>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</si>
  <si>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</si>
  <si>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</si>
  <si>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</si>
  <si>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</si>
  <si>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</si>
  <si>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</si>
  <si>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</si>
  <si>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</si>
  <si>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</si>
  <si>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</si>
  <si>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</si>
  <si>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</si>
  <si>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</si>
  <si>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</si>
  <si>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</si>
  <si>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</si>
  <si>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</si>
  <si>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</si>
  <si>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</si>
  <si>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</si>
  <si>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</si>
  <si>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</si>
  <si>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</si>
  <si>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</si>
  <si>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</si>
  <si>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</si>
  <si>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</si>
  <si>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</si>
  <si>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</si>
  <si>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</si>
  <si>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</si>
  <si>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</si>
  <si>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</si>
  <si>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</si>
  <si>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</si>
  <si>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</si>
  <si>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</si>
  <si>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</si>
  <si>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</si>
  <si>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</si>
  <si>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</si>
  <si>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</si>
  <si>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</si>
  <si>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</si>
  <si>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</si>
  <si>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</si>
  <si>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</si>
  <si>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</si>
  <si>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</si>
  <si>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</si>
  <si>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</si>
  <si>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</si>
  <si>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</si>
  <si>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</si>
  <si>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</si>
  <si>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</si>
  <si>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</si>
  <si>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</si>
  <si>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</si>
  <si>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</si>
  <si>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</si>
  <si>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</si>
  <si>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</si>
  <si>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</si>
  <si>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</si>
  <si>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</si>
  <si>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</si>
  <si>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</si>
  <si>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</si>
  <si>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</si>
  <si>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</si>
  <si>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</si>
  <si>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</si>
  <si>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</si>
  <si>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</si>
  <si>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</si>
  <si>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</si>
  <si>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</si>
  <si>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</si>
  <si>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</si>
  <si>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</si>
  <si>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</si>
  <si>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</si>
  <si>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</si>
  <si>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</si>
  <si>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</si>
  <si>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</si>
  <si>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</si>
  <si>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</si>
  <si>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</si>
  <si>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</si>
  <si>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</si>
  <si>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</si>
  <si>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</si>
  <si>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</si>
  <si>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</si>
  <si>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</si>
  <si>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</si>
  <si>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</si>
  <si>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</si>
  <si>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</si>
  <si>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</si>
  <si>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</si>
  <si>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</si>
  <si>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</si>
  <si>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</si>
  <si>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</si>
  <si>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</si>
  <si>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</si>
  <si>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</si>
  <si>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</si>
  <si>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</si>
  <si>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</si>
  <si>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</si>
  <si>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</si>
  <si>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</si>
  <si>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</si>
  <si>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</si>
  <si>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</si>
  <si>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</si>
  <si>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</si>
  <si>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</si>
  <si>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</si>
  <si>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</si>
  <si>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</si>
  <si>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</si>
  <si>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</si>
  <si>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</si>
  <si>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</si>
  <si>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</si>
  <si>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</si>
  <si>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</si>
  <si>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</si>
  <si>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</si>
  <si>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</si>
  <si>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</si>
  <si>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</si>
  <si>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</si>
  <si>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</si>
  <si>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</si>
  <si>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</si>
  <si>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</si>
  <si>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</si>
  <si>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</si>
  <si>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</si>
  <si>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</si>
  <si>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</si>
  <si>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</si>
  <si>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</si>
  <si>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</si>
  <si>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</si>
  <si>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</si>
  <si>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</si>
  <si>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</si>
  <si>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</si>
  <si>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</si>
  <si>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</si>
  <si>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</si>
  <si>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</si>
  <si>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</si>
  <si>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</si>
  <si>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</si>
  <si>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</si>
  <si>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</si>
  <si>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</si>
  <si>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</si>
  <si>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</si>
  <si>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</si>
  <si>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</si>
  <si>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</si>
  <si>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</si>
  <si>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</si>
  <si>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</si>
  <si>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</si>
  <si>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</si>
  <si>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</si>
  <si>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</si>
  <si>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</si>
  <si>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Дипломна робота</t>
  </si>
  <si>
    <t>Трудове право / Конституційне право</t>
  </si>
  <si>
    <t>4.2</t>
  </si>
  <si>
    <t>Конституційне право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</si>
  <si>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</si>
  <si>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</si>
  <si>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</si>
  <si>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</si>
  <si>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</si>
  <si>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</si>
  <si>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</si>
  <si>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</si>
  <si>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</si>
  <si>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</si>
  <si>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Договірне право / Фінансове право</t>
  </si>
  <si>
    <t>3д</t>
  </si>
  <si>
    <t>Фінансова діяльність суб'єктів господарювання</t>
  </si>
  <si>
    <t>Міжнародні стандарти фінансової звітності</t>
  </si>
  <si>
    <t>Голова проектної групи</t>
  </si>
  <si>
    <t>Зав. кафедри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</si>
  <si>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</si>
  <si>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</si>
  <si>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</si>
  <si>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</si>
  <si>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Г</t>
  </si>
  <si>
    <t>М</t>
  </si>
  <si>
    <t>ОА</t>
  </si>
  <si>
    <t>ЕП</t>
  </si>
  <si>
    <t>Ф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</si>
  <si>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</si>
  <si>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</si>
  <si>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 ТА СТРАХУВАННЯ</t>
  </si>
  <si>
    <t>Бухгалтерський облік</t>
  </si>
  <si>
    <t>Банківська система</t>
  </si>
  <si>
    <t>Страхування</t>
  </si>
  <si>
    <t>Курсова робота "Фінанси"</t>
  </si>
  <si>
    <t>Фінансовий аналіз</t>
  </si>
  <si>
    <t>Інформаційні системи та технології у фінансах / Програмне забезпечення обробки комп'ютерної інформації</t>
  </si>
  <si>
    <t>Курсова робота "Фінансовий аналіз"</t>
  </si>
  <si>
    <t>Аналіз банківської діяльності / Центральний банк та грошово-кредитна політика</t>
  </si>
  <si>
    <t>Вступ до навчального процесу</t>
  </si>
  <si>
    <t>Кваліфікація:  бакалавр з фінансів, банківської справи та страхування</t>
  </si>
  <si>
    <t>Виробнича практика 1 (фінансово-економічна)</t>
  </si>
  <si>
    <t>Бюджетна система</t>
  </si>
  <si>
    <t>Маркетинг</t>
  </si>
  <si>
    <t>Інвестування / Бізнес-моделювання</t>
  </si>
  <si>
    <t>Виробнича практика  (фінансово-аналітична)</t>
  </si>
  <si>
    <t>Податкова система та оподаткування</t>
  </si>
  <si>
    <t>Курсова робота "Банківська система"</t>
  </si>
  <si>
    <t>Фінансовий ринок / Біржова діяльність</t>
  </si>
  <si>
    <t>Місцеві фінанси / Казначейська справа</t>
  </si>
  <si>
    <t>Звітність субєктів господарювання та фінансово-кредитних установ / Міжнародні стандарти фінансової звітності</t>
  </si>
  <si>
    <t>Соціальне страхування та відповідальність  / Інвестиційне кредитування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</si>
  <si>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</si>
  <si>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</si>
  <si>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</si>
  <si>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</si>
  <si>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</si>
  <si>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</si>
  <si>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</si>
  <si>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</si>
  <si>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</si>
  <si>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</t>
  </si>
  <si>
    <t>1.1.4</t>
  </si>
  <si>
    <t>Мікро- та макроекономіка</t>
  </si>
  <si>
    <t>1.2.12</t>
  </si>
  <si>
    <t>Державна атестація (захист дипломної роботи)</t>
  </si>
  <si>
    <t>1.2.13</t>
  </si>
  <si>
    <t>1.2.14</t>
  </si>
  <si>
    <t>Інвестування</t>
  </si>
  <si>
    <t>Бізнес-моделювання</t>
  </si>
  <si>
    <t>Аналіз банківської діяльності</t>
  </si>
  <si>
    <t>Центральний банк та грошово-кредитна політика</t>
  </si>
  <si>
    <t>Біржова діяльність</t>
  </si>
  <si>
    <t>Казначейська справа</t>
  </si>
  <si>
    <t>Контролінг та бюджетування діяльності суб'єктів підприємництва</t>
  </si>
  <si>
    <t>2.2.9</t>
  </si>
  <si>
    <t>Програмне забезпечення обробки комп'ютерної інформації</t>
  </si>
  <si>
    <t>Інвестиційне кредитування</t>
  </si>
  <si>
    <t>С.Я. Єлецьких</t>
  </si>
  <si>
    <t>Тренінг "Ділова карєра та технологія працевлаштування"</t>
  </si>
  <si>
    <t xml:space="preserve"> Фінансова діяльність суб'єктів господарювання</t>
  </si>
  <si>
    <t>Фінансово-економічні ризики / Фінанси зарубіжних корпорацій</t>
  </si>
  <si>
    <t>Контролінг та бюджетування діяльності субєктів підприємництва / Державний фінансовий контроль та державні закупівлі</t>
  </si>
  <si>
    <t>Фінанси зарубіжних корпорацій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</si>
  <si>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</si>
  <si>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</si>
  <si>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</si>
  <si>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Срок навчання - 1 рік 10 місяців</t>
  </si>
  <si>
    <t>На основі освітньо-кваліфікаційного рівня "молодший спеціаліст", освітнього ступеня "молодший бакалавр"</t>
  </si>
  <si>
    <t>Виробнича</t>
  </si>
  <si>
    <t>3ф*</t>
  </si>
  <si>
    <t>Проблеми пізнання і розвитку суспільства у філософському, культурно-історичному та морально-етичному дискурсах</t>
  </si>
  <si>
    <t>Економіко-математичні методи та моделі</t>
  </si>
  <si>
    <t>1.2.2.1</t>
  </si>
  <si>
    <t>1.2.2.2</t>
  </si>
  <si>
    <t>Менеджмент та маркетинг на підприємстві</t>
  </si>
  <si>
    <t>1.2.7.1</t>
  </si>
  <si>
    <t>1.2.7.2</t>
  </si>
  <si>
    <t>Виробнича практика</t>
  </si>
  <si>
    <t>2</t>
  </si>
  <si>
    <t>2.2.10</t>
  </si>
  <si>
    <t>ФВ</t>
  </si>
  <si>
    <t>ВМ</t>
  </si>
  <si>
    <t>Трудове право / Договірне право</t>
  </si>
  <si>
    <t>лабораторні</t>
  </si>
  <si>
    <t>практичні</t>
  </si>
  <si>
    <t>Х</t>
  </si>
  <si>
    <t>4 семестр 13 тижнів</t>
  </si>
  <si>
    <t>МП</t>
  </si>
  <si>
    <t>ФБСП</t>
  </si>
  <si>
    <t>Контролінг та бюджетування діяльності суб'єктів підприємництва / Державний фінансовий контроль та державні закупівлі</t>
  </si>
  <si>
    <t>Фінанси, банківська справа та страхування</t>
  </si>
  <si>
    <t>Звітність суб'єктів господарювання та фінансово-кредитних установ / Міжнародні стандарти фінансової звітності</t>
  </si>
  <si>
    <t xml:space="preserve">Інвестування </t>
  </si>
  <si>
    <t xml:space="preserve">Фінансово-економічні ризики </t>
  </si>
  <si>
    <t xml:space="preserve">Фінансовий ринок </t>
  </si>
  <si>
    <t xml:space="preserve">Місцеві фінанси </t>
  </si>
  <si>
    <t xml:space="preserve">Звітність суб'єктів господарювання та фінансово-кредитних установ </t>
  </si>
  <si>
    <t xml:space="preserve">Аналіз банківської діяльності </t>
  </si>
  <si>
    <t xml:space="preserve">Інформаційні системи та технології у фінансах </t>
  </si>
  <si>
    <t xml:space="preserve">Соціальне страхування та відповідальність </t>
  </si>
  <si>
    <t>Гроші, кредит та фінанси / Міжнародні фінансово-економічні відносини</t>
  </si>
  <si>
    <t xml:space="preserve">Гроші, кредит та фінанси </t>
  </si>
  <si>
    <t>Міжнародні фінансово-економічні відносини</t>
  </si>
  <si>
    <t>3 к</t>
  </si>
  <si>
    <t>4 к</t>
  </si>
  <si>
    <t>1.1</t>
  </si>
  <si>
    <t>1, 2б д*</t>
  </si>
  <si>
    <t>1.2</t>
  </si>
  <si>
    <t>3, 4б д*</t>
  </si>
  <si>
    <t>1.3</t>
  </si>
  <si>
    <t>семестровка на 19/20 уч. год</t>
  </si>
  <si>
    <t xml:space="preserve">V. План освітнього процесу                               </t>
  </si>
  <si>
    <t>І . ГРАФІК ОСВІТНЬОГО ПРОЦЕСУ</t>
  </si>
  <si>
    <t>IV. АТЕСТАЦІЯ</t>
  </si>
  <si>
    <t>№</t>
  </si>
  <si>
    <t>Атест.</t>
  </si>
  <si>
    <t>Кількість аудиторних годин за семестрами</t>
  </si>
  <si>
    <t>кількість тижнів у семестрі</t>
  </si>
  <si>
    <t>Soft skills: теорія і практика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</si>
  <si>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</si>
  <si>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</si>
  <si>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</si>
  <si>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</si>
  <si>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1.1.14</t>
  </si>
  <si>
    <t>І-3</t>
  </si>
  <si>
    <t>З-3</t>
  </si>
  <si>
    <t>З-4</t>
  </si>
  <si>
    <t>І-4</t>
  </si>
  <si>
    <t>КР-1</t>
  </si>
  <si>
    <t>Кваліфікаційна робота бакалавра</t>
  </si>
  <si>
    <t xml:space="preserve">Політична економія </t>
  </si>
  <si>
    <t>Новітні інформаційні технології</t>
  </si>
  <si>
    <t>Управління освітнім процесом</t>
  </si>
  <si>
    <t>Історія розвитку фінансів</t>
  </si>
  <si>
    <t>Макро- та мікроекономіка</t>
  </si>
  <si>
    <t>Економіко-математичні моделі у фінансах</t>
  </si>
  <si>
    <t>Регіональна економіка та екологія</t>
  </si>
  <si>
    <t xml:space="preserve">Фінансове право </t>
  </si>
  <si>
    <t>Тренінг  "Ділова кар'єра, технологія працевлаштування"</t>
  </si>
  <si>
    <t>Фінансово-економічна практика Виробнича 1</t>
  </si>
  <si>
    <t xml:space="preserve">Стратегія сталого розвитку </t>
  </si>
  <si>
    <t>Гроші і кредит</t>
  </si>
  <si>
    <t>Основи наукових досліджень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</si>
  <si>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</si>
  <si>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</si>
  <si>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Інформаційні системи і технології у фінансах </t>
  </si>
  <si>
    <t>Виробнича практика 2 (фінансово-аналітична)</t>
  </si>
  <si>
    <t xml:space="preserve">
Податкова система </t>
  </si>
  <si>
    <t>Іноземна мова (за професійним спрямуванням) / Ділове листування іноземною мовою</t>
  </si>
  <si>
    <t>Міжнародні фінанси</t>
  </si>
  <si>
    <t>І-2</t>
  </si>
  <si>
    <t>З-5</t>
  </si>
  <si>
    <t xml:space="preserve">Страхування </t>
  </si>
  <si>
    <t>Контролінг та бюджетування</t>
  </si>
  <si>
    <t>Аналіз в бюджетній сфері / Державний фінансовий контроль та державні закупівлі</t>
  </si>
  <si>
    <t>Курсова робота "Аналіз банківської діяльності"</t>
  </si>
  <si>
    <t xml:space="preserve">Соціальне страхування та відповідальність  / Антикризове фінансове управління </t>
  </si>
  <si>
    <t>Інвестиційне кредитування / Центральний банк та грошово-кредитна політика</t>
  </si>
  <si>
    <t>4</t>
  </si>
  <si>
    <t>1.1.15</t>
  </si>
  <si>
    <t>1.1.16</t>
  </si>
  <si>
    <t>Тренінг "Ділова кар'єра та технологія працевлаштування"</t>
  </si>
  <si>
    <t>1.2.11.1</t>
  </si>
  <si>
    <t>1.2.11.2</t>
  </si>
  <si>
    <t>1.2.15</t>
  </si>
  <si>
    <t>1.2.16</t>
  </si>
  <si>
    <t>1.2.17</t>
  </si>
  <si>
    <t>1.2.17.1</t>
  </si>
  <si>
    <t>1.2.17.2</t>
  </si>
  <si>
    <t>1.2.18</t>
  </si>
  <si>
    <t>1.3.1</t>
  </si>
  <si>
    <t>1.3.3</t>
  </si>
  <si>
    <t>1.4  Атестація</t>
  </si>
  <si>
    <t>1.4.1</t>
  </si>
  <si>
    <t>Основи адміністративного права</t>
  </si>
  <si>
    <t>2.1.7</t>
  </si>
  <si>
    <t>2.1.8</t>
  </si>
  <si>
    <t xml:space="preserve">Соціологія </t>
  </si>
  <si>
    <t>2.1.9</t>
  </si>
  <si>
    <t>2.1.10</t>
  </si>
  <si>
    <t xml:space="preserve">Професійна етика </t>
  </si>
  <si>
    <t>2.1.11</t>
  </si>
  <si>
    <t>2.1.12</t>
  </si>
  <si>
    <t>2.1.13</t>
  </si>
  <si>
    <t>Ділове листування іноземною мовою</t>
  </si>
  <si>
    <t>7,7,7,7</t>
  </si>
  <si>
    <t>6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</si>
  <si>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</si>
  <si>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</si>
  <si>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</si>
  <si>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</si>
  <si>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</si>
  <si>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</si>
  <si>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</si>
  <si>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</si>
  <si>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</si>
  <si>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Фінансове право</t>
  </si>
  <si>
    <t>Інформаційні системи і технології у фінансах</t>
  </si>
  <si>
    <t xml:space="preserve">Фінанси </t>
  </si>
  <si>
    <t xml:space="preserve">Фінансові ризики  </t>
  </si>
  <si>
    <t>Податкова система</t>
  </si>
  <si>
    <t>1.2.12.1</t>
  </si>
  <si>
    <t>1.2.12.2</t>
  </si>
  <si>
    <t xml:space="preserve">Контролінг та бюджетування </t>
  </si>
  <si>
    <t xml:space="preserve">Страхові послуги </t>
  </si>
  <si>
    <t xml:space="preserve">Аналіз в бюджетній сфері </t>
  </si>
  <si>
    <t>Комп'ютерні системи обробки фінансово-облікової інформації</t>
  </si>
  <si>
    <t xml:space="preserve">Антикризове фінансове управління </t>
  </si>
  <si>
    <t>Назва практики</t>
  </si>
  <si>
    <t>О.М. Крук</t>
  </si>
  <si>
    <t>2.1.3</t>
  </si>
  <si>
    <t>Фінансова думка України</t>
  </si>
  <si>
    <t>Промислова екологія</t>
  </si>
  <si>
    <t>Соціально-економічний розвиток регіону</t>
  </si>
  <si>
    <t>2.2.19</t>
  </si>
  <si>
    <t>2.2.20</t>
  </si>
  <si>
    <t>2.2.21</t>
  </si>
  <si>
    <t>Фінансова думка України / Промислова екологія</t>
  </si>
  <si>
    <t>Конституційне право / Договірне право / Основи адміністративного права / Трудове право</t>
  </si>
  <si>
    <t xml:space="preserve">Бухгалтерський облік </t>
  </si>
  <si>
    <t>І-1</t>
  </si>
  <si>
    <t>2.1.14</t>
  </si>
  <si>
    <t>2.1.15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</si>
  <si>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</si>
  <si>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</si>
  <si>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</si>
  <si>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</si>
  <si>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</si>
  <si>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</si>
  <si>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</si>
  <si>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</si>
  <si>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</si>
  <si>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 xml:space="preserve">Фінансово-економічна статистика
</t>
  </si>
  <si>
    <t>Економіка праці та соціально-трудові відносини / Маркетинг / Фінанси зарубіжних корпорацій</t>
  </si>
  <si>
    <t>Фінансові ризики  / Соціально-економічний розвиток регіону</t>
  </si>
  <si>
    <t>Банківська статистика</t>
  </si>
  <si>
    <t>Фінансово-економічна статистика</t>
  </si>
  <si>
    <t>Страхові послуги / Банківська  статистика</t>
  </si>
  <si>
    <t xml:space="preserve">Комп'ютерні системи обробки фінансово-облікової інформації/ Фінансовий ринок 
</t>
  </si>
  <si>
    <t>семестровка на 23/24 н. р</t>
  </si>
  <si>
    <t>Виконання кваліф. роботи</t>
  </si>
  <si>
    <t>Форма  атестації (екзамен, кваліфікаційна робота)</t>
  </si>
  <si>
    <t xml:space="preserve">Позначення: Т – теоретичне навчання; С – екзаменаційна сесія; П – практика; К – канікули; Д– виконання кваліфікаційної роботи; А – атестація </t>
  </si>
  <si>
    <t>Базова загальна військова підготовка (теоретична частина)*</t>
  </si>
  <si>
    <t>1.1.17</t>
  </si>
  <si>
    <t>Виробнича практика (аналітична)</t>
  </si>
  <si>
    <t xml:space="preserve">   </t>
  </si>
  <si>
    <t>Вибіркові дисципліни циклу загальної підготовки  (3 семестр)</t>
  </si>
  <si>
    <t>Голова проєктної групи</t>
  </si>
  <si>
    <t>Виробнича (аналітична)</t>
  </si>
  <si>
    <t>"    "                2025 р.</t>
  </si>
  <si>
    <r>
      <t>спеціальність</t>
    </r>
    <r>
      <rPr>
        <b/>
        <sz val="20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</si>
  <si>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</si>
  <si>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t>D2 семестровка на 25/26 навч. рік</t>
  </si>
  <si>
    <t>1.3.2</t>
  </si>
  <si>
    <t xml:space="preserve">Комп'ютерні системи обробки фінансово-облікової інформації/ Контролінг та бюджетування 
</t>
  </si>
  <si>
    <t xml:space="preserve">Кваліфікація:  бакалавр фінансів, банківської справи та страхування  
</t>
  </si>
  <si>
    <t xml:space="preserve">Разом п. 1.1 </t>
  </si>
  <si>
    <t xml:space="preserve">Разом обов'язкові компоненти освітньої програми </t>
  </si>
  <si>
    <t>Вибіркові дисципліни циклу загальної підготовки  (4 семестр)</t>
  </si>
  <si>
    <t>Разом п. 2.1</t>
  </si>
  <si>
    <t xml:space="preserve">Кількість годин на тиждень  </t>
  </si>
  <si>
    <t>Теоретична підготовка базової загальновійськової
підготовки* / Національна ідентичність</t>
  </si>
  <si>
    <t xml:space="preserve">  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</si>
</sst>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2"/>
      <name val="Arial"/>
      <family val="2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</cellStyleXfs>
  <cellXfs count="15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1" applyFont="1"/>
    <xf numFmtId="0" fontId="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0" fontId="7" fillId="0" borderId="0" xfId="2" applyNumberFormat="1" applyFont="1" applyFill="1" applyBorder="1" applyAlignment="1" applyProtection="1">
      <alignment vertical="center"/>
    </xf>
    <xf numFmtId="0" fontId="7" fillId="2" borderId="22" xfId="2" applyNumberFormat="1" applyFont="1" applyFill="1" applyBorder="1" applyAlignment="1" applyProtection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/>
    </xf>
    <xf numFmtId="49" fontId="11" fillId="2" borderId="20" xfId="2" applyNumberFormat="1" applyFont="1" applyFill="1" applyBorder="1" applyAlignment="1">
      <alignment vertical="center" wrapText="1"/>
    </xf>
    <xf numFmtId="0" fontId="11" fillId="2" borderId="6" xfId="2" applyFont="1" applyFill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49" fontId="11" fillId="2" borderId="13" xfId="2" applyNumberFormat="1" applyFont="1" applyFill="1" applyBorder="1" applyAlignment="1">
      <alignment horizontal="center" vertical="center" wrapText="1"/>
    </xf>
    <xf numFmtId="170" fontId="11" fillId="2" borderId="8" xfId="2" applyNumberFormat="1" applyFont="1" applyFill="1" applyBorder="1" applyAlignment="1" applyProtection="1">
      <alignment horizontal="center" vertical="center" wrapText="1"/>
    </xf>
    <xf numFmtId="167" fontId="11" fillId="2" borderId="23" xfId="2" applyNumberFormat="1" applyFont="1" applyFill="1" applyBorder="1" applyAlignment="1" applyProtection="1">
      <alignment horizontal="center" vertical="center"/>
    </xf>
    <xf numFmtId="1" fontId="11" fillId="2" borderId="24" xfId="2" applyNumberFormat="1" applyFont="1" applyFill="1" applyBorder="1" applyAlignment="1" applyProtection="1">
      <alignment horizontal="center" vertical="center"/>
    </xf>
    <xf numFmtId="1" fontId="11" fillId="2" borderId="6" xfId="2" applyNumberFormat="1" applyFont="1" applyFill="1" applyBorder="1" applyAlignment="1" applyProtection="1">
      <alignment horizontal="center" vertical="center"/>
    </xf>
    <xf numFmtId="1" fontId="11" fillId="2" borderId="7" xfId="2" applyNumberFormat="1" applyFont="1" applyFill="1" applyBorder="1" applyAlignment="1" applyProtection="1">
      <alignment horizontal="center" vertical="center"/>
    </xf>
    <xf numFmtId="0" fontId="27" fillId="2" borderId="6" xfId="2" applyFont="1" applyFill="1" applyBorder="1" applyAlignment="1">
      <alignment horizontal="center" vertical="center" wrapText="1"/>
    </xf>
    <xf numFmtId="0" fontId="27" fillId="2" borderId="8" xfId="2" applyFont="1" applyFill="1" applyBorder="1" applyAlignment="1">
      <alignment horizontal="center" vertical="center" wrapText="1"/>
    </xf>
    <xf numFmtId="170" fontId="27" fillId="0" borderId="0" xfId="2" applyNumberFormat="1" applyFont="1" applyFill="1" applyBorder="1" applyAlignment="1" applyProtection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2" borderId="10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1" fillId="2" borderId="14" xfId="2" applyNumberFormat="1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10" xfId="0" applyNumberFormat="1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7" fontId="11" fillId="2" borderId="26" xfId="2" applyNumberFormat="1" applyFont="1" applyFill="1" applyBorder="1" applyAlignment="1" applyProtection="1">
      <alignment horizontal="center" vertical="center"/>
    </xf>
    <xf numFmtId="1" fontId="11" fillId="2" borderId="9" xfId="2" applyNumberFormat="1" applyFont="1" applyFill="1" applyBorder="1" applyAlignment="1" applyProtection="1">
      <alignment horizontal="center" vertical="center"/>
    </xf>
    <xf numFmtId="1" fontId="11" fillId="2" borderId="1" xfId="2" applyNumberFormat="1" applyFont="1" applyFill="1" applyBorder="1" applyAlignment="1" applyProtection="1">
      <alignment horizontal="center" vertical="center"/>
    </xf>
    <xf numFmtId="49" fontId="27" fillId="2" borderId="27" xfId="0" applyNumberFormat="1" applyFont="1" applyFill="1" applyBorder="1" applyAlignment="1" applyProtection="1">
      <alignment horizontal="center" vertical="center"/>
    </xf>
    <xf numFmtId="49" fontId="27" fillId="2" borderId="28" xfId="2" applyNumberFormat="1" applyFont="1" applyFill="1" applyBorder="1" applyAlignment="1">
      <alignment horizontal="left" vertical="center" wrapText="1"/>
    </xf>
    <xf numFmtId="0" fontId="11" fillId="2" borderId="29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165" fontId="11" fillId="2" borderId="30" xfId="0" applyNumberFormat="1" applyFont="1" applyFill="1" applyBorder="1" applyAlignment="1" applyProtection="1">
      <alignment horizontal="center" vertical="center" wrapText="1"/>
    </xf>
    <xf numFmtId="167" fontId="7" fillId="2" borderId="31" xfId="0" applyNumberFormat="1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9" xfId="2" applyNumberFormat="1" applyFont="1" applyFill="1" applyBorder="1" applyAlignment="1" applyProtection="1">
      <alignment vertical="center"/>
    </xf>
    <xf numFmtId="0" fontId="7" fillId="2" borderId="10" xfId="2" applyNumberFormat="1" applyFont="1" applyFill="1" applyBorder="1" applyAlignment="1" applyProtection="1">
      <alignment vertical="center"/>
    </xf>
    <xf numFmtId="170" fontId="29" fillId="0" borderId="0" xfId="2" applyNumberFormat="1" applyFont="1" applyFill="1" applyBorder="1" applyAlignment="1" applyProtection="1">
      <alignment vertical="center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horizontal="left" vertical="center" wrapText="1"/>
    </xf>
    <xf numFmtId="170" fontId="11" fillId="2" borderId="10" xfId="2" applyNumberFormat="1" applyFont="1" applyFill="1" applyBorder="1" applyAlignment="1" applyProtection="1">
      <alignment horizontal="center" vertical="center"/>
    </xf>
    <xf numFmtId="172" fontId="11" fillId="2" borderId="33" xfId="2" applyNumberFormat="1" applyFont="1" applyFill="1" applyBorder="1" applyAlignment="1" applyProtection="1">
      <alignment horizontal="center" vertical="center"/>
    </xf>
    <xf numFmtId="0" fontId="11" fillId="2" borderId="25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horizontal="center" vertical="center"/>
    </xf>
    <xf numFmtId="171" fontId="30" fillId="2" borderId="10" xfId="2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vertical="center" wrapText="1"/>
    </xf>
    <xf numFmtId="170" fontId="11" fillId="2" borderId="9" xfId="2" applyNumberFormat="1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 applyProtection="1">
      <alignment horizontal="center" vertical="center"/>
    </xf>
    <xf numFmtId="172" fontId="11" fillId="2" borderId="34" xfId="2" applyNumberFormat="1" applyFont="1" applyFill="1" applyBorder="1" applyAlignment="1" applyProtection="1">
      <alignment horizontal="center" vertical="center"/>
    </xf>
    <xf numFmtId="171" fontId="11" fillId="2" borderId="9" xfId="2" applyNumberFormat="1" applyFont="1" applyFill="1" applyBorder="1" applyAlignment="1" applyProtection="1">
      <alignment horizontal="center" vertical="center"/>
    </xf>
    <xf numFmtId="172" fontId="7" fillId="2" borderId="34" xfId="2" applyNumberFormat="1" applyFont="1" applyFill="1" applyBorder="1" applyAlignment="1" applyProtection="1">
      <alignment horizontal="center" vertical="center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167" fontId="11" fillId="2" borderId="35" xfId="2" applyNumberFormat="1" applyFont="1" applyFill="1" applyBorder="1" applyAlignment="1">
      <alignment horizontal="center" vertical="center" wrapText="1"/>
    </xf>
    <xf numFmtId="1" fontId="11" fillId="2" borderId="35" xfId="2" applyNumberFormat="1" applyFont="1" applyFill="1" applyBorder="1" applyAlignment="1">
      <alignment horizontal="center" vertical="center" wrapText="1"/>
    </xf>
    <xf numFmtId="167" fontId="11" fillId="2" borderId="36" xfId="2" applyNumberFormat="1" applyFont="1" applyFill="1" applyBorder="1" applyAlignment="1">
      <alignment horizontal="center" vertical="center" wrapText="1"/>
    </xf>
    <xf numFmtId="1" fontId="11" fillId="2" borderId="36" xfId="2" applyNumberFormat="1" applyFont="1" applyFill="1" applyBorder="1" applyAlignment="1">
      <alignment horizontal="center" vertical="center" wrapText="1"/>
    </xf>
    <xf numFmtId="0" fontId="7" fillId="2" borderId="6" xfId="2" applyNumberFormat="1" applyFont="1" applyFill="1" applyBorder="1" applyAlignment="1" applyProtection="1">
      <alignment horizontal="center" vertical="center"/>
    </xf>
    <xf numFmtId="167" fontId="11" fillId="2" borderId="37" xfId="2" applyNumberFormat="1" applyFont="1" applyFill="1" applyBorder="1" applyAlignment="1">
      <alignment horizontal="center" vertical="center" wrapText="1"/>
    </xf>
    <xf numFmtId="1" fontId="11" fillId="2" borderId="37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172" fontId="7" fillId="0" borderId="38" xfId="2" applyNumberFormat="1" applyFont="1" applyFill="1" applyBorder="1" applyAlignment="1" applyProtection="1">
      <alignment horizontal="center" vertical="center"/>
    </xf>
    <xf numFmtId="0" fontId="7" fillId="0" borderId="39" xfId="2" applyNumberFormat="1" applyFont="1" applyFill="1" applyBorder="1" applyAlignment="1" applyProtection="1">
      <alignment horizontal="center" vertical="center"/>
    </xf>
    <xf numFmtId="0" fontId="7" fillId="0" borderId="40" xfId="2" applyNumberFormat="1" applyFont="1" applyFill="1" applyBorder="1" applyAlignment="1" applyProtection="1">
      <alignment horizontal="center" vertical="center"/>
    </xf>
    <xf numFmtId="0" fontId="7" fillId="0" borderId="41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7" fillId="0" borderId="14" xfId="2" applyNumberFormat="1" applyFont="1" applyFill="1" applyBorder="1" applyAlignment="1">
      <alignment horizontal="center" vertical="center"/>
    </xf>
    <xf numFmtId="0" fontId="7" fillId="0" borderId="14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172" fontId="7" fillId="0" borderId="28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1" fontId="7" fillId="0" borderId="10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167" fontId="11" fillId="2" borderId="35" xfId="2" applyNumberFormat="1" applyFont="1" applyFill="1" applyBorder="1" applyAlignment="1" applyProtection="1">
      <alignment horizontal="center" vertical="center"/>
    </xf>
    <xf numFmtId="1" fontId="11" fillId="2" borderId="35" xfId="2" applyNumberFormat="1" applyFont="1" applyFill="1" applyBorder="1" applyAlignment="1" applyProtection="1">
      <alignment horizontal="center" vertical="center"/>
    </xf>
    <xf numFmtId="0" fontId="7" fillId="2" borderId="7" xfId="2" applyNumberFormat="1" applyFont="1" applyFill="1" applyBorder="1" applyAlignment="1" applyProtection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1" fontId="11" fillId="2" borderId="10" xfId="2" applyNumberFormat="1" applyFont="1" applyFill="1" applyBorder="1" applyAlignment="1" applyProtection="1">
      <alignment horizontal="center" vertical="center"/>
    </xf>
    <xf numFmtId="172" fontId="7" fillId="2" borderId="20" xfId="2" applyNumberFormat="1" applyFont="1" applyFill="1" applyBorder="1" applyAlignment="1" applyProtection="1">
      <alignment horizontal="center" vertical="center"/>
    </xf>
    <xf numFmtId="1" fontId="11" fillId="2" borderId="42" xfId="2" applyNumberFormat="1" applyFont="1" applyFill="1" applyBorder="1" applyAlignment="1" applyProtection="1">
      <alignment horizontal="center" vertical="center"/>
    </xf>
    <xf numFmtId="167" fontId="11" fillId="2" borderId="43" xfId="2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1" fontId="31" fillId="2" borderId="8" xfId="0" applyNumberFormat="1" applyFont="1" applyFill="1" applyBorder="1" applyAlignment="1" applyProtection="1">
      <alignment horizontal="center" vertical="center"/>
    </xf>
    <xf numFmtId="167" fontId="11" fillId="2" borderId="9" xfId="2" applyNumberFormat="1" applyFont="1" applyFill="1" applyBorder="1" applyAlignment="1" applyProtection="1">
      <alignment horizontal="center" vertical="center"/>
    </xf>
    <xf numFmtId="171" fontId="7" fillId="2" borderId="6" xfId="0" applyNumberFormat="1" applyFont="1" applyFill="1" applyBorder="1" applyAlignment="1" applyProtection="1">
      <alignment horizontal="center" vertical="center"/>
    </xf>
    <xf numFmtId="171" fontId="7" fillId="2" borderId="7" xfId="0" applyNumberFormat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167" fontId="32" fillId="3" borderId="37" xfId="2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173" fontId="7" fillId="0" borderId="0" xfId="2" applyNumberFormat="1" applyFont="1" applyFill="1" applyBorder="1" applyAlignment="1" applyProtection="1">
      <alignment vertical="center"/>
    </xf>
    <xf numFmtId="170" fontId="7" fillId="2" borderId="0" xfId="2" applyNumberFormat="1" applyFont="1" applyFill="1" applyBorder="1" applyAlignment="1" applyProtection="1">
      <alignment horizontal="right" vertical="center"/>
    </xf>
    <xf numFmtId="170" fontId="7" fillId="2" borderId="0" xfId="2" applyNumberFormat="1" applyFont="1" applyFill="1" applyBorder="1" applyAlignment="1" applyProtection="1">
      <alignment vertical="center"/>
    </xf>
    <xf numFmtId="0" fontId="7" fillId="2" borderId="0" xfId="2" applyFont="1" applyFill="1" applyBorder="1" applyAlignment="1">
      <alignment horizontal="left" wrapText="1"/>
    </xf>
    <xf numFmtId="0" fontId="7" fillId="2" borderId="0" xfId="2" applyFont="1" applyFill="1" applyBorder="1" applyAlignment="1">
      <alignment horizontal="center" wrapText="1"/>
    </xf>
    <xf numFmtId="0" fontId="27" fillId="2" borderId="0" xfId="2" applyNumberFormat="1" applyFont="1" applyFill="1" applyBorder="1" applyAlignment="1" applyProtection="1">
      <alignment horizontal="center" vertical="center"/>
    </xf>
    <xf numFmtId="170" fontId="29" fillId="2" borderId="0" xfId="2" applyNumberFormat="1" applyFont="1" applyFill="1" applyBorder="1" applyAlignment="1" applyProtection="1">
      <alignment vertical="center"/>
    </xf>
    <xf numFmtId="170" fontId="29" fillId="2" borderId="0" xfId="2" applyNumberFormat="1" applyFont="1" applyFill="1" applyBorder="1" applyAlignment="1" applyProtection="1">
      <alignment horizontal="center" vertical="center" wrapText="1"/>
    </xf>
    <xf numFmtId="0" fontId="29" fillId="2" borderId="0" xfId="2" applyNumberFormat="1" applyFont="1" applyFill="1" applyBorder="1" applyAlignment="1" applyProtection="1">
      <alignment horizontal="center" vertical="center" wrapText="1"/>
    </xf>
    <xf numFmtId="0" fontId="7" fillId="2" borderId="35" xfId="2" applyNumberFormat="1" applyFont="1" applyFill="1" applyBorder="1" applyAlignment="1" applyProtection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167" fontId="28" fillId="0" borderId="35" xfId="2" applyNumberFormat="1" applyFont="1" applyFill="1" applyBorder="1" applyAlignment="1">
      <alignment horizontal="center" vertical="center" wrapText="1"/>
    </xf>
    <xf numFmtId="1" fontId="28" fillId="0" borderId="35" xfId="2" applyNumberFormat="1" applyFont="1" applyFill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center" wrapText="1"/>
    </xf>
    <xf numFmtId="0" fontId="27" fillId="2" borderId="17" xfId="2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166" fontId="11" fillId="0" borderId="20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/>
    </xf>
    <xf numFmtId="49" fontId="27" fillId="0" borderId="28" xfId="0" applyNumberFormat="1" applyFont="1" applyFill="1" applyBorder="1" applyAlignment="1" applyProtection="1">
      <alignment horizontal="center" vertical="center"/>
    </xf>
    <xf numFmtId="49" fontId="11" fillId="2" borderId="28" xfId="0" applyNumberFormat="1" applyFont="1" applyFill="1" applyBorder="1" applyAlignment="1" applyProtection="1">
      <alignment horizontal="center" vertical="center"/>
    </xf>
    <xf numFmtId="49" fontId="11" fillId="2" borderId="45" xfId="0" applyNumberFormat="1" applyFont="1" applyFill="1" applyBorder="1" applyAlignment="1" applyProtection="1">
      <alignment horizontal="center" vertical="center"/>
    </xf>
    <xf numFmtId="167" fontId="11" fillId="2" borderId="46" xfId="2" applyNumberFormat="1" applyFont="1" applyFill="1" applyBorder="1" applyAlignment="1" applyProtection="1">
      <alignment horizontal="center" vertical="center"/>
    </xf>
    <xf numFmtId="167" fontId="11" fillId="2" borderId="17" xfId="2" applyNumberFormat="1" applyFont="1" applyFill="1" applyBorder="1" applyAlignment="1" applyProtection="1">
      <alignment horizontal="center" vertical="center"/>
    </xf>
    <xf numFmtId="1" fontId="11" fillId="2" borderId="8" xfId="2" applyNumberFormat="1" applyFont="1" applyFill="1" applyBorder="1" applyAlignment="1" applyProtection="1">
      <alignment horizontal="center" vertical="center"/>
    </xf>
    <xf numFmtId="167" fontId="11" fillId="2" borderId="20" xfId="0" applyNumberFormat="1" applyFont="1" applyFill="1" applyBorder="1" applyAlignment="1" applyProtection="1">
      <alignment horizontal="center" vertical="center"/>
    </xf>
    <xf numFmtId="167" fontId="11" fillId="2" borderId="21" xfId="0" applyNumberFormat="1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49" fontId="7" fillId="2" borderId="23" xfId="2" applyNumberFormat="1" applyFont="1" applyFill="1" applyBorder="1" applyAlignment="1">
      <alignment vertical="center" wrapText="1"/>
    </xf>
    <xf numFmtId="0" fontId="7" fillId="2" borderId="8" xfId="2" applyNumberFormat="1" applyFont="1" applyFill="1" applyBorder="1" applyAlignment="1" applyProtection="1">
      <alignment horizontal="center" vertical="center"/>
    </xf>
    <xf numFmtId="171" fontId="7" fillId="2" borderId="6" xfId="2" applyNumberFormat="1" applyFont="1" applyFill="1" applyBorder="1" applyAlignment="1" applyProtection="1">
      <alignment horizontal="center" vertical="center"/>
    </xf>
    <xf numFmtId="171" fontId="7" fillId="2" borderId="7" xfId="2" applyNumberFormat="1" applyFont="1" applyFill="1" applyBorder="1" applyAlignment="1" applyProtection="1">
      <alignment horizontal="center" vertical="center"/>
    </xf>
    <xf numFmtId="172" fontId="7" fillId="2" borderId="37" xfId="2" applyNumberFormat="1" applyFont="1" applyFill="1" applyBorder="1" applyAlignment="1" applyProtection="1">
      <alignment horizontal="center" vertical="center"/>
    </xf>
    <xf numFmtId="171" fontId="7" fillId="2" borderId="8" xfId="2" applyNumberFormat="1" applyFont="1" applyFill="1" applyBorder="1" applyAlignment="1" applyProtection="1">
      <alignment horizontal="center" vertical="center"/>
    </xf>
    <xf numFmtId="171" fontId="7" fillId="2" borderId="47" xfId="2" applyNumberFormat="1" applyFont="1" applyFill="1" applyBorder="1" applyAlignment="1" applyProtection="1">
      <alignment horizontal="center" vertical="center"/>
    </xf>
    <xf numFmtId="171" fontId="7" fillId="2" borderId="48" xfId="2" applyNumberFormat="1" applyFont="1" applyFill="1" applyBorder="1" applyAlignment="1" applyProtection="1">
      <alignment horizontal="center" vertical="center"/>
    </xf>
    <xf numFmtId="171" fontId="7" fillId="2" borderId="49" xfId="2" applyNumberFormat="1" applyFont="1" applyFill="1" applyBorder="1" applyAlignment="1" applyProtection="1">
      <alignment horizontal="center" vertical="center"/>
    </xf>
    <xf numFmtId="0" fontId="7" fillId="2" borderId="50" xfId="2" applyNumberFormat="1" applyFont="1" applyFill="1" applyBorder="1" applyAlignment="1" applyProtection="1">
      <alignment horizontal="center" vertical="center"/>
    </xf>
    <xf numFmtId="0" fontId="7" fillId="2" borderId="51" xfId="2" applyNumberFormat="1" applyFont="1" applyFill="1" applyBorder="1" applyAlignment="1" applyProtection="1">
      <alignment horizontal="center" vertical="center"/>
    </xf>
    <xf numFmtId="0" fontId="7" fillId="2" borderId="52" xfId="2" applyNumberFormat="1" applyFont="1" applyFill="1" applyBorder="1" applyAlignment="1" applyProtection="1">
      <alignment horizontal="center" vertical="center"/>
    </xf>
    <xf numFmtId="0" fontId="7" fillId="2" borderId="53" xfId="2" applyNumberFormat="1" applyFont="1" applyFill="1" applyBorder="1" applyAlignment="1" applyProtection="1">
      <alignment horizontal="center" vertical="center"/>
    </xf>
    <xf numFmtId="171" fontId="7" fillId="0" borderId="1" xfId="2" applyNumberFormat="1" applyFont="1" applyFill="1" applyBorder="1" applyAlignment="1" applyProtection="1">
      <alignment horizontal="center" vertical="center"/>
    </xf>
    <xf numFmtId="171" fontId="7" fillId="0" borderId="10" xfId="2" applyNumberFormat="1" applyFont="1" applyFill="1" applyBorder="1" applyAlignment="1" applyProtection="1">
      <alignment horizontal="center" vertical="center"/>
    </xf>
    <xf numFmtId="1" fontId="7" fillId="0" borderId="10" xfId="2" applyNumberFormat="1" applyFont="1" applyFill="1" applyBorder="1" applyAlignment="1" applyProtection="1">
      <alignment horizontal="center" vertical="center"/>
    </xf>
    <xf numFmtId="0" fontId="7" fillId="0" borderId="54" xfId="2" applyFont="1" applyFill="1" applyBorder="1" applyAlignment="1">
      <alignment horizontal="center" vertical="center" wrapText="1"/>
    </xf>
    <xf numFmtId="171" fontId="7" fillId="0" borderId="25" xfId="2" applyNumberFormat="1" applyFont="1" applyFill="1" applyBorder="1" applyAlignment="1" applyProtection="1">
      <alignment horizontal="center" vertical="center"/>
    </xf>
    <xf numFmtId="1" fontId="7" fillId="0" borderId="25" xfId="2" applyNumberFormat="1" applyFont="1" applyFill="1" applyBorder="1" applyAlignment="1">
      <alignment horizontal="center" vertical="center"/>
    </xf>
    <xf numFmtId="0" fontId="7" fillId="0" borderId="25" xfId="2" applyNumberFormat="1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>
      <alignment horizontal="center" vertical="center" wrapText="1"/>
    </xf>
    <xf numFmtId="172" fontId="7" fillId="0" borderId="25" xfId="2" applyNumberFormat="1" applyFont="1" applyFill="1" applyBorder="1" applyAlignment="1" applyProtection="1">
      <alignment horizontal="center" vertical="center"/>
    </xf>
    <xf numFmtId="172" fontId="7" fillId="0" borderId="1" xfId="2" applyNumberFormat="1" applyFont="1" applyFill="1" applyBorder="1" applyAlignment="1" applyProtection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>
      <alignment horizontal="center" vertical="center" wrapText="1"/>
    </xf>
    <xf numFmtId="171" fontId="7" fillId="0" borderId="9" xfId="2" applyNumberFormat="1" applyFont="1" applyFill="1" applyBorder="1" applyAlignment="1" applyProtection="1">
      <alignment horizontal="center" vertical="center"/>
    </xf>
    <xf numFmtId="1" fontId="7" fillId="0" borderId="9" xfId="2" applyNumberFormat="1" applyFont="1" applyFill="1" applyBorder="1" applyAlignment="1" applyProtection="1">
      <alignment horizontal="center" vertical="center"/>
    </xf>
    <xf numFmtId="172" fontId="7" fillId="0" borderId="9" xfId="2" applyNumberFormat="1" applyFont="1" applyFill="1" applyBorder="1" applyAlignment="1" applyProtection="1">
      <alignment horizontal="center" vertical="center"/>
    </xf>
    <xf numFmtId="0" fontId="11" fillId="2" borderId="20" xfId="0" applyNumberFormat="1" applyFont="1" applyFill="1" applyBorder="1" applyAlignment="1" applyProtection="1">
      <alignment horizontal="left" vertical="center"/>
    </xf>
    <xf numFmtId="0" fontId="11" fillId="2" borderId="45" xfId="0" applyNumberFormat="1" applyFont="1" applyFill="1" applyBorder="1" applyAlignment="1" applyProtection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1" fontId="31" fillId="2" borderId="4" xfId="0" applyNumberFormat="1" applyFont="1" applyFill="1" applyBorder="1" applyAlignment="1" applyProtection="1">
      <alignment horizontal="center" vertical="center"/>
    </xf>
    <xf numFmtId="167" fontId="11" fillId="2" borderId="0" xfId="2" applyNumberFormat="1" applyFont="1" applyFill="1" applyBorder="1" applyAlignment="1" applyProtection="1">
      <alignment horizontal="center" vertical="center"/>
    </xf>
    <xf numFmtId="1" fontId="11" fillId="2" borderId="36" xfId="0" applyNumberFormat="1" applyFont="1" applyFill="1" applyBorder="1" applyAlignment="1" applyProtection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167" fontId="7" fillId="2" borderId="0" xfId="2" applyNumberFormat="1" applyFont="1" applyFill="1" applyBorder="1" applyAlignment="1" applyProtection="1">
      <alignment horizontal="center" vertical="center"/>
    </xf>
    <xf numFmtId="172" fontId="7" fillId="2" borderId="0" xfId="2" applyNumberFormat="1" applyFont="1" applyFill="1" applyBorder="1" applyAlignment="1" applyProtection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4" borderId="0" xfId="0" applyNumberFormat="1" applyFont="1" applyFill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171" fontId="11" fillId="2" borderId="56" xfId="2" applyNumberFormat="1" applyFont="1" applyFill="1" applyBorder="1" applyAlignment="1" applyProtection="1">
      <alignment horizontal="center" vertical="center"/>
    </xf>
    <xf numFmtId="171" fontId="11" fillId="2" borderId="10" xfId="2" applyNumberFormat="1" applyFont="1" applyFill="1" applyBorder="1" applyAlignment="1" applyProtection="1">
      <alignment horizontal="center" vertical="center"/>
    </xf>
    <xf numFmtId="49" fontId="11" fillId="2" borderId="20" xfId="0" applyNumberFormat="1" applyFont="1" applyFill="1" applyBorder="1" applyAlignment="1" applyProtection="1">
      <alignment horizontal="center" vertical="center"/>
    </xf>
    <xf numFmtId="171" fontId="11" fillId="2" borderId="57" xfId="0" applyNumberFormat="1" applyFont="1" applyFill="1" applyBorder="1" applyAlignment="1" applyProtection="1">
      <alignment horizontal="left" vertical="center" wrapText="1"/>
    </xf>
    <xf numFmtId="171" fontId="7" fillId="2" borderId="12" xfId="0" applyNumberFormat="1" applyFont="1" applyFill="1" applyBorder="1" applyAlignment="1" applyProtection="1">
      <alignment horizontal="center" vertical="center"/>
    </xf>
    <xf numFmtId="171" fontId="7" fillId="2" borderId="11" xfId="0" applyNumberFormat="1" applyFont="1" applyFill="1" applyBorder="1" applyAlignment="1" applyProtection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</xf>
    <xf numFmtId="171" fontId="7" fillId="2" borderId="13" xfId="0" applyNumberFormat="1" applyFont="1" applyFill="1" applyBorder="1" applyAlignment="1" applyProtection="1">
      <alignment horizontal="center" vertical="center"/>
    </xf>
    <xf numFmtId="171" fontId="7" fillId="2" borderId="15" xfId="0" applyNumberFormat="1" applyFont="1" applyFill="1" applyBorder="1" applyAlignment="1" applyProtection="1">
      <alignment horizontal="center" vertical="center"/>
    </xf>
    <xf numFmtId="167" fontId="11" fillId="2" borderId="58" xfId="0" applyNumberFormat="1" applyFont="1" applyFill="1" applyBorder="1" applyAlignment="1" applyProtection="1">
      <alignment horizontal="center" vertical="center"/>
    </xf>
    <xf numFmtId="167" fontId="11" fillId="2" borderId="24" xfId="0" applyNumberFormat="1" applyFont="1" applyFill="1" applyBorder="1" applyAlignment="1" applyProtection="1">
      <alignment horizontal="center" vertical="center"/>
    </xf>
    <xf numFmtId="167" fontId="11" fillId="2" borderId="59" xfId="0" applyNumberFormat="1" applyFont="1" applyFill="1" applyBorder="1" applyAlignment="1" applyProtection="1">
      <alignment horizontal="center" vertical="center"/>
    </xf>
    <xf numFmtId="1" fontId="11" fillId="2" borderId="58" xfId="0" applyNumberFormat="1" applyFont="1" applyFill="1" applyBorder="1" applyAlignment="1" applyProtection="1">
      <alignment horizontal="center" vertical="center"/>
    </xf>
    <xf numFmtId="171" fontId="11" fillId="2" borderId="24" xfId="0" applyNumberFormat="1" applyFont="1" applyFill="1" applyBorder="1" applyAlignment="1" applyProtection="1">
      <alignment horizontal="center" vertical="center"/>
    </xf>
    <xf numFmtId="171" fontId="11" fillId="2" borderId="59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7" fontId="2" fillId="0" borderId="0" xfId="0" applyNumberFormat="1" applyFont="1" applyBorder="1" applyAlignment="1">
      <alignment horizontal="center" vertical="center"/>
    </xf>
    <xf numFmtId="0" fontId="2" fillId="0" borderId="1" xfId="0" applyFont="1" applyBorder="1"/>
    <xf numFmtId="49" fontId="11" fillId="2" borderId="24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</xf>
    <xf numFmtId="171" fontId="11" fillId="2" borderId="1" xfId="2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0" fontId="7" fillId="2" borderId="61" xfId="2" applyNumberFormat="1" applyFont="1" applyFill="1" applyBorder="1" applyAlignment="1" applyProtection="1">
      <alignment horizontal="center" vertical="center"/>
    </xf>
    <xf numFmtId="0" fontId="7" fillId="2" borderId="62" xfId="2" applyNumberFormat="1" applyFont="1" applyFill="1" applyBorder="1" applyAlignment="1" applyProtection="1">
      <alignment horizontal="center" vertical="center"/>
    </xf>
    <xf numFmtId="0" fontId="7" fillId="2" borderId="63" xfId="2" applyNumberFormat="1" applyFont="1" applyFill="1" applyBorder="1" applyAlignment="1" applyProtection="1">
      <alignment horizontal="center" vertical="center"/>
    </xf>
    <xf numFmtId="0" fontId="27" fillId="2" borderId="57" xfId="2" applyFont="1" applyFill="1" applyBorder="1" applyAlignment="1">
      <alignment horizontal="center" vertical="center" wrapText="1"/>
    </xf>
    <xf numFmtId="0" fontId="27" fillId="2" borderId="56" xfId="2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7" fillId="2" borderId="56" xfId="2" applyNumberFormat="1" applyFont="1" applyFill="1" applyBorder="1" applyAlignment="1" applyProtection="1">
      <alignment vertical="center"/>
    </xf>
    <xf numFmtId="0" fontId="7" fillId="2" borderId="56" xfId="2" applyFont="1" applyFill="1" applyBorder="1" applyAlignment="1">
      <alignment horizontal="center" vertical="center" wrapText="1"/>
    </xf>
    <xf numFmtId="0" fontId="7" fillId="0" borderId="57" xfId="2" applyFont="1" applyFill="1" applyBorder="1" applyAlignment="1">
      <alignment horizontal="center" vertical="center" wrapText="1"/>
    </xf>
    <xf numFmtId="0" fontId="11" fillId="0" borderId="57" xfId="2" applyFont="1" applyFill="1" applyBorder="1" applyAlignment="1">
      <alignment horizontal="center" vertical="center" wrapText="1"/>
    </xf>
    <xf numFmtId="0" fontId="7" fillId="0" borderId="56" xfId="2" applyNumberFormat="1" applyFont="1" applyFill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2" borderId="64" xfId="2" applyNumberFormat="1" applyFont="1" applyFill="1" applyBorder="1" applyAlignment="1" applyProtection="1">
      <alignment horizontal="center" vertical="center"/>
    </xf>
    <xf numFmtId="167" fontId="11" fillId="2" borderId="64" xfId="2" applyNumberFormat="1" applyFont="1" applyFill="1" applyBorder="1" applyAlignment="1" applyProtection="1">
      <alignment horizontal="center" vertical="center"/>
    </xf>
    <xf numFmtId="1" fontId="11" fillId="2" borderId="59" xfId="0" applyNumberFormat="1" applyFont="1" applyFill="1" applyBorder="1" applyAlignment="1" applyProtection="1">
      <alignment horizontal="center" vertical="center"/>
    </xf>
    <xf numFmtId="167" fontId="11" fillId="2" borderId="56" xfId="2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57" xfId="0" applyFont="1" applyFill="1" applyBorder="1" applyAlignment="1">
      <alignment horizontal="left" vertical="top" wrapText="1"/>
    </xf>
    <xf numFmtId="171" fontId="11" fillId="2" borderId="18" xfId="2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66" xfId="0" applyFont="1" applyFill="1" applyBorder="1" applyAlignment="1">
      <alignment horizontal="left" vertical="top" wrapText="1"/>
    </xf>
    <xf numFmtId="0" fontId="7" fillId="2" borderId="57" xfId="2" applyNumberFormat="1" applyFont="1" applyFill="1" applyBorder="1" applyAlignment="1" applyProtection="1">
      <alignment horizontal="center" vertical="center"/>
    </xf>
    <xf numFmtId="0" fontId="7" fillId="0" borderId="67" xfId="2" applyNumberFormat="1" applyFont="1" applyFill="1" applyBorder="1" applyAlignment="1" applyProtection="1">
      <alignment horizontal="center" vertical="center"/>
    </xf>
    <xf numFmtId="0" fontId="7" fillId="0" borderId="56" xfId="2" applyNumberFormat="1" applyFont="1" applyFill="1" applyBorder="1" applyAlignment="1" applyProtection="1">
      <alignment horizontal="center" vertical="center"/>
    </xf>
    <xf numFmtId="1" fontId="11" fillId="2" borderId="44" xfId="2" applyNumberFormat="1" applyFont="1" applyFill="1" applyBorder="1" applyAlignment="1">
      <alignment horizontal="center" vertical="center" wrapText="1"/>
    </xf>
    <xf numFmtId="1" fontId="11" fillId="2" borderId="68" xfId="2" applyNumberFormat="1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0" xfId="2" applyNumberFormat="1" applyFont="1" applyFill="1" applyBorder="1" applyAlignment="1" applyProtection="1">
      <alignment horizontal="center" vertical="center"/>
    </xf>
    <xf numFmtId="1" fontId="11" fillId="2" borderId="67" xfId="2" applyNumberFormat="1" applyFont="1" applyFill="1" applyBorder="1" applyAlignment="1" applyProtection="1">
      <alignment horizontal="center" vertical="center"/>
    </xf>
    <xf numFmtId="49" fontId="11" fillId="2" borderId="1" xfId="2" applyNumberFormat="1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1" fontId="28" fillId="0" borderId="60" xfId="2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/>
    </xf>
    <xf numFmtId="166" fontId="11" fillId="0" borderId="23" xfId="0" applyNumberFormat="1" applyFont="1" applyFill="1" applyBorder="1" applyAlignment="1" applyProtection="1">
      <alignment horizontal="center" vertical="center"/>
    </xf>
    <xf numFmtId="0" fontId="11" fillId="2" borderId="24" xfId="2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57" xfId="0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14" xfId="2" applyFont="1" applyFill="1" applyBorder="1" applyAlignment="1">
      <alignment horizontal="center" vertical="center" wrapText="1"/>
    </xf>
    <xf numFmtId="171" fontId="31" fillId="2" borderId="10" xfId="2" applyNumberFormat="1" applyFont="1" applyFill="1" applyBorder="1" applyAlignment="1" applyProtection="1">
      <alignment horizontal="center" vertical="center"/>
    </xf>
    <xf numFmtId="172" fontId="7" fillId="2" borderId="33" xfId="2" applyNumberFormat="1" applyFont="1" applyFill="1" applyBorder="1" applyAlignment="1" applyProtection="1">
      <alignment horizontal="center" vertical="center"/>
    </xf>
    <xf numFmtId="171" fontId="7" fillId="2" borderId="10" xfId="2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170" fontId="7" fillId="2" borderId="12" xfId="2" applyNumberFormat="1" applyFont="1" applyFill="1" applyBorder="1" applyAlignment="1" applyProtection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172" fontId="7" fillId="2" borderId="70" xfId="2" applyNumberFormat="1" applyFont="1" applyFill="1" applyBorder="1" applyAlignment="1" applyProtection="1">
      <alignment horizontal="center" vertical="center"/>
    </xf>
    <xf numFmtId="0" fontId="7" fillId="2" borderId="59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66" xfId="2" applyFont="1" applyFill="1" applyBorder="1" applyAlignment="1">
      <alignment horizontal="center" vertical="center" wrapText="1"/>
    </xf>
    <xf numFmtId="1" fontId="11" fillId="2" borderId="60" xfId="2" applyNumberFormat="1" applyFont="1" applyFill="1" applyBorder="1" applyAlignment="1">
      <alignment horizontal="center" vertical="center" wrapText="1"/>
    </xf>
    <xf numFmtId="171" fontId="11" fillId="2" borderId="66" xfId="0" applyNumberFormat="1" applyFont="1" applyFill="1" applyBorder="1" applyAlignment="1" applyProtection="1">
      <alignment horizontal="left" vertical="top" wrapText="1"/>
    </xf>
    <xf numFmtId="1" fontId="11" fillId="2" borderId="37" xfId="0" applyNumberFormat="1" applyFont="1" applyFill="1" applyBorder="1" applyAlignment="1" applyProtection="1">
      <alignment horizontal="center" vertical="center"/>
    </xf>
    <xf numFmtId="171" fontId="7" fillId="2" borderId="20" xfId="2" applyNumberFormat="1" applyFont="1" applyFill="1" applyBorder="1" applyAlignment="1" applyProtection="1">
      <alignment horizontal="center" vertical="center"/>
    </xf>
    <xf numFmtId="49" fontId="7" fillId="2" borderId="44" xfId="2" applyNumberFormat="1" applyFont="1" applyFill="1" applyBorder="1" applyAlignment="1">
      <alignment vertical="center" wrapText="1"/>
    </xf>
    <xf numFmtId="0" fontId="7" fillId="2" borderId="47" xfId="2" applyNumberFormat="1" applyFont="1" applyFill="1" applyBorder="1" applyAlignment="1" applyProtection="1">
      <alignment horizontal="center" vertical="center"/>
    </xf>
    <xf numFmtId="0" fontId="7" fillId="2" borderId="48" xfId="2" applyNumberFormat="1" applyFont="1" applyFill="1" applyBorder="1" applyAlignment="1" applyProtection="1">
      <alignment horizontal="center" vertical="center"/>
    </xf>
    <xf numFmtId="0" fontId="7" fillId="2" borderId="49" xfId="2" applyNumberFormat="1" applyFont="1" applyFill="1" applyBorder="1" applyAlignment="1" applyProtection="1">
      <alignment horizontal="center" vertical="center"/>
    </xf>
    <xf numFmtId="171" fontId="7" fillId="2" borderId="37" xfId="2" applyNumberFormat="1" applyFont="1" applyFill="1" applyBorder="1" applyAlignment="1" applyProtection="1">
      <alignment horizontal="center" vertical="center"/>
    </xf>
    <xf numFmtId="0" fontId="7" fillId="2" borderId="71" xfId="2" applyNumberFormat="1" applyFont="1" applyFill="1" applyBorder="1" applyAlignment="1" applyProtection="1">
      <alignment horizontal="center" vertical="center"/>
    </xf>
    <xf numFmtId="0" fontId="7" fillId="0" borderId="2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0" fontId="7" fillId="0" borderId="70" xfId="2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left" vertical="center" wrapText="1"/>
    </xf>
    <xf numFmtId="167" fontId="0" fillId="0" borderId="0" xfId="0" applyNumberFormat="1"/>
    <xf numFmtId="49" fontId="11" fillId="2" borderId="28" xfId="0" applyNumberFormat="1" applyFont="1" applyFill="1" applyBorder="1" applyAlignment="1">
      <alignment vertical="center" wrapText="1"/>
    </xf>
    <xf numFmtId="49" fontId="11" fillId="2" borderId="20" xfId="2" applyNumberFormat="1" applyFont="1" applyFill="1" applyBorder="1" applyAlignment="1">
      <alignment horizontal="left" vertical="center" wrapText="1"/>
    </xf>
    <xf numFmtId="49" fontId="7" fillId="2" borderId="28" xfId="2" applyNumberFormat="1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wrapText="1"/>
    </xf>
    <xf numFmtId="0" fontId="11" fillId="0" borderId="28" xfId="0" applyFont="1" applyBorder="1" applyAlignment="1">
      <alignment wrapText="1"/>
    </xf>
    <xf numFmtId="0" fontId="11" fillId="0" borderId="28" xfId="0" applyFont="1" applyFill="1" applyBorder="1" applyAlignment="1">
      <alignment horizontal="left" wrapText="1"/>
    </xf>
    <xf numFmtId="0" fontId="7" fillId="0" borderId="28" xfId="0" applyFont="1" applyFill="1" applyBorder="1" applyAlignment="1">
      <alignment horizontal="left" wrapText="1"/>
    </xf>
    <xf numFmtId="49" fontId="7" fillId="2" borderId="21" xfId="2" applyNumberFormat="1" applyFont="1" applyFill="1" applyBorder="1" applyAlignment="1">
      <alignment vertical="center" wrapText="1"/>
    </xf>
    <xf numFmtId="1" fontId="11" fillId="0" borderId="9" xfId="2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wrapText="1"/>
    </xf>
    <xf numFmtId="49" fontId="7" fillId="0" borderId="28" xfId="2" applyNumberFormat="1" applyFont="1" applyFill="1" applyBorder="1" applyAlignment="1">
      <alignment vertical="center" wrapText="1"/>
    </xf>
    <xf numFmtId="0" fontId="7" fillId="0" borderId="28" xfId="0" applyFont="1" applyBorder="1" applyAlignment="1">
      <alignment horizontal="left" wrapText="1"/>
    </xf>
    <xf numFmtId="0" fontId="7" fillId="0" borderId="28" xfId="0" applyFont="1" applyBorder="1"/>
    <xf numFmtId="0" fontId="7" fillId="0" borderId="2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2" fillId="5" borderId="0" xfId="0" applyFont="1" applyFill="1"/>
    <xf numFmtId="0" fontId="37" fillId="0" borderId="0" xfId="0" applyFont="1"/>
    <xf numFmtId="0" fontId="2" fillId="3" borderId="0" xfId="0" applyFont="1" applyFill="1"/>
    <xf numFmtId="170" fontId="38" fillId="0" borderId="0" xfId="2" applyNumberFormat="1" applyFont="1" applyFill="1" applyBorder="1" applyAlignment="1" applyProtection="1">
      <alignment vertical="center"/>
    </xf>
    <xf numFmtId="0" fontId="39" fillId="2" borderId="14" xfId="0" applyFont="1" applyFill="1" applyBorder="1"/>
    <xf numFmtId="0" fontId="40" fillId="0" borderId="14" xfId="0" applyFont="1" applyBorder="1"/>
    <xf numFmtId="170" fontId="29" fillId="0" borderId="0" xfId="0" applyNumberFormat="1" applyFont="1" applyFill="1" applyBorder="1" applyAlignment="1" applyProtection="1">
      <alignment vertical="center"/>
    </xf>
    <xf numFmtId="166" fontId="29" fillId="0" borderId="1" xfId="0" applyNumberFormat="1" applyFont="1" applyFill="1" applyBorder="1" applyAlignment="1" applyProtection="1">
      <alignment vertical="center"/>
    </xf>
    <xf numFmtId="0" fontId="8" fillId="6" borderId="0" xfId="0" applyFont="1" applyFill="1" applyAlignment="1">
      <alignment horizontal="center" wrapText="1"/>
    </xf>
    <xf numFmtId="0" fontId="41" fillId="6" borderId="0" xfId="0" applyFont="1" applyFill="1"/>
    <xf numFmtId="0" fontId="7" fillId="0" borderId="9" xfId="2" applyFont="1" applyFill="1" applyBorder="1" applyAlignment="1">
      <alignment horizontal="center" vertical="center" wrapText="1"/>
    </xf>
    <xf numFmtId="0" fontId="27" fillId="0" borderId="17" xfId="2" applyFont="1" applyFill="1" applyBorder="1" applyAlignment="1">
      <alignment horizontal="center" vertical="center" wrapText="1"/>
    </xf>
    <xf numFmtId="0" fontId="27" fillId="0" borderId="56" xfId="2" applyFont="1" applyFill="1" applyBorder="1" applyAlignment="1">
      <alignment horizontal="center" vertical="center" wrapText="1"/>
    </xf>
    <xf numFmtId="0" fontId="27" fillId="0" borderId="10" xfId="2" applyFont="1" applyFill="1" applyBorder="1" applyAlignment="1">
      <alignment horizontal="center" vertical="center" wrapText="1"/>
    </xf>
    <xf numFmtId="0" fontId="27" fillId="0" borderId="9" xfId="2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172" fontId="7" fillId="0" borderId="20" xfId="2" applyNumberFormat="1" applyFont="1" applyFill="1" applyBorder="1" applyAlignment="1" applyProtection="1">
      <alignment horizontal="center" vertical="center"/>
    </xf>
    <xf numFmtId="49" fontId="11" fillId="0" borderId="28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horizontal="left" vertical="center" wrapText="1"/>
    </xf>
    <xf numFmtId="167" fontId="11" fillId="0" borderId="28" xfId="0" applyNumberFormat="1" applyFont="1" applyFill="1" applyBorder="1" applyAlignment="1" applyProtection="1">
      <alignment horizontal="center" vertical="center"/>
    </xf>
    <xf numFmtId="49" fontId="27" fillId="0" borderId="0" xfId="2" applyNumberFormat="1" applyFont="1" applyFill="1" applyBorder="1" applyAlignment="1">
      <alignment horizontal="left" vertical="center" wrapText="1"/>
    </xf>
    <xf numFmtId="1" fontId="7" fillId="0" borderId="0" xfId="2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vertical="center" wrapText="1"/>
    </xf>
    <xf numFmtId="0" fontId="19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9" fillId="0" borderId="0" xfId="1" applyFont="1" applyFill="1"/>
    <xf numFmtId="0" fontId="8" fillId="0" borderId="0" xfId="1" applyFont="1" applyFill="1"/>
    <xf numFmtId="0" fontId="10" fillId="0" borderId="0" xfId="1" applyFont="1" applyFill="1"/>
    <xf numFmtId="0" fontId="14" fillId="0" borderId="0" xfId="1" applyFont="1" applyFill="1"/>
    <xf numFmtId="0" fontId="7" fillId="0" borderId="51" xfId="2" applyNumberFormat="1" applyFont="1" applyFill="1" applyBorder="1" applyAlignment="1" applyProtection="1">
      <alignment horizontal="center" vertical="center"/>
    </xf>
    <xf numFmtId="0" fontId="7" fillId="0" borderId="61" xfId="2" applyNumberFormat="1" applyFont="1" applyFill="1" applyBorder="1" applyAlignment="1" applyProtection="1">
      <alignment horizontal="center" vertical="center"/>
    </xf>
    <xf numFmtId="0" fontId="7" fillId="0" borderId="62" xfId="2" applyNumberFormat="1" applyFont="1" applyFill="1" applyBorder="1" applyAlignment="1" applyProtection="1">
      <alignment horizontal="center" vertical="center"/>
    </xf>
    <xf numFmtId="0" fontId="7" fillId="0" borderId="52" xfId="2" applyNumberFormat="1" applyFont="1" applyFill="1" applyBorder="1" applyAlignment="1" applyProtection="1">
      <alignment horizontal="center" vertical="center"/>
    </xf>
    <xf numFmtId="0" fontId="7" fillId="0" borderId="63" xfId="2" applyNumberFormat="1" applyFont="1" applyFill="1" applyBorder="1" applyAlignment="1" applyProtection="1">
      <alignment horizontal="center" vertical="center"/>
    </xf>
    <xf numFmtId="0" fontId="7" fillId="0" borderId="22" xfId="2" applyNumberFormat="1" applyFont="1" applyFill="1" applyBorder="1" applyAlignment="1" applyProtection="1">
      <alignment horizontal="center" vertical="center"/>
    </xf>
    <xf numFmtId="0" fontId="7" fillId="0" borderId="35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7" fillId="0" borderId="50" xfId="2" applyNumberFormat="1" applyFont="1" applyFill="1" applyBorder="1" applyAlignment="1" applyProtection="1">
      <alignment horizontal="center" vertical="center"/>
    </xf>
    <xf numFmtId="0" fontId="7" fillId="0" borderId="53" xfId="2" applyNumberFormat="1" applyFont="1" applyFill="1" applyBorder="1" applyAlignment="1" applyProtection="1">
      <alignment horizontal="center" vertical="center"/>
    </xf>
    <xf numFmtId="171" fontId="11" fillId="0" borderId="1" xfId="2" applyNumberFormat="1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center" vertical="center"/>
    </xf>
    <xf numFmtId="49" fontId="11" fillId="0" borderId="20" xfId="2" applyNumberFormat="1" applyFont="1" applyFill="1" applyBorder="1" applyAlignment="1">
      <alignment vertical="center" wrapText="1"/>
    </xf>
    <xf numFmtId="1" fontId="11" fillId="0" borderId="7" xfId="2" applyNumberFormat="1" applyFont="1" applyFill="1" applyBorder="1" applyAlignment="1" applyProtection="1">
      <alignment horizontal="center" vertical="center"/>
    </xf>
    <xf numFmtId="1" fontId="11" fillId="0" borderId="8" xfId="2" applyNumberFormat="1" applyFont="1" applyFill="1" applyBorder="1" applyAlignment="1" applyProtection="1">
      <alignment horizontal="center" vertical="center"/>
    </xf>
    <xf numFmtId="0" fontId="27" fillId="0" borderId="57" xfId="2" applyFont="1" applyFill="1" applyBorder="1" applyAlignment="1">
      <alignment horizontal="center" vertical="center" wrapText="1"/>
    </xf>
    <xf numFmtId="0" fontId="27" fillId="0" borderId="8" xfId="2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 wrapText="1"/>
    </xf>
    <xf numFmtId="49" fontId="27" fillId="0" borderId="25" xfId="0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70" fontId="27" fillId="0" borderId="9" xfId="2" applyNumberFormat="1" applyFont="1" applyFill="1" applyBorder="1" applyAlignment="1" applyProtection="1">
      <alignment vertical="center"/>
    </xf>
    <xf numFmtId="170" fontId="27" fillId="0" borderId="10" xfId="2" applyNumberFormat="1" applyFont="1" applyFill="1" applyBorder="1" applyAlignment="1" applyProtection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</xf>
    <xf numFmtId="1" fontId="11" fillId="0" borderId="10" xfId="2" applyNumberFormat="1" applyFont="1" applyFill="1" applyBorder="1" applyAlignment="1" applyProtection="1">
      <alignment horizontal="center" vertical="center"/>
    </xf>
    <xf numFmtId="49" fontId="11" fillId="0" borderId="27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vertical="center" wrapText="1"/>
    </xf>
    <xf numFmtId="49" fontId="11" fillId="0" borderId="25" xfId="0" applyNumberFormat="1" applyFont="1" applyFill="1" applyBorder="1" applyAlignment="1" applyProtection="1">
      <alignment horizontal="center" vertical="center"/>
    </xf>
    <xf numFmtId="172" fontId="11" fillId="0" borderId="33" xfId="2" applyNumberFormat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>
      <alignment horizontal="center" vertical="center" wrapText="1"/>
    </xf>
    <xf numFmtId="170" fontId="27" fillId="0" borderId="10" xfId="2" applyNumberFormat="1" applyFont="1" applyFill="1" applyBorder="1" applyAlignment="1" applyProtection="1">
      <alignment horizontal="center" vertical="center"/>
    </xf>
    <xf numFmtId="171" fontId="30" fillId="0" borderId="10" xfId="2" applyNumberFormat="1" applyFont="1" applyFill="1" applyBorder="1" applyAlignment="1" applyProtection="1">
      <alignment horizontal="center" vertical="center"/>
    </xf>
    <xf numFmtId="0" fontId="7" fillId="0" borderId="56" xfId="2" applyFont="1" applyFill="1" applyBorder="1" applyAlignment="1">
      <alignment horizontal="center" vertical="center" wrapText="1"/>
    </xf>
    <xf numFmtId="0" fontId="27" fillId="0" borderId="72" xfId="2" applyFont="1" applyFill="1" applyBorder="1" applyAlignment="1">
      <alignment horizontal="center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center" vertical="center" wrapText="1"/>
    </xf>
    <xf numFmtId="171" fontId="11" fillId="0" borderId="10" xfId="2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vertical="center" wrapText="1"/>
    </xf>
    <xf numFmtId="49" fontId="11" fillId="0" borderId="45" xfId="0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left" vertical="center"/>
    </xf>
    <xf numFmtId="171" fontId="31" fillId="0" borderId="8" xfId="0" applyNumberFormat="1" applyFont="1" applyFill="1" applyBorder="1" applyAlignment="1" applyProtection="1">
      <alignment horizontal="center" vertical="center"/>
    </xf>
    <xf numFmtId="167" fontId="11" fillId="0" borderId="20" xfId="0" applyNumberFormat="1" applyFont="1" applyFill="1" applyBorder="1" applyAlignment="1" applyProtection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1" fontId="11" fillId="0" borderId="25" xfId="0" applyNumberFormat="1" applyFont="1" applyFill="1" applyBorder="1" applyAlignment="1">
      <alignment horizontal="center" vertical="center" wrapText="1"/>
    </xf>
    <xf numFmtId="167" fontId="11" fillId="0" borderId="67" xfId="2" applyNumberFormat="1" applyFont="1" applyFill="1" applyBorder="1" applyAlignment="1" applyProtection="1">
      <alignment horizontal="center" vertical="center"/>
    </xf>
    <xf numFmtId="1" fontId="11" fillId="0" borderId="40" xfId="2" applyNumberFormat="1" applyFont="1" applyFill="1" applyBorder="1" applyAlignment="1" applyProtection="1">
      <alignment horizontal="center" vertical="center"/>
    </xf>
    <xf numFmtId="167" fontId="11" fillId="0" borderId="41" xfId="2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left" vertical="center" wrapText="1"/>
    </xf>
    <xf numFmtId="171" fontId="31" fillId="0" borderId="10" xfId="0" applyNumberFormat="1" applyFont="1" applyFill="1" applyBorder="1" applyAlignment="1" applyProtection="1">
      <alignment horizontal="center" vertical="center"/>
    </xf>
    <xf numFmtId="0" fontId="11" fillId="0" borderId="45" xfId="0" applyNumberFormat="1" applyFont="1" applyFill="1" applyBorder="1" applyAlignment="1" applyProtection="1">
      <alignment horizontal="left" vertical="center"/>
    </xf>
    <xf numFmtId="171" fontId="31" fillId="0" borderId="4" xfId="0" applyNumberFormat="1" applyFont="1" applyFill="1" applyBorder="1" applyAlignment="1" applyProtection="1">
      <alignment horizontal="center" vertical="center"/>
    </xf>
    <xf numFmtId="167" fontId="11" fillId="0" borderId="21" xfId="0" applyNumberFormat="1" applyFont="1" applyFill="1" applyBorder="1" applyAlignment="1" applyProtection="1">
      <alignment horizontal="center" vertical="center"/>
    </xf>
    <xf numFmtId="1" fontId="11" fillId="0" borderId="59" xfId="0" applyNumberFormat="1" applyFont="1" applyFill="1" applyBorder="1" applyAlignment="1" applyProtection="1">
      <alignment horizontal="center" vertical="center"/>
    </xf>
    <xf numFmtId="167" fontId="11" fillId="0" borderId="56" xfId="2" applyNumberFormat="1" applyFont="1" applyFill="1" applyBorder="1" applyAlignment="1" applyProtection="1">
      <alignment horizontal="center" vertical="center"/>
    </xf>
    <xf numFmtId="167" fontId="11" fillId="0" borderId="9" xfId="2" applyNumberFormat="1" applyFont="1" applyFill="1" applyBorder="1" applyAlignment="1" applyProtection="1">
      <alignment horizontal="center" vertical="center"/>
    </xf>
    <xf numFmtId="167" fontId="11" fillId="0" borderId="0" xfId="2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49" fontId="11" fillId="0" borderId="21" xfId="0" applyNumberFormat="1" applyFont="1" applyFill="1" applyBorder="1" applyAlignment="1" applyProtection="1">
      <alignment horizontal="center" vertical="center"/>
    </xf>
    <xf numFmtId="1" fontId="11" fillId="0" borderId="3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 applyProtection="1">
      <alignment horizontal="center" vertical="center"/>
    </xf>
    <xf numFmtId="171" fontId="7" fillId="0" borderId="6" xfId="2" applyNumberFormat="1" applyFont="1" applyFill="1" applyBorder="1" applyAlignment="1" applyProtection="1">
      <alignment horizontal="center" vertical="center"/>
    </xf>
    <xf numFmtId="171" fontId="7" fillId="0" borderId="7" xfId="2" applyNumberFormat="1" applyFont="1" applyFill="1" applyBorder="1" applyAlignment="1" applyProtection="1">
      <alignment horizontal="center" vertical="center"/>
    </xf>
    <xf numFmtId="171" fontId="7" fillId="0" borderId="8" xfId="2" applyNumberFormat="1" applyFont="1" applyFill="1" applyBorder="1" applyAlignment="1" applyProtection="1">
      <alignment horizontal="center" vertical="center"/>
    </xf>
    <xf numFmtId="171" fontId="7" fillId="0" borderId="55" xfId="2" applyNumberFormat="1" applyFont="1" applyFill="1" applyBorder="1" applyAlignment="1" applyProtection="1">
      <alignment horizontal="center" vertical="center"/>
    </xf>
    <xf numFmtId="171" fontId="7" fillId="0" borderId="40" xfId="2" applyNumberFormat="1" applyFont="1" applyFill="1" applyBorder="1" applyAlignment="1" applyProtection="1">
      <alignment horizontal="center" vertical="center"/>
    </xf>
    <xf numFmtId="1" fontId="11" fillId="0" borderId="37" xfId="2" applyNumberFormat="1" applyFont="1" applyFill="1" applyBorder="1" applyAlignment="1">
      <alignment horizontal="center" vertical="center" wrapText="1"/>
    </xf>
    <xf numFmtId="167" fontId="11" fillId="0" borderId="35" xfId="2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 applyProtection="1">
      <alignment horizontal="center" vertical="center"/>
    </xf>
    <xf numFmtId="1" fontId="11" fillId="0" borderId="44" xfId="2" applyNumberFormat="1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1" fontId="11" fillId="0" borderId="68" xfId="2" applyNumberFormat="1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70" fontId="11" fillId="0" borderId="0" xfId="2" applyNumberFormat="1" applyFont="1" applyFill="1" applyBorder="1" applyAlignment="1" applyProtection="1">
      <alignment horizontal="right" vertical="center"/>
    </xf>
    <xf numFmtId="167" fontId="28" fillId="0" borderId="0" xfId="2" applyNumberFormat="1" applyFont="1" applyFill="1" applyBorder="1" applyAlignment="1" applyProtection="1">
      <alignment horizontal="center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167" fontId="11" fillId="0" borderId="57" xfId="2" applyNumberFormat="1" applyFont="1" applyFill="1" applyBorder="1" applyAlignment="1" applyProtection="1">
      <alignment horizontal="center" vertical="center"/>
    </xf>
    <xf numFmtId="167" fontId="11" fillId="0" borderId="16" xfId="2" applyNumberFormat="1" applyFont="1" applyFill="1" applyBorder="1" applyAlignment="1" applyProtection="1">
      <alignment horizontal="center" vertical="center"/>
    </xf>
    <xf numFmtId="0" fontId="7" fillId="0" borderId="28" xfId="2" applyFont="1" applyFill="1" applyBorder="1" applyAlignment="1">
      <alignment horizontal="center" vertical="center" wrapText="1"/>
    </xf>
    <xf numFmtId="0" fontId="27" fillId="0" borderId="0" xfId="2" applyNumberFormat="1" applyFont="1" applyFill="1" applyBorder="1" applyAlignment="1" applyProtection="1">
      <alignment horizontal="center" vertical="center"/>
    </xf>
    <xf numFmtId="170" fontId="29" fillId="0" borderId="0" xfId="2" applyNumberFormat="1" applyFont="1" applyFill="1" applyBorder="1" applyAlignment="1" applyProtection="1">
      <alignment horizontal="center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171" fontId="11" fillId="0" borderId="12" xfId="2" applyNumberFormat="1" applyFont="1" applyFill="1" applyBorder="1" applyAlignment="1" applyProtection="1">
      <alignment horizontal="center" vertical="center"/>
    </xf>
    <xf numFmtId="171" fontId="11" fillId="0" borderId="11" xfId="2" applyNumberFormat="1" applyFont="1" applyFill="1" applyBorder="1" applyAlignment="1" applyProtection="1">
      <alignment horizontal="center" vertical="center"/>
    </xf>
    <xf numFmtId="171" fontId="11" fillId="0" borderId="18" xfId="2" applyNumberFormat="1" applyFont="1" applyFill="1" applyBorder="1" applyAlignment="1" applyProtection="1">
      <alignment horizontal="center" vertical="center"/>
    </xf>
    <xf numFmtId="0" fontId="2" fillId="0" borderId="0" xfId="0" quotePrefix="1" applyFont="1"/>
    <xf numFmtId="0" fontId="2" fillId="3" borderId="1" xfId="0" applyFont="1" applyFill="1" applyBorder="1" applyAlignment="1">
      <alignment horizontal="left" vertical="center" wrapText="1"/>
    </xf>
    <xf numFmtId="168" fontId="3" fillId="3" borderId="1" xfId="0" applyNumberFormat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7" fontId="2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1" fillId="0" borderId="20" xfId="2" applyFont="1" applyFill="1" applyBorder="1" applyAlignment="1">
      <alignment horizontal="center" vertical="center" wrapText="1"/>
    </xf>
    <xf numFmtId="49" fontId="11" fillId="0" borderId="20" xfId="2" applyNumberFormat="1" applyFont="1" applyFill="1" applyBorder="1" applyAlignment="1">
      <alignment horizontal="center" vertical="center" wrapText="1"/>
    </xf>
    <xf numFmtId="1" fontId="11" fillId="0" borderId="20" xfId="2" applyNumberFormat="1" applyFont="1" applyFill="1" applyBorder="1" applyAlignment="1" applyProtection="1">
      <alignment horizontal="center" vertical="center"/>
    </xf>
    <xf numFmtId="1" fontId="11" fillId="0" borderId="16" xfId="2" applyNumberFormat="1" applyFont="1" applyFill="1" applyBorder="1" applyAlignment="1" applyProtection="1">
      <alignment horizontal="center" vertical="center"/>
    </xf>
    <xf numFmtId="0" fontId="11" fillId="0" borderId="28" xfId="2" applyFont="1" applyFill="1" applyBorder="1" applyAlignment="1">
      <alignment horizontal="center" vertical="center" wrapText="1"/>
    </xf>
    <xf numFmtId="0" fontId="11" fillId="0" borderId="28" xfId="2" applyNumberFormat="1" applyFont="1" applyFill="1" applyBorder="1" applyAlignment="1">
      <alignment horizontal="center" vertical="center" wrapText="1"/>
    </xf>
    <xf numFmtId="0" fontId="11" fillId="0" borderId="56" xfId="2" applyNumberFormat="1" applyFont="1" applyFill="1" applyBorder="1" applyAlignment="1">
      <alignment horizontal="center" vertical="center" wrapText="1"/>
    </xf>
    <xf numFmtId="49" fontId="11" fillId="0" borderId="28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28" xfId="2" applyNumberFormat="1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56" xfId="2" applyFont="1" applyFill="1" applyBorder="1" applyAlignment="1">
      <alignment horizontal="center" vertical="center" wrapText="1"/>
    </xf>
    <xf numFmtId="170" fontId="11" fillId="0" borderId="28" xfId="2" applyNumberFormat="1" applyFont="1" applyFill="1" applyBorder="1" applyAlignment="1" applyProtection="1">
      <alignment horizontal="center" vertical="center"/>
    </xf>
    <xf numFmtId="49" fontId="3" fillId="0" borderId="7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 wrapText="1"/>
    </xf>
    <xf numFmtId="0" fontId="11" fillId="0" borderId="45" xfId="2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 wrapText="1"/>
    </xf>
    <xf numFmtId="172" fontId="11" fillId="0" borderId="28" xfId="2" applyNumberFormat="1" applyFont="1" applyFill="1" applyBorder="1" applyAlignment="1" applyProtection="1">
      <alignment horizontal="center" vertical="center"/>
    </xf>
    <xf numFmtId="1" fontId="11" fillId="0" borderId="28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172" fontId="11" fillId="0" borderId="45" xfId="2" applyNumberFormat="1" applyFont="1" applyFill="1" applyBorder="1" applyAlignment="1" applyProtection="1">
      <alignment horizontal="center" vertical="center"/>
    </xf>
    <xf numFmtId="1" fontId="11" fillId="0" borderId="28" xfId="2" applyNumberFormat="1" applyFont="1" applyFill="1" applyBorder="1" applyAlignment="1">
      <alignment horizontal="center" vertical="center"/>
    </xf>
    <xf numFmtId="49" fontId="11" fillId="0" borderId="28" xfId="2" applyNumberFormat="1" applyFont="1" applyFill="1" applyBorder="1" applyAlignment="1">
      <alignment horizontal="center" vertical="center"/>
    </xf>
    <xf numFmtId="49" fontId="11" fillId="0" borderId="17" xfId="2" applyNumberFormat="1" applyFont="1" applyFill="1" applyBorder="1" applyAlignment="1">
      <alignment horizontal="center" vertical="center"/>
    </xf>
    <xf numFmtId="49" fontId="11" fillId="0" borderId="10" xfId="2" applyNumberFormat="1" applyFont="1" applyFill="1" applyBorder="1" applyAlignment="1">
      <alignment horizontal="center" vertical="center"/>
    </xf>
    <xf numFmtId="171" fontId="11" fillId="0" borderId="28" xfId="2" applyNumberFormat="1" applyFont="1" applyFill="1" applyBorder="1" applyAlignment="1" applyProtection="1">
      <alignment horizontal="center" vertical="center"/>
    </xf>
    <xf numFmtId="171" fontId="11" fillId="0" borderId="17" xfId="2" applyNumberFormat="1" applyFont="1" applyFill="1" applyBorder="1" applyAlignment="1" applyProtection="1">
      <alignment horizontal="center" vertical="center"/>
    </xf>
    <xf numFmtId="1" fontId="7" fillId="0" borderId="28" xfId="2" applyNumberFormat="1" applyFont="1" applyFill="1" applyBorder="1" applyAlignment="1">
      <alignment horizontal="center" vertical="center"/>
    </xf>
    <xf numFmtId="49" fontId="7" fillId="0" borderId="28" xfId="2" applyNumberFormat="1" applyFont="1" applyFill="1" applyBorder="1" applyAlignment="1">
      <alignment horizontal="center" vertical="center"/>
    </xf>
    <xf numFmtId="49" fontId="7" fillId="0" borderId="17" xfId="2" applyNumberFormat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7" fillId="0" borderId="28" xfId="2" applyNumberFormat="1" applyFont="1" applyFill="1" applyBorder="1" applyAlignment="1">
      <alignment horizontal="center" vertical="center"/>
    </xf>
    <xf numFmtId="1" fontId="11" fillId="0" borderId="28" xfId="2" applyNumberFormat="1" applyFont="1" applyFill="1" applyBorder="1" applyAlignment="1" applyProtection="1">
      <alignment horizontal="center" vertical="center"/>
    </xf>
    <xf numFmtId="1" fontId="11" fillId="0" borderId="17" xfId="2" applyNumberFormat="1" applyFont="1" applyFill="1" applyBorder="1" applyAlignment="1" applyProtection="1">
      <alignment horizontal="center" vertical="center"/>
    </xf>
    <xf numFmtId="49" fontId="7" fillId="0" borderId="28" xfId="0" applyNumberFormat="1" applyFont="1" applyFill="1" applyBorder="1" applyAlignment="1" applyProtection="1">
      <alignment horizontal="center" vertical="center"/>
    </xf>
    <xf numFmtId="171" fontId="31" fillId="0" borderId="10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 applyProtection="1">
      <alignment horizontal="center" vertical="center"/>
    </xf>
    <xf numFmtId="172" fontId="11" fillId="0" borderId="1" xfId="2" applyNumberFormat="1" applyFont="1" applyFill="1" applyBorder="1" applyAlignment="1" applyProtection="1">
      <alignment horizontal="center" vertical="center"/>
    </xf>
    <xf numFmtId="172" fontId="11" fillId="0" borderId="10" xfId="2" applyNumberFormat="1" applyFont="1" applyFill="1" applyBorder="1" applyAlignment="1" applyProtection="1">
      <alignment horizontal="center" vertical="center"/>
    </xf>
    <xf numFmtId="172" fontId="11" fillId="0" borderId="9" xfId="2" applyNumberFormat="1" applyFont="1" applyFill="1" applyBorder="1" applyAlignment="1" applyProtection="1">
      <alignment horizontal="center" vertical="center"/>
    </xf>
    <xf numFmtId="172" fontId="7" fillId="0" borderId="33" xfId="2" applyNumberFormat="1" applyFont="1" applyFill="1" applyBorder="1" applyAlignment="1" applyProtection="1">
      <alignment horizontal="center" vertical="center"/>
    </xf>
    <xf numFmtId="0" fontId="7" fillId="0" borderId="17" xfId="2" applyNumberFormat="1" applyFont="1" applyFill="1" applyBorder="1" applyAlignment="1">
      <alignment horizontal="center" vertical="center"/>
    </xf>
    <xf numFmtId="1" fontId="7" fillId="0" borderId="17" xfId="2" applyNumberFormat="1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70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19" xfId="2" applyNumberFormat="1" applyFont="1" applyFill="1" applyBorder="1" applyAlignment="1" applyProtection="1">
      <alignment horizontal="center" vertical="center" wrapText="1"/>
    </xf>
    <xf numFmtId="170" fontId="11" fillId="0" borderId="18" xfId="2" applyNumberFormat="1" applyFont="1" applyFill="1" applyBorder="1" applyAlignment="1" applyProtection="1">
      <alignment horizontal="center" vertical="center" wrapText="1"/>
    </xf>
    <xf numFmtId="167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1" fontId="11" fillId="0" borderId="21" xfId="0" applyNumberFormat="1" applyFont="1" applyFill="1" applyBorder="1" applyAlignment="1">
      <alignment horizontal="center" vertical="center" wrapText="1"/>
    </xf>
    <xf numFmtId="1" fontId="11" fillId="0" borderId="19" xfId="2" applyNumberFormat="1" applyFont="1" applyFill="1" applyBorder="1" applyAlignment="1" applyProtection="1">
      <alignment horizontal="center" vertical="center"/>
    </xf>
    <xf numFmtId="1" fontId="11" fillId="0" borderId="11" xfId="2" applyNumberFormat="1" applyFont="1" applyFill="1" applyBorder="1" applyAlignment="1" applyProtection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 wrapText="1"/>
    </xf>
    <xf numFmtId="172" fontId="11" fillId="0" borderId="11" xfId="2" applyNumberFormat="1" applyFont="1" applyFill="1" applyBorder="1" applyAlignment="1" applyProtection="1">
      <alignment horizontal="center" vertical="center"/>
    </xf>
    <xf numFmtId="172" fontId="11" fillId="0" borderId="18" xfId="2" applyNumberFormat="1" applyFont="1" applyFill="1" applyBorder="1" applyAlignment="1" applyProtection="1">
      <alignment horizontal="center" vertical="center"/>
    </xf>
    <xf numFmtId="172" fontId="11" fillId="0" borderId="12" xfId="2" applyNumberFormat="1" applyFont="1" applyFill="1" applyBorder="1" applyAlignment="1" applyProtection="1">
      <alignment horizontal="center" vertical="center"/>
    </xf>
    <xf numFmtId="172" fontId="7" fillId="0" borderId="12" xfId="2" applyNumberFormat="1" applyFont="1" applyFill="1" applyBorder="1" applyAlignment="1" applyProtection="1">
      <alignment horizontal="center" vertical="center"/>
    </xf>
    <xf numFmtId="1" fontId="7" fillId="0" borderId="18" xfId="2" applyNumberFormat="1" applyFont="1" applyFill="1" applyBorder="1" applyAlignment="1" applyProtection="1">
      <alignment horizontal="center" vertical="center"/>
    </xf>
    <xf numFmtId="167" fontId="11" fillId="0" borderId="37" xfId="2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center" vertical="center" wrapText="1"/>
    </xf>
    <xf numFmtId="1" fontId="7" fillId="0" borderId="57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167" fontId="11" fillId="0" borderId="6" xfId="2" applyNumberFormat="1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1" fontId="11" fillId="0" borderId="37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49" fontId="11" fillId="0" borderId="35" xfId="0" applyNumberFormat="1" applyFont="1" applyFill="1" applyBorder="1" applyAlignment="1" applyProtection="1">
      <alignment horizontal="center" vertical="center"/>
    </xf>
    <xf numFmtId="171" fontId="11" fillId="0" borderId="61" xfId="0" applyNumberFormat="1" applyFont="1" applyFill="1" applyBorder="1" applyAlignment="1" applyProtection="1">
      <alignment horizontal="left" vertical="center" wrapText="1"/>
    </xf>
    <xf numFmtId="171" fontId="7" fillId="0" borderId="53" xfId="0" applyNumberFormat="1" applyFont="1" applyFill="1" applyBorder="1" applyAlignment="1" applyProtection="1">
      <alignment horizontal="center" vertical="center"/>
    </xf>
    <xf numFmtId="171" fontId="7" fillId="0" borderId="35" xfId="0" applyNumberFormat="1" applyFont="1" applyFill="1" applyBorder="1" applyAlignment="1" applyProtection="1">
      <alignment horizontal="center" vertical="center"/>
    </xf>
    <xf numFmtId="171" fontId="7" fillId="0" borderId="63" xfId="0" applyNumberFormat="1" applyFont="1" applyFill="1" applyBorder="1" applyAlignment="1" applyProtection="1">
      <alignment horizontal="center" vertical="center"/>
    </xf>
    <xf numFmtId="171" fontId="7" fillId="0" borderId="62" xfId="0" applyNumberFormat="1" applyFont="1" applyFill="1" applyBorder="1" applyAlignment="1" applyProtection="1">
      <alignment horizontal="center" vertical="center"/>
    </xf>
    <xf numFmtId="167" fontId="11" fillId="0" borderId="53" xfId="0" applyNumberFormat="1" applyFont="1" applyFill="1" applyBorder="1" applyAlignment="1" applyProtection="1">
      <alignment horizontal="center" vertical="center"/>
    </xf>
    <xf numFmtId="171" fontId="11" fillId="0" borderId="53" xfId="0" applyNumberFormat="1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left" vertical="top" wrapText="1"/>
    </xf>
    <xf numFmtId="0" fontId="11" fillId="0" borderId="75" xfId="0" applyFont="1" applyFill="1" applyBorder="1" applyAlignment="1">
      <alignment horizontal="left" vertical="top" wrapText="1"/>
    </xf>
    <xf numFmtId="171" fontId="11" fillId="0" borderId="52" xfId="2" applyNumberFormat="1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left" vertical="top" wrapText="1"/>
    </xf>
    <xf numFmtId="0" fontId="11" fillId="0" borderId="62" xfId="0" applyFont="1" applyFill="1" applyBorder="1" applyAlignment="1">
      <alignment horizontal="left" vertical="top" wrapText="1"/>
    </xf>
    <xf numFmtId="0" fontId="11" fillId="0" borderId="51" xfId="0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left" vertical="top" wrapText="1"/>
    </xf>
    <xf numFmtId="171" fontId="11" fillId="0" borderId="20" xfId="2" applyNumberFormat="1" applyFont="1" applyFill="1" applyBorder="1" applyAlignment="1" applyProtection="1">
      <alignment horizontal="center" vertical="center"/>
    </xf>
    <xf numFmtId="171" fontId="11" fillId="0" borderId="8" xfId="2" applyNumberFormat="1" applyFont="1" applyFill="1" applyBorder="1" applyAlignment="1" applyProtection="1">
      <alignment horizontal="center" vertical="center"/>
    </xf>
    <xf numFmtId="171" fontId="11" fillId="0" borderId="7" xfId="2" applyNumberFormat="1" applyFont="1" applyFill="1" applyBorder="1" applyAlignment="1" applyProtection="1">
      <alignment horizontal="center" vertical="center"/>
    </xf>
    <xf numFmtId="171" fontId="11" fillId="0" borderId="6" xfId="2" applyNumberFormat="1" applyFont="1" applyFill="1" applyBorder="1" applyAlignment="1" applyProtection="1">
      <alignment horizontal="center" vertical="center"/>
    </xf>
    <xf numFmtId="171" fontId="11" fillId="0" borderId="21" xfId="2" applyNumberFormat="1" applyFont="1" applyFill="1" applyBorder="1" applyAlignment="1" applyProtection="1">
      <alignment horizontal="center" vertical="center"/>
    </xf>
    <xf numFmtId="171" fontId="7" fillId="0" borderId="12" xfId="2" applyNumberFormat="1" applyFont="1" applyFill="1" applyBorder="1" applyAlignment="1" applyProtection="1">
      <alignment horizontal="center" vertical="center"/>
    </xf>
    <xf numFmtId="171" fontId="7" fillId="0" borderId="11" xfId="2" applyNumberFormat="1" applyFont="1" applyFill="1" applyBorder="1" applyAlignment="1" applyProtection="1">
      <alignment horizontal="center" vertical="center"/>
    </xf>
    <xf numFmtId="171" fontId="7" fillId="0" borderId="18" xfId="2" applyNumberFormat="1" applyFont="1" applyFill="1" applyBorder="1" applyAlignment="1" applyProtection="1">
      <alignment horizontal="center" vertical="center"/>
    </xf>
    <xf numFmtId="171" fontId="11" fillId="0" borderId="38" xfId="2" applyNumberFormat="1" applyFont="1" applyFill="1" applyBorder="1" applyAlignment="1" applyProtection="1">
      <alignment horizontal="center" vertical="center"/>
    </xf>
    <xf numFmtId="171" fontId="11" fillId="0" borderId="40" xfId="2" applyNumberFormat="1" applyFont="1" applyFill="1" applyBorder="1" applyAlignment="1" applyProtection="1">
      <alignment horizontal="center" vertical="center"/>
    </xf>
    <xf numFmtId="171" fontId="11" fillId="0" borderId="55" xfId="2" applyNumberFormat="1" applyFont="1" applyFill="1" applyBorder="1" applyAlignment="1" applyProtection="1">
      <alignment horizontal="center" vertical="center"/>
    </xf>
    <xf numFmtId="171" fontId="11" fillId="0" borderId="41" xfId="2" applyNumberFormat="1" applyFont="1" applyFill="1" applyBorder="1" applyAlignment="1" applyProtection="1">
      <alignment horizontal="center" vertical="center"/>
    </xf>
    <xf numFmtId="171" fontId="7" fillId="0" borderId="41" xfId="2" applyNumberFormat="1" applyFont="1" applyFill="1" applyBorder="1" applyAlignment="1" applyProtection="1">
      <alignment horizontal="center" vertical="center"/>
    </xf>
    <xf numFmtId="49" fontId="11" fillId="0" borderId="38" xfId="2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 applyProtection="1">
      <alignment horizontal="center" vertical="center"/>
    </xf>
    <xf numFmtId="0" fontId="7" fillId="0" borderId="38" xfId="2" applyNumberFormat="1" applyFont="1" applyFill="1" applyBorder="1" applyAlignment="1" applyProtection="1">
      <alignment horizontal="center" vertical="center"/>
    </xf>
    <xf numFmtId="171" fontId="7" fillId="0" borderId="38" xfId="2" applyNumberFormat="1" applyFont="1" applyFill="1" applyBorder="1" applyAlignment="1" applyProtection="1">
      <alignment horizontal="center" vertical="center"/>
    </xf>
    <xf numFmtId="0" fontId="7" fillId="0" borderId="28" xfId="2" applyNumberFormat="1" applyFont="1" applyFill="1" applyBorder="1" applyAlignment="1" applyProtection="1">
      <alignment horizontal="center" vertical="center"/>
    </xf>
    <xf numFmtId="171" fontId="7" fillId="0" borderId="28" xfId="2" applyNumberFormat="1" applyFont="1" applyFill="1" applyBorder="1" applyAlignment="1" applyProtection="1">
      <alignment horizontal="center" vertical="center"/>
    </xf>
    <xf numFmtId="49" fontId="11" fillId="0" borderId="21" xfId="2" applyNumberFormat="1" applyFont="1" applyFill="1" applyBorder="1" applyAlignment="1" applyProtection="1">
      <alignment horizontal="center" vertical="center"/>
    </xf>
    <xf numFmtId="0" fontId="7" fillId="0" borderId="21" xfId="2" applyNumberFormat="1" applyFont="1" applyFill="1" applyBorder="1" applyAlignment="1" applyProtection="1">
      <alignment horizontal="center" vertical="center"/>
    </xf>
    <xf numFmtId="172" fontId="7" fillId="0" borderId="21" xfId="2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49" fontId="7" fillId="0" borderId="25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center" vertical="center"/>
    </xf>
    <xf numFmtId="1" fontId="7" fillId="0" borderId="28" xfId="2" applyNumberFormat="1" applyFont="1" applyFill="1" applyBorder="1" applyAlignment="1" applyProtection="1">
      <alignment horizontal="center" vertical="center"/>
    </xf>
    <xf numFmtId="0" fontId="7" fillId="0" borderId="25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>
      <alignment horizontal="center" vertical="center"/>
    </xf>
    <xf numFmtId="0" fontId="7" fillId="0" borderId="21" xfId="2" applyNumberFormat="1" applyFont="1" applyFill="1" applyBorder="1" applyAlignment="1">
      <alignment horizontal="center" vertical="center"/>
    </xf>
    <xf numFmtId="0" fontId="7" fillId="0" borderId="59" xfId="2" applyNumberFormat="1" applyFont="1" applyFill="1" applyBorder="1" applyAlignment="1">
      <alignment horizontal="center" vertical="center"/>
    </xf>
    <xf numFmtId="49" fontId="7" fillId="0" borderId="18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 applyProtection="1">
      <alignment horizontal="center" vertical="center"/>
    </xf>
    <xf numFmtId="0" fontId="7" fillId="0" borderId="11" xfId="2" applyNumberFormat="1" applyFont="1" applyFill="1" applyBorder="1" applyAlignment="1">
      <alignment horizontal="center" vertical="center"/>
    </xf>
    <xf numFmtId="1" fontId="7" fillId="0" borderId="18" xfId="2" applyNumberFormat="1" applyFont="1" applyFill="1" applyBorder="1" applyAlignment="1">
      <alignment horizontal="center" vertical="center" wrapText="1"/>
    </xf>
    <xf numFmtId="0" fontId="7" fillId="0" borderId="66" xfId="2" applyNumberFormat="1" applyFont="1" applyFill="1" applyBorder="1" applyAlignment="1">
      <alignment horizontal="center" vertical="center" wrapText="1"/>
    </xf>
    <xf numFmtId="0" fontId="7" fillId="0" borderId="18" xfId="2" applyNumberFormat="1" applyFont="1" applyFill="1" applyBorder="1" applyAlignment="1">
      <alignment horizontal="center" vertical="center" wrapText="1"/>
    </xf>
    <xf numFmtId="1" fontId="11" fillId="0" borderId="60" xfId="2" applyNumberFormat="1" applyFont="1" applyFill="1" applyBorder="1" applyAlignment="1" applyProtection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 wrapText="1"/>
    </xf>
    <xf numFmtId="0" fontId="11" fillId="0" borderId="9" xfId="2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7" fillId="0" borderId="27" xfId="0" applyNumberFormat="1" applyFont="1" applyFill="1" applyBorder="1" applyAlignment="1" applyProtection="1">
      <alignment horizontal="center" vertical="center"/>
    </xf>
    <xf numFmtId="49" fontId="27" fillId="0" borderId="28" xfId="2" applyNumberFormat="1" applyFont="1" applyFill="1" applyBorder="1" applyAlignment="1">
      <alignment horizontal="left" vertical="center" wrapText="1"/>
    </xf>
    <xf numFmtId="0" fontId="11" fillId="0" borderId="76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 applyProtection="1">
      <alignment vertical="center"/>
    </xf>
    <xf numFmtId="0" fontId="7" fillId="0" borderId="56" xfId="2" applyNumberFormat="1" applyFont="1" applyFill="1" applyBorder="1" applyAlignment="1" applyProtection="1">
      <alignment vertical="center"/>
    </xf>
    <xf numFmtId="0" fontId="7" fillId="0" borderId="10" xfId="2" applyNumberFormat="1" applyFont="1" applyFill="1" applyBorder="1" applyAlignment="1" applyProtection="1">
      <alignment vertical="center"/>
    </xf>
    <xf numFmtId="49" fontId="11" fillId="0" borderId="73" xfId="0" applyNumberFormat="1" applyFont="1" applyFill="1" applyBorder="1" applyAlignment="1">
      <alignment horizontal="center" vertical="center" wrapText="1"/>
    </xf>
    <xf numFmtId="49" fontId="3" fillId="0" borderId="76" xfId="0" applyNumberFormat="1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56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171" fontId="11" fillId="0" borderId="19" xfId="2" applyNumberFormat="1" applyFont="1" applyFill="1" applyBorder="1" applyAlignment="1" applyProtection="1">
      <alignment horizontal="center" vertical="center"/>
    </xf>
    <xf numFmtId="171" fontId="11" fillId="0" borderId="39" xfId="2" applyNumberFormat="1" applyFont="1" applyFill="1" applyBorder="1" applyAlignment="1" applyProtection="1">
      <alignment horizontal="center" vertical="center"/>
    </xf>
    <xf numFmtId="49" fontId="7" fillId="0" borderId="26" xfId="2" applyNumberFormat="1" applyFont="1" applyFill="1" applyBorder="1" applyAlignment="1">
      <alignment vertical="center" wrapText="1"/>
    </xf>
    <xf numFmtId="171" fontId="11" fillId="0" borderId="57" xfId="2" applyNumberFormat="1" applyFont="1" applyFill="1" applyBorder="1" applyAlignment="1" applyProtection="1">
      <alignment vertical="center" wrapText="1"/>
    </xf>
    <xf numFmtId="171" fontId="11" fillId="0" borderId="57" xfId="2" applyNumberFormat="1" applyFont="1" applyFill="1" applyBorder="1" applyAlignment="1" applyProtection="1">
      <alignment horizontal="center" vertical="center"/>
    </xf>
    <xf numFmtId="171" fontId="11" fillId="0" borderId="16" xfId="2" applyNumberFormat="1" applyFont="1" applyFill="1" applyBorder="1" applyAlignment="1" applyProtection="1">
      <alignment horizontal="center" vertical="center"/>
    </xf>
    <xf numFmtId="171" fontId="11" fillId="0" borderId="56" xfId="2" applyNumberFormat="1" applyFont="1" applyFill="1" applyBorder="1" applyAlignment="1" applyProtection="1">
      <alignment vertical="center" wrapText="1"/>
    </xf>
    <xf numFmtId="171" fontId="11" fillId="0" borderId="56" xfId="2" applyNumberFormat="1" applyFont="1" applyFill="1" applyBorder="1" applyAlignment="1" applyProtection="1">
      <alignment horizontal="center" vertical="center"/>
    </xf>
    <xf numFmtId="171" fontId="11" fillId="0" borderId="66" xfId="2" applyNumberFormat="1" applyFont="1" applyFill="1" applyBorder="1" applyAlignment="1" applyProtection="1">
      <alignment horizontal="center" vertical="center"/>
    </xf>
    <xf numFmtId="1" fontId="7" fillId="0" borderId="38" xfId="2" applyNumberFormat="1" applyFont="1" applyFill="1" applyBorder="1" applyAlignment="1" applyProtection="1">
      <alignment horizontal="center" vertical="center"/>
    </xf>
    <xf numFmtId="1" fontId="7" fillId="0" borderId="39" xfId="2" applyNumberFormat="1" applyFont="1" applyFill="1" applyBorder="1" applyAlignment="1" applyProtection="1">
      <alignment horizontal="center" vertical="center"/>
    </xf>
    <xf numFmtId="1" fontId="7" fillId="0" borderId="55" xfId="2" applyNumberFormat="1" applyFont="1" applyFill="1" applyBorder="1" applyAlignment="1" applyProtection="1">
      <alignment horizontal="center" vertical="center"/>
    </xf>
    <xf numFmtId="1" fontId="7" fillId="0" borderId="40" xfId="2" applyNumberFormat="1" applyFont="1" applyFill="1" applyBorder="1" applyAlignment="1" applyProtection="1">
      <alignment horizontal="center" vertical="center"/>
    </xf>
    <xf numFmtId="1" fontId="7" fillId="0" borderId="41" xfId="2" applyNumberFormat="1" applyFont="1" applyFill="1" applyBorder="1" applyAlignment="1" applyProtection="1">
      <alignment horizontal="center" vertical="center"/>
    </xf>
    <xf numFmtId="1" fontId="7" fillId="0" borderId="67" xfId="2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 applyProtection="1">
      <alignment horizontal="center" vertical="center"/>
    </xf>
    <xf numFmtId="1" fontId="7" fillId="0" borderId="48" xfId="2" applyNumberFormat="1" applyFont="1" applyFill="1" applyBorder="1" applyAlignment="1" applyProtection="1">
      <alignment horizontal="center" vertical="center"/>
    </xf>
    <xf numFmtId="0" fontId="2" fillId="7" borderId="0" xfId="0" applyFont="1" applyFill="1"/>
    <xf numFmtId="49" fontId="7" fillId="0" borderId="20" xfId="2" applyNumberFormat="1" applyFont="1" applyFill="1" applyBorder="1" applyAlignment="1">
      <alignment vertical="center" wrapText="1"/>
    </xf>
    <xf numFmtId="49" fontId="7" fillId="0" borderId="28" xfId="0" applyNumberFormat="1" applyFont="1" applyFill="1" applyBorder="1" applyAlignment="1">
      <alignment vertical="center" wrapText="1"/>
    </xf>
    <xf numFmtId="49" fontId="7" fillId="0" borderId="28" xfId="2" applyNumberFormat="1" applyFont="1" applyFill="1" applyBorder="1" applyAlignment="1">
      <alignment horizontal="left" vertical="center" wrapText="1"/>
    </xf>
    <xf numFmtId="49" fontId="7" fillId="0" borderId="21" xfId="0" applyNumberFormat="1" applyFont="1" applyFill="1" applyBorder="1" applyAlignment="1">
      <alignment vertical="center" wrapText="1"/>
    </xf>
    <xf numFmtId="49" fontId="7" fillId="0" borderId="9" xfId="2" applyNumberFormat="1" applyFont="1" applyFill="1" applyBorder="1" applyAlignment="1">
      <alignment horizontal="center" vertical="center"/>
    </xf>
    <xf numFmtId="171" fontId="7" fillId="0" borderId="20" xfId="2" applyNumberFormat="1" applyFont="1" applyFill="1" applyBorder="1" applyAlignment="1" applyProtection="1">
      <alignment horizontal="center" vertical="center"/>
    </xf>
    <xf numFmtId="0" fontId="7" fillId="0" borderId="19" xfId="2" applyNumberFormat="1" applyFont="1" applyFill="1" applyBorder="1" applyAlignment="1">
      <alignment horizontal="center" vertical="center" wrapText="1"/>
    </xf>
    <xf numFmtId="1" fontId="7" fillId="0" borderId="9" xfId="2" applyNumberFormat="1" applyFont="1" applyFill="1" applyBorder="1" applyAlignment="1">
      <alignment horizontal="center" vertical="center"/>
    </xf>
    <xf numFmtId="1" fontId="7" fillId="0" borderId="12" xfId="2" applyNumberFormat="1" applyFont="1" applyFill="1" applyBorder="1" applyAlignment="1">
      <alignment horizontal="center" vertical="center"/>
    </xf>
    <xf numFmtId="0" fontId="7" fillId="0" borderId="77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 applyProtection="1">
      <alignment horizontal="center" vertical="center"/>
    </xf>
    <xf numFmtId="171" fontId="11" fillId="0" borderId="63" xfId="2" applyNumberFormat="1" applyFont="1" applyFill="1" applyBorder="1" applyAlignment="1" applyProtection="1">
      <alignment horizontal="center" vertical="center"/>
    </xf>
    <xf numFmtId="171" fontId="11" fillId="0" borderId="75" xfId="2" applyNumberFormat="1" applyFont="1" applyFill="1" applyBorder="1" applyAlignment="1" applyProtection="1">
      <alignment horizontal="center" vertical="center"/>
    </xf>
    <xf numFmtId="171" fontId="11" fillId="0" borderId="52" xfId="2" applyNumberFormat="1" applyFont="1" applyFill="1" applyBorder="1" applyAlignment="1" applyProtection="1">
      <alignment horizontal="center" vertical="center"/>
    </xf>
    <xf numFmtId="171" fontId="11" fillId="0" borderId="51" xfId="2" applyNumberFormat="1" applyFont="1" applyFill="1" applyBorder="1" applyAlignment="1" applyProtection="1">
      <alignment horizontal="center" vertical="center"/>
    </xf>
    <xf numFmtId="171" fontId="11" fillId="0" borderId="35" xfId="2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1" fontId="7" fillId="0" borderId="51" xfId="2" applyNumberFormat="1" applyFont="1" applyFill="1" applyBorder="1" applyAlignment="1" applyProtection="1">
      <alignment horizontal="center" vertical="center"/>
    </xf>
    <xf numFmtId="170" fontId="11" fillId="0" borderId="0" xfId="2" applyNumberFormat="1" applyFont="1" applyFill="1" applyBorder="1" applyAlignment="1" applyProtection="1">
      <alignment vertical="center"/>
    </xf>
    <xf numFmtId="170" fontId="42" fillId="0" borderId="0" xfId="2" applyNumberFormat="1" applyFont="1" applyFill="1" applyBorder="1" applyAlignment="1" applyProtection="1">
      <alignment vertical="center"/>
    </xf>
    <xf numFmtId="172" fontId="11" fillId="0" borderId="0" xfId="2" applyNumberFormat="1" applyFont="1" applyFill="1" applyBorder="1" applyAlignment="1" applyProtection="1">
      <alignment horizontal="center" vertical="center"/>
    </xf>
    <xf numFmtId="0" fontId="11" fillId="0" borderId="57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70" fontId="11" fillId="0" borderId="13" xfId="0" applyNumberFormat="1" applyFont="1" applyFill="1" applyBorder="1" applyAlignment="1" applyProtection="1">
      <alignment horizontal="center" vertical="center" wrapText="1"/>
    </xf>
    <xf numFmtId="167" fontId="11" fillId="0" borderId="20" xfId="2" applyNumberFormat="1" applyFont="1" applyFill="1" applyBorder="1" applyAlignment="1" applyProtection="1">
      <alignment horizontal="center" vertical="center"/>
    </xf>
    <xf numFmtId="167" fontId="11" fillId="0" borderId="7" xfId="2" applyNumberFormat="1" applyFont="1" applyFill="1" applyBorder="1" applyAlignment="1" applyProtection="1">
      <alignment horizontal="center" vertical="center"/>
    </xf>
    <xf numFmtId="167" fontId="11" fillId="0" borderId="13" xfId="2" applyNumberFormat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165" fontId="11" fillId="0" borderId="78" xfId="0" applyNumberFormat="1" applyFont="1" applyFill="1" applyBorder="1" applyAlignment="1" applyProtection="1">
      <alignment horizontal="center" vertical="center" wrapText="1"/>
    </xf>
    <xf numFmtId="167" fontId="7" fillId="0" borderId="79" xfId="0" applyNumberFormat="1" applyFont="1" applyFill="1" applyBorder="1" applyAlignment="1" applyProtection="1">
      <alignment horizontal="center" vertical="center"/>
    </xf>
    <xf numFmtId="0" fontId="7" fillId="0" borderId="80" xfId="0" applyFont="1" applyFill="1" applyBorder="1" applyAlignment="1">
      <alignment horizontal="center" vertical="center" wrapText="1"/>
    </xf>
    <xf numFmtId="0" fontId="7" fillId="0" borderId="38" xfId="2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165" fontId="7" fillId="0" borderId="77" xfId="0" applyNumberFormat="1" applyFont="1" applyFill="1" applyBorder="1" applyAlignment="1">
      <alignment horizontal="center" vertical="center" wrapText="1"/>
    </xf>
    <xf numFmtId="0" fontId="27" fillId="0" borderId="14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vertical="center"/>
    </xf>
    <xf numFmtId="167" fontId="7" fillId="0" borderId="76" xfId="0" applyNumberFormat="1" applyFont="1" applyFill="1" applyBorder="1" applyAlignment="1" applyProtection="1">
      <alignment horizontal="center" vertical="center"/>
    </xf>
    <xf numFmtId="0" fontId="7" fillId="0" borderId="81" xfId="0" applyFont="1" applyFill="1" applyBorder="1" applyAlignment="1">
      <alignment horizontal="center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165" fontId="11" fillId="0" borderId="14" xfId="0" applyNumberFormat="1" applyFont="1" applyFill="1" applyBorder="1" applyAlignment="1" applyProtection="1">
      <alignment horizontal="center" vertical="center" wrapText="1"/>
    </xf>
    <xf numFmtId="167" fontId="11" fillId="0" borderId="56" xfId="0" applyNumberFormat="1" applyFont="1" applyFill="1" applyBorder="1" applyAlignment="1" applyProtection="1">
      <alignment horizontal="center" vertical="center"/>
    </xf>
    <xf numFmtId="167" fontId="11" fillId="0" borderId="17" xfId="0" applyNumberFormat="1" applyFont="1" applyFill="1" applyBorder="1" applyAlignment="1" applyProtection="1">
      <alignment horizontal="center" vertical="center"/>
    </xf>
    <xf numFmtId="167" fontId="11" fillId="0" borderId="1" xfId="0" applyNumberFormat="1" applyFont="1" applyFill="1" applyBorder="1" applyAlignment="1" applyProtection="1">
      <alignment horizontal="center" vertical="center"/>
    </xf>
    <xf numFmtId="167" fontId="11" fillId="0" borderId="14" xfId="0" applyNumberFormat="1" applyFont="1" applyFill="1" applyBorder="1" applyAlignment="1" applyProtection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>
      <alignment horizontal="center" vertical="center"/>
    </xf>
    <xf numFmtId="167" fontId="7" fillId="0" borderId="28" xfId="0" applyNumberFormat="1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>
      <alignment horizontal="center" vertical="center" wrapText="1"/>
    </xf>
    <xf numFmtId="49" fontId="27" fillId="0" borderId="21" xfId="0" applyNumberFormat="1" applyFont="1" applyFill="1" applyBorder="1" applyAlignment="1" applyProtection="1">
      <alignment horizontal="center" vertical="center"/>
    </xf>
    <xf numFmtId="49" fontId="27" fillId="0" borderId="21" xfId="2" applyNumberFormat="1" applyFont="1" applyFill="1" applyBorder="1" applyAlignment="1">
      <alignment horizontal="left" vertical="center" wrapText="1"/>
    </xf>
    <xf numFmtId="1" fontId="7" fillId="0" borderId="66" xfId="2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 wrapText="1"/>
    </xf>
    <xf numFmtId="165" fontId="11" fillId="0" borderId="15" xfId="0" applyNumberFormat="1" applyFont="1" applyFill="1" applyBorder="1" applyAlignment="1" applyProtection="1">
      <alignment horizontal="center" vertical="center" wrapText="1"/>
    </xf>
    <xf numFmtId="167" fontId="7" fillId="0" borderId="21" xfId="0" applyNumberFormat="1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>
      <alignment horizontal="center" vertical="center" wrapText="1"/>
    </xf>
    <xf numFmtId="0" fontId="7" fillId="0" borderId="37" xfId="2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center" vertical="center" wrapText="1"/>
    </xf>
    <xf numFmtId="0" fontId="27" fillId="0" borderId="12" xfId="2" applyFont="1" applyFill="1" applyBorder="1" applyAlignment="1">
      <alignment horizontal="center" vertical="center" wrapText="1"/>
    </xf>
    <xf numFmtId="0" fontId="27" fillId="0" borderId="11" xfId="2" applyFont="1" applyFill="1" applyBorder="1" applyAlignment="1">
      <alignment horizontal="center" vertical="center" wrapText="1"/>
    </xf>
    <xf numFmtId="0" fontId="27" fillId="0" borderId="18" xfId="2" applyFont="1" applyFill="1" applyBorder="1" applyAlignment="1">
      <alignment horizontal="center" vertical="center" wrapText="1"/>
    </xf>
    <xf numFmtId="0" fontId="27" fillId="0" borderId="19" xfId="2" applyFont="1" applyFill="1" applyBorder="1" applyAlignment="1">
      <alignment horizontal="center" vertical="center" wrapText="1"/>
    </xf>
    <xf numFmtId="0" fontId="27" fillId="0" borderId="15" xfId="2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vertical="center"/>
    </xf>
    <xf numFmtId="1" fontId="11" fillId="0" borderId="62" xfId="0" applyNumberFormat="1" applyFont="1" applyFill="1" applyBorder="1" applyAlignment="1">
      <alignment horizontal="left" vertical="top" wrapText="1"/>
    </xf>
    <xf numFmtId="1" fontId="11" fillId="0" borderId="63" xfId="0" applyNumberFormat="1" applyFont="1" applyFill="1" applyBorder="1" applyAlignment="1">
      <alignment horizontal="center" vertical="top" wrapText="1"/>
    </xf>
    <xf numFmtId="1" fontId="11" fillId="0" borderId="61" xfId="0" applyNumberFormat="1" applyFont="1" applyFill="1" applyBorder="1" applyAlignment="1">
      <alignment horizontal="center" vertical="top" wrapText="1"/>
    </xf>
    <xf numFmtId="1" fontId="27" fillId="0" borderId="57" xfId="2" applyNumberFormat="1" applyFont="1" applyFill="1" applyBorder="1" applyAlignment="1">
      <alignment horizontal="center" vertical="center" wrapText="1"/>
    </xf>
    <xf numFmtId="1" fontId="27" fillId="0" borderId="8" xfId="2" applyNumberFormat="1" applyFont="1" applyFill="1" applyBorder="1" applyAlignment="1">
      <alignment horizontal="center" vertical="center" wrapText="1"/>
    </xf>
    <xf numFmtId="1" fontId="27" fillId="0" borderId="17" xfId="2" applyNumberFormat="1" applyFont="1" applyFill="1" applyBorder="1" applyAlignment="1">
      <alignment horizontal="center" vertical="center" wrapText="1"/>
    </xf>
    <xf numFmtId="1" fontId="27" fillId="0" borderId="56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>
      <alignment horizontal="center" vertical="center" wrapText="1"/>
    </xf>
    <xf numFmtId="1" fontId="27" fillId="0" borderId="56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1" fontId="7" fillId="0" borderId="56" xfId="2" applyNumberFormat="1" applyFont="1" applyFill="1" applyBorder="1" applyAlignment="1">
      <alignment horizontal="center" vertical="center" wrapText="1"/>
    </xf>
    <xf numFmtId="1" fontId="7" fillId="0" borderId="10" xfId="2" applyNumberFormat="1" applyFont="1" applyFill="1" applyBorder="1" applyAlignment="1" applyProtection="1">
      <alignment vertical="center"/>
    </xf>
    <xf numFmtId="1" fontId="27" fillId="0" borderId="10" xfId="2" applyNumberFormat="1" applyFont="1" applyFill="1" applyBorder="1" applyAlignment="1" applyProtection="1">
      <alignment horizontal="center" vertical="center"/>
    </xf>
    <xf numFmtId="1" fontId="27" fillId="0" borderId="72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1" fillId="0" borderId="57" xfId="0" applyNumberFormat="1" applyFont="1" applyFill="1" applyBorder="1" applyAlignment="1">
      <alignment horizontal="center" vertical="center" wrapText="1"/>
    </xf>
    <xf numFmtId="1" fontId="11" fillId="0" borderId="8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 applyProtection="1">
      <alignment vertical="center"/>
    </xf>
    <xf numFmtId="1" fontId="11" fillId="0" borderId="17" xfId="2" applyNumberFormat="1" applyFont="1" applyFill="1" applyBorder="1" applyAlignment="1">
      <alignment horizontal="center" vertical="center" wrapText="1"/>
    </xf>
    <xf numFmtId="1" fontId="11" fillId="0" borderId="56" xfId="2" applyNumberFormat="1" applyFont="1" applyFill="1" applyBorder="1" applyAlignment="1">
      <alignment horizontal="center" vertical="center" wrapText="1"/>
    </xf>
    <xf numFmtId="1" fontId="11" fillId="0" borderId="10" xfId="2" applyNumberFormat="1" applyFont="1" applyFill="1" applyBorder="1" applyAlignment="1">
      <alignment horizontal="center" vertical="center" wrapText="1"/>
    </xf>
    <xf numFmtId="1" fontId="11" fillId="0" borderId="18" xfId="2" applyNumberFormat="1" applyFont="1" applyFill="1" applyBorder="1" applyAlignment="1" applyProtection="1">
      <alignment horizontal="center" vertical="center"/>
    </xf>
    <xf numFmtId="1" fontId="11" fillId="0" borderId="39" xfId="2" applyNumberFormat="1" applyFont="1" applyFill="1" applyBorder="1" applyAlignment="1" applyProtection="1">
      <alignment horizontal="center" vertical="center"/>
    </xf>
    <xf numFmtId="1" fontId="11" fillId="0" borderId="67" xfId="2" applyNumberFormat="1" applyFont="1" applyFill="1" applyBorder="1" applyAlignment="1" applyProtection="1">
      <alignment horizontal="center" vertical="center"/>
    </xf>
    <xf numFmtId="1" fontId="11" fillId="0" borderId="56" xfId="2" applyNumberFormat="1" applyFont="1" applyFill="1" applyBorder="1" applyAlignment="1" applyProtection="1">
      <alignment horizontal="center" vertical="center"/>
    </xf>
    <xf numFmtId="1" fontId="7" fillId="0" borderId="20" xfId="2" applyNumberFormat="1" applyFont="1" applyFill="1" applyBorder="1" applyAlignment="1" applyProtection="1">
      <alignment horizontal="center" vertical="center"/>
    </xf>
    <xf numFmtId="165" fontId="2" fillId="7" borderId="0" xfId="0" applyNumberFormat="1" applyFont="1" applyFill="1" applyBorder="1" applyAlignment="1" applyProtection="1">
      <alignment horizontal="left" vertical="center"/>
    </xf>
    <xf numFmtId="167" fontId="2" fillId="7" borderId="0" xfId="0" applyNumberFormat="1" applyFont="1" applyFill="1" applyBorder="1" applyAlignment="1">
      <alignment horizontal="center" vertical="center"/>
    </xf>
    <xf numFmtId="1" fontId="7" fillId="0" borderId="47" xfId="2" applyNumberFormat="1" applyFont="1" applyFill="1" applyBorder="1" applyAlignment="1" applyProtection="1">
      <alignment horizontal="center" vertical="center"/>
    </xf>
    <xf numFmtId="172" fontId="7" fillId="0" borderId="11" xfId="2" applyNumberFormat="1" applyFont="1" applyFill="1" applyBorder="1" applyAlignment="1" applyProtection="1">
      <alignment horizontal="center" vertical="center"/>
    </xf>
    <xf numFmtId="1" fontId="11" fillId="0" borderId="60" xfId="2" applyNumberFormat="1" applyFont="1" applyFill="1" applyBorder="1" applyAlignment="1">
      <alignment horizontal="center" vertical="center" wrapText="1"/>
    </xf>
    <xf numFmtId="1" fontId="7" fillId="0" borderId="20" xfId="2" applyNumberFormat="1" applyFont="1" applyFill="1" applyBorder="1" applyAlignment="1">
      <alignment horizontal="center" vertical="center"/>
    </xf>
    <xf numFmtId="0" fontId="7" fillId="0" borderId="20" xfId="2" applyNumberFormat="1" applyFont="1" applyFill="1" applyBorder="1" applyAlignment="1">
      <alignment horizontal="center" vertical="center"/>
    </xf>
    <xf numFmtId="0" fontId="7" fillId="0" borderId="24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1" fontId="7" fillId="0" borderId="6" xfId="2" applyNumberFormat="1" applyFont="1" applyFill="1" applyBorder="1" applyAlignment="1">
      <alignment horizontal="center" vertical="center"/>
    </xf>
    <xf numFmtId="0" fontId="7" fillId="0" borderId="7" xfId="2" applyNumberFormat="1" applyFont="1" applyFill="1" applyBorder="1" applyAlignment="1">
      <alignment horizontal="center" vertical="center"/>
    </xf>
    <xf numFmtId="0" fontId="7" fillId="0" borderId="16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170" fontId="11" fillId="0" borderId="50" xfId="2" applyNumberFormat="1" applyFont="1" applyFill="1" applyBorder="1" applyAlignment="1" applyProtection="1">
      <alignment horizontal="right" vertical="center"/>
    </xf>
    <xf numFmtId="0" fontId="11" fillId="0" borderId="68" xfId="2" applyNumberFormat="1" applyFont="1" applyFill="1" applyBorder="1" applyAlignment="1" applyProtection="1">
      <alignment horizontal="center" vertical="center"/>
    </xf>
    <xf numFmtId="49" fontId="27" fillId="0" borderId="50" xfId="0" applyNumberFormat="1" applyFont="1" applyFill="1" applyBorder="1" applyAlignment="1" applyProtection="1">
      <alignment horizontal="center" vertical="center"/>
    </xf>
    <xf numFmtId="0" fontId="7" fillId="0" borderId="68" xfId="2" applyNumberFormat="1" applyFont="1" applyFill="1" applyBorder="1" applyAlignment="1" applyProtection="1">
      <alignment vertical="center"/>
    </xf>
    <xf numFmtId="170" fontId="7" fillId="0" borderId="50" xfId="2" applyNumberFormat="1" applyFont="1" applyFill="1" applyBorder="1" applyAlignment="1" applyProtection="1">
      <alignment vertical="center"/>
    </xf>
    <xf numFmtId="170" fontId="7" fillId="0" borderId="68" xfId="2" applyNumberFormat="1" applyFont="1" applyFill="1" applyBorder="1" applyAlignment="1" applyProtection="1">
      <alignment vertical="center"/>
    </xf>
    <xf numFmtId="0" fontId="7" fillId="0" borderId="69" xfId="2" applyNumberFormat="1" applyFont="1" applyFill="1" applyBorder="1" applyAlignment="1" applyProtection="1">
      <alignment horizontal="center" vertical="center"/>
    </xf>
    <xf numFmtId="0" fontId="7" fillId="0" borderId="71" xfId="2" applyFont="1" applyFill="1" applyBorder="1" applyAlignment="1">
      <alignment horizontal="left" wrapText="1"/>
    </xf>
    <xf numFmtId="0" fontId="7" fillId="0" borderId="71" xfId="2" applyFont="1" applyFill="1" applyBorder="1" applyAlignment="1">
      <alignment horizontal="center" wrapText="1"/>
    </xf>
    <xf numFmtId="170" fontId="7" fillId="0" borderId="71" xfId="2" applyNumberFormat="1" applyFont="1" applyFill="1" applyBorder="1" applyAlignment="1" applyProtection="1">
      <alignment vertical="center"/>
    </xf>
    <xf numFmtId="170" fontId="7" fillId="0" borderId="44" xfId="2" applyNumberFormat="1" applyFont="1" applyFill="1" applyBorder="1" applyAlignment="1" applyProtection="1">
      <alignment vertical="center"/>
    </xf>
    <xf numFmtId="49" fontId="11" fillId="0" borderId="28" xfId="2" applyNumberFormat="1" applyFont="1" applyFill="1" applyBorder="1" applyAlignment="1">
      <alignment horizontal="left" vertical="top" wrapText="1"/>
    </xf>
    <xf numFmtId="49" fontId="11" fillId="0" borderId="20" xfId="0" applyNumberFormat="1" applyFont="1" applyFill="1" applyBorder="1" applyAlignment="1">
      <alignment horizontal="left" vertical="center" wrapText="1"/>
    </xf>
    <xf numFmtId="49" fontId="11" fillId="0" borderId="21" xfId="0" applyNumberFormat="1" applyFont="1" applyFill="1" applyBorder="1" applyAlignment="1">
      <alignment vertical="center" wrapText="1"/>
    </xf>
    <xf numFmtId="49" fontId="11" fillId="0" borderId="25" xfId="2" applyNumberFormat="1" applyFont="1" applyFill="1" applyBorder="1" applyAlignment="1">
      <alignment horizontal="center" vertical="center" wrapText="1"/>
    </xf>
    <xf numFmtId="49" fontId="11" fillId="0" borderId="59" xfId="2" applyNumberFormat="1" applyFont="1" applyFill="1" applyBorder="1" applyAlignment="1">
      <alignment horizontal="center" vertical="center" wrapText="1"/>
    </xf>
    <xf numFmtId="49" fontId="11" fillId="0" borderId="24" xfId="2" applyNumberFormat="1" applyFont="1" applyFill="1" applyBorder="1" applyAlignment="1">
      <alignment horizontal="center" vertical="center" wrapText="1"/>
    </xf>
    <xf numFmtId="49" fontId="11" fillId="0" borderId="54" xfId="2" applyNumberFormat="1" applyFont="1" applyFill="1" applyBorder="1" applyAlignment="1">
      <alignment horizontal="center" vertical="center" wrapText="1"/>
    </xf>
    <xf numFmtId="0" fontId="7" fillId="0" borderId="26" xfId="2" applyNumberFormat="1" applyFont="1" applyFill="1" applyBorder="1" applyAlignment="1" applyProtection="1">
      <alignment horizontal="center" vertical="center"/>
    </xf>
    <xf numFmtId="1" fontId="7" fillId="0" borderId="33" xfId="2" applyNumberFormat="1" applyFont="1" applyFill="1" applyBorder="1" applyAlignment="1">
      <alignment horizontal="center" vertical="center"/>
    </xf>
    <xf numFmtId="1" fontId="7" fillId="0" borderId="70" xfId="2" applyNumberFormat="1" applyFont="1" applyFill="1" applyBorder="1" applyAlignment="1">
      <alignment horizontal="center" vertical="center"/>
    </xf>
    <xf numFmtId="1" fontId="7" fillId="0" borderId="23" xfId="2" applyNumberFormat="1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vertical="center" wrapText="1"/>
    </xf>
    <xf numFmtId="174" fontId="27" fillId="0" borderId="0" xfId="2" applyNumberFormat="1" applyFont="1" applyFill="1" applyBorder="1" applyAlignment="1" applyProtection="1">
      <alignment vertical="center"/>
    </xf>
    <xf numFmtId="0" fontId="11" fillId="0" borderId="1" xfId="2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49" fontId="11" fillId="0" borderId="50" xfId="0" applyNumberFormat="1" applyFont="1" applyFill="1" applyBorder="1" applyAlignment="1" applyProtection="1">
      <alignment horizontal="center" vertical="center"/>
    </xf>
    <xf numFmtId="49" fontId="11" fillId="0" borderId="65" xfId="2" applyNumberFormat="1" applyFont="1" applyFill="1" applyBorder="1" applyAlignment="1">
      <alignment vertical="center" wrapText="1"/>
    </xf>
    <xf numFmtId="0" fontId="11" fillId="0" borderId="65" xfId="2" applyFont="1" applyFill="1" applyBorder="1" applyAlignment="1">
      <alignment horizontal="center" vertical="center" wrapText="1"/>
    </xf>
    <xf numFmtId="0" fontId="27" fillId="0" borderId="82" xfId="2" applyFont="1" applyFill="1" applyBorder="1" applyAlignment="1">
      <alignment horizontal="center" vertical="center" wrapText="1"/>
    </xf>
    <xf numFmtId="0" fontId="27" fillId="0" borderId="22" xfId="2" applyFont="1" applyFill="1" applyBorder="1" applyAlignment="1">
      <alignment horizontal="center" vertical="center" wrapText="1"/>
    </xf>
    <xf numFmtId="0" fontId="11" fillId="0" borderId="25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167" fontId="7" fillId="0" borderId="56" xfId="2" applyNumberFormat="1" applyFont="1" applyFill="1" applyBorder="1" applyAlignment="1" applyProtection="1">
      <alignment horizontal="center" vertical="center"/>
    </xf>
    <xf numFmtId="167" fontId="7" fillId="0" borderId="56" xfId="0" applyNumberFormat="1" applyFont="1" applyFill="1" applyBorder="1" applyAlignment="1" applyProtection="1">
      <alignment horizontal="center" vertical="center"/>
    </xf>
    <xf numFmtId="172" fontId="11" fillId="0" borderId="56" xfId="2" applyNumberFormat="1" applyFont="1" applyFill="1" applyBorder="1" applyAlignment="1" applyProtection="1">
      <alignment horizontal="center" vertical="center"/>
    </xf>
    <xf numFmtId="167" fontId="7" fillId="0" borderId="81" xfId="0" applyNumberFormat="1" applyFont="1" applyFill="1" applyBorder="1" applyAlignment="1" applyProtection="1">
      <alignment horizontal="center" vertical="center"/>
    </xf>
    <xf numFmtId="172" fontId="11" fillId="0" borderId="72" xfId="2" applyNumberFormat="1" applyFont="1" applyFill="1" applyBorder="1" applyAlignment="1" applyProtection="1">
      <alignment horizontal="center" vertical="center"/>
    </xf>
    <xf numFmtId="167" fontId="11" fillId="0" borderId="81" xfId="0" applyNumberFormat="1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" fontId="11" fillId="0" borderId="6" xfId="2" applyNumberFormat="1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27" fillId="0" borderId="16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27" fillId="0" borderId="74" xfId="2" applyFont="1" applyFill="1" applyBorder="1" applyAlignment="1">
      <alignment horizontal="center" vertical="center" wrapText="1"/>
    </xf>
    <xf numFmtId="1" fontId="27" fillId="0" borderId="6" xfId="2" applyNumberFormat="1" applyFont="1" applyFill="1" applyBorder="1" applyAlignment="1">
      <alignment horizontal="center" vertical="center" wrapText="1"/>
    </xf>
    <xf numFmtId="1" fontId="27" fillId="0" borderId="9" xfId="2" applyNumberFormat="1" applyFont="1" applyFill="1" applyBorder="1" applyAlignment="1">
      <alignment horizontal="center" vertical="center" wrapText="1"/>
    </xf>
    <xf numFmtId="1" fontId="27" fillId="0" borderId="9" xfId="0" applyNumberFormat="1" applyFont="1" applyFill="1" applyBorder="1" applyAlignment="1">
      <alignment horizontal="center" vertical="center" wrapText="1"/>
    </xf>
    <xf numFmtId="1" fontId="7" fillId="0" borderId="9" xfId="2" applyNumberFormat="1" applyFont="1" applyFill="1" applyBorder="1" applyAlignment="1">
      <alignment horizontal="center" vertical="center" wrapText="1"/>
    </xf>
    <xf numFmtId="1" fontId="27" fillId="0" borderId="2" xfId="2" applyNumberFormat="1" applyFont="1" applyFill="1" applyBorder="1" applyAlignment="1">
      <alignment horizontal="center" vertical="center" wrapText="1"/>
    </xf>
    <xf numFmtId="171" fontId="7" fillId="0" borderId="75" xfId="2" applyNumberFormat="1" applyFont="1" applyFill="1" applyBorder="1" applyAlignment="1" applyProtection="1">
      <alignment horizontal="center" vertical="center"/>
    </xf>
    <xf numFmtId="171" fontId="7" fillId="0" borderId="52" xfId="2" applyNumberFormat="1" applyFont="1" applyFill="1" applyBorder="1" applyAlignment="1" applyProtection="1">
      <alignment horizontal="center" vertical="center"/>
    </xf>
    <xf numFmtId="1" fontId="27" fillId="0" borderId="22" xfId="2" applyNumberFormat="1" applyFont="1" applyFill="1" applyBorder="1" applyAlignment="1">
      <alignment horizontal="center" vertical="center" wrapText="1"/>
    </xf>
    <xf numFmtId="1" fontId="27" fillId="0" borderId="0" xfId="2" applyNumberFormat="1" applyFont="1" applyFill="1" applyBorder="1" applyAlignment="1">
      <alignment horizontal="center" vertical="center" wrapText="1"/>
    </xf>
    <xf numFmtId="1" fontId="27" fillId="0" borderId="82" xfId="2" applyNumberFormat="1" applyFont="1" applyFill="1" applyBorder="1" applyAlignment="1">
      <alignment horizontal="center" vertical="center" wrapText="1"/>
    </xf>
    <xf numFmtId="0" fontId="27" fillId="0" borderId="84" xfId="2" applyFont="1" applyFill="1" applyBorder="1" applyAlignment="1">
      <alignment horizontal="center" vertical="center" wrapText="1"/>
    </xf>
    <xf numFmtId="49" fontId="11" fillId="0" borderId="45" xfId="2" applyNumberFormat="1" applyFont="1" applyFill="1" applyBorder="1" applyAlignment="1" applyProtection="1">
      <alignment horizontal="center" vertical="center"/>
    </xf>
    <xf numFmtId="1" fontId="7" fillId="0" borderId="65" xfId="2" applyNumberFormat="1" applyFont="1" applyFill="1" applyBorder="1" applyAlignment="1" applyProtection="1">
      <alignment horizontal="center" vertical="center"/>
    </xf>
    <xf numFmtId="171" fontId="11" fillId="0" borderId="48" xfId="2" applyNumberFormat="1" applyFont="1" applyFill="1" applyBorder="1" applyAlignment="1" applyProtection="1">
      <alignment horizontal="center" vertical="center"/>
    </xf>
    <xf numFmtId="171" fontId="7" fillId="0" borderId="47" xfId="2" applyNumberFormat="1" applyFont="1" applyFill="1" applyBorder="1" applyAlignment="1" applyProtection="1">
      <alignment horizontal="center" vertical="center"/>
    </xf>
    <xf numFmtId="171" fontId="7" fillId="0" borderId="48" xfId="2" applyNumberFormat="1" applyFont="1" applyFill="1" applyBorder="1" applyAlignment="1" applyProtection="1">
      <alignment horizontal="center" vertical="center"/>
    </xf>
    <xf numFmtId="171" fontId="7" fillId="0" borderId="49" xfId="2" applyNumberFormat="1" applyFont="1" applyFill="1" applyBorder="1" applyAlignment="1" applyProtection="1">
      <alignment horizontal="center" vertical="center"/>
    </xf>
    <xf numFmtId="171" fontId="7" fillId="0" borderId="26" xfId="2" applyNumberFormat="1" applyFont="1" applyFill="1" applyBorder="1" applyAlignment="1" applyProtection="1">
      <alignment horizontal="center" vertical="center"/>
    </xf>
    <xf numFmtId="171" fontId="11" fillId="0" borderId="85" xfId="2" applyNumberFormat="1" applyFont="1" applyFill="1" applyBorder="1" applyAlignment="1" applyProtection="1">
      <alignment horizontal="center" vertical="center"/>
    </xf>
    <xf numFmtId="171" fontId="11" fillId="0" borderId="49" xfId="2" applyNumberFormat="1" applyFont="1" applyFill="1" applyBorder="1" applyAlignment="1" applyProtection="1">
      <alignment horizontal="center" vertical="center"/>
    </xf>
    <xf numFmtId="171" fontId="11" fillId="0" borderId="47" xfId="2" applyNumberFormat="1" applyFont="1" applyFill="1" applyBorder="1" applyAlignment="1" applyProtection="1">
      <alignment horizontal="center" vertical="center"/>
    </xf>
    <xf numFmtId="171" fontId="7" fillId="0" borderId="35" xfId="2" applyNumberFormat="1" applyFont="1" applyFill="1" applyBorder="1" applyAlignment="1" applyProtection="1">
      <alignment horizontal="center" vertical="center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27" fillId="0" borderId="3" xfId="2" applyFont="1" applyFill="1" applyBorder="1" applyAlignment="1">
      <alignment horizontal="center" vertical="center" wrapText="1"/>
    </xf>
    <xf numFmtId="1" fontId="28" fillId="0" borderId="44" xfId="2" applyNumberFormat="1" applyFont="1" applyFill="1" applyBorder="1" applyAlignment="1">
      <alignment horizontal="center" vertical="center" wrapText="1"/>
    </xf>
    <xf numFmtId="1" fontId="28" fillId="0" borderId="37" xfId="2" applyNumberFormat="1" applyFont="1" applyFill="1" applyBorder="1" applyAlignment="1">
      <alignment horizontal="center" vertical="center" wrapText="1"/>
    </xf>
    <xf numFmtId="170" fontId="27" fillId="0" borderId="1" xfId="2" applyNumberFormat="1" applyFont="1" applyFill="1" applyBorder="1" applyAlignment="1" applyProtection="1">
      <alignment vertical="center"/>
    </xf>
    <xf numFmtId="174" fontId="27" fillId="0" borderId="1" xfId="2" applyNumberFormat="1" applyFont="1" applyFill="1" applyBorder="1" applyAlignment="1" applyProtection="1">
      <alignment vertical="center"/>
    </xf>
    <xf numFmtId="0" fontId="11" fillId="0" borderId="24" xfId="2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170" fontId="11" fillId="0" borderId="25" xfId="2" applyNumberFormat="1" applyFont="1" applyFill="1" applyBorder="1" applyAlignment="1" applyProtection="1">
      <alignment horizontal="center" vertical="center"/>
    </xf>
    <xf numFmtId="170" fontId="11" fillId="0" borderId="27" xfId="2" applyNumberFormat="1" applyFont="1" applyFill="1" applyBorder="1" applyAlignment="1" applyProtection="1">
      <alignment horizontal="center" vertical="center"/>
    </xf>
    <xf numFmtId="170" fontId="11" fillId="0" borderId="50" xfId="2" applyNumberFormat="1" applyFont="1" applyFill="1" applyBorder="1" applyAlignment="1" applyProtection="1">
      <alignment horizontal="center" vertical="center"/>
    </xf>
    <xf numFmtId="49" fontId="11" fillId="0" borderId="57" xfId="2" applyNumberFormat="1" applyFont="1" applyFill="1" applyBorder="1" applyAlignment="1">
      <alignment horizontal="center" vertical="center" wrapText="1"/>
    </xf>
    <xf numFmtId="49" fontId="11" fillId="0" borderId="56" xfId="2" applyNumberFormat="1" applyFont="1" applyFill="1" applyBorder="1" applyAlignment="1">
      <alignment horizontal="center" vertical="center" wrapText="1"/>
    </xf>
    <xf numFmtId="49" fontId="11" fillId="0" borderId="56" xfId="0" applyNumberFormat="1" applyFont="1" applyFill="1" applyBorder="1" applyAlignment="1">
      <alignment horizontal="center" vertical="center" wrapText="1"/>
    </xf>
    <xf numFmtId="49" fontId="3" fillId="0" borderId="81" xfId="0" applyNumberFormat="1" applyFont="1" applyFill="1" applyBorder="1" applyAlignment="1">
      <alignment horizontal="center" vertical="center" wrapText="1"/>
    </xf>
    <xf numFmtId="49" fontId="11" fillId="0" borderId="81" xfId="0" applyNumberFormat="1" applyFont="1" applyFill="1" applyBorder="1" applyAlignment="1">
      <alignment horizontal="center" vertical="center" wrapText="1"/>
    </xf>
    <xf numFmtId="0" fontId="11" fillId="0" borderId="72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170" fontId="11" fillId="0" borderId="20" xfId="2" applyNumberFormat="1" applyFont="1" applyFill="1" applyBorder="1" applyAlignment="1" applyProtection="1">
      <alignment horizontal="center" vertical="center" wrapText="1"/>
    </xf>
    <xf numFmtId="170" fontId="11" fillId="0" borderId="28" xfId="2" applyNumberFormat="1" applyFont="1" applyFill="1" applyBorder="1" applyAlignment="1" applyProtection="1">
      <alignment horizontal="center" vertical="center" wrapText="1"/>
    </xf>
    <xf numFmtId="170" fontId="11" fillId="0" borderId="28" xfId="0" applyNumberFormat="1" applyFont="1" applyFill="1" applyBorder="1" applyAlignment="1" applyProtection="1">
      <alignment horizontal="center" vertical="center" wrapText="1"/>
    </xf>
    <xf numFmtId="171" fontId="30" fillId="0" borderId="28" xfId="2" applyNumberFormat="1" applyFont="1" applyFill="1" applyBorder="1" applyAlignment="1" applyProtection="1">
      <alignment horizontal="center" vertical="center"/>
    </xf>
    <xf numFmtId="165" fontId="11" fillId="0" borderId="76" xfId="0" applyNumberFormat="1" applyFont="1" applyFill="1" applyBorder="1" applyAlignment="1" applyProtection="1">
      <alignment horizontal="center" vertical="center" wrapText="1"/>
    </xf>
    <xf numFmtId="1" fontId="11" fillId="0" borderId="57" xfId="2" applyNumberFormat="1" applyFont="1" applyFill="1" applyBorder="1" applyAlignment="1" applyProtection="1">
      <alignment horizontal="center" vertical="center"/>
    </xf>
    <xf numFmtId="165" fontId="7" fillId="0" borderId="56" xfId="0" applyNumberFormat="1" applyFont="1" applyFill="1" applyBorder="1" applyAlignment="1">
      <alignment horizontal="center" vertical="center" wrapText="1"/>
    </xf>
    <xf numFmtId="1" fontId="11" fillId="0" borderId="72" xfId="0" applyNumberFormat="1" applyFont="1" applyFill="1" applyBorder="1" applyAlignment="1">
      <alignment horizontal="center" vertical="center" wrapText="1"/>
    </xf>
    <xf numFmtId="0" fontId="27" fillId="0" borderId="13" xfId="2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27" fillId="0" borderId="5" xfId="2" applyFont="1" applyFill="1" applyBorder="1" applyAlignment="1">
      <alignment horizontal="center" vertical="center" wrapText="1"/>
    </xf>
    <xf numFmtId="0" fontId="27" fillId="0" borderId="86" xfId="2" applyFont="1" applyFill="1" applyBorder="1" applyAlignment="1">
      <alignment horizontal="center" vertical="center" wrapText="1"/>
    </xf>
    <xf numFmtId="170" fontId="27" fillId="0" borderId="17" xfId="2" applyNumberFormat="1" applyFont="1" applyFill="1" applyBorder="1" applyAlignment="1" applyProtection="1">
      <alignment vertical="center"/>
    </xf>
    <xf numFmtId="172" fontId="11" fillId="0" borderId="61" xfId="2" applyNumberFormat="1" applyFont="1" applyFill="1" applyBorder="1" applyAlignment="1" applyProtection="1">
      <alignment horizontal="center" vertical="center"/>
    </xf>
    <xf numFmtId="0" fontId="27" fillId="0" borderId="51" xfId="2" applyFont="1" applyFill="1" applyBorder="1" applyAlignment="1">
      <alignment horizontal="center" vertical="center" wrapText="1"/>
    </xf>
    <xf numFmtId="0" fontId="27" fillId="0" borderId="75" xfId="2" applyFont="1" applyFill="1" applyBorder="1" applyAlignment="1">
      <alignment horizontal="center" vertical="center" wrapText="1"/>
    </xf>
    <xf numFmtId="0" fontId="27" fillId="0" borderId="52" xfId="2" applyFont="1" applyFill="1" applyBorder="1" applyAlignment="1">
      <alignment horizontal="center" vertical="center" wrapText="1"/>
    </xf>
    <xf numFmtId="49" fontId="11" fillId="0" borderId="38" xfId="0" applyNumberFormat="1" applyFont="1" applyFill="1" applyBorder="1" applyAlignment="1" applyProtection="1">
      <alignment horizontal="center" vertical="center"/>
    </xf>
    <xf numFmtId="49" fontId="11" fillId="0" borderId="38" xfId="2" applyNumberFormat="1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center" vertical="center" wrapText="1"/>
    </xf>
    <xf numFmtId="0" fontId="11" fillId="0" borderId="67" xfId="2" applyFont="1" applyFill="1" applyBorder="1" applyAlignment="1">
      <alignment horizontal="center" vertical="center" wrapText="1"/>
    </xf>
    <xf numFmtId="171" fontId="30" fillId="0" borderId="40" xfId="2" applyNumberFormat="1" applyFont="1" applyFill="1" applyBorder="1" applyAlignment="1" applyProtection="1">
      <alignment horizontal="center" vertical="center"/>
    </xf>
    <xf numFmtId="172" fontId="11" fillId="0" borderId="38" xfId="2" applyNumberFormat="1" applyFont="1" applyFill="1" applyBorder="1" applyAlignment="1" applyProtection="1">
      <alignment horizontal="center" vertical="center"/>
    </xf>
    <xf numFmtId="1" fontId="11" fillId="0" borderId="38" xfId="2" applyNumberFormat="1" applyFont="1" applyFill="1" applyBorder="1" applyAlignment="1" applyProtection="1">
      <alignment horizontal="center" vertical="center"/>
    </xf>
    <xf numFmtId="1" fontId="11" fillId="0" borderId="54" xfId="2" applyNumberFormat="1" applyFont="1" applyFill="1" applyBorder="1" applyAlignment="1" applyProtection="1">
      <alignment horizontal="center" vertical="center"/>
    </xf>
    <xf numFmtId="1" fontId="11" fillId="0" borderId="55" xfId="2" applyNumberFormat="1" applyFont="1" applyFill="1" applyBorder="1" applyAlignment="1" applyProtection="1">
      <alignment horizontal="center" vertical="center"/>
    </xf>
    <xf numFmtId="1" fontId="11" fillId="0" borderId="26" xfId="2" applyNumberFormat="1" applyFont="1" applyFill="1" applyBorder="1" applyAlignment="1" applyProtection="1">
      <alignment horizontal="center" vertical="center"/>
    </xf>
    <xf numFmtId="1" fontId="7" fillId="0" borderId="39" xfId="2" applyNumberFormat="1" applyFont="1" applyFill="1" applyBorder="1" applyAlignment="1">
      <alignment horizontal="center" vertical="center" wrapText="1"/>
    </xf>
    <xf numFmtId="1" fontId="7" fillId="0" borderId="67" xfId="2" applyNumberFormat="1" applyFont="1" applyFill="1" applyBorder="1" applyAlignment="1">
      <alignment horizontal="center" vertical="center" wrapText="1"/>
    </xf>
    <xf numFmtId="1" fontId="7" fillId="0" borderId="40" xfId="2" applyNumberFormat="1" applyFont="1" applyFill="1" applyBorder="1" applyAlignment="1" applyProtection="1">
      <alignment vertical="center"/>
    </xf>
    <xf numFmtId="0" fontId="7" fillId="0" borderId="41" xfId="2" applyFont="1" applyFill="1" applyBorder="1" applyAlignment="1">
      <alignment horizontal="center" vertical="center" wrapText="1"/>
    </xf>
    <xf numFmtId="0" fontId="7" fillId="0" borderId="67" xfId="2" applyFont="1" applyFill="1" applyBorder="1" applyAlignment="1">
      <alignment horizontal="center" vertical="center" wrapText="1"/>
    </xf>
    <xf numFmtId="0" fontId="7" fillId="0" borderId="40" xfId="2" applyFont="1" applyFill="1" applyBorder="1" applyAlignment="1">
      <alignment horizontal="center" vertical="center" wrapText="1"/>
    </xf>
    <xf numFmtId="0" fontId="7" fillId="0" borderId="56" xfId="2" applyNumberFormat="1" applyFont="1" applyFill="1" applyBorder="1" applyAlignment="1">
      <alignment horizontal="center" vertical="center"/>
    </xf>
    <xf numFmtId="0" fontId="7" fillId="0" borderId="45" xfId="2" applyNumberFormat="1" applyFont="1" applyFill="1" applyBorder="1" applyAlignment="1" applyProtection="1">
      <alignment horizontal="center" vertical="center"/>
    </xf>
    <xf numFmtId="49" fontId="7" fillId="0" borderId="67" xfId="2" applyNumberFormat="1" applyFont="1" applyFill="1" applyBorder="1" applyAlignment="1">
      <alignment vertical="center" wrapText="1"/>
    </xf>
    <xf numFmtId="49" fontId="7" fillId="0" borderId="67" xfId="0" applyNumberFormat="1" applyFont="1" applyFill="1" applyBorder="1" applyAlignment="1">
      <alignment vertical="center" wrapText="1"/>
    </xf>
    <xf numFmtId="49" fontId="7" fillId="0" borderId="56" xfId="2" applyNumberFormat="1" applyFont="1" applyFill="1" applyBorder="1" applyAlignment="1">
      <alignment vertical="center" wrapText="1"/>
    </xf>
    <xf numFmtId="171" fontId="11" fillId="0" borderId="60" xfId="2" applyNumberFormat="1" applyFont="1" applyFill="1" applyBorder="1" applyAlignment="1" applyProtection="1">
      <alignment horizontal="center" vertical="center"/>
    </xf>
    <xf numFmtId="171" fontId="11" fillId="0" borderId="44" xfId="2" applyNumberFormat="1" applyFont="1" applyFill="1" applyBorder="1" applyAlignment="1" applyProtection="1">
      <alignment horizontal="center" vertical="center"/>
    </xf>
    <xf numFmtId="171" fontId="11" fillId="0" borderId="26" xfId="2" applyNumberFormat="1" applyFont="1" applyFill="1" applyBorder="1" applyAlignment="1" applyProtection="1">
      <alignment horizontal="center" vertical="center"/>
    </xf>
    <xf numFmtId="171" fontId="11" fillId="0" borderId="70" xfId="2" applyNumberFormat="1" applyFont="1" applyFill="1" applyBorder="1" applyAlignment="1" applyProtection="1">
      <alignment horizontal="center" vertical="center"/>
    </xf>
    <xf numFmtId="171" fontId="11" fillId="0" borderId="61" xfId="2" applyNumberFormat="1" applyFont="1" applyFill="1" applyBorder="1" applyAlignment="1" applyProtection="1">
      <alignment horizontal="center" vertical="center"/>
    </xf>
    <xf numFmtId="171" fontId="11" fillId="0" borderId="71" xfId="2" applyNumberFormat="1" applyFont="1" applyFill="1" applyBorder="1" applyAlignment="1" applyProtection="1">
      <alignment horizontal="center" vertical="center"/>
    </xf>
    <xf numFmtId="171" fontId="11" fillId="0" borderId="67" xfId="2" applyNumberFormat="1" applyFont="1" applyFill="1" applyBorder="1" applyAlignment="1" applyProtection="1">
      <alignment horizontal="center" vertical="center"/>
    </xf>
    <xf numFmtId="0" fontId="7" fillId="0" borderId="72" xfId="2" applyNumberFormat="1" applyFont="1" applyFill="1" applyBorder="1" applyAlignment="1" applyProtection="1">
      <alignment horizontal="center" vertical="center"/>
    </xf>
    <xf numFmtId="49" fontId="7" fillId="0" borderId="72" xfId="2" applyNumberFormat="1" applyFont="1" applyFill="1" applyBorder="1" applyAlignment="1">
      <alignment vertical="center" wrapText="1"/>
    </xf>
    <xf numFmtId="1" fontId="7" fillId="0" borderId="2" xfId="2" applyNumberFormat="1" applyFont="1" applyFill="1" applyBorder="1" applyAlignment="1" applyProtection="1">
      <alignment horizontal="center" vertical="center"/>
    </xf>
    <xf numFmtId="1" fontId="7" fillId="0" borderId="72" xfId="2" applyNumberFormat="1" applyFont="1" applyFill="1" applyBorder="1" applyAlignment="1" applyProtection="1">
      <alignment horizontal="center" vertical="center"/>
    </xf>
    <xf numFmtId="1" fontId="7" fillId="0" borderId="4" xfId="2" applyNumberFormat="1" applyFont="1" applyFill="1" applyBorder="1" applyAlignment="1" applyProtection="1">
      <alignment horizontal="center" vertical="center"/>
    </xf>
    <xf numFmtId="0" fontId="7" fillId="0" borderId="54" xfId="2" applyNumberFormat="1" applyFont="1" applyFill="1" applyBorder="1" applyAlignment="1" applyProtection="1">
      <alignment horizontal="center" vertical="center"/>
    </xf>
    <xf numFmtId="172" fontId="7" fillId="0" borderId="67" xfId="2" applyNumberFormat="1" applyFont="1" applyFill="1" applyBorder="1" applyAlignment="1" applyProtection="1">
      <alignment horizontal="center" vertical="center"/>
    </xf>
    <xf numFmtId="172" fontId="7" fillId="0" borderId="56" xfId="2" applyNumberFormat="1" applyFont="1" applyFill="1" applyBorder="1" applyAlignment="1" applyProtection="1">
      <alignment horizontal="center" vertical="center"/>
    </xf>
    <xf numFmtId="172" fontId="7" fillId="0" borderId="72" xfId="2" applyNumberFormat="1" applyFont="1" applyFill="1" applyBorder="1" applyAlignment="1" applyProtection="1">
      <alignment horizontal="center" vertical="center"/>
    </xf>
    <xf numFmtId="1" fontId="7" fillId="0" borderId="35" xfId="2" applyNumberFormat="1" applyFont="1" applyFill="1" applyBorder="1" applyAlignment="1" applyProtection="1">
      <alignment horizontal="center" vertical="center"/>
    </xf>
    <xf numFmtId="171" fontId="7" fillId="0" borderId="67" xfId="2" applyNumberFormat="1" applyFont="1" applyFill="1" applyBorder="1" applyAlignment="1" applyProtection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71" fontId="7" fillId="0" borderId="13" xfId="2" applyNumberFormat="1" applyFont="1" applyFill="1" applyBorder="1" applyAlignment="1" applyProtection="1">
      <alignment horizontal="center" vertical="center"/>
    </xf>
    <xf numFmtId="171" fontId="7" fillId="0" borderId="77" xfId="2" applyNumberFormat="1" applyFont="1" applyFill="1" applyBorder="1" applyAlignment="1" applyProtection="1">
      <alignment horizontal="center" vertical="center"/>
    </xf>
    <xf numFmtId="1" fontId="7" fillId="0" borderId="77" xfId="2" applyNumberFormat="1" applyFont="1" applyFill="1" applyBorder="1" applyAlignment="1" applyProtection="1">
      <alignment horizontal="center" vertical="center"/>
    </xf>
    <xf numFmtId="1" fontId="7" fillId="0" borderId="87" xfId="2" applyNumberFormat="1" applyFont="1" applyFill="1" applyBorder="1" applyAlignment="1" applyProtection="1">
      <alignment horizontal="center" vertical="center"/>
    </xf>
    <xf numFmtId="1" fontId="7" fillId="0" borderId="74" xfId="2" applyNumberFormat="1" applyFont="1" applyFill="1" applyBorder="1" applyAlignment="1" applyProtection="1">
      <alignment horizontal="center" vertical="center"/>
    </xf>
    <xf numFmtId="1" fontId="7" fillId="0" borderId="14" xfId="2" applyNumberFormat="1" applyFont="1" applyFill="1" applyBorder="1" applyAlignment="1" applyProtection="1">
      <alignment horizontal="center" vertical="center"/>
    </xf>
    <xf numFmtId="1" fontId="7" fillId="0" borderId="5" xfId="2" applyNumberFormat="1" applyFont="1" applyFill="1" applyBorder="1" applyAlignment="1" applyProtection="1">
      <alignment horizontal="center" vertical="center"/>
    </xf>
    <xf numFmtId="1" fontId="7" fillId="0" borderId="61" xfId="2" applyNumberFormat="1" applyFont="1" applyFill="1" applyBorder="1" applyAlignment="1" applyProtection="1">
      <alignment horizontal="center" vertical="center"/>
    </xf>
    <xf numFmtId="0" fontId="7" fillId="0" borderId="24" xfId="2" applyNumberFormat="1" applyFont="1" applyFill="1" applyBorder="1" applyAlignment="1" applyProtection="1">
      <alignment horizontal="center" vertical="center"/>
    </xf>
    <xf numFmtId="0" fontId="7" fillId="0" borderId="59" xfId="2" applyNumberFormat="1" applyFont="1" applyFill="1" applyBorder="1" applyAlignment="1" applyProtection="1">
      <alignment horizontal="center" vertical="center"/>
    </xf>
    <xf numFmtId="1" fontId="11" fillId="0" borderId="61" xfId="2" applyNumberFormat="1" applyFont="1" applyFill="1" applyBorder="1" applyAlignment="1" applyProtection="1">
      <alignment horizontal="center" vertical="center"/>
    </xf>
    <xf numFmtId="1" fontId="11" fillId="0" borderId="50" xfId="0" applyNumberFormat="1" applyFont="1" applyFill="1" applyBorder="1" applyAlignment="1" applyProtection="1">
      <alignment horizontal="center" vertical="center"/>
    </xf>
    <xf numFmtId="167" fontId="11" fillId="0" borderId="88" xfId="0" applyNumberFormat="1" applyFont="1" applyFill="1" applyBorder="1" applyAlignment="1" applyProtection="1">
      <alignment horizontal="center" vertical="center"/>
    </xf>
    <xf numFmtId="1" fontId="11" fillId="0" borderId="89" xfId="0" applyNumberFormat="1" applyFont="1" applyFill="1" applyBorder="1" applyAlignment="1" applyProtection="1">
      <alignment horizontal="center" vertical="center"/>
    </xf>
    <xf numFmtId="1" fontId="11" fillId="0" borderId="88" xfId="0" applyNumberFormat="1" applyFont="1" applyFill="1" applyBorder="1" applyAlignment="1" applyProtection="1">
      <alignment horizontal="center" vertical="center"/>
    </xf>
    <xf numFmtId="1" fontId="11" fillId="0" borderId="61" xfId="0" applyNumberFormat="1" applyFont="1" applyFill="1" applyBorder="1" applyAlignment="1" applyProtection="1">
      <alignment horizontal="center" vertical="center"/>
    </xf>
    <xf numFmtId="1" fontId="11" fillId="0" borderId="53" xfId="0" applyNumberFormat="1" applyFont="1" applyFill="1" applyBorder="1" applyAlignment="1" applyProtection="1">
      <alignment horizontal="center" vertical="center"/>
    </xf>
    <xf numFmtId="0" fontId="7" fillId="0" borderId="27" xfId="2" applyNumberFormat="1" applyFont="1" applyFill="1" applyBorder="1" applyAlignment="1" applyProtection="1">
      <alignment horizontal="center" vertical="center"/>
    </xf>
    <xf numFmtId="1" fontId="7" fillId="0" borderId="45" xfId="2" applyNumberFormat="1" applyFont="1" applyFill="1" applyBorder="1" applyAlignment="1" applyProtection="1">
      <alignment horizontal="center" vertical="center"/>
    </xf>
    <xf numFmtId="1" fontId="7" fillId="0" borderId="3" xfId="2" applyNumberFormat="1" applyFont="1" applyFill="1" applyBorder="1" applyAlignment="1" applyProtection="1">
      <alignment horizontal="center" vertical="center"/>
    </xf>
    <xf numFmtId="0" fontId="11" fillId="0" borderId="63" xfId="2" applyFont="1" applyFill="1" applyBorder="1" applyAlignment="1">
      <alignment horizontal="center" vertical="center" wrapText="1"/>
    </xf>
    <xf numFmtId="0" fontId="11" fillId="0" borderId="75" xfId="2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wrapText="1"/>
    </xf>
    <xf numFmtId="167" fontId="2" fillId="8" borderId="17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0" fontId="2" fillId="8" borderId="1" xfId="0" applyFont="1" applyFill="1" applyBorder="1" applyAlignment="1">
      <alignment horizontal="left" vertical="center" wrapText="1"/>
    </xf>
    <xf numFmtId="1" fontId="3" fillId="8" borderId="1" xfId="0" applyNumberFormat="1" applyFont="1" applyFill="1" applyBorder="1" applyAlignment="1" applyProtection="1">
      <alignment horizontal="center" vertical="center"/>
    </xf>
    <xf numFmtId="165" fontId="3" fillId="8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justify" wrapText="1"/>
    </xf>
    <xf numFmtId="0" fontId="2" fillId="3" borderId="1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1" fontId="11" fillId="0" borderId="35" xfId="0" applyNumberFormat="1" applyFont="1" applyFill="1" applyBorder="1" applyAlignment="1" applyProtection="1">
      <alignment horizontal="center" vertical="center"/>
    </xf>
    <xf numFmtId="1" fontId="11" fillId="0" borderId="60" xfId="0" applyNumberFormat="1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7" fillId="0" borderId="2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71" fontId="11" fillId="0" borderId="37" xfId="2" applyNumberFormat="1" applyFont="1" applyFill="1" applyBorder="1" applyAlignment="1" applyProtection="1">
      <alignment horizontal="center" vertical="center"/>
    </xf>
    <xf numFmtId="171" fontId="11" fillId="0" borderId="9" xfId="2" applyNumberFormat="1" applyFont="1" applyFill="1" applyBorder="1" applyAlignment="1" applyProtection="1">
      <alignment horizontal="center" vertical="center"/>
    </xf>
    <xf numFmtId="0" fontId="11" fillId="0" borderId="83" xfId="2" applyFont="1" applyFill="1" applyBorder="1" applyAlignment="1">
      <alignment horizontal="center" vertical="center" wrapText="1"/>
    </xf>
    <xf numFmtId="0" fontId="11" fillId="0" borderId="82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left" vertical="top" wrapText="1"/>
    </xf>
    <xf numFmtId="0" fontId="25" fillId="0" borderId="0" xfId="0" applyFont="1" applyFill="1" applyAlignment="1">
      <alignment vertical="top" wrapText="1"/>
    </xf>
    <xf numFmtId="0" fontId="20" fillId="0" borderId="0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7" fillId="0" borderId="24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9" fillId="0" borderId="5" xfId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16" fillId="0" borderId="8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0" fontId="16" fillId="0" borderId="77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16" fillId="0" borderId="77" xfId="0" applyFont="1" applyFill="1" applyBorder="1" applyAlignment="1">
      <alignment vertical="center" wrapText="1"/>
    </xf>
    <xf numFmtId="0" fontId="16" fillId="0" borderId="67" xfId="0" applyFont="1" applyFill="1" applyBorder="1" applyAlignment="1">
      <alignment vertical="center" wrapText="1"/>
    </xf>
    <xf numFmtId="0" fontId="0" fillId="0" borderId="67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1" fontId="8" fillId="0" borderId="14" xfId="0" applyNumberFormat="1" applyFont="1" applyFill="1" applyBorder="1" applyAlignment="1">
      <alignment horizontal="center" vertical="center" wrapText="1"/>
    </xf>
    <xf numFmtId="1" fontId="35" fillId="0" borderId="56" xfId="0" applyNumberFormat="1" applyFont="1" applyFill="1" applyBorder="1" applyAlignment="1">
      <alignment horizontal="center" vertical="center" wrapText="1"/>
    </xf>
    <xf numFmtId="1" fontId="35" fillId="0" borderId="17" xfId="0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56" xfId="0" applyFont="1" applyFill="1" applyBorder="1" applyAlignment="1">
      <alignment horizontal="left" vertical="center" wrapText="1"/>
    </xf>
    <xf numFmtId="0" fontId="43" fillId="0" borderId="56" xfId="0" applyFont="1" applyFill="1" applyBorder="1" applyAlignment="1">
      <alignment vertical="center" wrapText="1"/>
    </xf>
    <xf numFmtId="0" fontId="43" fillId="0" borderId="1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10" fillId="0" borderId="5" xfId="1" applyFont="1" applyFill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 wrapText="1"/>
    </xf>
    <xf numFmtId="0" fontId="15" fillId="0" borderId="8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84" xfId="0" applyFont="1" applyFill="1" applyBorder="1" applyAlignment="1">
      <alignment horizontal="center" vertical="center" wrapText="1"/>
    </xf>
    <xf numFmtId="0" fontId="15" fillId="0" borderId="77" xfId="0" applyFont="1" applyFill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94" xfId="0" applyFont="1" applyFill="1" applyBorder="1" applyAlignment="1">
      <alignment horizontal="center" vertical="center" wrapText="1"/>
    </xf>
    <xf numFmtId="0" fontId="16" fillId="0" borderId="91" xfId="0" applyFont="1" applyFill="1" applyBorder="1" applyAlignment="1">
      <alignment horizontal="center" vertical="center" wrapText="1"/>
    </xf>
    <xf numFmtId="0" fontId="16" fillId="0" borderId="95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wrapText="1"/>
    </xf>
    <xf numFmtId="0" fontId="16" fillId="0" borderId="74" xfId="0" applyFont="1" applyFill="1" applyBorder="1" applyAlignment="1">
      <alignment wrapText="1"/>
    </xf>
    <xf numFmtId="0" fontId="16" fillId="0" borderId="86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6" fillId="0" borderId="84" xfId="0" applyFont="1" applyFill="1" applyBorder="1" applyAlignment="1">
      <alignment wrapText="1"/>
    </xf>
    <xf numFmtId="0" fontId="16" fillId="0" borderId="77" xfId="0" applyFont="1" applyFill="1" applyBorder="1" applyAlignment="1">
      <alignment wrapText="1"/>
    </xf>
    <xf numFmtId="0" fontId="16" fillId="0" borderId="67" xfId="0" applyFont="1" applyFill="1" applyBorder="1" applyAlignment="1">
      <alignment wrapText="1"/>
    </xf>
    <xf numFmtId="0" fontId="16" fillId="0" borderId="39" xfId="0" applyFont="1" applyFill="1" applyBorder="1" applyAlignment="1">
      <alignment wrapText="1"/>
    </xf>
    <xf numFmtId="0" fontId="9" fillId="0" borderId="14" xfId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0" fontId="35" fillId="0" borderId="9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35" fillId="0" borderId="91" xfId="0" applyFont="1" applyFill="1" applyBorder="1" applyAlignment="1">
      <alignment horizontal="center" vertical="center" wrapText="1"/>
    </xf>
    <xf numFmtId="0" fontId="35" fillId="0" borderId="90" xfId="0" applyFont="1" applyFill="1" applyBorder="1" applyAlignment="1">
      <alignment horizontal="center" vertical="center" wrapText="1"/>
    </xf>
    <xf numFmtId="49" fontId="4" fillId="0" borderId="56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9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35" fillId="0" borderId="95" xfId="0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wrapText="1"/>
    </xf>
    <xf numFmtId="0" fontId="16" fillId="0" borderId="95" xfId="0" applyFont="1" applyFill="1" applyBorder="1" applyAlignment="1">
      <alignment horizont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72" xfId="1" applyFont="1" applyFill="1" applyBorder="1" applyAlignment="1">
      <alignment horizontal="center" vertical="center" wrapText="1"/>
    </xf>
    <xf numFmtId="0" fontId="11" fillId="0" borderId="74" xfId="1" applyFont="1" applyFill="1" applyBorder="1" applyAlignment="1">
      <alignment horizontal="center" vertical="center" wrapText="1"/>
    </xf>
    <xf numFmtId="0" fontId="11" fillId="0" borderId="86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84" xfId="1" applyFont="1" applyFill="1" applyBorder="1" applyAlignment="1">
      <alignment horizontal="center" vertical="center" wrapText="1"/>
    </xf>
    <xf numFmtId="0" fontId="11" fillId="0" borderId="77" xfId="1" applyFont="1" applyFill="1" applyBorder="1" applyAlignment="1">
      <alignment horizontal="center" vertical="center" wrapText="1"/>
    </xf>
    <xf numFmtId="0" fontId="11" fillId="0" borderId="67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wrapText="1"/>
    </xf>
    <xf numFmtId="0" fontId="16" fillId="0" borderId="92" xfId="0" applyFont="1" applyFill="1" applyBorder="1" applyAlignment="1">
      <alignment horizontal="center" wrapText="1"/>
    </xf>
    <xf numFmtId="1" fontId="8" fillId="0" borderId="93" xfId="0" applyNumberFormat="1" applyFont="1" applyFill="1" applyBorder="1" applyAlignment="1">
      <alignment horizontal="center" vertical="center" wrapText="1"/>
    </xf>
    <xf numFmtId="1" fontId="16" fillId="0" borderId="81" xfId="0" applyNumberFormat="1" applyFont="1" applyFill="1" applyBorder="1" applyAlignment="1">
      <alignment horizontal="center" vertical="center" wrapText="1"/>
    </xf>
    <xf numFmtId="1" fontId="16" fillId="0" borderId="92" xfId="0" applyNumberFormat="1" applyFont="1" applyFill="1" applyBorder="1" applyAlignment="1">
      <alignment horizontal="center" vertical="center" wrapText="1"/>
    </xf>
    <xf numFmtId="0" fontId="16" fillId="0" borderId="81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left" vertical="center" wrapText="1"/>
    </xf>
    <xf numFmtId="49" fontId="4" fillId="0" borderId="5" xfId="1" applyNumberFormat="1" applyFont="1" applyFill="1" applyBorder="1" applyAlignment="1">
      <alignment horizontal="left" vertical="center" wrapText="1"/>
    </xf>
    <xf numFmtId="49" fontId="4" fillId="0" borderId="72" xfId="1" applyNumberFormat="1" applyFont="1" applyFill="1" applyBorder="1" applyAlignment="1">
      <alignment horizontal="left" vertical="center" wrapText="1"/>
    </xf>
    <xf numFmtId="49" fontId="4" fillId="0" borderId="74" xfId="1" applyNumberFormat="1" applyFont="1" applyFill="1" applyBorder="1" applyAlignment="1">
      <alignment horizontal="left" vertical="center" wrapText="1"/>
    </xf>
    <xf numFmtId="49" fontId="4" fillId="0" borderId="77" xfId="1" applyNumberFormat="1" applyFont="1" applyFill="1" applyBorder="1" applyAlignment="1">
      <alignment horizontal="left" vertical="center" wrapText="1"/>
    </xf>
    <xf numFmtId="49" fontId="4" fillId="0" borderId="67" xfId="1" applyNumberFormat="1" applyFont="1" applyFill="1" applyBorder="1" applyAlignment="1">
      <alignment horizontal="left" vertical="center" wrapText="1"/>
    </xf>
    <xf numFmtId="49" fontId="4" fillId="0" borderId="39" xfId="1" applyNumberFormat="1" applyFont="1" applyFill="1" applyBorder="1" applyAlignment="1">
      <alignment horizontal="left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170" fontId="10" fillId="0" borderId="98" xfId="2" applyNumberFormat="1" applyFont="1" applyFill="1" applyBorder="1" applyAlignment="1" applyProtection="1">
      <alignment horizontal="center" vertical="center" wrapText="1"/>
    </xf>
    <xf numFmtId="0" fontId="15" fillId="0" borderId="97" xfId="0" applyFont="1" applyFill="1" applyBorder="1" applyAlignment="1">
      <alignment horizontal="center" vertical="center" wrapText="1"/>
    </xf>
    <xf numFmtId="0" fontId="15" fillId="0" borderId="99" xfId="0" applyFont="1" applyFill="1" applyBorder="1" applyAlignment="1">
      <alignment horizontal="center" vertical="center" wrapText="1"/>
    </xf>
    <xf numFmtId="0" fontId="7" fillId="0" borderId="36" xfId="2" applyNumberFormat="1" applyFont="1" applyFill="1" applyBorder="1" applyAlignment="1" applyProtection="1">
      <alignment horizontal="center" vertical="center" textRotation="90"/>
    </xf>
    <xf numFmtId="0" fontId="7" fillId="0" borderId="65" xfId="2" applyNumberFormat="1" applyFont="1" applyFill="1" applyBorder="1" applyAlignment="1" applyProtection="1">
      <alignment horizontal="center" vertical="center" textRotation="90"/>
    </xf>
    <xf numFmtId="0" fontId="7" fillId="0" borderId="37" xfId="2" applyNumberFormat="1" applyFont="1" applyFill="1" applyBorder="1" applyAlignment="1" applyProtection="1">
      <alignment horizontal="center" vertical="center" textRotation="90"/>
    </xf>
    <xf numFmtId="170" fontId="7" fillId="0" borderId="36" xfId="2" applyNumberFormat="1" applyFont="1" applyFill="1" applyBorder="1" applyAlignment="1" applyProtection="1">
      <alignment horizontal="center" vertical="center"/>
    </xf>
    <xf numFmtId="170" fontId="7" fillId="0" borderId="65" xfId="2" applyNumberFormat="1" applyFont="1" applyFill="1" applyBorder="1" applyAlignment="1" applyProtection="1">
      <alignment horizontal="center" vertical="center"/>
    </xf>
    <xf numFmtId="170" fontId="7" fillId="0" borderId="37" xfId="2" applyNumberFormat="1" applyFont="1" applyFill="1" applyBorder="1" applyAlignment="1" applyProtection="1">
      <alignment horizontal="center" vertical="center"/>
    </xf>
    <xf numFmtId="170" fontId="7" fillId="0" borderId="6" xfId="2" applyNumberFormat="1" applyFont="1" applyFill="1" applyBorder="1" applyAlignment="1" applyProtection="1">
      <alignment horizontal="center" vertical="center" wrapText="1"/>
    </xf>
    <xf numFmtId="170" fontId="7" fillId="0" borderId="7" xfId="2" applyNumberFormat="1" applyFont="1" applyFill="1" applyBorder="1" applyAlignment="1" applyProtection="1">
      <alignment horizontal="center" vertical="center" wrapText="1"/>
    </xf>
    <xf numFmtId="170" fontId="7" fillId="0" borderId="8" xfId="2" applyNumberFormat="1" applyFont="1" applyFill="1" applyBorder="1" applyAlignment="1" applyProtection="1">
      <alignment horizontal="center" vertical="center" wrapText="1"/>
    </xf>
    <xf numFmtId="170" fontId="7" fillId="0" borderId="36" xfId="2" applyNumberFormat="1" applyFont="1" applyFill="1" applyBorder="1" applyAlignment="1" applyProtection="1">
      <alignment horizontal="center" vertical="center" textRotation="90" wrapText="1"/>
    </xf>
    <xf numFmtId="170" fontId="7" fillId="0" borderId="65" xfId="2" applyNumberFormat="1" applyFont="1" applyFill="1" applyBorder="1" applyAlignment="1" applyProtection="1">
      <alignment horizontal="center" vertical="center" textRotation="90" wrapText="1"/>
    </xf>
    <xf numFmtId="170" fontId="7" fillId="0" borderId="37" xfId="2" applyNumberFormat="1" applyFont="1" applyFill="1" applyBorder="1" applyAlignment="1" applyProtection="1">
      <alignment horizontal="center" vertical="center" textRotation="90" wrapText="1"/>
    </xf>
    <xf numFmtId="170" fontId="7" fillId="0" borderId="24" xfId="2" applyNumberFormat="1" applyFont="1" applyFill="1" applyBorder="1" applyAlignment="1" applyProtection="1">
      <alignment horizontal="center" vertical="center" wrapText="1"/>
    </xf>
    <xf numFmtId="170" fontId="7" fillId="0" borderId="57" xfId="2" applyNumberFormat="1" applyFont="1" applyFill="1" applyBorder="1" applyAlignment="1" applyProtection="1">
      <alignment horizontal="center" vertical="center" wrapText="1"/>
    </xf>
    <xf numFmtId="170" fontId="7" fillId="0" borderId="23" xfId="2" applyNumberFormat="1" applyFont="1" applyFill="1" applyBorder="1" applyAlignment="1" applyProtection="1">
      <alignment horizontal="center" vertical="center" wrapText="1"/>
    </xf>
    <xf numFmtId="0" fontId="7" fillId="0" borderId="98" xfId="2" applyNumberFormat="1" applyFont="1" applyFill="1" applyBorder="1" applyAlignment="1" applyProtection="1">
      <alignment horizontal="center" vertical="center" wrapText="1"/>
    </xf>
    <xf numFmtId="0" fontId="7" fillId="0" borderId="97" xfId="2" applyNumberFormat="1" applyFont="1" applyFill="1" applyBorder="1" applyAlignment="1" applyProtection="1">
      <alignment horizontal="center" vertical="center" wrapText="1"/>
    </xf>
    <xf numFmtId="0" fontId="7" fillId="0" borderId="99" xfId="2" applyNumberFormat="1" applyFont="1" applyFill="1" applyBorder="1" applyAlignment="1" applyProtection="1">
      <alignment horizontal="center" vertical="center" wrapText="1"/>
    </xf>
    <xf numFmtId="0" fontId="7" fillId="0" borderId="69" xfId="2" applyNumberFormat="1" applyFont="1" applyFill="1" applyBorder="1" applyAlignment="1" applyProtection="1">
      <alignment horizontal="center" vertical="center" wrapText="1"/>
    </xf>
    <xf numFmtId="0" fontId="7" fillId="0" borderId="71" xfId="2" applyNumberFormat="1" applyFont="1" applyFill="1" applyBorder="1" applyAlignment="1" applyProtection="1">
      <alignment horizontal="center" vertical="center" wrapText="1"/>
    </xf>
    <xf numFmtId="0" fontId="7" fillId="0" borderId="44" xfId="2" applyNumberFormat="1" applyFont="1" applyFill="1" applyBorder="1" applyAlignment="1" applyProtection="1">
      <alignment horizontal="center" vertical="center" wrapText="1"/>
    </xf>
    <xf numFmtId="170" fontId="7" fillId="0" borderId="9" xfId="2" applyNumberFormat="1" applyFont="1" applyFill="1" applyBorder="1" applyAlignment="1" applyProtection="1">
      <alignment horizontal="center" vertical="center" textRotation="90" wrapText="1"/>
    </xf>
    <xf numFmtId="170" fontId="7" fillId="0" borderId="12" xfId="2" applyNumberFormat="1" applyFont="1" applyFill="1" applyBorder="1" applyAlignment="1" applyProtection="1">
      <alignment horizontal="center" vertical="center" textRotation="90" wrapText="1"/>
    </xf>
    <xf numFmtId="170" fontId="7" fillId="0" borderId="1" xfId="2" applyNumberFormat="1" applyFont="1" applyFill="1" applyBorder="1" applyAlignment="1" applyProtection="1">
      <alignment horizontal="center" vertical="center" textRotation="90" wrapText="1"/>
    </xf>
    <xf numFmtId="170" fontId="7" fillId="0" borderId="11" xfId="2" applyNumberFormat="1" applyFont="1" applyFill="1" applyBorder="1" applyAlignment="1" applyProtection="1">
      <alignment horizontal="center" vertical="center" textRotation="90" wrapText="1"/>
    </xf>
    <xf numFmtId="170" fontId="7" fillId="0" borderId="1" xfId="2" applyNumberFormat="1" applyFont="1" applyFill="1" applyBorder="1" applyAlignment="1" applyProtection="1">
      <alignment horizontal="center" vertical="center" wrapText="1"/>
    </xf>
    <xf numFmtId="170" fontId="7" fillId="0" borderId="10" xfId="2" applyNumberFormat="1" applyFont="1" applyFill="1" applyBorder="1" applyAlignment="1" applyProtection="1">
      <alignment horizontal="center" vertical="center" wrapText="1"/>
    </xf>
    <xf numFmtId="0" fontId="7" fillId="0" borderId="98" xfId="2" applyNumberFormat="1" applyFont="1" applyFill="1" applyBorder="1" applyAlignment="1" applyProtection="1">
      <alignment horizontal="center" vertical="center"/>
    </xf>
    <xf numFmtId="0" fontId="7" fillId="0" borderId="97" xfId="2" applyNumberFormat="1" applyFont="1" applyFill="1" applyBorder="1" applyAlignment="1" applyProtection="1">
      <alignment horizontal="center" vertical="center"/>
    </xf>
    <xf numFmtId="0" fontId="7" fillId="0" borderId="99" xfId="2" applyNumberFormat="1" applyFont="1" applyFill="1" applyBorder="1" applyAlignment="1" applyProtection="1">
      <alignment horizontal="center" vertical="center"/>
    </xf>
    <xf numFmtId="170" fontId="7" fillId="0" borderId="3" xfId="2" applyNumberFormat="1" applyFont="1" applyFill="1" applyBorder="1" applyAlignment="1" applyProtection="1">
      <alignment horizontal="center" vertical="center" textRotation="90" wrapText="1"/>
    </xf>
    <xf numFmtId="170" fontId="7" fillId="0" borderId="83" xfId="2" applyNumberFormat="1" applyFont="1" applyFill="1" applyBorder="1" applyAlignment="1" applyProtection="1">
      <alignment horizontal="center" vertical="center" textRotation="90" wrapText="1"/>
    </xf>
    <xf numFmtId="170" fontId="7" fillId="0" borderId="48" xfId="2" applyNumberFormat="1" applyFont="1" applyFill="1" applyBorder="1" applyAlignment="1" applyProtection="1">
      <alignment horizontal="center" vertical="center" textRotation="90" wrapText="1"/>
    </xf>
    <xf numFmtId="0" fontId="7" fillId="0" borderId="100" xfId="2" applyNumberFormat="1" applyFont="1" applyFill="1" applyBorder="1" applyAlignment="1" applyProtection="1">
      <alignment horizontal="center" vertical="center"/>
    </xf>
    <xf numFmtId="0" fontId="7" fillId="0" borderId="101" xfId="2" applyNumberFormat="1" applyFont="1" applyFill="1" applyBorder="1" applyAlignment="1" applyProtection="1">
      <alignment horizontal="center" vertical="center"/>
    </xf>
    <xf numFmtId="0" fontId="7" fillId="0" borderId="102" xfId="2" applyNumberFormat="1" applyFont="1" applyFill="1" applyBorder="1" applyAlignment="1" applyProtection="1">
      <alignment horizontal="center" vertical="center"/>
    </xf>
    <xf numFmtId="0" fontId="7" fillId="0" borderId="103" xfId="2" applyNumberFormat="1" applyFont="1" applyFill="1" applyBorder="1" applyAlignment="1" applyProtection="1">
      <alignment horizontal="center" vertical="center"/>
    </xf>
    <xf numFmtId="165" fontId="11" fillId="0" borderId="104" xfId="0" applyNumberFormat="1" applyFont="1" applyFill="1" applyBorder="1" applyAlignment="1" applyProtection="1">
      <alignment horizontal="center" vertical="center"/>
    </xf>
    <xf numFmtId="165" fontId="11" fillId="0" borderId="105" xfId="0" applyNumberFormat="1" applyFont="1" applyFill="1" applyBorder="1" applyAlignment="1" applyProtection="1">
      <alignment horizontal="center" vertical="center"/>
    </xf>
    <xf numFmtId="165" fontId="11" fillId="0" borderId="106" xfId="0" applyNumberFormat="1" applyFont="1" applyFill="1" applyBorder="1" applyAlignment="1" applyProtection="1">
      <alignment horizontal="center" vertical="center"/>
    </xf>
    <xf numFmtId="165" fontId="11" fillId="0" borderId="107" xfId="0" applyNumberFormat="1" applyFont="1" applyFill="1" applyBorder="1" applyAlignment="1" applyProtection="1">
      <alignment horizontal="center" vertical="center"/>
    </xf>
    <xf numFmtId="170" fontId="7" fillId="0" borderId="2" xfId="2" applyNumberFormat="1" applyFont="1" applyFill="1" applyBorder="1" applyAlignment="1" applyProtection="1">
      <alignment horizontal="center" vertical="center" textRotation="90" wrapText="1"/>
    </xf>
    <xf numFmtId="170" fontId="7" fillId="0" borderId="22" xfId="2" applyNumberFormat="1" applyFont="1" applyFill="1" applyBorder="1" applyAlignment="1" applyProtection="1">
      <alignment horizontal="center" vertical="center" textRotation="90" wrapText="1"/>
    </xf>
    <xf numFmtId="170" fontId="7" fillId="0" borderId="47" xfId="2" applyNumberFormat="1" applyFont="1" applyFill="1" applyBorder="1" applyAlignment="1" applyProtection="1">
      <alignment horizontal="center" vertical="center" textRotation="90" wrapText="1"/>
    </xf>
    <xf numFmtId="170" fontId="7" fillId="0" borderId="14" xfId="2" applyNumberFormat="1" applyFont="1" applyFill="1" applyBorder="1" applyAlignment="1" applyProtection="1">
      <alignment horizontal="center" vertical="center"/>
    </xf>
    <xf numFmtId="170" fontId="7" fillId="0" borderId="56" xfId="2" applyNumberFormat="1" applyFont="1" applyFill="1" applyBorder="1" applyAlignment="1" applyProtection="1">
      <alignment horizontal="center" vertical="center"/>
    </xf>
    <xf numFmtId="170" fontId="7" fillId="0" borderId="17" xfId="2" applyNumberFormat="1" applyFont="1" applyFill="1" applyBorder="1" applyAlignment="1" applyProtection="1">
      <alignment horizontal="center" vertical="center"/>
    </xf>
    <xf numFmtId="170" fontId="7" fillId="0" borderId="4" xfId="2" applyNumberFormat="1" applyFont="1" applyFill="1" applyBorder="1" applyAlignment="1" applyProtection="1">
      <alignment horizontal="center" vertical="center" textRotation="90" wrapText="1"/>
    </xf>
    <xf numFmtId="170" fontId="7" fillId="0" borderId="82" xfId="2" applyNumberFormat="1" applyFont="1" applyFill="1" applyBorder="1" applyAlignment="1" applyProtection="1">
      <alignment horizontal="center" vertical="center" textRotation="90" wrapText="1"/>
    </xf>
    <xf numFmtId="170" fontId="7" fillId="0" borderId="86" xfId="2" applyNumberFormat="1" applyFont="1" applyFill="1" applyBorder="1" applyAlignment="1" applyProtection="1">
      <alignment horizontal="center" vertical="center" textRotation="90" wrapText="1"/>
    </xf>
    <xf numFmtId="170" fontId="7" fillId="0" borderId="87" xfId="2" applyNumberFormat="1" applyFont="1" applyFill="1" applyBorder="1" applyAlignment="1" applyProtection="1">
      <alignment horizontal="center" vertical="center" textRotation="90" wrapText="1"/>
    </xf>
    <xf numFmtId="170" fontId="7" fillId="0" borderId="10" xfId="2" applyNumberFormat="1" applyFont="1" applyFill="1" applyBorder="1" applyAlignment="1" applyProtection="1">
      <alignment horizontal="center" vertical="center" textRotation="90" wrapText="1"/>
    </xf>
    <xf numFmtId="170" fontId="7" fillId="0" borderId="18" xfId="2" applyNumberFormat="1" applyFont="1" applyFill="1" applyBorder="1" applyAlignment="1" applyProtection="1">
      <alignment horizontal="center" vertical="center" textRotation="90" wrapText="1"/>
    </xf>
    <xf numFmtId="171" fontId="11" fillId="0" borderId="47" xfId="2" applyNumberFormat="1" applyFont="1" applyFill="1" applyBorder="1" applyAlignment="1" applyProtection="1">
      <alignment horizontal="left" vertical="center" wrapText="1"/>
    </xf>
    <xf numFmtId="171" fontId="11" fillId="0" borderId="87" xfId="2" applyNumberFormat="1" applyFont="1" applyFill="1" applyBorder="1" applyAlignment="1" applyProtection="1">
      <alignment horizontal="left" vertical="center" wrapText="1"/>
    </xf>
    <xf numFmtId="171" fontId="11" fillId="0" borderId="9" xfId="2" applyNumberFormat="1" applyFont="1" applyFill="1" applyBorder="1" applyAlignment="1" applyProtection="1">
      <alignment horizontal="center" vertical="center"/>
    </xf>
    <xf numFmtId="171" fontId="11" fillId="0" borderId="3" xfId="2" applyNumberFormat="1" applyFont="1" applyFill="1" applyBorder="1" applyAlignment="1" applyProtection="1">
      <alignment horizontal="center" vertical="center"/>
    </xf>
    <xf numFmtId="171" fontId="11" fillId="0" borderId="4" xfId="2" applyNumberFormat="1" applyFont="1" applyFill="1" applyBorder="1" applyAlignment="1" applyProtection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83" xfId="2" applyFont="1" applyFill="1" applyBorder="1" applyAlignment="1">
      <alignment horizontal="center" vertical="center" wrapText="1"/>
    </xf>
    <xf numFmtId="0" fontId="11" fillId="0" borderId="82" xfId="2" applyFont="1" applyFill="1" applyBorder="1" applyAlignment="1">
      <alignment horizontal="center" vertical="center" wrapText="1"/>
    </xf>
    <xf numFmtId="0" fontId="11" fillId="0" borderId="69" xfId="2" applyFont="1" applyFill="1" applyBorder="1" applyAlignment="1">
      <alignment horizontal="center" vertical="center" wrapText="1"/>
    </xf>
    <xf numFmtId="0" fontId="11" fillId="0" borderId="71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49" fontId="11" fillId="0" borderId="98" xfId="0" applyNumberFormat="1" applyFont="1" applyFill="1" applyBorder="1" applyAlignment="1" applyProtection="1">
      <alignment horizontal="center" vertical="center"/>
    </xf>
    <xf numFmtId="49" fontId="11" fillId="0" borderId="97" xfId="0" applyNumberFormat="1" applyFont="1" applyFill="1" applyBorder="1" applyAlignment="1" applyProtection="1">
      <alignment horizontal="center" vertical="center"/>
    </xf>
    <xf numFmtId="49" fontId="11" fillId="0" borderId="99" xfId="0" applyNumberFormat="1" applyFont="1" applyFill="1" applyBorder="1" applyAlignment="1" applyProtection="1">
      <alignment horizontal="center" vertical="center"/>
    </xf>
    <xf numFmtId="171" fontId="11" fillId="0" borderId="51" xfId="2" applyNumberFormat="1" applyFont="1" applyFill="1" applyBorder="1" applyAlignment="1" applyProtection="1">
      <alignment horizontal="left" vertical="center" wrapText="1"/>
    </xf>
    <xf numFmtId="171" fontId="11" fillId="0" borderId="62" xfId="2" applyNumberFormat="1" applyFont="1" applyFill="1" applyBorder="1" applyAlignment="1" applyProtection="1">
      <alignment horizontal="left" vertical="center" wrapText="1"/>
    </xf>
    <xf numFmtId="165" fontId="11" fillId="0" borderId="98" xfId="0" applyNumberFormat="1" applyFont="1" applyFill="1" applyBorder="1" applyAlignment="1" applyProtection="1">
      <alignment horizontal="center" vertical="center" wrapText="1"/>
    </xf>
    <xf numFmtId="0" fontId="11" fillId="0" borderId="53" xfId="2" applyNumberFormat="1" applyFont="1" applyFill="1" applyBorder="1" applyAlignment="1" applyProtection="1">
      <alignment horizontal="center" vertical="center"/>
    </xf>
    <xf numFmtId="0" fontId="11" fillId="0" borderId="61" xfId="2" applyNumberFormat="1" applyFont="1" applyFill="1" applyBorder="1" applyAlignment="1" applyProtection="1">
      <alignment horizontal="center" vertical="center"/>
    </xf>
    <xf numFmtId="0" fontId="11" fillId="0" borderId="71" xfId="2" applyNumberFormat="1" applyFont="1" applyFill="1" applyBorder="1" applyAlignment="1" applyProtection="1">
      <alignment horizontal="center" vertical="center"/>
    </xf>
    <xf numFmtId="0" fontId="11" fillId="0" borderId="60" xfId="2" applyNumberFormat="1" applyFont="1" applyFill="1" applyBorder="1" applyAlignment="1" applyProtection="1">
      <alignment horizontal="center" vertical="center"/>
    </xf>
    <xf numFmtId="171" fontId="11" fillId="0" borderId="22" xfId="2" applyNumberFormat="1" applyFont="1" applyFill="1" applyBorder="1" applyAlignment="1" applyProtection="1">
      <alignment horizontal="center" vertical="center"/>
    </xf>
    <xf numFmtId="171" fontId="11" fillId="0" borderId="83" xfId="2" applyNumberFormat="1" applyFont="1" applyFill="1" applyBorder="1" applyAlignment="1" applyProtection="1">
      <alignment horizontal="center" vertical="center"/>
    </xf>
    <xf numFmtId="171" fontId="11" fillId="0" borderId="82" xfId="2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 applyProtection="1">
      <alignment horizontal="right" vertical="center"/>
    </xf>
    <xf numFmtId="171" fontId="11" fillId="0" borderId="6" xfId="2" applyNumberFormat="1" applyFont="1" applyFill="1" applyBorder="1" applyAlignment="1" applyProtection="1">
      <alignment horizontal="left" vertical="center" wrapText="1"/>
    </xf>
    <xf numFmtId="171" fontId="11" fillId="0" borderId="8" xfId="2" applyNumberFormat="1" applyFont="1" applyFill="1" applyBorder="1" applyAlignment="1" applyProtection="1">
      <alignment horizontal="left" vertical="center" wrapText="1"/>
    </xf>
    <xf numFmtId="171" fontId="11" fillId="0" borderId="9" xfId="2" applyNumberFormat="1" applyFont="1" applyFill="1" applyBorder="1" applyAlignment="1" applyProtection="1">
      <alignment horizontal="left" vertical="center" wrapText="1"/>
    </xf>
    <xf numFmtId="171" fontId="11" fillId="0" borderId="10" xfId="2" applyNumberFormat="1" applyFont="1" applyFill="1" applyBorder="1" applyAlignment="1" applyProtection="1">
      <alignment horizontal="left" vertical="center" wrapText="1"/>
    </xf>
    <xf numFmtId="171" fontId="11" fillId="0" borderId="12" xfId="2" applyNumberFormat="1" applyFont="1" applyFill="1" applyBorder="1" applyAlignment="1" applyProtection="1">
      <alignment horizontal="left" vertical="center" wrapText="1"/>
    </xf>
    <xf numFmtId="171" fontId="11" fillId="0" borderId="4" xfId="2" applyNumberFormat="1" applyFont="1" applyFill="1" applyBorder="1" applyAlignment="1" applyProtection="1">
      <alignment horizontal="left" vertical="center" wrapText="1"/>
    </xf>
    <xf numFmtId="171" fontId="11" fillId="0" borderId="37" xfId="2" applyNumberFormat="1" applyFont="1" applyFill="1" applyBorder="1" applyAlignment="1" applyProtection="1">
      <alignment horizontal="center" vertical="center"/>
    </xf>
    <xf numFmtId="171" fontId="11" fillId="0" borderId="41" xfId="2" applyNumberFormat="1" applyFont="1" applyFill="1" applyBorder="1" applyAlignment="1" applyProtection="1">
      <alignment horizontal="left" vertical="center" wrapText="1"/>
    </xf>
    <xf numFmtId="171" fontId="11" fillId="0" borderId="77" xfId="2" applyNumberFormat="1" applyFont="1" applyFill="1" applyBorder="1" applyAlignment="1" applyProtection="1">
      <alignment horizontal="left" vertical="center" wrapText="1"/>
    </xf>
    <xf numFmtId="167" fontId="11" fillId="0" borderId="87" xfId="2" applyNumberFormat="1" applyFont="1" applyFill="1" applyBorder="1" applyAlignment="1" applyProtection="1">
      <alignment horizontal="center" vertical="center"/>
    </xf>
    <xf numFmtId="167" fontId="11" fillId="0" borderId="71" xfId="2" applyNumberFormat="1" applyFont="1" applyFill="1" applyBorder="1" applyAlignment="1" applyProtection="1">
      <alignment horizontal="center" vertical="center"/>
    </xf>
    <xf numFmtId="0" fontId="11" fillId="0" borderId="44" xfId="2" applyNumberFormat="1" applyFont="1" applyFill="1" applyBorder="1" applyAlignment="1" applyProtection="1">
      <alignment horizontal="center" vertical="center"/>
    </xf>
    <xf numFmtId="170" fontId="34" fillId="0" borderId="71" xfId="2" applyNumberFormat="1" applyFont="1" applyFill="1" applyBorder="1" applyAlignment="1" applyProtection="1">
      <alignment horizontal="left"/>
    </xf>
    <xf numFmtId="0" fontId="11" fillId="0" borderId="67" xfId="0" applyFont="1" applyFill="1" applyBorder="1" applyAlignment="1" applyProtection="1">
      <alignment horizontal="right" vertical="center"/>
    </xf>
    <xf numFmtId="0" fontId="33" fillId="0" borderId="67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7" fontId="11" fillId="0" borderId="97" xfId="2" applyNumberFormat="1" applyFont="1" applyFill="1" applyBorder="1" applyAlignment="1" applyProtection="1">
      <alignment horizontal="center" vertical="center"/>
    </xf>
    <xf numFmtId="0" fontId="11" fillId="0" borderId="36" xfId="2" applyFont="1" applyFill="1" applyBorder="1" applyAlignment="1" applyProtection="1">
      <alignment horizontal="right" vertical="center"/>
    </xf>
    <xf numFmtId="170" fontId="11" fillId="0" borderId="51" xfId="2" applyNumberFormat="1" applyFont="1" applyFill="1" applyBorder="1" applyAlignment="1" applyProtection="1">
      <alignment horizontal="right" vertical="center"/>
    </xf>
    <xf numFmtId="170" fontId="11" fillId="0" borderId="75" xfId="2" applyNumberFormat="1" applyFont="1" applyFill="1" applyBorder="1" applyAlignment="1" applyProtection="1">
      <alignment horizontal="right" vertical="center"/>
    </xf>
    <xf numFmtId="170" fontId="11" fillId="0" borderId="52" xfId="2" applyNumberFormat="1" applyFont="1" applyFill="1" applyBorder="1" applyAlignment="1" applyProtection="1">
      <alignment horizontal="right" vertical="center"/>
    </xf>
    <xf numFmtId="167" fontId="28" fillId="0" borderId="69" xfId="2" applyNumberFormat="1" applyFont="1" applyFill="1" applyBorder="1" applyAlignment="1" applyProtection="1">
      <alignment horizontal="center" vertical="center"/>
    </xf>
    <xf numFmtId="167" fontId="28" fillId="0" borderId="71" xfId="2" applyNumberFormat="1" applyFont="1" applyFill="1" applyBorder="1" applyAlignment="1" applyProtection="1">
      <alignment horizontal="center" vertical="center"/>
    </xf>
    <xf numFmtId="0" fontId="28" fillId="0" borderId="44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8" fillId="0" borderId="93" xfId="0" applyNumberFormat="1" applyFont="1" applyBorder="1" applyAlignment="1">
      <alignment horizontal="center" vertical="center" wrapText="1"/>
    </xf>
    <xf numFmtId="1" fontId="16" fillId="0" borderId="81" xfId="0" applyNumberFormat="1" applyFont="1" applyBorder="1" applyAlignment="1">
      <alignment horizontal="center" vertical="center" wrapText="1"/>
    </xf>
    <xf numFmtId="1" fontId="16" fillId="0" borderId="92" xfId="0" applyNumberFormat="1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wrapText="1"/>
    </xf>
    <xf numFmtId="0" fontId="16" fillId="0" borderId="92" xfId="0" applyFont="1" applyBorder="1" applyAlignment="1">
      <alignment horizontal="center" wrapText="1"/>
    </xf>
    <xf numFmtId="0" fontId="8" fillId="0" borderId="78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35" fillId="0" borderId="81" xfId="0" applyFont="1" applyBorder="1" applyAlignment="1">
      <alignment horizontal="center" vertical="center" wrapText="1"/>
    </xf>
    <xf numFmtId="0" fontId="35" fillId="0" borderId="92" xfId="0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72" xfId="0" applyFont="1" applyBorder="1" applyAlignment="1">
      <alignment wrapText="1"/>
    </xf>
    <xf numFmtId="0" fontId="16" fillId="0" borderId="74" xfId="0" applyFont="1" applyBorder="1" applyAlignment="1">
      <alignment wrapText="1"/>
    </xf>
    <xf numFmtId="0" fontId="16" fillId="0" borderId="86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84" xfId="0" applyFont="1" applyBorder="1" applyAlignment="1">
      <alignment wrapText="1"/>
    </xf>
    <xf numFmtId="0" fontId="16" fillId="0" borderId="77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7" fillId="0" borderId="57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0" fillId="0" borderId="5" xfId="1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26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wrapText="1"/>
    </xf>
    <xf numFmtId="0" fontId="16" fillId="0" borderId="95" xfId="0" applyFont="1" applyBorder="1" applyAlignment="1">
      <alignment horizont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49" fontId="8" fillId="0" borderId="1" xfId="1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1" fillId="0" borderId="5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11" fillId="0" borderId="86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84" xfId="1" applyFont="1" applyBorder="1" applyAlignment="1">
      <alignment horizontal="center" vertical="center" wrapText="1"/>
    </xf>
    <xf numFmtId="0" fontId="11" fillId="0" borderId="77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1" fillId="2" borderId="98" xfId="2" applyNumberFormat="1" applyFont="1" applyFill="1" applyBorder="1" applyAlignment="1" applyProtection="1">
      <alignment horizontal="center" vertical="center"/>
    </xf>
    <xf numFmtId="0" fontId="11" fillId="2" borderId="97" xfId="2" applyNumberFormat="1" applyFont="1" applyFill="1" applyBorder="1" applyAlignment="1" applyProtection="1">
      <alignment horizontal="center" vertical="center"/>
    </xf>
    <xf numFmtId="0" fontId="11" fillId="2" borderId="99" xfId="2" applyNumberFormat="1" applyFont="1" applyFill="1" applyBorder="1" applyAlignment="1" applyProtection="1">
      <alignment horizontal="center" vertical="center"/>
    </xf>
    <xf numFmtId="0" fontId="11" fillId="2" borderId="69" xfId="2" applyFont="1" applyFill="1" applyBorder="1" applyAlignment="1">
      <alignment horizontal="center" vertical="center" wrapText="1"/>
    </xf>
    <xf numFmtId="0" fontId="11" fillId="2" borderId="71" xfId="2" applyFont="1" applyFill="1" applyBorder="1" applyAlignment="1">
      <alignment horizontal="center" vertical="center" wrapText="1"/>
    </xf>
    <xf numFmtId="0" fontId="11" fillId="2" borderId="44" xfId="2" applyFont="1" applyFill="1" applyBorder="1" applyAlignment="1">
      <alignment horizontal="center" vertical="center" wrapText="1"/>
    </xf>
    <xf numFmtId="171" fontId="11" fillId="2" borderId="2" xfId="2" applyNumberFormat="1" applyFont="1" applyFill="1" applyBorder="1" applyAlignment="1" applyProtection="1">
      <alignment horizontal="center" vertical="center"/>
    </xf>
    <xf numFmtId="171" fontId="11" fillId="2" borderId="11" xfId="2" applyNumberFormat="1" applyFont="1" applyFill="1" applyBorder="1" applyAlignment="1" applyProtection="1">
      <alignment horizontal="center" vertical="center"/>
    </xf>
    <xf numFmtId="171" fontId="11" fillId="2" borderId="3" xfId="2" applyNumberFormat="1" applyFont="1" applyFill="1" applyBorder="1" applyAlignment="1" applyProtection="1">
      <alignment horizontal="center" vertical="center"/>
    </xf>
    <xf numFmtId="171" fontId="11" fillId="2" borderId="18" xfId="2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49" fontId="7" fillId="0" borderId="20" xfId="2" applyNumberFormat="1" applyFont="1" applyFill="1" applyBorder="1" applyAlignment="1">
      <alignment horizontal="center" vertical="center" wrapText="1"/>
    </xf>
    <xf numFmtId="49" fontId="7" fillId="0" borderId="28" xfId="2" applyNumberFormat="1" applyFont="1" applyFill="1" applyBorder="1" applyAlignment="1">
      <alignment horizontal="center" vertical="center" wrapText="1"/>
    </xf>
    <xf numFmtId="0" fontId="11" fillId="2" borderId="61" xfId="2" applyFont="1" applyFill="1" applyBorder="1" applyAlignment="1">
      <alignment horizontal="center" vertical="center" wrapText="1"/>
    </xf>
    <xf numFmtId="0" fontId="11" fillId="2" borderId="60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 applyProtection="1">
      <alignment horizontal="right" vertical="center"/>
    </xf>
    <xf numFmtId="170" fontId="11" fillId="2" borderId="51" xfId="2" applyNumberFormat="1" applyFont="1" applyFill="1" applyBorder="1" applyAlignment="1" applyProtection="1">
      <alignment horizontal="right" vertical="center"/>
    </xf>
    <xf numFmtId="170" fontId="11" fillId="2" borderId="75" xfId="2" applyNumberFormat="1" applyFont="1" applyFill="1" applyBorder="1" applyAlignment="1" applyProtection="1">
      <alignment horizontal="right" vertical="center"/>
    </xf>
    <xf numFmtId="170" fontId="11" fillId="2" borderId="52" xfId="2" applyNumberFormat="1" applyFont="1" applyFill="1" applyBorder="1" applyAlignment="1" applyProtection="1">
      <alignment horizontal="right" vertical="center"/>
    </xf>
    <xf numFmtId="171" fontId="11" fillId="2" borderId="37" xfId="2" applyNumberFormat="1" applyFont="1" applyFill="1" applyBorder="1" applyAlignment="1" applyProtection="1">
      <alignment horizontal="center" vertical="center"/>
    </xf>
    <xf numFmtId="0" fontId="11" fillId="2" borderId="67" xfId="0" applyFont="1" applyFill="1" applyBorder="1" applyAlignment="1" applyProtection="1">
      <alignment horizontal="right" vertical="center"/>
    </xf>
    <xf numFmtId="0" fontId="33" fillId="2" borderId="67" xfId="0" applyFont="1" applyFill="1" applyBorder="1" applyAlignment="1">
      <alignment horizontal="right" vertical="center"/>
    </xf>
    <xf numFmtId="171" fontId="11" fillId="2" borderId="12" xfId="2" applyNumberFormat="1" applyFont="1" applyFill="1" applyBorder="1" applyAlignment="1" applyProtection="1">
      <alignment horizontal="center" vertical="center"/>
    </xf>
    <xf numFmtId="49" fontId="7" fillId="2" borderId="36" xfId="2" applyNumberFormat="1" applyFont="1" applyFill="1" applyBorder="1" applyAlignment="1" applyProtection="1">
      <alignment horizontal="center" vertical="center"/>
    </xf>
    <xf numFmtId="49" fontId="7" fillId="2" borderId="37" xfId="2" applyNumberFormat="1" applyFont="1" applyFill="1" applyBorder="1" applyAlignment="1" applyProtection="1">
      <alignment horizontal="center" vertical="center"/>
    </xf>
    <xf numFmtId="167" fontId="28" fillId="2" borderId="69" xfId="2" applyNumberFormat="1" applyFont="1" applyFill="1" applyBorder="1" applyAlignment="1" applyProtection="1">
      <alignment horizontal="center" vertical="center"/>
    </xf>
    <xf numFmtId="167" fontId="28" fillId="2" borderId="71" xfId="2" applyNumberFormat="1" applyFont="1" applyFill="1" applyBorder="1" applyAlignment="1" applyProtection="1">
      <alignment horizontal="center" vertical="center"/>
    </xf>
    <xf numFmtId="0" fontId="28" fillId="2" borderId="44" xfId="2" applyNumberFormat="1" applyFont="1" applyFill="1" applyBorder="1" applyAlignment="1" applyProtection="1">
      <alignment horizontal="center" vertical="center"/>
    </xf>
    <xf numFmtId="0" fontId="11" fillId="2" borderId="36" xfId="2" applyFont="1" applyFill="1" applyBorder="1" applyAlignment="1" applyProtection="1">
      <alignment horizontal="right" vertical="center"/>
    </xf>
    <xf numFmtId="171" fontId="11" fillId="2" borderId="53" xfId="2" applyNumberFormat="1" applyFont="1" applyFill="1" applyBorder="1" applyAlignment="1" applyProtection="1">
      <alignment horizontal="center" vertical="center"/>
    </xf>
    <xf numFmtId="171" fontId="11" fillId="2" borderId="61" xfId="2" applyNumberFormat="1" applyFont="1" applyFill="1" applyBorder="1" applyAlignment="1" applyProtection="1">
      <alignment horizontal="center" vertical="center"/>
    </xf>
    <xf numFmtId="171" fontId="11" fillId="2" borderId="60" xfId="2" applyNumberFormat="1" applyFont="1" applyFill="1" applyBorder="1" applyAlignment="1" applyProtection="1">
      <alignment horizontal="center" vertical="center"/>
    </xf>
    <xf numFmtId="49" fontId="7" fillId="0" borderId="21" xfId="2" applyNumberFormat="1" applyFont="1" applyFill="1" applyBorder="1" applyAlignment="1">
      <alignment horizontal="center" vertical="center" wrapText="1"/>
    </xf>
    <xf numFmtId="167" fontId="11" fillId="2" borderId="87" xfId="2" applyNumberFormat="1" applyFont="1" applyFill="1" applyBorder="1" applyAlignment="1" applyProtection="1">
      <alignment horizontal="center" vertical="center"/>
    </xf>
    <xf numFmtId="0" fontId="11" fillId="2" borderId="44" xfId="2" applyNumberFormat="1" applyFont="1" applyFill="1" applyBorder="1" applyAlignment="1" applyProtection="1">
      <alignment horizontal="center" vertical="center"/>
    </xf>
    <xf numFmtId="167" fontId="11" fillId="2" borderId="71" xfId="2" applyNumberFormat="1" applyFont="1" applyFill="1" applyBorder="1" applyAlignment="1" applyProtection="1">
      <alignment horizontal="center" vertical="center"/>
    </xf>
    <xf numFmtId="0" fontId="11" fillId="2" borderId="35" xfId="2" applyFont="1" applyFill="1" applyBorder="1" applyAlignment="1">
      <alignment horizontal="right" vertical="center"/>
    </xf>
    <xf numFmtId="49" fontId="11" fillId="2" borderId="98" xfId="0" applyNumberFormat="1" applyFont="1" applyFill="1" applyBorder="1" applyAlignment="1" applyProtection="1">
      <alignment horizontal="center" vertical="center"/>
    </xf>
    <xf numFmtId="49" fontId="11" fillId="2" borderId="97" xfId="0" applyNumberFormat="1" applyFont="1" applyFill="1" applyBorder="1" applyAlignment="1" applyProtection="1">
      <alignment horizontal="center" vertical="center"/>
    </xf>
    <xf numFmtId="49" fontId="11" fillId="2" borderId="99" xfId="0" applyNumberFormat="1" applyFont="1" applyFill="1" applyBorder="1" applyAlignment="1" applyProtection="1">
      <alignment horizontal="center" vertical="center"/>
    </xf>
    <xf numFmtId="165" fontId="11" fillId="2" borderId="69" xfId="0" applyNumberFormat="1" applyFont="1" applyFill="1" applyBorder="1" applyAlignment="1" applyProtection="1">
      <alignment horizontal="center" vertical="center" wrapText="1"/>
    </xf>
    <xf numFmtId="165" fontId="11" fillId="2" borderId="71" xfId="0" applyNumberFormat="1" applyFont="1" applyFill="1" applyBorder="1" applyAlignment="1" applyProtection="1">
      <alignment horizontal="center" vertical="center" wrapText="1"/>
    </xf>
    <xf numFmtId="165" fontId="11" fillId="2" borderId="44" xfId="0" applyNumberFormat="1" applyFont="1" applyFill="1" applyBorder="1" applyAlignment="1" applyProtection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11" fillId="2" borderId="109" xfId="0" applyFont="1" applyFill="1" applyBorder="1" applyAlignment="1">
      <alignment horizontal="center" vertical="center" wrapText="1"/>
    </xf>
    <xf numFmtId="171" fontId="11" fillId="2" borderId="9" xfId="2" applyNumberFormat="1" applyFont="1" applyFill="1" applyBorder="1" applyAlignment="1" applyProtection="1">
      <alignment horizontal="center" vertical="center"/>
    </xf>
    <xf numFmtId="171" fontId="11" fillId="2" borderId="4" xfId="2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49" fontId="11" fillId="2" borderId="24" xfId="0" applyNumberFormat="1" applyFont="1" applyFill="1" applyBorder="1" applyAlignment="1" applyProtection="1">
      <alignment horizontal="center" vertical="center"/>
    </xf>
    <xf numFmtId="49" fontId="11" fillId="2" borderId="57" xfId="0" applyNumberFormat="1" applyFont="1" applyFill="1" applyBorder="1" applyAlignment="1" applyProtection="1">
      <alignment horizontal="center" vertical="center"/>
    </xf>
    <xf numFmtId="49" fontId="11" fillId="2" borderId="23" xfId="0" applyNumberFormat="1" applyFont="1" applyFill="1" applyBorder="1" applyAlignment="1" applyProtection="1">
      <alignment horizontal="center" vertical="center"/>
    </xf>
    <xf numFmtId="0" fontId="11" fillId="2" borderId="53" xfId="2" applyFont="1" applyFill="1" applyBorder="1" applyAlignment="1">
      <alignment horizontal="center" vertical="center" wrapText="1"/>
    </xf>
    <xf numFmtId="170" fontId="34" fillId="2" borderId="0" xfId="2" applyNumberFormat="1" applyFont="1" applyFill="1" applyBorder="1" applyAlignment="1" applyProtection="1">
      <alignment horizontal="left"/>
    </xf>
    <xf numFmtId="0" fontId="33" fillId="2" borderId="0" xfId="0" applyFont="1" applyFill="1" applyBorder="1" applyAlignment="1">
      <alignment horizontal="right" vertical="center"/>
    </xf>
    <xf numFmtId="170" fontId="10" fillId="2" borderId="98" xfId="2" applyNumberFormat="1" applyFont="1" applyFill="1" applyBorder="1" applyAlignment="1" applyProtection="1">
      <alignment horizontal="center" vertical="center" wrapText="1"/>
    </xf>
    <xf numFmtId="0" fontId="15" fillId="2" borderId="97" xfId="0" applyFont="1" applyFill="1" applyBorder="1" applyAlignment="1">
      <alignment horizontal="center" vertical="center" wrapText="1"/>
    </xf>
    <xf numFmtId="0" fontId="15" fillId="2" borderId="99" xfId="0" applyFont="1" applyFill="1" applyBorder="1" applyAlignment="1">
      <alignment horizontal="center" vertical="center" wrapText="1"/>
    </xf>
    <xf numFmtId="0" fontId="7" fillId="2" borderId="36" xfId="2" applyNumberFormat="1" applyFont="1" applyFill="1" applyBorder="1" applyAlignment="1" applyProtection="1">
      <alignment horizontal="center" vertical="center" textRotation="90"/>
    </xf>
    <xf numFmtId="0" fontId="7" fillId="2" borderId="65" xfId="2" applyNumberFormat="1" applyFont="1" applyFill="1" applyBorder="1" applyAlignment="1" applyProtection="1">
      <alignment horizontal="center" vertical="center" textRotation="90"/>
    </xf>
    <xf numFmtId="0" fontId="7" fillId="2" borderId="37" xfId="2" applyNumberFormat="1" applyFont="1" applyFill="1" applyBorder="1" applyAlignment="1" applyProtection="1">
      <alignment horizontal="center" vertical="center" textRotation="90"/>
    </xf>
    <xf numFmtId="170" fontId="7" fillId="2" borderId="36" xfId="2" applyNumberFormat="1" applyFont="1" applyFill="1" applyBorder="1" applyAlignment="1" applyProtection="1">
      <alignment horizontal="center" vertical="center"/>
    </xf>
    <xf numFmtId="170" fontId="7" fillId="2" borderId="65" xfId="2" applyNumberFormat="1" applyFont="1" applyFill="1" applyBorder="1" applyAlignment="1" applyProtection="1">
      <alignment horizontal="center" vertical="center"/>
    </xf>
    <xf numFmtId="170" fontId="7" fillId="2" borderId="37" xfId="2" applyNumberFormat="1" applyFont="1" applyFill="1" applyBorder="1" applyAlignment="1" applyProtection="1">
      <alignment horizontal="center" vertical="center"/>
    </xf>
    <xf numFmtId="170" fontId="7" fillId="2" borderId="6" xfId="2" applyNumberFormat="1" applyFont="1" applyFill="1" applyBorder="1" applyAlignment="1" applyProtection="1">
      <alignment horizontal="center" vertical="center" wrapText="1"/>
    </xf>
    <xf numFmtId="170" fontId="7" fillId="2" borderId="7" xfId="2" applyNumberFormat="1" applyFont="1" applyFill="1" applyBorder="1" applyAlignment="1" applyProtection="1">
      <alignment horizontal="center" vertical="center" wrapText="1"/>
    </xf>
    <xf numFmtId="170" fontId="7" fillId="2" borderId="8" xfId="2" applyNumberFormat="1" applyFont="1" applyFill="1" applyBorder="1" applyAlignment="1" applyProtection="1">
      <alignment horizontal="center" vertical="center" wrapText="1"/>
    </xf>
    <xf numFmtId="170" fontId="7" fillId="2" borderId="36" xfId="2" applyNumberFormat="1" applyFont="1" applyFill="1" applyBorder="1" applyAlignment="1" applyProtection="1">
      <alignment horizontal="center" vertical="center" textRotation="90" wrapText="1"/>
    </xf>
    <xf numFmtId="170" fontId="7" fillId="2" borderId="65" xfId="2" applyNumberFormat="1" applyFont="1" applyFill="1" applyBorder="1" applyAlignment="1" applyProtection="1">
      <alignment horizontal="center" vertical="center" textRotation="90" wrapText="1"/>
    </xf>
    <xf numFmtId="170" fontId="7" fillId="2" borderId="37" xfId="2" applyNumberFormat="1" applyFont="1" applyFill="1" applyBorder="1" applyAlignment="1" applyProtection="1">
      <alignment horizontal="center" vertical="center" textRotation="90" wrapText="1"/>
    </xf>
    <xf numFmtId="0" fontId="7" fillId="2" borderId="98" xfId="2" applyNumberFormat="1" applyFont="1" applyFill="1" applyBorder="1" applyAlignment="1" applyProtection="1">
      <alignment horizontal="center" vertical="center"/>
    </xf>
    <xf numFmtId="0" fontId="7" fillId="2" borderId="97" xfId="2" applyNumberFormat="1" applyFont="1" applyFill="1" applyBorder="1" applyAlignment="1" applyProtection="1">
      <alignment horizontal="center" vertical="center"/>
    </xf>
    <xf numFmtId="0" fontId="7" fillId="2" borderId="99" xfId="2" applyNumberFormat="1" applyFont="1" applyFill="1" applyBorder="1" applyAlignment="1" applyProtection="1">
      <alignment horizontal="center" vertical="center"/>
    </xf>
    <xf numFmtId="170" fontId="7" fillId="2" borderId="2" xfId="2" applyNumberFormat="1" applyFont="1" applyFill="1" applyBorder="1" applyAlignment="1" applyProtection="1">
      <alignment horizontal="center" vertical="center" textRotation="90" wrapText="1"/>
    </xf>
    <xf numFmtId="170" fontId="7" fillId="2" borderId="22" xfId="2" applyNumberFormat="1" applyFont="1" applyFill="1" applyBorder="1" applyAlignment="1" applyProtection="1">
      <alignment horizontal="center" vertical="center" textRotation="90" wrapText="1"/>
    </xf>
    <xf numFmtId="170" fontId="7" fillId="2" borderId="47" xfId="2" applyNumberFormat="1" applyFont="1" applyFill="1" applyBorder="1" applyAlignment="1" applyProtection="1">
      <alignment horizontal="center" vertical="center" textRotation="90" wrapText="1"/>
    </xf>
    <xf numFmtId="0" fontId="7" fillId="2" borderId="98" xfId="2" applyNumberFormat="1" applyFont="1" applyFill="1" applyBorder="1" applyAlignment="1" applyProtection="1">
      <alignment horizontal="center" vertical="center" wrapText="1"/>
    </xf>
    <xf numFmtId="0" fontId="7" fillId="2" borderId="97" xfId="2" applyNumberFormat="1" applyFont="1" applyFill="1" applyBorder="1" applyAlignment="1" applyProtection="1">
      <alignment horizontal="center" vertical="center" wrapText="1"/>
    </xf>
    <xf numFmtId="0" fontId="7" fillId="2" borderId="99" xfId="2" applyNumberFormat="1" applyFont="1" applyFill="1" applyBorder="1" applyAlignment="1" applyProtection="1">
      <alignment horizontal="center" vertical="center" wrapText="1"/>
    </xf>
    <xf numFmtId="0" fontId="7" fillId="2" borderId="69" xfId="2" applyNumberFormat="1" applyFont="1" applyFill="1" applyBorder="1" applyAlignment="1" applyProtection="1">
      <alignment horizontal="center" vertical="center" wrapText="1"/>
    </xf>
    <xf numFmtId="0" fontId="7" fillId="2" borderId="71" xfId="2" applyNumberFormat="1" applyFont="1" applyFill="1" applyBorder="1" applyAlignment="1" applyProtection="1">
      <alignment horizontal="center" vertical="center" wrapText="1"/>
    </xf>
    <xf numFmtId="0" fontId="7" fillId="2" borderId="44" xfId="2" applyNumberFormat="1" applyFont="1" applyFill="1" applyBorder="1" applyAlignment="1" applyProtection="1">
      <alignment horizontal="center" vertical="center" wrapText="1"/>
    </xf>
    <xf numFmtId="170" fontId="7" fillId="2" borderId="1" xfId="2" applyNumberFormat="1" applyFont="1" applyFill="1" applyBorder="1" applyAlignment="1" applyProtection="1">
      <alignment horizontal="center" vertical="center" wrapText="1"/>
    </xf>
    <xf numFmtId="170" fontId="7" fillId="2" borderId="10" xfId="2" applyNumberFormat="1" applyFont="1" applyFill="1" applyBorder="1" applyAlignment="1" applyProtection="1">
      <alignment horizontal="center" vertical="center" wrapText="1"/>
    </xf>
    <xf numFmtId="165" fontId="11" fillId="2" borderId="104" xfId="0" applyNumberFormat="1" applyFont="1" applyFill="1" applyBorder="1" applyAlignment="1" applyProtection="1">
      <alignment horizontal="center" vertical="center"/>
    </xf>
    <xf numFmtId="165" fontId="11" fillId="2" borderId="105" xfId="0" applyNumberFormat="1" applyFont="1" applyFill="1" applyBorder="1" applyAlignment="1" applyProtection="1">
      <alignment horizontal="center" vertical="center"/>
    </xf>
    <xf numFmtId="165" fontId="11" fillId="2" borderId="106" xfId="0" applyNumberFormat="1" applyFont="1" applyFill="1" applyBorder="1" applyAlignment="1" applyProtection="1">
      <alignment horizontal="center" vertical="center"/>
    </xf>
    <xf numFmtId="165" fontId="11" fillId="2" borderId="107" xfId="0" applyNumberFormat="1" applyFont="1" applyFill="1" applyBorder="1" applyAlignment="1" applyProtection="1">
      <alignment horizontal="center" vertical="center"/>
    </xf>
    <xf numFmtId="170" fontId="7" fillId="2" borderId="24" xfId="2" applyNumberFormat="1" applyFont="1" applyFill="1" applyBorder="1" applyAlignment="1" applyProtection="1">
      <alignment horizontal="center" vertical="center" wrapText="1"/>
    </xf>
    <xf numFmtId="170" fontId="7" fillId="2" borderId="57" xfId="2" applyNumberFormat="1" applyFont="1" applyFill="1" applyBorder="1" applyAlignment="1" applyProtection="1">
      <alignment horizontal="center" vertical="center" wrapText="1"/>
    </xf>
    <xf numFmtId="170" fontId="7" fillId="2" borderId="23" xfId="2" applyNumberFormat="1" applyFont="1" applyFill="1" applyBorder="1" applyAlignment="1" applyProtection="1">
      <alignment horizontal="center" vertical="center" wrapText="1"/>
    </xf>
    <xf numFmtId="170" fontId="7" fillId="2" borderId="9" xfId="2" applyNumberFormat="1" applyFont="1" applyFill="1" applyBorder="1" applyAlignment="1" applyProtection="1">
      <alignment horizontal="center" vertical="center" textRotation="90" wrapText="1"/>
    </xf>
    <xf numFmtId="170" fontId="7" fillId="2" borderId="12" xfId="2" applyNumberFormat="1" applyFont="1" applyFill="1" applyBorder="1" applyAlignment="1" applyProtection="1">
      <alignment horizontal="center" vertical="center" textRotation="90" wrapText="1"/>
    </xf>
    <xf numFmtId="170" fontId="7" fillId="2" borderId="3" xfId="2" applyNumberFormat="1" applyFont="1" applyFill="1" applyBorder="1" applyAlignment="1" applyProtection="1">
      <alignment horizontal="center" vertical="center" textRotation="90" wrapText="1"/>
    </xf>
    <xf numFmtId="170" fontId="7" fillId="2" borderId="83" xfId="2" applyNumberFormat="1" applyFont="1" applyFill="1" applyBorder="1" applyAlignment="1" applyProtection="1">
      <alignment horizontal="center" vertical="center" textRotation="90" wrapText="1"/>
    </xf>
    <xf numFmtId="170" fontId="7" fillId="2" borderId="48" xfId="2" applyNumberFormat="1" applyFont="1" applyFill="1" applyBorder="1" applyAlignment="1" applyProtection="1">
      <alignment horizontal="center" vertical="center" textRotation="90" wrapText="1"/>
    </xf>
    <xf numFmtId="170" fontId="7" fillId="2" borderId="4" xfId="2" applyNumberFormat="1" applyFont="1" applyFill="1" applyBorder="1" applyAlignment="1" applyProtection="1">
      <alignment horizontal="center" vertical="center" textRotation="90" wrapText="1"/>
    </xf>
    <xf numFmtId="170" fontId="7" fillId="2" borderId="82" xfId="2" applyNumberFormat="1" applyFont="1" applyFill="1" applyBorder="1" applyAlignment="1" applyProtection="1">
      <alignment horizontal="center" vertical="center" textRotation="90" wrapText="1"/>
    </xf>
    <xf numFmtId="170" fontId="7" fillId="2" borderId="86" xfId="2" applyNumberFormat="1" applyFont="1" applyFill="1" applyBorder="1" applyAlignment="1" applyProtection="1">
      <alignment horizontal="center" vertical="center" textRotation="90" wrapText="1"/>
    </xf>
    <xf numFmtId="170" fontId="7" fillId="2" borderId="87" xfId="2" applyNumberFormat="1" applyFont="1" applyFill="1" applyBorder="1" applyAlignment="1" applyProtection="1">
      <alignment horizontal="center" vertical="center" textRotation="90" wrapText="1"/>
    </xf>
    <xf numFmtId="170" fontId="7" fillId="2" borderId="1" xfId="2" applyNumberFormat="1" applyFont="1" applyFill="1" applyBorder="1" applyAlignment="1" applyProtection="1">
      <alignment horizontal="center" vertical="center" textRotation="90" wrapText="1"/>
    </xf>
    <xf numFmtId="170" fontId="7" fillId="2" borderId="11" xfId="2" applyNumberFormat="1" applyFont="1" applyFill="1" applyBorder="1" applyAlignment="1" applyProtection="1">
      <alignment horizontal="center" vertical="center" textRotation="90" wrapText="1"/>
    </xf>
    <xf numFmtId="170" fontId="7" fillId="2" borderId="14" xfId="2" applyNumberFormat="1" applyFont="1" applyFill="1" applyBorder="1" applyAlignment="1" applyProtection="1">
      <alignment horizontal="center" vertical="center"/>
    </xf>
    <xf numFmtId="170" fontId="7" fillId="2" borderId="56" xfId="2" applyNumberFormat="1" applyFont="1" applyFill="1" applyBorder="1" applyAlignment="1" applyProtection="1">
      <alignment horizontal="center" vertical="center"/>
    </xf>
    <xf numFmtId="170" fontId="7" fillId="2" borderId="17" xfId="2" applyNumberFormat="1" applyFont="1" applyFill="1" applyBorder="1" applyAlignment="1" applyProtection="1">
      <alignment horizontal="center" vertical="center"/>
    </xf>
    <xf numFmtId="170" fontId="7" fillId="2" borderId="10" xfId="2" applyNumberFormat="1" applyFont="1" applyFill="1" applyBorder="1" applyAlignment="1" applyProtection="1">
      <alignment horizontal="center" vertical="center" textRotation="90" wrapText="1"/>
    </xf>
    <xf numFmtId="170" fontId="7" fillId="2" borderId="18" xfId="2" applyNumberFormat="1" applyFont="1" applyFill="1" applyBorder="1" applyAlignment="1" applyProtection="1">
      <alignment horizontal="center" vertical="center" textRotation="90" wrapText="1"/>
    </xf>
    <xf numFmtId="0" fontId="7" fillId="2" borderId="100" xfId="2" applyNumberFormat="1" applyFont="1" applyFill="1" applyBorder="1" applyAlignment="1" applyProtection="1">
      <alignment horizontal="center" vertical="center"/>
    </xf>
    <xf numFmtId="0" fontId="7" fillId="2" borderId="101" xfId="2" applyNumberFormat="1" applyFont="1" applyFill="1" applyBorder="1" applyAlignment="1" applyProtection="1">
      <alignment horizontal="center" vertical="center"/>
    </xf>
    <xf numFmtId="0" fontId="7" fillId="2" borderId="102" xfId="2" applyNumberFormat="1" applyFont="1" applyFill="1" applyBorder="1" applyAlignment="1" applyProtection="1">
      <alignment horizontal="center" vertical="center"/>
    </xf>
    <xf numFmtId="0" fontId="7" fillId="2" borderId="103" xfId="2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4" fillId="0" borderId="0" xfId="0" applyFont="1" applyAlignment="1">
      <alignment horizontal="center" wrapText="1"/>
    </xf>
    <xf numFmtId="49" fontId="11" fillId="0" borderId="45" xfId="2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1" fillId="0" borderId="61" xfId="2" applyFont="1" applyFill="1" applyBorder="1" applyAlignment="1">
      <alignment horizontal="center" vertical="center" wrapText="1"/>
    </xf>
    <xf numFmtId="0" fontId="11" fillId="0" borderId="98" xfId="2" applyFont="1" applyFill="1" applyBorder="1" applyAlignment="1">
      <alignment horizontal="left" vertical="center" wrapText="1"/>
    </xf>
    <xf numFmtId="0" fontId="11" fillId="0" borderId="97" xfId="2" applyFont="1" applyFill="1" applyBorder="1" applyAlignment="1">
      <alignment horizontal="left" vertical="center" wrapText="1"/>
    </xf>
    <xf numFmtId="0" fontId="11" fillId="0" borderId="99" xfId="2" applyFont="1" applyFill="1" applyBorder="1" applyAlignment="1">
      <alignment horizontal="left" vertical="center" wrapText="1"/>
    </xf>
    <xf numFmtId="0" fontId="0" fillId="0" borderId="97" xfId="0" applyFill="1" applyBorder="1"/>
    <xf numFmtId="0" fontId="0" fillId="0" borderId="99" xfId="0" applyFill="1" applyBorder="1"/>
    <xf numFmtId="0" fontId="11" fillId="0" borderId="53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171" fontId="11" fillId="0" borderId="53" xfId="2" applyNumberFormat="1" applyFont="1" applyFill="1" applyBorder="1" applyAlignment="1" applyProtection="1">
      <alignment horizontal="center" vertical="center" wrapText="1"/>
    </xf>
    <xf numFmtId="171" fontId="11" fillId="0" borderId="61" xfId="2" applyNumberFormat="1" applyFont="1" applyFill="1" applyBorder="1" applyAlignment="1" applyProtection="1">
      <alignment horizontal="center" vertical="center" wrapText="1"/>
    </xf>
    <xf numFmtId="171" fontId="11" fillId="0" borderId="60" xfId="2" applyNumberFormat="1" applyFont="1" applyFill="1" applyBorder="1" applyAlignment="1" applyProtection="1">
      <alignment horizontal="center" vertical="center" wrapText="1"/>
    </xf>
    <xf numFmtId="0" fontId="11" fillId="0" borderId="35" xfId="2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60" zoomScaleNormal="55" zoomScaleSheetLayoutView="70" workbookViewId="0">
      <selection activeCell="P10" sqref="P10:AM10"/>
    </sheetView>
  </sheetViews>
  <sheetFormatPr defaultColWidth="3.28515625" defaultRowHeight="15.75" x14ac:dyDescent="0.25"/>
  <cols>
    <col min="1" max="1" width="6.5703125" style="423" customWidth="1"/>
    <col min="2" max="2" width="5.140625" style="423" customWidth="1"/>
    <col min="3" max="3" width="4.42578125" style="423" customWidth="1"/>
    <col min="4" max="4" width="6.42578125" style="423" customWidth="1"/>
    <col min="5" max="5" width="4.28515625" style="423" customWidth="1"/>
    <col min="6" max="6" width="4.42578125" style="423" customWidth="1"/>
    <col min="7" max="7" width="3.7109375" style="423" customWidth="1"/>
    <col min="8" max="8" width="3.85546875" style="423" customWidth="1"/>
    <col min="9" max="9" width="4" style="423" customWidth="1"/>
    <col min="10" max="10" width="4.140625" style="423" customWidth="1"/>
    <col min="11" max="11" width="4.7109375" style="423" customWidth="1"/>
    <col min="12" max="12" width="4.85546875" style="423" customWidth="1"/>
    <col min="13" max="13" width="4" style="423" customWidth="1"/>
    <col min="14" max="14" width="5" style="423" customWidth="1"/>
    <col min="15" max="15" width="5.140625" style="423" customWidth="1"/>
    <col min="16" max="16" width="5.7109375" style="423" customWidth="1"/>
    <col min="17" max="18" width="4" style="423" customWidth="1"/>
    <col min="19" max="19" width="3.85546875" style="423" customWidth="1"/>
    <col min="20" max="20" width="4.85546875" style="423" customWidth="1"/>
    <col min="21" max="21" width="4.7109375" style="423" customWidth="1"/>
    <col min="22" max="22" width="6" style="423" customWidth="1"/>
    <col min="23" max="23" width="6.7109375" style="423" customWidth="1"/>
    <col min="24" max="24" width="6.140625" style="423" customWidth="1"/>
    <col min="25" max="25" width="7" style="423" customWidth="1"/>
    <col min="26" max="26" width="5" style="423" customWidth="1"/>
    <col min="27" max="27" width="6.7109375" style="423" customWidth="1"/>
    <col min="28" max="28" width="6" style="423" customWidth="1"/>
    <col min="29" max="29" width="7.5703125" style="423" customWidth="1"/>
    <col min="30" max="30" width="7.140625" style="423" customWidth="1"/>
    <col min="31" max="31" width="5.7109375" style="423" customWidth="1"/>
    <col min="32" max="32" width="7.42578125" style="423" customWidth="1"/>
    <col min="33" max="33" width="9.85546875" style="423" customWidth="1"/>
    <col min="34" max="34" width="7.42578125" style="423" customWidth="1"/>
    <col min="35" max="35" width="7.85546875" style="423" customWidth="1"/>
    <col min="36" max="36" width="8.140625" style="423" customWidth="1"/>
    <col min="37" max="37" width="7.85546875" style="423" customWidth="1"/>
    <col min="38" max="38" width="6.7109375" style="423" customWidth="1"/>
    <col min="39" max="39" width="6" style="423" customWidth="1"/>
    <col min="40" max="40" width="8.140625" style="423" customWidth="1"/>
    <col min="41" max="41" width="7.42578125" style="423" customWidth="1"/>
    <col min="42" max="42" width="5.140625" style="423" customWidth="1"/>
    <col min="43" max="43" width="4.5703125" style="423" customWidth="1"/>
    <col min="44" max="44" width="4.7109375" style="423" customWidth="1"/>
    <col min="45" max="45" width="3.85546875" style="423" customWidth="1"/>
    <col min="46" max="46" width="4.5703125" style="423" customWidth="1"/>
    <col min="47" max="47" width="5.42578125" style="423" customWidth="1"/>
    <col min="48" max="48" width="4.42578125" style="423" customWidth="1"/>
    <col min="49" max="49" width="6.7109375" style="423" customWidth="1"/>
    <col min="50" max="50" width="4.7109375" style="423" customWidth="1"/>
    <col min="51" max="51" width="5.42578125" style="423" customWidth="1"/>
    <col min="52" max="52" width="5.5703125" style="423" customWidth="1"/>
    <col min="53" max="53" width="4" style="423" customWidth="1"/>
    <col min="54" max="16384" width="3.28515625" style="423"/>
  </cols>
  <sheetData>
    <row r="1" spans="1:53" ht="33.75" customHeight="1" x14ac:dyDescent="0.4">
      <c r="A1" s="1047" t="s">
        <v>45</v>
      </c>
      <c r="B1" s="1047"/>
      <c r="C1" s="1047"/>
      <c r="D1" s="1047"/>
      <c r="E1" s="1047"/>
      <c r="F1" s="1047"/>
      <c r="G1" s="1047"/>
      <c r="H1" s="1047"/>
      <c r="I1" s="1047"/>
      <c r="J1" s="1047"/>
      <c r="K1" s="1047"/>
      <c r="L1" s="1047"/>
      <c r="M1" s="1047"/>
      <c r="N1" s="1047"/>
      <c r="O1" s="1047"/>
      <c r="P1" s="1048" t="s">
        <v>44</v>
      </c>
      <c r="Q1" s="1048"/>
      <c r="R1" s="1048"/>
      <c r="S1" s="1048"/>
      <c r="T1" s="1048"/>
      <c r="U1" s="1048"/>
      <c r="V1" s="1048"/>
      <c r="W1" s="1048"/>
      <c r="X1" s="1048"/>
      <c r="Y1" s="1048"/>
      <c r="Z1" s="1048"/>
      <c r="AA1" s="1048"/>
      <c r="AB1" s="1048"/>
      <c r="AC1" s="1048"/>
      <c r="AD1" s="1048"/>
      <c r="AE1" s="1048"/>
      <c r="AF1" s="1048"/>
      <c r="AG1" s="1048"/>
      <c r="AH1" s="1048"/>
      <c r="AI1" s="1048"/>
      <c r="AJ1" s="1048"/>
      <c r="AK1" s="1048"/>
      <c r="AL1" s="1048"/>
      <c r="AM1" s="1048"/>
      <c r="AN1" s="422"/>
    </row>
    <row r="2" spans="1:53" ht="30" x14ac:dyDescent="0.4">
      <c r="A2" s="1047" t="s">
        <v>46</v>
      </c>
      <c r="B2" s="1047"/>
      <c r="C2" s="1047"/>
      <c r="D2" s="1047"/>
      <c r="E2" s="1047"/>
      <c r="F2" s="1047"/>
      <c r="G2" s="1047"/>
      <c r="H2" s="1047"/>
      <c r="I2" s="1047"/>
      <c r="J2" s="1047"/>
      <c r="K2" s="1047"/>
      <c r="L2" s="1047"/>
      <c r="M2" s="1047"/>
      <c r="N2" s="1047"/>
      <c r="O2" s="1047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 s="424"/>
      <c r="AP2" s="424"/>
      <c r="AQ2" s="424"/>
      <c r="AR2" s="424"/>
      <c r="AS2" s="424"/>
      <c r="AT2" s="424"/>
      <c r="AU2" s="424"/>
      <c r="AV2" s="424"/>
      <c r="AW2" s="424"/>
      <c r="AX2" s="424"/>
      <c r="AY2" s="424"/>
      <c r="AZ2" s="424"/>
      <c r="BA2" s="424"/>
    </row>
    <row r="3" spans="1:53" ht="70.5" customHeight="1" x14ac:dyDescent="0.45">
      <c r="A3" s="1533" t="s">
        <v>78</v>
      </c>
      <c r="B3" s="1533"/>
      <c r="C3" s="1533"/>
      <c r="D3" s="1533"/>
      <c r="E3" s="1533"/>
      <c r="F3" s="1533"/>
      <c r="G3" s="1533"/>
      <c r="H3" s="1533"/>
      <c r="I3" s="1533"/>
      <c r="J3" s="1533"/>
      <c r="K3" s="1533"/>
      <c r="L3" s="1533"/>
      <c r="M3" s="1533"/>
      <c r="N3" s="1533"/>
      <c r="O3" s="1533"/>
      <c r="P3" s="1049" t="s">
        <v>47</v>
      </c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49"/>
      <c r="AL3" s="1049"/>
      <c r="AM3" s="1049"/>
      <c r="AN3" s="1534" t="s">
        <v>482</v>
      </c>
      <c r="AO3" s="1534"/>
      <c r="AP3" s="1534"/>
      <c r="AQ3" s="1534"/>
      <c r="AR3" s="1534"/>
      <c r="AS3" s="1534"/>
      <c r="AT3" s="1534"/>
      <c r="AU3" s="1534"/>
      <c r="AV3" s="1534"/>
      <c r="AW3" s="1534"/>
      <c r="AX3" s="1534"/>
      <c r="AY3" s="1534"/>
      <c r="AZ3" s="1534"/>
      <c r="BA3" s="1534"/>
    </row>
    <row r="4" spans="1:53" ht="27.75" customHeight="1" x14ac:dyDescent="0.45">
      <c r="A4" s="1535" t="s">
        <v>476</v>
      </c>
      <c r="B4" s="1535"/>
      <c r="C4" s="1535"/>
      <c r="D4" s="1535"/>
      <c r="E4" s="1535"/>
      <c r="F4" s="1535"/>
      <c r="G4" s="1535"/>
      <c r="H4" s="1535"/>
      <c r="I4" s="1535"/>
      <c r="J4" s="1535"/>
      <c r="K4" s="1535"/>
      <c r="L4" s="1535"/>
      <c r="M4" s="1535"/>
      <c r="N4" s="1535"/>
      <c r="O4" s="153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1534"/>
      <c r="AO4" s="1534"/>
      <c r="AP4" s="1534"/>
      <c r="AQ4" s="1534"/>
      <c r="AR4" s="1534"/>
      <c r="AS4" s="1534"/>
      <c r="AT4" s="1534"/>
      <c r="AU4" s="1534"/>
      <c r="AV4" s="1534"/>
      <c r="AW4" s="1534"/>
      <c r="AX4" s="1534"/>
      <c r="AY4" s="1534"/>
      <c r="AZ4" s="1534"/>
      <c r="BA4" s="1534"/>
    </row>
    <row r="5" spans="1:53" ht="36.75" customHeight="1" x14ac:dyDescent="0.4">
      <c r="A5" s="1040"/>
      <c r="B5" s="1040"/>
      <c r="C5" s="1040"/>
      <c r="D5" s="1040"/>
      <c r="E5" s="1040"/>
      <c r="F5" s="1040"/>
      <c r="G5" s="1040"/>
      <c r="H5" s="1040"/>
      <c r="I5" s="1040"/>
      <c r="J5" s="1040"/>
      <c r="K5" s="1040"/>
      <c r="L5" s="1040"/>
      <c r="M5" s="1040"/>
      <c r="N5" s="1040"/>
      <c r="O5" s="1040"/>
      <c r="P5" s="1051" t="s">
        <v>48</v>
      </c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2"/>
      <c r="AL5" s="1052"/>
      <c r="AM5" s="1052"/>
    </row>
    <row r="6" spans="1:53" s="427" customFormat="1" ht="24.75" customHeight="1" x14ac:dyDescent="0.4">
      <c r="A6" s="1047" t="s">
        <v>80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7"/>
      <c r="L6" s="1047"/>
      <c r="M6" s="1047"/>
      <c r="N6" s="1047"/>
      <c r="O6" s="1047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1050"/>
      <c r="AP6" s="1050"/>
      <c r="AQ6" s="1050"/>
      <c r="AR6" s="1050"/>
      <c r="AS6" s="1050"/>
      <c r="AT6" s="1050"/>
      <c r="AU6" s="1050"/>
      <c r="AV6" s="1050"/>
      <c r="AW6" s="1050"/>
      <c r="AX6" s="1050"/>
      <c r="AY6" s="1050"/>
      <c r="AZ6" s="1050"/>
      <c r="BA6" s="1050"/>
    </row>
    <row r="7" spans="1:53" s="427" customFormat="1" ht="27" customHeight="1" x14ac:dyDescent="0.4">
      <c r="A7" s="1047" t="s">
        <v>49</v>
      </c>
      <c r="B7" s="1047"/>
      <c r="C7" s="1047"/>
      <c r="D7" s="1047"/>
      <c r="E7" s="1047"/>
      <c r="F7" s="1047"/>
      <c r="G7" s="1047"/>
      <c r="H7" s="1047"/>
      <c r="I7" s="1047"/>
      <c r="J7" s="1047"/>
      <c r="K7" s="1047"/>
      <c r="L7" s="1047"/>
      <c r="M7" s="1047"/>
      <c r="N7" s="1047"/>
      <c r="O7" s="1047"/>
      <c r="P7" s="1055" t="s">
        <v>81</v>
      </c>
      <c r="Q7" s="1055"/>
      <c r="R7" s="1055"/>
      <c r="S7" s="1055"/>
      <c r="T7" s="1055"/>
      <c r="U7" s="1055"/>
      <c r="V7" s="1055"/>
      <c r="W7" s="1055"/>
      <c r="X7" s="1055"/>
      <c r="Y7" s="1055"/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5"/>
      <c r="AK7" s="1055"/>
      <c r="AL7" s="1055"/>
      <c r="AM7" s="1039"/>
      <c r="AN7" s="1053" t="s">
        <v>87</v>
      </c>
      <c r="AO7" s="1054"/>
      <c r="AP7" s="1054"/>
      <c r="AQ7" s="1054"/>
      <c r="AR7" s="1054"/>
      <c r="AS7" s="1054"/>
      <c r="AT7" s="1054"/>
      <c r="AU7" s="1054"/>
      <c r="AV7" s="1054"/>
      <c r="AW7" s="1054"/>
      <c r="AX7" s="1054"/>
      <c r="AY7" s="1054"/>
      <c r="AZ7" s="1054"/>
      <c r="BA7" s="1054"/>
    </row>
    <row r="8" spans="1:53" s="427" customFormat="1" ht="27.75" customHeight="1" x14ac:dyDescent="0.4">
      <c r="P8" s="1055" t="s">
        <v>478</v>
      </c>
      <c r="Q8" s="1055"/>
      <c r="R8" s="1055"/>
      <c r="S8" s="1055"/>
      <c r="T8" s="1055"/>
      <c r="U8" s="1055"/>
      <c r="V8" s="1055"/>
      <c r="W8" s="1055"/>
      <c r="X8" s="1055"/>
      <c r="Y8" s="1055"/>
      <c r="Z8" s="1055"/>
      <c r="AA8" s="1055"/>
      <c r="AB8" s="1055"/>
      <c r="AC8" s="1055"/>
      <c r="AD8" s="1055"/>
      <c r="AE8" s="1055"/>
      <c r="AF8" s="1055"/>
      <c r="AG8" s="1055"/>
      <c r="AH8" s="1055"/>
      <c r="AI8" s="1055"/>
      <c r="AJ8" s="1055"/>
      <c r="AK8" s="1055"/>
      <c r="AL8" s="1055"/>
      <c r="AM8" s="1039"/>
      <c r="AN8" s="1060" t="s">
        <v>198</v>
      </c>
      <c r="AO8" s="1060"/>
      <c r="AP8" s="1060"/>
      <c r="AQ8" s="1060"/>
      <c r="AR8" s="1060"/>
      <c r="AS8" s="1060"/>
      <c r="AT8" s="1060"/>
      <c r="AU8" s="1060"/>
      <c r="AV8" s="1060"/>
      <c r="AW8" s="1060"/>
      <c r="AX8" s="1060"/>
      <c r="AY8" s="1060"/>
      <c r="AZ8" s="1060"/>
      <c r="BA8" s="1060"/>
    </row>
    <row r="9" spans="1:53" s="427" customFormat="1" ht="27.75" customHeight="1" x14ac:dyDescent="0.4">
      <c r="P9" s="1093" t="s">
        <v>477</v>
      </c>
      <c r="Q9" s="1093"/>
      <c r="R9" s="1093"/>
      <c r="S9" s="1093"/>
      <c r="T9" s="1093"/>
      <c r="U9" s="1093"/>
      <c r="V9" s="1093"/>
      <c r="W9" s="1093"/>
      <c r="X9" s="1093"/>
      <c r="Y9" s="1093"/>
      <c r="Z9" s="1093"/>
      <c r="AA9" s="1093"/>
      <c r="AB9" s="1093"/>
      <c r="AC9" s="1093"/>
      <c r="AD9" s="1093"/>
      <c r="AE9" s="1093"/>
      <c r="AF9" s="1093"/>
      <c r="AG9" s="1093"/>
      <c r="AH9" s="1093"/>
      <c r="AI9" s="1093"/>
      <c r="AJ9" s="1093"/>
      <c r="AK9" s="1093"/>
      <c r="AL9" s="1093"/>
      <c r="AM9" s="1039"/>
      <c r="AN9" s="1060"/>
      <c r="AO9" s="1060"/>
      <c r="AP9" s="1060"/>
      <c r="AQ9" s="1060"/>
      <c r="AR9" s="1060"/>
      <c r="AS9" s="1060"/>
      <c r="AT9" s="1060"/>
      <c r="AU9" s="1060"/>
      <c r="AV9" s="1060"/>
      <c r="AW9" s="1060"/>
      <c r="AX9" s="1060"/>
      <c r="AY9" s="1060"/>
      <c r="AZ9" s="1060"/>
      <c r="BA9" s="1060"/>
    </row>
    <row r="10" spans="1:53" s="427" customFormat="1" ht="27.75" customHeight="1" x14ac:dyDescent="0.35">
      <c r="P10" s="1093" t="s">
        <v>82</v>
      </c>
      <c r="Q10" s="1094"/>
      <c r="R10" s="1094"/>
      <c r="S10" s="1094"/>
      <c r="T10" s="1094"/>
      <c r="U10" s="1094"/>
      <c r="V10" s="1094"/>
      <c r="W10" s="1094"/>
      <c r="X10" s="1094"/>
      <c r="Y10" s="1094"/>
      <c r="Z10" s="1094"/>
      <c r="AA10" s="1094"/>
      <c r="AB10" s="1094"/>
      <c r="AC10" s="1094"/>
      <c r="AD10" s="1094"/>
      <c r="AE10" s="1094"/>
      <c r="AF10" s="1094"/>
      <c r="AG10" s="1094"/>
      <c r="AH10" s="1094"/>
      <c r="AI10" s="1094"/>
      <c r="AJ10" s="1094"/>
      <c r="AK10" s="1094"/>
      <c r="AL10" s="1095"/>
      <c r="AM10" s="1095"/>
      <c r="AN10" s="1060"/>
      <c r="AO10" s="1060"/>
      <c r="AP10" s="1060"/>
      <c r="AQ10" s="1060"/>
      <c r="AR10" s="1060"/>
      <c r="AS10" s="1060"/>
      <c r="AT10" s="1060"/>
      <c r="AU10" s="1060"/>
      <c r="AV10" s="1060"/>
      <c r="AW10" s="1060"/>
      <c r="AX10" s="1060"/>
      <c r="AY10" s="1060"/>
      <c r="AZ10" s="1060"/>
      <c r="BA10" s="1060"/>
    </row>
    <row r="11" spans="1:53" s="427" customFormat="1" ht="27.75" customHeight="1" x14ac:dyDescent="0.4">
      <c r="P11" s="1093" t="s">
        <v>234</v>
      </c>
      <c r="Q11" s="1093"/>
      <c r="R11" s="1093"/>
      <c r="S11" s="1093"/>
      <c r="T11" s="1093"/>
      <c r="U11" s="1093"/>
      <c r="V11" s="1093"/>
      <c r="W11" s="1093"/>
      <c r="X11" s="1093"/>
      <c r="Y11" s="1093"/>
      <c r="Z11" s="1093"/>
      <c r="AA11" s="1093"/>
      <c r="AB11" s="1093"/>
      <c r="AC11" s="1093"/>
      <c r="AD11" s="1093"/>
      <c r="AE11" s="1093"/>
      <c r="AF11" s="1093"/>
      <c r="AG11" s="1093"/>
      <c r="AH11" s="1093"/>
      <c r="AI11" s="1093"/>
      <c r="AJ11" s="1093"/>
      <c r="AK11" s="1093"/>
      <c r="AL11" s="1093"/>
      <c r="AM11" s="1093"/>
      <c r="AN11" s="428"/>
      <c r="AO11" s="428"/>
      <c r="AP11" s="428"/>
      <c r="AQ11" s="428"/>
      <c r="AR11" s="428"/>
      <c r="AS11" s="428"/>
      <c r="AT11" s="428"/>
      <c r="AU11" s="428"/>
      <c r="AV11" s="428"/>
      <c r="AW11" s="428"/>
      <c r="AX11" s="428"/>
      <c r="AY11" s="428"/>
      <c r="AZ11" s="428"/>
      <c r="BA11" s="428"/>
    </row>
    <row r="12" spans="1:53" s="427" customFormat="1" ht="27.75" customHeight="1" x14ac:dyDescent="0.4">
      <c r="P12" s="1035"/>
      <c r="Q12" s="1036"/>
      <c r="R12" s="1036"/>
      <c r="S12" s="1036"/>
      <c r="T12" s="1036"/>
      <c r="U12" s="1036"/>
      <c r="V12" s="1036"/>
      <c r="W12" s="1036"/>
      <c r="X12" s="1036"/>
      <c r="Y12" s="1036"/>
      <c r="Z12" s="1036"/>
      <c r="AA12" s="1036"/>
      <c r="AB12" s="1036"/>
      <c r="AC12" s="1036"/>
      <c r="AD12" s="1036"/>
      <c r="AE12" s="1036"/>
      <c r="AF12" s="1036"/>
      <c r="AG12" s="1036"/>
      <c r="AH12" s="1036"/>
      <c r="AI12" s="1036"/>
      <c r="AJ12" s="1036"/>
      <c r="AK12" s="1036"/>
      <c r="AL12" s="1037"/>
      <c r="AM12" s="1037"/>
      <c r="AN12" s="428"/>
      <c r="AO12" s="428"/>
      <c r="AP12" s="428"/>
      <c r="AQ12" s="428"/>
      <c r="AR12" s="428"/>
      <c r="AS12" s="428"/>
      <c r="AT12" s="428"/>
      <c r="AU12" s="428"/>
      <c r="AV12" s="428"/>
      <c r="AW12" s="428"/>
      <c r="AX12" s="428"/>
      <c r="AY12" s="428"/>
      <c r="AZ12" s="428"/>
      <c r="BA12" s="428"/>
    </row>
    <row r="13" spans="1:53" s="427" customFormat="1" ht="27.75" customHeight="1" x14ac:dyDescent="0.4">
      <c r="P13" s="1035"/>
      <c r="Q13" s="1036"/>
      <c r="R13" s="1036"/>
      <c r="S13" s="1036"/>
      <c r="T13" s="1036"/>
      <c r="U13" s="1036"/>
      <c r="V13" s="1036"/>
      <c r="W13" s="1036"/>
      <c r="X13" s="1036"/>
      <c r="Y13" s="1036"/>
      <c r="Z13" s="1036"/>
      <c r="AA13" s="1036"/>
      <c r="AB13" s="1036"/>
      <c r="AC13" s="1036"/>
      <c r="AD13" s="1036"/>
      <c r="AE13" s="1036"/>
      <c r="AF13" s="1036"/>
      <c r="AG13" s="1036"/>
      <c r="AH13" s="1036"/>
      <c r="AI13" s="1036"/>
      <c r="AJ13" s="1036"/>
      <c r="AK13" s="1036"/>
      <c r="AL13" s="1037"/>
      <c r="AM13" s="1037"/>
      <c r="AN13" s="428"/>
      <c r="AO13" s="428"/>
      <c r="AP13" s="428"/>
      <c r="AQ13" s="428"/>
      <c r="AR13" s="428"/>
      <c r="AS13" s="428"/>
      <c r="AT13" s="428"/>
      <c r="AU13" s="428"/>
      <c r="AV13" s="428"/>
      <c r="AW13" s="428"/>
      <c r="AX13" s="428"/>
      <c r="AY13" s="428"/>
      <c r="AZ13" s="428"/>
      <c r="BA13" s="428"/>
    </row>
    <row r="14" spans="1:53" s="427" customFormat="1" ht="18.75" x14ac:dyDescent="0.3">
      <c r="AO14" s="429"/>
      <c r="AP14" s="429"/>
      <c r="AQ14" s="429"/>
      <c r="AR14" s="429"/>
      <c r="AS14" s="429"/>
      <c r="AT14" s="429"/>
      <c r="AU14" s="429"/>
      <c r="AV14" s="429"/>
      <c r="AW14" s="429"/>
      <c r="AX14" s="429"/>
      <c r="AY14" s="429"/>
      <c r="AZ14" s="429"/>
      <c r="BA14" s="429"/>
    </row>
    <row r="15" spans="1:53" s="427" customFormat="1" ht="22.5" x14ac:dyDescent="0.3">
      <c r="A15" s="1089" t="s">
        <v>338</v>
      </c>
      <c r="B15" s="1089"/>
      <c r="C15" s="1089"/>
      <c r="D15" s="1089"/>
      <c r="E15" s="1089"/>
      <c r="F15" s="1089"/>
      <c r="G15" s="1089"/>
      <c r="H15" s="1089"/>
      <c r="I15" s="1089"/>
      <c r="J15" s="1089"/>
      <c r="K15" s="1089"/>
      <c r="L15" s="1089"/>
      <c r="M15" s="1089"/>
      <c r="N15" s="1089"/>
      <c r="O15" s="1089"/>
      <c r="P15" s="1089"/>
      <c r="Q15" s="1089"/>
      <c r="R15" s="1089"/>
      <c r="S15" s="1089"/>
      <c r="T15" s="1089"/>
      <c r="U15" s="1089"/>
      <c r="V15" s="1089"/>
      <c r="W15" s="1089"/>
      <c r="X15" s="1089"/>
      <c r="Y15" s="1089"/>
      <c r="Z15" s="1089"/>
      <c r="AA15" s="1089"/>
      <c r="AB15" s="1089"/>
      <c r="AC15" s="1089"/>
      <c r="AD15" s="1089"/>
      <c r="AE15" s="1089"/>
      <c r="AF15" s="1089"/>
      <c r="AG15" s="1089"/>
      <c r="AH15" s="1089"/>
      <c r="AI15" s="1089"/>
      <c r="AJ15" s="1089"/>
      <c r="AK15" s="1089"/>
      <c r="AL15" s="1089"/>
      <c r="AM15" s="1089"/>
      <c r="AN15" s="1089"/>
      <c r="AO15" s="1089"/>
      <c r="AP15" s="1089"/>
      <c r="AQ15" s="1089"/>
      <c r="AR15" s="1089"/>
      <c r="AS15" s="1089"/>
      <c r="AT15" s="1089"/>
      <c r="AU15" s="1089"/>
      <c r="AV15" s="1089"/>
      <c r="AW15" s="1089"/>
      <c r="AX15" s="1089"/>
      <c r="AY15" s="1089"/>
      <c r="AZ15" s="1089"/>
      <c r="BA15" s="1089"/>
    </row>
    <row r="16" spans="1:53" s="427" customFormat="1" ht="19.5" thickBot="1" x14ac:dyDescent="0.35">
      <c r="A16" s="430"/>
      <c r="B16" s="430"/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0"/>
      <c r="T16" s="430"/>
      <c r="U16" s="430"/>
      <c r="V16" s="430"/>
      <c r="W16" s="430"/>
      <c r="X16" s="430"/>
      <c r="Y16" s="430"/>
      <c r="Z16" s="430"/>
      <c r="AA16" s="430"/>
      <c r="AB16" s="430"/>
      <c r="AC16" s="430"/>
      <c r="AD16" s="430"/>
      <c r="AE16" s="430"/>
      <c r="AF16" s="430"/>
      <c r="AG16" s="430"/>
      <c r="AH16" s="430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</row>
    <row r="17" spans="1:53" ht="18" customHeight="1" x14ac:dyDescent="0.25">
      <c r="A17" s="1103" t="s">
        <v>51</v>
      </c>
      <c r="B17" s="1061" t="s">
        <v>52</v>
      </c>
      <c r="C17" s="1062"/>
      <c r="D17" s="1062"/>
      <c r="E17" s="1063"/>
      <c r="F17" s="1061" t="s">
        <v>53</v>
      </c>
      <c r="G17" s="1062"/>
      <c r="H17" s="1062"/>
      <c r="I17" s="1063"/>
      <c r="J17" s="1056" t="s">
        <v>54</v>
      </c>
      <c r="K17" s="1057"/>
      <c r="L17" s="1057"/>
      <c r="M17" s="1057"/>
      <c r="N17" s="1056" t="s">
        <v>55</v>
      </c>
      <c r="O17" s="1057"/>
      <c r="P17" s="1057"/>
      <c r="Q17" s="1057"/>
      <c r="R17" s="1058"/>
      <c r="S17" s="1056" t="s">
        <v>56</v>
      </c>
      <c r="T17" s="1059"/>
      <c r="U17" s="1059"/>
      <c r="V17" s="1059"/>
      <c r="W17" s="1058"/>
      <c r="X17" s="1056" t="s">
        <v>57</v>
      </c>
      <c r="Y17" s="1057"/>
      <c r="Z17" s="1057"/>
      <c r="AA17" s="1058"/>
      <c r="AB17" s="1061" t="s">
        <v>58</v>
      </c>
      <c r="AC17" s="1062"/>
      <c r="AD17" s="1062"/>
      <c r="AE17" s="1063"/>
      <c r="AF17" s="1061" t="s">
        <v>59</v>
      </c>
      <c r="AG17" s="1062"/>
      <c r="AH17" s="1062"/>
      <c r="AI17" s="1063"/>
      <c r="AJ17" s="1056" t="s">
        <v>60</v>
      </c>
      <c r="AK17" s="1059"/>
      <c r="AL17" s="1059"/>
      <c r="AM17" s="1059"/>
      <c r="AN17" s="1058"/>
      <c r="AO17" s="1056" t="s">
        <v>61</v>
      </c>
      <c r="AP17" s="1057"/>
      <c r="AQ17" s="1057"/>
      <c r="AR17" s="1057"/>
      <c r="AS17" s="1090" t="s">
        <v>62</v>
      </c>
      <c r="AT17" s="1091"/>
      <c r="AU17" s="1091"/>
      <c r="AV17" s="1091"/>
      <c r="AW17" s="1092"/>
      <c r="AX17" s="1056" t="s">
        <v>63</v>
      </c>
      <c r="AY17" s="1057"/>
      <c r="AZ17" s="1057"/>
      <c r="BA17" s="1058"/>
    </row>
    <row r="18" spans="1:53" s="435" customFormat="1" ht="20.25" customHeight="1" thickBot="1" x14ac:dyDescent="0.3">
      <c r="A18" s="1104"/>
      <c r="B18" s="431">
        <v>1</v>
      </c>
      <c r="C18" s="432">
        <v>2</v>
      </c>
      <c r="D18" s="432">
        <v>3</v>
      </c>
      <c r="E18" s="433">
        <v>4</v>
      </c>
      <c r="F18" s="431">
        <v>5</v>
      </c>
      <c r="G18" s="432">
        <v>6</v>
      </c>
      <c r="H18" s="432">
        <v>7</v>
      </c>
      <c r="I18" s="433">
        <v>8</v>
      </c>
      <c r="J18" s="431">
        <v>9</v>
      </c>
      <c r="K18" s="432">
        <v>10</v>
      </c>
      <c r="L18" s="432">
        <v>11</v>
      </c>
      <c r="M18" s="434">
        <v>12</v>
      </c>
      <c r="N18" s="431">
        <v>13</v>
      </c>
      <c r="O18" s="432">
        <v>14</v>
      </c>
      <c r="P18" s="432">
        <v>15</v>
      </c>
      <c r="Q18" s="432">
        <v>16</v>
      </c>
      <c r="R18" s="433">
        <v>17</v>
      </c>
      <c r="S18" s="431">
        <v>18</v>
      </c>
      <c r="T18" s="432">
        <v>19</v>
      </c>
      <c r="U18" s="432">
        <v>20</v>
      </c>
      <c r="V18" s="432">
        <v>21</v>
      </c>
      <c r="W18" s="433">
        <v>22</v>
      </c>
      <c r="X18" s="431">
        <v>23</v>
      </c>
      <c r="Y18" s="432">
        <v>24</v>
      </c>
      <c r="Z18" s="432">
        <v>25</v>
      </c>
      <c r="AA18" s="433">
        <v>26</v>
      </c>
      <c r="AB18" s="431">
        <v>27</v>
      </c>
      <c r="AC18" s="432">
        <v>28</v>
      </c>
      <c r="AD18" s="432">
        <v>29</v>
      </c>
      <c r="AE18" s="433">
        <v>30</v>
      </c>
      <c r="AF18" s="431">
        <v>31</v>
      </c>
      <c r="AG18" s="432">
        <v>32</v>
      </c>
      <c r="AH18" s="432">
        <v>33</v>
      </c>
      <c r="AI18" s="433">
        <v>34</v>
      </c>
      <c r="AJ18" s="431">
        <v>35</v>
      </c>
      <c r="AK18" s="432">
        <v>36</v>
      </c>
      <c r="AL18" s="432">
        <v>37</v>
      </c>
      <c r="AM18" s="432">
        <v>38</v>
      </c>
      <c r="AN18" s="433">
        <v>39</v>
      </c>
      <c r="AO18" s="431">
        <v>40</v>
      </c>
      <c r="AP18" s="432">
        <v>41</v>
      </c>
      <c r="AQ18" s="432">
        <v>42</v>
      </c>
      <c r="AR18" s="434">
        <v>43</v>
      </c>
      <c r="AS18" s="431">
        <v>44</v>
      </c>
      <c r="AT18" s="432">
        <v>45</v>
      </c>
      <c r="AU18" s="432">
        <v>46</v>
      </c>
      <c r="AV18" s="432">
        <v>47</v>
      </c>
      <c r="AW18" s="433">
        <v>48</v>
      </c>
      <c r="AX18" s="431">
        <v>49</v>
      </c>
      <c r="AY18" s="432">
        <v>50</v>
      </c>
      <c r="AZ18" s="432">
        <v>51</v>
      </c>
      <c r="BA18" s="433">
        <v>52</v>
      </c>
    </row>
    <row r="19" spans="1:53" ht="20.100000000000001" customHeight="1" thickBot="1" x14ac:dyDescent="0.35">
      <c r="A19" s="436">
        <v>1</v>
      </c>
      <c r="B19" s="1033" t="s">
        <v>64</v>
      </c>
      <c r="C19" s="1034" t="s">
        <v>64</v>
      </c>
      <c r="D19" s="1034" t="s">
        <v>64</v>
      </c>
      <c r="E19" s="45" t="s">
        <v>64</v>
      </c>
      <c r="F19" s="1033" t="s">
        <v>64</v>
      </c>
      <c r="G19" s="1034" t="s">
        <v>64</v>
      </c>
      <c r="H19" s="1034" t="s">
        <v>64</v>
      </c>
      <c r="I19" s="45" t="s">
        <v>64</v>
      </c>
      <c r="J19" s="1033" t="s">
        <v>64</v>
      </c>
      <c r="K19" s="1034" t="s">
        <v>64</v>
      </c>
      <c r="L19" s="1034" t="s">
        <v>64</v>
      </c>
      <c r="M19" s="45" t="s">
        <v>64</v>
      </c>
      <c r="N19" s="1033" t="s">
        <v>64</v>
      </c>
      <c r="O19" s="1034" t="s">
        <v>64</v>
      </c>
      <c r="P19" s="1034" t="s">
        <v>64</v>
      </c>
      <c r="Q19" s="1034" t="s">
        <v>14</v>
      </c>
      <c r="R19" s="45" t="s">
        <v>14</v>
      </c>
      <c r="S19" s="1033" t="s">
        <v>65</v>
      </c>
      <c r="T19" s="1034" t="s">
        <v>64</v>
      </c>
      <c r="U19" s="1034" t="s">
        <v>64</v>
      </c>
      <c r="V19" s="1034" t="s">
        <v>64</v>
      </c>
      <c r="W19" s="45" t="s">
        <v>64</v>
      </c>
      <c r="X19" s="1033" t="s">
        <v>64</v>
      </c>
      <c r="Y19" s="1034" t="s">
        <v>64</v>
      </c>
      <c r="Z19" s="1034" t="s">
        <v>64</v>
      </c>
      <c r="AA19" s="45" t="s">
        <v>64</v>
      </c>
      <c r="AB19" s="1033" t="s">
        <v>64</v>
      </c>
      <c r="AC19" s="1034" t="s">
        <v>65</v>
      </c>
      <c r="AD19" s="1034" t="s">
        <v>65</v>
      </c>
      <c r="AE19" s="60" t="s">
        <v>13</v>
      </c>
      <c r="AF19" s="1033" t="s">
        <v>13</v>
      </c>
      <c r="AG19" s="1034" t="s">
        <v>64</v>
      </c>
      <c r="AH19" s="1034" t="s">
        <v>64</v>
      </c>
      <c r="AI19" s="45" t="s">
        <v>64</v>
      </c>
      <c r="AJ19" s="1034" t="s">
        <v>64</v>
      </c>
      <c r="AK19" s="1034" t="s">
        <v>64</v>
      </c>
      <c r="AL19" s="1034" t="s">
        <v>64</v>
      </c>
      <c r="AM19" s="1034" t="s">
        <v>64</v>
      </c>
      <c r="AN19" s="45" t="s">
        <v>64</v>
      </c>
      <c r="AO19" s="63" t="s">
        <v>64</v>
      </c>
      <c r="AP19" s="1034" t="s">
        <v>14</v>
      </c>
      <c r="AQ19" s="1034" t="s">
        <v>14</v>
      </c>
      <c r="AR19" s="45" t="s">
        <v>65</v>
      </c>
      <c r="AS19" s="1033" t="s">
        <v>65</v>
      </c>
      <c r="AT19" s="1034" t="s">
        <v>65</v>
      </c>
      <c r="AU19" s="1034" t="s">
        <v>65</v>
      </c>
      <c r="AV19" s="1034" t="s">
        <v>65</v>
      </c>
      <c r="AW19" s="45" t="s">
        <v>65</v>
      </c>
      <c r="AX19" s="63" t="s">
        <v>65</v>
      </c>
      <c r="AY19" s="1034" t="s">
        <v>65</v>
      </c>
      <c r="AZ19" s="1034" t="s">
        <v>65</v>
      </c>
      <c r="BA19" s="45" t="s">
        <v>65</v>
      </c>
    </row>
    <row r="20" spans="1:53" ht="20.100000000000001" customHeight="1" thickBot="1" x14ac:dyDescent="0.35">
      <c r="A20" s="437">
        <v>2</v>
      </c>
      <c r="B20" s="46" t="s">
        <v>64</v>
      </c>
      <c r="C20" s="47" t="s">
        <v>64</v>
      </c>
      <c r="D20" s="47" t="s">
        <v>64</v>
      </c>
      <c r="E20" s="49" t="s">
        <v>64</v>
      </c>
      <c r="F20" s="46" t="s">
        <v>64</v>
      </c>
      <c r="G20" s="47" t="s">
        <v>64</v>
      </c>
      <c r="H20" s="47" t="s">
        <v>64</v>
      </c>
      <c r="I20" s="49" t="s">
        <v>64</v>
      </c>
      <c r="J20" s="46" t="s">
        <v>64</v>
      </c>
      <c r="K20" s="47" t="s">
        <v>64</v>
      </c>
      <c r="L20" s="47" t="s">
        <v>64</v>
      </c>
      <c r="M20" s="49" t="s">
        <v>64</v>
      </c>
      <c r="N20" s="46" t="s">
        <v>64</v>
      </c>
      <c r="O20" s="47" t="s">
        <v>64</v>
      </c>
      <c r="P20" s="47" t="s">
        <v>64</v>
      </c>
      <c r="Q20" s="47" t="s">
        <v>14</v>
      </c>
      <c r="R20" s="49" t="s">
        <v>14</v>
      </c>
      <c r="S20" s="46" t="s">
        <v>65</v>
      </c>
      <c r="T20" s="47" t="s">
        <v>64</v>
      </c>
      <c r="U20" s="47" t="s">
        <v>64</v>
      </c>
      <c r="V20" s="47" t="s">
        <v>64</v>
      </c>
      <c r="W20" s="49" t="s">
        <v>64</v>
      </c>
      <c r="X20" s="46" t="s">
        <v>64</v>
      </c>
      <c r="Y20" s="47" t="s">
        <v>64</v>
      </c>
      <c r="Z20" s="47" t="s">
        <v>64</v>
      </c>
      <c r="AA20" s="49" t="s">
        <v>64</v>
      </c>
      <c r="AB20" s="46" t="s">
        <v>64</v>
      </c>
      <c r="AC20" s="1034" t="s">
        <v>65</v>
      </c>
      <c r="AD20" s="1034" t="s">
        <v>65</v>
      </c>
      <c r="AE20" s="61" t="s">
        <v>13</v>
      </c>
      <c r="AF20" s="46" t="s">
        <v>13</v>
      </c>
      <c r="AG20" s="47" t="s">
        <v>64</v>
      </c>
      <c r="AH20" s="47" t="s">
        <v>64</v>
      </c>
      <c r="AI20" s="61" t="s">
        <v>64</v>
      </c>
      <c r="AJ20" s="46" t="s">
        <v>64</v>
      </c>
      <c r="AK20" s="47" t="s">
        <v>64</v>
      </c>
      <c r="AL20" s="47" t="s">
        <v>64</v>
      </c>
      <c r="AM20" s="47" t="s">
        <v>64</v>
      </c>
      <c r="AN20" s="49" t="s">
        <v>64</v>
      </c>
      <c r="AO20" s="64" t="s">
        <v>64</v>
      </c>
      <c r="AP20" s="47" t="s">
        <v>14</v>
      </c>
      <c r="AQ20" s="47" t="s">
        <v>14</v>
      </c>
      <c r="AR20" s="49" t="s">
        <v>65</v>
      </c>
      <c r="AS20" s="46" t="s">
        <v>65</v>
      </c>
      <c r="AT20" s="47" t="s">
        <v>65</v>
      </c>
      <c r="AU20" s="47" t="s">
        <v>65</v>
      </c>
      <c r="AV20" s="47" t="s">
        <v>65</v>
      </c>
      <c r="AW20" s="49" t="s">
        <v>65</v>
      </c>
      <c r="AX20" s="64" t="s">
        <v>65</v>
      </c>
      <c r="AY20" s="47" t="s">
        <v>65</v>
      </c>
      <c r="AZ20" s="47" t="s">
        <v>65</v>
      </c>
      <c r="BA20" s="49" t="s">
        <v>65</v>
      </c>
    </row>
    <row r="21" spans="1:53" ht="20.100000000000001" customHeight="1" x14ac:dyDescent="0.3">
      <c r="A21" s="437">
        <v>3</v>
      </c>
      <c r="B21" s="46" t="s">
        <v>64</v>
      </c>
      <c r="C21" s="47" t="s">
        <v>64</v>
      </c>
      <c r="D21" s="47" t="s">
        <v>64</v>
      </c>
      <c r="E21" s="49" t="s">
        <v>64</v>
      </c>
      <c r="F21" s="46" t="s">
        <v>64</v>
      </c>
      <c r="G21" s="47" t="s">
        <v>64</v>
      </c>
      <c r="H21" s="47" t="s">
        <v>64</v>
      </c>
      <c r="I21" s="49" t="s">
        <v>64</v>
      </c>
      <c r="J21" s="46" t="s">
        <v>64</v>
      </c>
      <c r="K21" s="47" t="s">
        <v>64</v>
      </c>
      <c r="L21" s="47" t="s">
        <v>64</v>
      </c>
      <c r="M21" s="49" t="s">
        <v>64</v>
      </c>
      <c r="N21" s="46" t="s">
        <v>64</v>
      </c>
      <c r="O21" s="47" t="s">
        <v>64</v>
      </c>
      <c r="P21" s="47" t="s">
        <v>64</v>
      </c>
      <c r="Q21" s="47" t="s">
        <v>14</v>
      </c>
      <c r="R21" s="49" t="s">
        <v>14</v>
      </c>
      <c r="S21" s="46" t="s">
        <v>65</v>
      </c>
      <c r="T21" s="47" t="s">
        <v>64</v>
      </c>
      <c r="U21" s="47" t="s">
        <v>64</v>
      </c>
      <c r="V21" s="47" t="s">
        <v>64</v>
      </c>
      <c r="W21" s="49" t="s">
        <v>64</v>
      </c>
      <c r="X21" s="46" t="s">
        <v>64</v>
      </c>
      <c r="Y21" s="47" t="s">
        <v>64</v>
      </c>
      <c r="Z21" s="47" t="s">
        <v>64</v>
      </c>
      <c r="AA21" s="49" t="s">
        <v>64</v>
      </c>
      <c r="AB21" s="46" t="s">
        <v>64</v>
      </c>
      <c r="AC21" s="1034" t="s">
        <v>65</v>
      </c>
      <c r="AD21" s="1034" t="s">
        <v>65</v>
      </c>
      <c r="AE21" s="61" t="s">
        <v>13</v>
      </c>
      <c r="AF21" s="46" t="s">
        <v>13</v>
      </c>
      <c r="AG21" s="47" t="s">
        <v>64</v>
      </c>
      <c r="AH21" s="47" t="s">
        <v>64</v>
      </c>
      <c r="AI21" s="61" t="s">
        <v>64</v>
      </c>
      <c r="AJ21" s="46" t="s">
        <v>64</v>
      </c>
      <c r="AK21" s="47" t="s">
        <v>64</v>
      </c>
      <c r="AL21" s="47" t="s">
        <v>64</v>
      </c>
      <c r="AM21" s="47" t="s">
        <v>64</v>
      </c>
      <c r="AN21" s="49" t="s">
        <v>64</v>
      </c>
      <c r="AO21" s="64" t="s">
        <v>64</v>
      </c>
      <c r="AP21" s="47" t="s">
        <v>14</v>
      </c>
      <c r="AQ21" s="47" t="s">
        <v>14</v>
      </c>
      <c r="AR21" s="49" t="s">
        <v>65</v>
      </c>
      <c r="AS21" s="46" t="s">
        <v>65</v>
      </c>
      <c r="AT21" s="47" t="s">
        <v>65</v>
      </c>
      <c r="AU21" s="47" t="s">
        <v>65</v>
      </c>
      <c r="AV21" s="47" t="s">
        <v>65</v>
      </c>
      <c r="AW21" s="49" t="s">
        <v>65</v>
      </c>
      <c r="AX21" s="64" t="s">
        <v>65</v>
      </c>
      <c r="AY21" s="47" t="s">
        <v>65</v>
      </c>
      <c r="AZ21" s="47" t="s">
        <v>65</v>
      </c>
      <c r="BA21" s="49" t="s">
        <v>65</v>
      </c>
    </row>
    <row r="22" spans="1:53" ht="19.5" customHeight="1" thickBot="1" x14ac:dyDescent="0.35">
      <c r="A22" s="438">
        <v>4</v>
      </c>
      <c r="B22" s="51" t="s">
        <v>64</v>
      </c>
      <c r="C22" s="50" t="s">
        <v>64</v>
      </c>
      <c r="D22" s="50" t="s">
        <v>64</v>
      </c>
      <c r="E22" s="65" t="s">
        <v>64</v>
      </c>
      <c r="F22" s="51" t="s">
        <v>64</v>
      </c>
      <c r="G22" s="50" t="s">
        <v>64</v>
      </c>
      <c r="H22" s="50" t="s">
        <v>64</v>
      </c>
      <c r="I22" s="65" t="s">
        <v>64</v>
      </c>
      <c r="J22" s="51" t="s">
        <v>64</v>
      </c>
      <c r="K22" s="50" t="s">
        <v>64</v>
      </c>
      <c r="L22" s="50" t="s">
        <v>64</v>
      </c>
      <c r="M22" s="65" t="s">
        <v>64</v>
      </c>
      <c r="N22" s="51" t="s">
        <v>64</v>
      </c>
      <c r="O22" s="50" t="s">
        <v>64</v>
      </c>
      <c r="P22" s="50" t="s">
        <v>64</v>
      </c>
      <c r="Q22" s="50" t="s">
        <v>14</v>
      </c>
      <c r="R22" s="65" t="s">
        <v>14</v>
      </c>
      <c r="S22" s="51" t="s">
        <v>65</v>
      </c>
      <c r="T22" s="50" t="s">
        <v>64</v>
      </c>
      <c r="U22" s="50" t="s">
        <v>64</v>
      </c>
      <c r="V22" s="50" t="s">
        <v>64</v>
      </c>
      <c r="W22" s="65" t="s">
        <v>64</v>
      </c>
      <c r="X22" s="51" t="s">
        <v>64</v>
      </c>
      <c r="Y22" s="50" t="s">
        <v>64</v>
      </c>
      <c r="Z22" s="50" t="s">
        <v>64</v>
      </c>
      <c r="AA22" s="62" t="s">
        <v>64</v>
      </c>
      <c r="AB22" s="51" t="s">
        <v>64</v>
      </c>
      <c r="AC22" s="50" t="s">
        <v>64</v>
      </c>
      <c r="AD22" s="50" t="s">
        <v>64</v>
      </c>
      <c r="AE22" s="62" t="s">
        <v>64</v>
      </c>
      <c r="AF22" s="51" t="s">
        <v>64</v>
      </c>
      <c r="AG22" s="50" t="s">
        <v>64</v>
      </c>
      <c r="AH22" s="50" t="s">
        <v>14</v>
      </c>
      <c r="AI22" s="62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5" t="s">
        <v>209</v>
      </c>
      <c r="AO22" s="66" t="s">
        <v>209</v>
      </c>
      <c r="AP22" s="50" t="s">
        <v>66</v>
      </c>
      <c r="AQ22" s="50" t="s">
        <v>66</v>
      </c>
      <c r="AR22" s="65"/>
      <c r="AS22" s="1129"/>
      <c r="AT22" s="1130"/>
      <c r="AU22" s="1130"/>
      <c r="AV22" s="1130"/>
      <c r="AW22" s="1131"/>
      <c r="AX22" s="439"/>
      <c r="AY22" s="1031"/>
      <c r="AZ22" s="1031"/>
      <c r="BA22" s="1032"/>
    </row>
    <row r="23" spans="1:53" ht="19.5" customHeight="1" x14ac:dyDescent="0.3">
      <c r="A23" s="440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441"/>
      <c r="AU23" s="441"/>
      <c r="AV23" s="441"/>
      <c r="AW23" s="441"/>
      <c r="AX23" s="441"/>
      <c r="AY23" s="441"/>
      <c r="AZ23" s="441"/>
      <c r="BA23" s="441"/>
    </row>
    <row r="24" spans="1:53" ht="19.5" customHeight="1" x14ac:dyDescent="0.3">
      <c r="A24" s="440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441"/>
      <c r="AU24" s="441"/>
      <c r="AV24" s="441"/>
      <c r="AW24" s="441"/>
      <c r="AX24" s="441"/>
      <c r="AY24" s="441"/>
      <c r="AZ24" s="441"/>
      <c r="BA24" s="441"/>
    </row>
    <row r="25" spans="1:53" ht="19.5" customHeight="1" x14ac:dyDescent="0.3">
      <c r="A25" s="440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441"/>
      <c r="AU25" s="441"/>
      <c r="AV25" s="441"/>
      <c r="AW25" s="441"/>
      <c r="AX25" s="441"/>
      <c r="AY25" s="441"/>
      <c r="AZ25" s="441"/>
      <c r="BA25" s="441"/>
    </row>
    <row r="26" spans="1:53" ht="20.100000000000001" customHeight="1" x14ac:dyDescent="0.25">
      <c r="A26" s="442"/>
      <c r="B26" s="442"/>
      <c r="C26" s="442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 t="s">
        <v>83</v>
      </c>
      <c r="AA26" s="442"/>
      <c r="AB26" s="442"/>
      <c r="AC26" s="442"/>
      <c r="AD26" s="442"/>
      <c r="AE26" s="442"/>
      <c r="AF26" s="442"/>
      <c r="AG26" s="442"/>
      <c r="AH26" s="442"/>
      <c r="AI26" s="442"/>
      <c r="AJ26" s="442"/>
      <c r="AK26" s="442"/>
      <c r="AL26" s="442"/>
      <c r="AM26" s="442"/>
      <c r="AN26" s="442"/>
      <c r="AO26" s="442"/>
      <c r="AP26" s="442"/>
      <c r="AQ26" s="442"/>
      <c r="AR26" s="442"/>
      <c r="AS26" s="442"/>
      <c r="AT26" s="442"/>
      <c r="AU26" s="442"/>
      <c r="AV26" s="442"/>
      <c r="AW26" s="442"/>
      <c r="AX26" s="442"/>
      <c r="AY26" s="442"/>
      <c r="AZ26" s="442"/>
      <c r="BA26" s="442"/>
    </row>
    <row r="27" spans="1:53" s="442" customFormat="1" ht="21" customHeight="1" x14ac:dyDescent="0.3">
      <c r="A27" s="1154" t="s">
        <v>468</v>
      </c>
      <c r="B27" s="1154"/>
      <c r="C27" s="1154"/>
      <c r="D27" s="1154"/>
      <c r="E27" s="1154"/>
      <c r="F27" s="1154"/>
      <c r="G27" s="1154"/>
      <c r="H27" s="1154"/>
      <c r="I27" s="1154"/>
      <c r="J27" s="1121"/>
      <c r="K27" s="1121"/>
      <c r="L27" s="1121"/>
      <c r="M27" s="1121"/>
      <c r="N27" s="1121"/>
      <c r="O27" s="1121"/>
      <c r="P27" s="1121"/>
      <c r="Q27" s="1121"/>
      <c r="R27" s="1121"/>
      <c r="S27" s="1121"/>
      <c r="T27" s="1121"/>
      <c r="U27" s="1121"/>
      <c r="V27" s="1121"/>
      <c r="W27" s="1121"/>
      <c r="X27" s="1121"/>
      <c r="Y27" s="1121"/>
      <c r="Z27" s="1121"/>
      <c r="AA27" s="1121"/>
      <c r="AB27" s="1121"/>
      <c r="AC27" s="1121"/>
      <c r="AD27" s="1121"/>
      <c r="AE27" s="1121"/>
      <c r="AF27" s="1121"/>
      <c r="AG27" s="1121"/>
      <c r="AH27" s="1121"/>
      <c r="AI27" s="1121"/>
      <c r="AJ27" s="1121"/>
      <c r="AK27" s="1121"/>
      <c r="AL27" s="1121"/>
      <c r="AM27" s="1121"/>
      <c r="AN27" s="1121"/>
      <c r="AO27" s="1121"/>
      <c r="AP27" s="1121"/>
      <c r="AQ27" s="1121"/>
      <c r="AR27" s="1121"/>
      <c r="AS27" s="1121"/>
      <c r="AT27" s="1121"/>
      <c r="AU27" s="1121"/>
      <c r="AV27" s="443"/>
      <c r="AW27" s="443"/>
      <c r="AX27" s="443"/>
      <c r="AY27" s="443"/>
      <c r="AZ27" s="443"/>
      <c r="BA27" s="423"/>
    </row>
    <row r="28" spans="1:53" x14ac:dyDescent="0.25">
      <c r="AV28" s="443"/>
      <c r="AW28" s="443"/>
      <c r="AX28" s="443"/>
      <c r="AY28" s="443"/>
      <c r="AZ28" s="443"/>
    </row>
    <row r="29" spans="1:53" ht="21.75" customHeight="1" x14ac:dyDescent="0.3">
      <c r="A29" s="444" t="s">
        <v>88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1138" t="s">
        <v>90</v>
      </c>
      <c r="AB29" s="1138"/>
      <c r="AC29" s="1138"/>
      <c r="AD29" s="1138"/>
      <c r="AE29" s="1138"/>
      <c r="AF29" s="1138"/>
      <c r="AG29" s="1138"/>
      <c r="AH29" s="1138"/>
      <c r="AI29" s="1138"/>
      <c r="AJ29" s="1138"/>
      <c r="AK29" s="1138"/>
      <c r="AL29" s="1138"/>
      <c r="AM29" s="1138"/>
      <c r="AN29" s="444"/>
      <c r="AO29" s="1138" t="s">
        <v>339</v>
      </c>
      <c r="AP29" s="1138"/>
      <c r="AQ29" s="1138"/>
      <c r="AR29" s="1138"/>
      <c r="AS29" s="1138"/>
      <c r="AT29" s="1138"/>
      <c r="AU29" s="1138"/>
      <c r="AV29" s="1138"/>
      <c r="AW29" s="1138"/>
      <c r="AX29" s="1138"/>
      <c r="AY29" s="1138"/>
      <c r="AZ29" s="1138"/>
      <c r="BA29" s="1138"/>
    </row>
    <row r="30" spans="1:53" ht="11.25" customHeight="1" x14ac:dyDescent="0.3">
      <c r="A30" s="446"/>
      <c r="B30" s="447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27"/>
    </row>
    <row r="31" spans="1:53" ht="22.5" customHeight="1" x14ac:dyDescent="0.25">
      <c r="A31" s="1156" t="s">
        <v>51</v>
      </c>
      <c r="B31" s="1068"/>
      <c r="C31" s="1083" t="s">
        <v>67</v>
      </c>
      <c r="D31" s="1067"/>
      <c r="E31" s="1067"/>
      <c r="F31" s="1068"/>
      <c r="G31" s="1162" t="s">
        <v>85</v>
      </c>
      <c r="H31" s="1163"/>
      <c r="I31" s="1164"/>
      <c r="J31" s="1066" t="s">
        <v>68</v>
      </c>
      <c r="K31" s="1067"/>
      <c r="L31" s="1067"/>
      <c r="M31" s="1068"/>
      <c r="N31" s="1105" t="s">
        <v>466</v>
      </c>
      <c r="O31" s="1106"/>
      <c r="P31" s="1107"/>
      <c r="Q31" s="1066" t="s">
        <v>341</v>
      </c>
      <c r="R31" s="1118"/>
      <c r="S31" s="1119"/>
      <c r="T31" s="1066" t="s">
        <v>71</v>
      </c>
      <c r="U31" s="1067"/>
      <c r="V31" s="1068"/>
      <c r="W31" s="1066" t="s">
        <v>72</v>
      </c>
      <c r="X31" s="1067"/>
      <c r="Y31" s="1068"/>
      <c r="Z31" s="441"/>
      <c r="AA31" s="1075" t="s">
        <v>434</v>
      </c>
      <c r="AB31" s="1076"/>
      <c r="AC31" s="1076"/>
      <c r="AD31" s="1076"/>
      <c r="AE31" s="1076"/>
      <c r="AF31" s="1077"/>
      <c r="AG31" s="1078"/>
      <c r="AH31" s="1064" t="s">
        <v>74</v>
      </c>
      <c r="AI31" s="1157"/>
      <c r="AJ31" s="1157"/>
      <c r="AK31" s="1083" t="s">
        <v>75</v>
      </c>
      <c r="AL31" s="1084"/>
      <c r="AM31" s="1085"/>
      <c r="AN31" s="689"/>
      <c r="AO31" s="1158" t="s">
        <v>340</v>
      </c>
      <c r="AP31" s="1159"/>
      <c r="AQ31" s="1159"/>
      <c r="AR31" s="1159"/>
      <c r="AS31" s="1105" t="s">
        <v>467</v>
      </c>
      <c r="AT31" s="1106"/>
      <c r="AU31" s="1106"/>
      <c r="AV31" s="1106"/>
      <c r="AW31" s="1107"/>
      <c r="AX31" s="1064" t="s">
        <v>74</v>
      </c>
      <c r="AY31" s="1064"/>
      <c r="AZ31" s="1064"/>
      <c r="BA31" s="1065"/>
    </row>
    <row r="32" spans="1:53" ht="15.75" customHeight="1" x14ac:dyDescent="0.25">
      <c r="A32" s="1069"/>
      <c r="B32" s="1071"/>
      <c r="C32" s="1069"/>
      <c r="D32" s="1070"/>
      <c r="E32" s="1070"/>
      <c r="F32" s="1071"/>
      <c r="G32" s="1165"/>
      <c r="H32" s="1166"/>
      <c r="I32" s="1167"/>
      <c r="J32" s="1069"/>
      <c r="K32" s="1070"/>
      <c r="L32" s="1070"/>
      <c r="M32" s="1071"/>
      <c r="N32" s="1108"/>
      <c r="O32" s="1109"/>
      <c r="P32" s="1110"/>
      <c r="Q32" s="1120"/>
      <c r="R32" s="1121"/>
      <c r="S32" s="1122"/>
      <c r="T32" s="1069"/>
      <c r="U32" s="1070"/>
      <c r="V32" s="1071"/>
      <c r="W32" s="1069"/>
      <c r="X32" s="1070"/>
      <c r="Y32" s="1071"/>
      <c r="Z32" s="441"/>
      <c r="AA32" s="1079"/>
      <c r="AB32" s="1080"/>
      <c r="AC32" s="1080"/>
      <c r="AD32" s="1080"/>
      <c r="AE32" s="1080"/>
      <c r="AF32" s="1081"/>
      <c r="AG32" s="1082"/>
      <c r="AH32" s="1157"/>
      <c r="AI32" s="1157"/>
      <c r="AJ32" s="1157"/>
      <c r="AK32" s="1086"/>
      <c r="AL32" s="1087"/>
      <c r="AM32" s="1088"/>
      <c r="AN32" s="689"/>
      <c r="AO32" s="1159"/>
      <c r="AP32" s="1159"/>
      <c r="AQ32" s="1159"/>
      <c r="AR32" s="1159"/>
      <c r="AS32" s="1108"/>
      <c r="AT32" s="1109"/>
      <c r="AU32" s="1109"/>
      <c r="AV32" s="1109"/>
      <c r="AW32" s="1110"/>
      <c r="AX32" s="1064"/>
      <c r="AY32" s="1064"/>
      <c r="AZ32" s="1064"/>
      <c r="BA32" s="1065"/>
    </row>
    <row r="33" spans="1:53" ht="42" customHeight="1" x14ac:dyDescent="0.25">
      <c r="A33" s="1072"/>
      <c r="B33" s="1074"/>
      <c r="C33" s="1072"/>
      <c r="D33" s="1073"/>
      <c r="E33" s="1073"/>
      <c r="F33" s="1074"/>
      <c r="G33" s="1168"/>
      <c r="H33" s="1169"/>
      <c r="I33" s="1170"/>
      <c r="J33" s="1072"/>
      <c r="K33" s="1073"/>
      <c r="L33" s="1073"/>
      <c r="M33" s="1074"/>
      <c r="N33" s="1111"/>
      <c r="O33" s="1112"/>
      <c r="P33" s="1113"/>
      <c r="Q33" s="1123"/>
      <c r="R33" s="1124"/>
      <c r="S33" s="1125"/>
      <c r="T33" s="1072"/>
      <c r="U33" s="1073"/>
      <c r="V33" s="1074"/>
      <c r="W33" s="1072"/>
      <c r="X33" s="1073"/>
      <c r="Y33" s="1074"/>
      <c r="Z33" s="441"/>
      <c r="AA33" s="1099" t="s">
        <v>227</v>
      </c>
      <c r="AB33" s="1100"/>
      <c r="AC33" s="1100"/>
      <c r="AD33" s="1100"/>
      <c r="AE33" s="1100"/>
      <c r="AF33" s="1101"/>
      <c r="AG33" s="1102"/>
      <c r="AH33" s="1096">
        <v>2</v>
      </c>
      <c r="AI33" s="1097"/>
      <c r="AJ33" s="1098"/>
      <c r="AK33" s="1114">
        <v>3</v>
      </c>
      <c r="AL33" s="1114"/>
      <c r="AM33" s="1114"/>
      <c r="AN33" s="689"/>
      <c r="AO33" s="1159"/>
      <c r="AP33" s="1159"/>
      <c r="AQ33" s="1159"/>
      <c r="AR33" s="1159"/>
      <c r="AS33" s="1108"/>
      <c r="AT33" s="1109"/>
      <c r="AU33" s="1109"/>
      <c r="AV33" s="1109"/>
      <c r="AW33" s="1110"/>
      <c r="AX33" s="1064"/>
      <c r="AY33" s="1064"/>
      <c r="AZ33" s="1064"/>
      <c r="BA33" s="1065"/>
    </row>
    <row r="34" spans="1:53" ht="26.25" customHeight="1" x14ac:dyDescent="0.3">
      <c r="A34" s="1160">
        <v>1</v>
      </c>
      <c r="B34" s="1161"/>
      <c r="C34" s="1115">
        <f>COUNTIF($B19:$AO19,$B$19)</f>
        <v>33</v>
      </c>
      <c r="D34" s="1116"/>
      <c r="E34" s="1116"/>
      <c r="F34" s="1117"/>
      <c r="G34" s="1115">
        <v>4</v>
      </c>
      <c r="H34" s="1116"/>
      <c r="I34" s="1117"/>
      <c r="J34" s="1115">
        <v>2</v>
      </c>
      <c r="K34" s="1116"/>
      <c r="L34" s="1116"/>
      <c r="M34" s="1117"/>
      <c r="N34" s="1115"/>
      <c r="O34" s="1116"/>
      <c r="P34" s="1117"/>
      <c r="Q34" s="1126"/>
      <c r="R34" s="1127"/>
      <c r="S34" s="1128"/>
      <c r="T34" s="1115">
        <v>13</v>
      </c>
      <c r="U34" s="1139"/>
      <c r="V34" s="1155"/>
      <c r="W34" s="1115">
        <f>C34+G34+J34+N34+Q34+T34</f>
        <v>52</v>
      </c>
      <c r="X34" s="1139"/>
      <c r="Y34" s="1140"/>
      <c r="Z34" s="441"/>
      <c r="AA34" s="1099" t="s">
        <v>475</v>
      </c>
      <c r="AB34" s="1141"/>
      <c r="AC34" s="1141"/>
      <c r="AD34" s="1141"/>
      <c r="AE34" s="1141"/>
      <c r="AF34" s="1141"/>
      <c r="AG34" s="1142"/>
      <c r="AH34" s="1135">
        <v>6</v>
      </c>
      <c r="AI34" s="1136"/>
      <c r="AJ34" s="1137"/>
      <c r="AK34" s="1135">
        <v>3</v>
      </c>
      <c r="AL34" s="1136"/>
      <c r="AM34" s="1137"/>
      <c r="AN34" s="689"/>
      <c r="AO34" s="1159"/>
      <c r="AP34" s="1159"/>
      <c r="AQ34" s="1159"/>
      <c r="AR34" s="1159"/>
      <c r="AS34" s="1111"/>
      <c r="AT34" s="1112"/>
      <c r="AU34" s="1112"/>
      <c r="AV34" s="1112"/>
      <c r="AW34" s="1113"/>
      <c r="AX34" s="1064"/>
      <c r="AY34" s="1064"/>
      <c r="AZ34" s="1064"/>
      <c r="BA34" s="1065"/>
    </row>
    <row r="35" spans="1:53" ht="27" customHeight="1" x14ac:dyDescent="0.3">
      <c r="A35" s="1171">
        <v>2</v>
      </c>
      <c r="B35" s="1172"/>
      <c r="C35" s="1115">
        <f>COUNTIF($B20:$AO20,$B$19)</f>
        <v>33</v>
      </c>
      <c r="D35" s="1116"/>
      <c r="E35" s="1116"/>
      <c r="F35" s="1117"/>
      <c r="G35" s="1132">
        <v>4</v>
      </c>
      <c r="H35" s="1176"/>
      <c r="I35" s="1177"/>
      <c r="J35" s="1132"/>
      <c r="K35" s="1176"/>
      <c r="L35" s="1176"/>
      <c r="M35" s="1177"/>
      <c r="N35" s="1132"/>
      <c r="O35" s="1176"/>
      <c r="P35" s="1177"/>
      <c r="Q35" s="1126"/>
      <c r="R35" s="1127"/>
      <c r="S35" s="1128"/>
      <c r="T35" s="1132">
        <v>15</v>
      </c>
      <c r="U35" s="1133"/>
      <c r="V35" s="1134"/>
      <c r="W35" s="1115">
        <f>C35+G35+J35+N35+Q35+T35</f>
        <v>52</v>
      </c>
      <c r="X35" s="1139"/>
      <c r="Y35" s="1140"/>
      <c r="Z35" s="441"/>
      <c r="AA35" s="1099" t="s">
        <v>210</v>
      </c>
      <c r="AB35" s="1141"/>
      <c r="AC35" s="1141"/>
      <c r="AD35" s="1141"/>
      <c r="AE35" s="1141"/>
      <c r="AF35" s="1141"/>
      <c r="AG35" s="1142"/>
      <c r="AH35" s="1135">
        <v>8</v>
      </c>
      <c r="AI35" s="1136"/>
      <c r="AJ35" s="1137"/>
      <c r="AK35" s="1135">
        <v>4</v>
      </c>
      <c r="AL35" s="1136"/>
      <c r="AM35" s="1137"/>
      <c r="AN35" s="689"/>
      <c r="AO35" s="1143">
        <v>1</v>
      </c>
      <c r="AP35" s="1144"/>
      <c r="AQ35" s="1144"/>
      <c r="AR35" s="1145"/>
      <c r="AS35" s="1149" t="s">
        <v>355</v>
      </c>
      <c r="AT35" s="1149"/>
      <c r="AU35" s="1149"/>
      <c r="AV35" s="1149"/>
      <c r="AW35" s="1149"/>
      <c r="AX35" s="1149">
        <v>8</v>
      </c>
      <c r="AY35" s="1149"/>
      <c r="AZ35" s="1149"/>
      <c r="BA35" s="1149"/>
    </row>
    <row r="36" spans="1:53" ht="21.75" customHeight="1" x14ac:dyDescent="0.3">
      <c r="A36" s="1171">
        <v>3</v>
      </c>
      <c r="B36" s="1172"/>
      <c r="C36" s="1115">
        <f>COUNTIF($B21:$AO21,$B$19)</f>
        <v>33</v>
      </c>
      <c r="D36" s="1116"/>
      <c r="E36" s="1116"/>
      <c r="F36" s="1117"/>
      <c r="G36" s="1132">
        <v>4</v>
      </c>
      <c r="H36" s="1176"/>
      <c r="I36" s="1177"/>
      <c r="J36" s="1132">
        <v>2</v>
      </c>
      <c r="K36" s="1176"/>
      <c r="L36" s="1176"/>
      <c r="M36" s="1177"/>
      <c r="N36" s="1132"/>
      <c r="O36" s="1176"/>
      <c r="P36" s="1177"/>
      <c r="Q36" s="1126"/>
      <c r="R36" s="1127"/>
      <c r="S36" s="1128"/>
      <c r="T36" s="1132">
        <v>13</v>
      </c>
      <c r="U36" s="1133"/>
      <c r="V36" s="1134"/>
      <c r="W36" s="1115">
        <f>C36+G36+J36+N36+Q36+T36</f>
        <v>52</v>
      </c>
      <c r="X36" s="1139"/>
      <c r="Y36" s="1140"/>
      <c r="Z36" s="441"/>
      <c r="AA36" s="1180"/>
      <c r="AB36" s="1181"/>
      <c r="AC36" s="1181"/>
      <c r="AD36" s="1181"/>
      <c r="AE36" s="1181"/>
      <c r="AF36" s="1181"/>
      <c r="AG36" s="1182"/>
      <c r="AH36" s="1143"/>
      <c r="AI36" s="1144"/>
      <c r="AJ36" s="1145"/>
      <c r="AK36" s="1143"/>
      <c r="AL36" s="1144"/>
      <c r="AM36" s="1145"/>
      <c r="AN36" s="689"/>
      <c r="AO36" s="1150"/>
      <c r="AP36" s="1151"/>
      <c r="AQ36" s="1151"/>
      <c r="AR36" s="1152"/>
      <c r="AS36" s="1149"/>
      <c r="AT36" s="1149"/>
      <c r="AU36" s="1149"/>
      <c r="AV36" s="1149"/>
      <c r="AW36" s="1149"/>
      <c r="AX36" s="1149"/>
      <c r="AY36" s="1149"/>
      <c r="AZ36" s="1149"/>
      <c r="BA36" s="1149"/>
    </row>
    <row r="37" spans="1:53" ht="24" customHeight="1" x14ac:dyDescent="0.3">
      <c r="A37" s="1171">
        <v>4</v>
      </c>
      <c r="B37" s="1172"/>
      <c r="C37" s="1115">
        <v>28</v>
      </c>
      <c r="D37" s="1116"/>
      <c r="E37" s="1116"/>
      <c r="F37" s="1117"/>
      <c r="G37" s="1132">
        <v>4</v>
      </c>
      <c r="H37" s="1176"/>
      <c r="I37" s="1177"/>
      <c r="J37" s="1132">
        <v>4</v>
      </c>
      <c r="K37" s="1176"/>
      <c r="L37" s="1176"/>
      <c r="M37" s="1177"/>
      <c r="N37" s="1132">
        <v>2</v>
      </c>
      <c r="O37" s="1176"/>
      <c r="P37" s="1177"/>
      <c r="Q37" s="1188">
        <v>2</v>
      </c>
      <c r="R37" s="1127"/>
      <c r="S37" s="1128"/>
      <c r="T37" s="1153">
        <v>2</v>
      </c>
      <c r="U37" s="1133"/>
      <c r="V37" s="1134"/>
      <c r="W37" s="1115">
        <f>C37+G37+J37+N37+Q37+T37</f>
        <v>42</v>
      </c>
      <c r="X37" s="1139"/>
      <c r="Y37" s="1140"/>
      <c r="Z37" s="441"/>
      <c r="AA37" s="1183"/>
      <c r="AB37" s="1184"/>
      <c r="AC37" s="1184"/>
      <c r="AD37" s="1184"/>
      <c r="AE37" s="1184"/>
      <c r="AF37" s="1184"/>
      <c r="AG37" s="1185"/>
      <c r="AH37" s="1146"/>
      <c r="AI37" s="1147"/>
      <c r="AJ37" s="1148"/>
      <c r="AK37" s="1146"/>
      <c r="AL37" s="1147"/>
      <c r="AM37" s="1148"/>
      <c r="AN37" s="690"/>
      <c r="AO37" s="1150"/>
      <c r="AP37" s="1151"/>
      <c r="AQ37" s="1151"/>
      <c r="AR37" s="1152"/>
      <c r="AS37" s="1149"/>
      <c r="AT37" s="1149"/>
      <c r="AU37" s="1149"/>
      <c r="AV37" s="1149"/>
      <c r="AW37" s="1149"/>
      <c r="AX37" s="1149"/>
      <c r="AY37" s="1149"/>
      <c r="AZ37" s="1149"/>
      <c r="BA37" s="1149"/>
    </row>
    <row r="38" spans="1:53" ht="25.5" customHeight="1" x14ac:dyDescent="0.25">
      <c r="A38" s="1178" t="s">
        <v>23</v>
      </c>
      <c r="B38" s="1177"/>
      <c r="C38" s="1115">
        <f>SUM(C34:F37)</f>
        <v>127</v>
      </c>
      <c r="D38" s="1116"/>
      <c r="E38" s="1116"/>
      <c r="F38" s="1117"/>
      <c r="G38" s="1132">
        <f>SUM(G34:I37)</f>
        <v>16</v>
      </c>
      <c r="H38" s="1176"/>
      <c r="I38" s="1177"/>
      <c r="J38" s="1173">
        <f>SUM(J34:M37)</f>
        <v>8</v>
      </c>
      <c r="K38" s="1174"/>
      <c r="L38" s="1174"/>
      <c r="M38" s="1175"/>
      <c r="N38" s="1173">
        <f>SUM(N34:P37)</f>
        <v>2</v>
      </c>
      <c r="O38" s="1174"/>
      <c r="P38" s="1175"/>
      <c r="Q38" s="1188">
        <f>SUM(Q34:S37)</f>
        <v>2</v>
      </c>
      <c r="R38" s="1127"/>
      <c r="S38" s="1128"/>
      <c r="T38" s="1132">
        <f>SUM(T34:V37)</f>
        <v>43</v>
      </c>
      <c r="U38" s="1133"/>
      <c r="V38" s="1134"/>
      <c r="W38" s="1132">
        <f>SUM(W34:Y37)</f>
        <v>198</v>
      </c>
      <c r="X38" s="1133"/>
      <c r="Y38" s="1134"/>
      <c r="Z38" s="441"/>
      <c r="AA38" s="1179"/>
      <c r="AB38" s="1101"/>
      <c r="AC38" s="1101"/>
      <c r="AD38" s="1101"/>
      <c r="AE38" s="1101"/>
      <c r="AF38" s="1101"/>
      <c r="AG38" s="1102"/>
      <c r="AH38" s="1135"/>
      <c r="AI38" s="1136"/>
      <c r="AJ38" s="1137"/>
      <c r="AK38" s="1135"/>
      <c r="AL38" s="1186"/>
      <c r="AM38" s="1187"/>
      <c r="AN38" s="691"/>
      <c r="AO38" s="1146"/>
      <c r="AP38" s="1147"/>
      <c r="AQ38" s="1147"/>
      <c r="AR38" s="1148"/>
      <c r="AS38" s="1149"/>
      <c r="AT38" s="1149"/>
      <c r="AU38" s="1149"/>
      <c r="AV38" s="1149"/>
      <c r="AW38" s="1149"/>
      <c r="AX38" s="1149"/>
      <c r="AY38" s="1149"/>
      <c r="AZ38" s="1149"/>
      <c r="BA38" s="1149"/>
    </row>
  </sheetData>
  <mergeCells count="108">
    <mergeCell ref="AS35:AW38"/>
    <mergeCell ref="AK35:AM35"/>
    <mergeCell ref="AA38:AG38"/>
    <mergeCell ref="AA36:AG37"/>
    <mergeCell ref="AH36:AJ37"/>
    <mergeCell ref="A35:B35"/>
    <mergeCell ref="C38:F38"/>
    <mergeCell ref="G38:I38"/>
    <mergeCell ref="C35:F35"/>
    <mergeCell ref="AK38:AM38"/>
    <mergeCell ref="AH38:AJ38"/>
    <mergeCell ref="W36:Y36"/>
    <mergeCell ref="W37:Y37"/>
    <mergeCell ref="N36:P36"/>
    <mergeCell ref="N38:P38"/>
    <mergeCell ref="N37:P37"/>
    <mergeCell ref="N35:P35"/>
    <mergeCell ref="Q37:S37"/>
    <mergeCell ref="Q35:S35"/>
    <mergeCell ref="Q38:S38"/>
    <mergeCell ref="Q36:S36"/>
    <mergeCell ref="A34:B34"/>
    <mergeCell ref="G31:I33"/>
    <mergeCell ref="A37:B37"/>
    <mergeCell ref="C34:F34"/>
    <mergeCell ref="G34:I34"/>
    <mergeCell ref="A36:B36"/>
    <mergeCell ref="C36:F36"/>
    <mergeCell ref="J38:M38"/>
    <mergeCell ref="G37:I37"/>
    <mergeCell ref="J35:M35"/>
    <mergeCell ref="G35:I35"/>
    <mergeCell ref="J37:M37"/>
    <mergeCell ref="G36:I36"/>
    <mergeCell ref="J31:M33"/>
    <mergeCell ref="J36:M36"/>
    <mergeCell ref="A38:B38"/>
    <mergeCell ref="C37:F37"/>
    <mergeCell ref="AS22:AW22"/>
    <mergeCell ref="T36:V36"/>
    <mergeCell ref="AH35:AJ35"/>
    <mergeCell ref="AA29:AM29"/>
    <mergeCell ref="W34:Y34"/>
    <mergeCell ref="AH34:AJ34"/>
    <mergeCell ref="AO29:BA29"/>
    <mergeCell ref="AA35:AG35"/>
    <mergeCell ref="W35:Y35"/>
    <mergeCell ref="AK36:AM37"/>
    <mergeCell ref="AX35:BA38"/>
    <mergeCell ref="AO35:AR38"/>
    <mergeCell ref="T38:V38"/>
    <mergeCell ref="T35:V35"/>
    <mergeCell ref="T37:V37"/>
    <mergeCell ref="W38:Y38"/>
    <mergeCell ref="A27:AU27"/>
    <mergeCell ref="T34:V34"/>
    <mergeCell ref="N31:P33"/>
    <mergeCell ref="J34:M34"/>
    <mergeCell ref="A31:B33"/>
    <mergeCell ref="C31:F33"/>
    <mergeCell ref="AH31:AJ32"/>
    <mergeCell ref="AO31:AR34"/>
    <mergeCell ref="AX31:BA34"/>
    <mergeCell ref="W31:Y33"/>
    <mergeCell ref="AA31:AG32"/>
    <mergeCell ref="T31:V33"/>
    <mergeCell ref="AK31:AM32"/>
    <mergeCell ref="AK34:AM34"/>
    <mergeCell ref="A15:BA15"/>
    <mergeCell ref="AS17:AW17"/>
    <mergeCell ref="P9:AL9"/>
    <mergeCell ref="P10:AM10"/>
    <mergeCell ref="AH33:AJ33"/>
    <mergeCell ref="AA33:AG33"/>
    <mergeCell ref="A17:A18"/>
    <mergeCell ref="AB17:AE17"/>
    <mergeCell ref="N17:R17"/>
    <mergeCell ref="B17:E17"/>
    <mergeCell ref="AS31:AW34"/>
    <mergeCell ref="AK33:AM33"/>
    <mergeCell ref="AA34:AG34"/>
    <mergeCell ref="N34:P34"/>
    <mergeCell ref="Q31:S33"/>
    <mergeCell ref="Q34:S34"/>
    <mergeCell ref="F17:I17"/>
    <mergeCell ref="J17:M17"/>
    <mergeCell ref="AO6:BA6"/>
    <mergeCell ref="AN3:BA4"/>
    <mergeCell ref="P5:AM5"/>
    <mergeCell ref="AN7:BA7"/>
    <mergeCell ref="P7:AL7"/>
    <mergeCell ref="AX17:BA17"/>
    <mergeCell ref="AO17:AR17"/>
    <mergeCell ref="S17:W17"/>
    <mergeCell ref="AN8:BA10"/>
    <mergeCell ref="P11:AM11"/>
    <mergeCell ref="AJ17:AN17"/>
    <mergeCell ref="X17:AA17"/>
    <mergeCell ref="AF17:AI17"/>
    <mergeCell ref="A7:O7"/>
    <mergeCell ref="P1:AM1"/>
    <mergeCell ref="P3:AM3"/>
    <mergeCell ref="A6:O6"/>
    <mergeCell ref="A1:O1"/>
    <mergeCell ref="A2:O2"/>
    <mergeCell ref="A3:O3"/>
    <mergeCell ref="A4:O4"/>
    <mergeCell ref="P8:AL8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view="pageBreakPreview" zoomScaleSheetLayoutView="100" workbookViewId="0">
      <selection activeCell="AD1" sqref="AD1:AE1048576"/>
    </sheetView>
  </sheetViews>
  <sheetFormatPr defaultRowHeight="15.75" x14ac:dyDescent="0.25"/>
  <cols>
    <col min="1" max="1" width="9.85546875" style="539" customWidth="1"/>
    <col min="2" max="2" width="44.140625" style="111" customWidth="1"/>
    <col min="3" max="3" width="6.7109375" style="540" customWidth="1"/>
    <col min="4" max="4" width="12" style="541" customWidth="1"/>
    <col min="5" max="5" width="7.28515625" style="541" customWidth="1"/>
    <col min="6" max="6" width="6.42578125" style="540" customWidth="1"/>
    <col min="7" max="7" width="7.42578125" style="540" customWidth="1"/>
    <col min="8" max="8" width="9.85546875" style="540" customWidth="1"/>
    <col min="9" max="9" width="8.7109375" style="111" customWidth="1"/>
    <col min="10" max="10" width="8" style="111" customWidth="1"/>
    <col min="11" max="11" width="5.85546875" style="111" customWidth="1"/>
    <col min="12" max="12" width="7.85546875" style="111" customWidth="1"/>
    <col min="13" max="13" width="8.85546875" style="111" customWidth="1"/>
    <col min="14" max="14" width="5.28515625" style="111" customWidth="1"/>
    <col min="15" max="15" width="4.5703125" style="111" customWidth="1"/>
    <col min="16" max="16" width="5.28515625" style="111" customWidth="1"/>
    <col min="17" max="17" width="4.85546875" style="111" customWidth="1"/>
    <col min="18" max="22" width="3.85546875" style="111" customWidth="1"/>
    <col min="23" max="23" width="4.5703125" style="111" customWidth="1"/>
    <col min="24" max="24" width="4" style="111" customWidth="1"/>
    <col min="25" max="29" width="0" style="111" hidden="1" customWidth="1"/>
    <col min="30" max="30" width="9.7109375" style="111" hidden="1" customWidth="1"/>
    <col min="31" max="31" width="0" style="111" hidden="1" customWidth="1"/>
    <col min="32" max="16384" width="9.140625" style="111"/>
  </cols>
  <sheetData>
    <row r="1" spans="1:30" s="69" customFormat="1" ht="18.75" customHeight="1" thickBot="1" x14ac:dyDescent="0.3">
      <c r="A1" s="1189" t="s">
        <v>337</v>
      </c>
      <c r="B1" s="1190"/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1190"/>
      <c r="Q1" s="1190"/>
      <c r="R1" s="1190"/>
      <c r="S1" s="1190"/>
      <c r="T1" s="1190"/>
      <c r="U1" s="1190"/>
      <c r="V1" s="1190"/>
      <c r="W1" s="1190"/>
      <c r="X1" s="1191"/>
    </row>
    <row r="2" spans="1:30" s="69" customFormat="1" x14ac:dyDescent="0.25">
      <c r="A2" s="1192" t="s">
        <v>257</v>
      </c>
      <c r="B2" s="1195" t="s">
        <v>92</v>
      </c>
      <c r="C2" s="1198" t="s">
        <v>93</v>
      </c>
      <c r="D2" s="1199"/>
      <c r="E2" s="1199"/>
      <c r="F2" s="1200"/>
      <c r="G2" s="1201" t="s">
        <v>94</v>
      </c>
      <c r="H2" s="1204" t="s">
        <v>95</v>
      </c>
      <c r="I2" s="1205"/>
      <c r="J2" s="1205"/>
      <c r="K2" s="1205"/>
      <c r="L2" s="1205"/>
      <c r="M2" s="1206"/>
      <c r="N2" s="1207" t="s">
        <v>342</v>
      </c>
      <c r="O2" s="1208"/>
      <c r="P2" s="1208"/>
      <c r="Q2" s="1208"/>
      <c r="R2" s="1208"/>
      <c r="S2" s="1208"/>
      <c r="T2" s="1208"/>
      <c r="U2" s="1208"/>
      <c r="V2" s="1208"/>
      <c r="W2" s="1208"/>
      <c r="X2" s="1209"/>
    </row>
    <row r="3" spans="1:30" s="69" customFormat="1" ht="16.5" thickBot="1" x14ac:dyDescent="0.3">
      <c r="A3" s="1193"/>
      <c r="B3" s="1196"/>
      <c r="C3" s="1213" t="s">
        <v>96</v>
      </c>
      <c r="D3" s="1215" t="s">
        <v>97</v>
      </c>
      <c r="E3" s="1217" t="s">
        <v>98</v>
      </c>
      <c r="F3" s="1218"/>
      <c r="G3" s="1202"/>
      <c r="H3" s="1233" t="s">
        <v>6</v>
      </c>
      <c r="I3" s="1236" t="s">
        <v>99</v>
      </c>
      <c r="J3" s="1237"/>
      <c r="K3" s="1237"/>
      <c r="L3" s="1238"/>
      <c r="M3" s="1239" t="s">
        <v>100</v>
      </c>
      <c r="N3" s="1210"/>
      <c r="O3" s="1211"/>
      <c r="P3" s="1211"/>
      <c r="Q3" s="1211"/>
      <c r="R3" s="1211"/>
      <c r="S3" s="1211"/>
      <c r="T3" s="1211"/>
      <c r="U3" s="1211"/>
      <c r="V3" s="1211"/>
      <c r="W3" s="1211"/>
      <c r="X3" s="1212"/>
    </row>
    <row r="4" spans="1:30" s="69" customFormat="1" ht="16.5" thickBot="1" x14ac:dyDescent="0.3">
      <c r="A4" s="1193"/>
      <c r="B4" s="1196"/>
      <c r="C4" s="1213"/>
      <c r="D4" s="1215"/>
      <c r="E4" s="1215" t="s">
        <v>101</v>
      </c>
      <c r="F4" s="1243" t="s">
        <v>102</v>
      </c>
      <c r="G4" s="1202"/>
      <c r="H4" s="1234"/>
      <c r="I4" s="1222" t="s">
        <v>23</v>
      </c>
      <c r="J4" s="1222" t="s">
        <v>27</v>
      </c>
      <c r="K4" s="1222" t="s">
        <v>103</v>
      </c>
      <c r="L4" s="1222" t="s">
        <v>104</v>
      </c>
      <c r="M4" s="1240"/>
      <c r="N4" s="1219" t="s">
        <v>105</v>
      </c>
      <c r="O4" s="1220"/>
      <c r="P4" s="1221"/>
      <c r="Q4" s="1219" t="s">
        <v>106</v>
      </c>
      <c r="R4" s="1220"/>
      <c r="S4" s="1221"/>
      <c r="T4" s="1219" t="s">
        <v>107</v>
      </c>
      <c r="U4" s="1220"/>
      <c r="V4" s="1221"/>
      <c r="W4" s="1219" t="s">
        <v>108</v>
      </c>
      <c r="X4" s="1221"/>
    </row>
    <row r="5" spans="1:30" s="69" customFormat="1" ht="16.5" thickBot="1" x14ac:dyDescent="0.3">
      <c r="A5" s="1193"/>
      <c r="B5" s="1196"/>
      <c r="C5" s="1213"/>
      <c r="D5" s="1215"/>
      <c r="E5" s="1215"/>
      <c r="F5" s="1243"/>
      <c r="G5" s="1202"/>
      <c r="H5" s="1234"/>
      <c r="I5" s="1223"/>
      <c r="J5" s="1223"/>
      <c r="K5" s="1223"/>
      <c r="L5" s="1223"/>
      <c r="M5" s="1240"/>
      <c r="N5" s="448">
        <v>1</v>
      </c>
      <c r="O5" s="449" t="s">
        <v>259</v>
      </c>
      <c r="P5" s="450" t="s">
        <v>260</v>
      </c>
      <c r="Q5" s="448">
        <v>3</v>
      </c>
      <c r="R5" s="449" t="s">
        <v>261</v>
      </c>
      <c r="S5" s="451" t="s">
        <v>262</v>
      </c>
      <c r="T5" s="452">
        <v>5</v>
      </c>
      <c r="U5" s="449" t="s">
        <v>263</v>
      </c>
      <c r="V5" s="451" t="s">
        <v>264</v>
      </c>
      <c r="W5" s="448">
        <v>7</v>
      </c>
      <c r="X5" s="451">
        <v>8</v>
      </c>
    </row>
    <row r="6" spans="1:30" s="69" customFormat="1" ht="16.5" thickBot="1" x14ac:dyDescent="0.3">
      <c r="A6" s="1193"/>
      <c r="B6" s="1196"/>
      <c r="C6" s="1213"/>
      <c r="D6" s="1215"/>
      <c r="E6" s="1215"/>
      <c r="F6" s="1243"/>
      <c r="G6" s="1202"/>
      <c r="H6" s="1234"/>
      <c r="I6" s="1223"/>
      <c r="J6" s="1223"/>
      <c r="K6" s="1223"/>
      <c r="L6" s="1223"/>
      <c r="M6" s="1241"/>
      <c r="N6" s="1225" t="s">
        <v>343</v>
      </c>
      <c r="O6" s="1226"/>
      <c r="P6" s="1227"/>
      <c r="Q6" s="1227"/>
      <c r="R6" s="1227"/>
      <c r="S6" s="1227"/>
      <c r="T6" s="1227"/>
      <c r="U6" s="1227"/>
      <c r="V6" s="1227"/>
      <c r="W6" s="1227"/>
      <c r="X6" s="1228"/>
    </row>
    <row r="7" spans="1:30" s="69" customFormat="1" ht="16.5" thickBot="1" x14ac:dyDescent="0.3">
      <c r="A7" s="1194"/>
      <c r="B7" s="1197"/>
      <c r="C7" s="1214"/>
      <c r="D7" s="1216"/>
      <c r="E7" s="1216"/>
      <c r="F7" s="1244"/>
      <c r="G7" s="1203"/>
      <c r="H7" s="1235"/>
      <c r="I7" s="1224"/>
      <c r="J7" s="1224"/>
      <c r="K7" s="1224"/>
      <c r="L7" s="1224"/>
      <c r="M7" s="1242"/>
      <c r="N7" s="448">
        <v>15</v>
      </c>
      <c r="O7" s="449">
        <v>9</v>
      </c>
      <c r="P7" s="451">
        <v>9</v>
      </c>
      <c r="Q7" s="448">
        <v>15</v>
      </c>
      <c r="R7" s="449">
        <v>9</v>
      </c>
      <c r="S7" s="451">
        <v>9</v>
      </c>
      <c r="T7" s="448">
        <v>15</v>
      </c>
      <c r="U7" s="449">
        <v>9</v>
      </c>
      <c r="V7" s="451">
        <v>9</v>
      </c>
      <c r="W7" s="448">
        <v>15</v>
      </c>
      <c r="X7" s="451">
        <v>13</v>
      </c>
    </row>
    <row r="8" spans="1:30" s="69" customFormat="1" ht="16.5" thickBot="1" x14ac:dyDescent="0.3">
      <c r="A8" s="453">
        <v>1</v>
      </c>
      <c r="B8" s="454">
        <v>2</v>
      </c>
      <c r="C8" s="455">
        <v>3</v>
      </c>
      <c r="D8" s="453">
        <v>4</v>
      </c>
      <c r="E8" s="453">
        <v>5</v>
      </c>
      <c r="F8" s="453">
        <v>6</v>
      </c>
      <c r="G8" s="453">
        <v>7</v>
      </c>
      <c r="H8" s="453">
        <v>8</v>
      </c>
      <c r="I8" s="453">
        <v>9</v>
      </c>
      <c r="J8" s="453">
        <v>10</v>
      </c>
      <c r="K8" s="453">
        <v>11</v>
      </c>
      <c r="L8" s="453">
        <v>12</v>
      </c>
      <c r="M8" s="456">
        <v>13</v>
      </c>
      <c r="N8" s="448">
        <v>14</v>
      </c>
      <c r="O8" s="457">
        <v>15</v>
      </c>
      <c r="P8" s="448">
        <v>16</v>
      </c>
      <c r="Q8" s="457">
        <v>17</v>
      </c>
      <c r="R8" s="448">
        <v>18</v>
      </c>
      <c r="S8" s="457">
        <v>19</v>
      </c>
      <c r="T8" s="448">
        <v>20</v>
      </c>
      <c r="U8" s="457">
        <v>21</v>
      </c>
      <c r="V8" s="448">
        <v>22</v>
      </c>
      <c r="W8" s="457">
        <v>23</v>
      </c>
      <c r="X8" s="454">
        <v>24</v>
      </c>
      <c r="Y8" s="455">
        <v>25</v>
      </c>
      <c r="Z8" s="453">
        <v>26</v>
      </c>
      <c r="AA8" s="456">
        <v>27</v>
      </c>
      <c r="AB8" s="453">
        <v>28</v>
      </c>
      <c r="AC8" s="456">
        <v>29</v>
      </c>
    </row>
    <row r="9" spans="1:30" s="69" customFormat="1" ht="16.5" thickBot="1" x14ac:dyDescent="0.3">
      <c r="A9" s="1229" t="s">
        <v>109</v>
      </c>
      <c r="B9" s="1230"/>
      <c r="C9" s="1231"/>
      <c r="D9" s="1231"/>
      <c r="E9" s="1231"/>
      <c r="F9" s="1231"/>
      <c r="G9" s="1231"/>
      <c r="H9" s="1231"/>
      <c r="I9" s="1231"/>
      <c r="J9" s="1231"/>
      <c r="K9" s="1231"/>
      <c r="L9" s="1231"/>
      <c r="M9" s="1231"/>
      <c r="N9" s="1230"/>
      <c r="O9" s="1230"/>
      <c r="P9" s="1230"/>
      <c r="Q9" s="1230"/>
      <c r="R9" s="1230"/>
      <c r="S9" s="1230"/>
      <c r="T9" s="1230"/>
      <c r="U9" s="1230"/>
      <c r="V9" s="1230"/>
      <c r="W9" s="1230"/>
      <c r="X9" s="1232"/>
    </row>
    <row r="10" spans="1:30" s="69" customFormat="1" ht="16.5" thickBot="1" x14ac:dyDescent="0.3">
      <c r="A10" s="1247" t="s">
        <v>110</v>
      </c>
      <c r="B10" s="1248"/>
      <c r="C10" s="1248"/>
      <c r="D10" s="1248"/>
      <c r="E10" s="1248"/>
      <c r="F10" s="1248"/>
      <c r="G10" s="1248"/>
      <c r="H10" s="1248"/>
      <c r="I10" s="1248"/>
      <c r="J10" s="1248"/>
      <c r="K10" s="1248"/>
      <c r="L10" s="1248"/>
      <c r="M10" s="1248"/>
      <c r="N10" s="1248"/>
      <c r="O10" s="1248"/>
      <c r="P10" s="1248"/>
      <c r="Q10" s="1248"/>
      <c r="R10" s="1248"/>
      <c r="S10" s="1248"/>
      <c r="T10" s="1248"/>
      <c r="U10" s="1248"/>
      <c r="V10" s="1248"/>
      <c r="W10" s="1248"/>
      <c r="X10" s="1249"/>
    </row>
    <row r="11" spans="1:30" s="83" customFormat="1" x14ac:dyDescent="0.25">
      <c r="A11" s="459" t="s">
        <v>111</v>
      </c>
      <c r="B11" s="460" t="s">
        <v>16</v>
      </c>
      <c r="C11" s="923"/>
      <c r="D11" s="554"/>
      <c r="E11" s="928"/>
      <c r="F11" s="935"/>
      <c r="G11" s="536">
        <f>G12+G13+G14+G15</f>
        <v>12</v>
      </c>
      <c r="H11" s="555">
        <f>SUM(H12:H15)</f>
        <v>360</v>
      </c>
      <c r="I11" s="940">
        <f>SUM(I12:I15)</f>
        <v>162</v>
      </c>
      <c r="J11" s="889"/>
      <c r="K11" s="461"/>
      <c r="L11" s="461">
        <f>SUM(L12:L15)</f>
        <v>162</v>
      </c>
      <c r="M11" s="462">
        <f>SUM(M12:M15)</f>
        <v>198</v>
      </c>
      <c r="N11" s="894"/>
      <c r="O11" s="804"/>
      <c r="P11" s="805"/>
      <c r="Q11" s="891"/>
      <c r="R11" s="463"/>
      <c r="S11" s="943"/>
      <c r="T11" s="465"/>
      <c r="U11" s="463"/>
      <c r="V11" s="464"/>
      <c r="W11" s="465"/>
      <c r="X11" s="464"/>
    </row>
    <row r="12" spans="1:30" s="83" customFormat="1" x14ac:dyDescent="0.25">
      <c r="A12" s="466" t="s">
        <v>112</v>
      </c>
      <c r="B12" s="385" t="s">
        <v>16</v>
      </c>
      <c r="C12" s="877"/>
      <c r="D12" s="558">
        <v>1</v>
      </c>
      <c r="E12" s="559"/>
      <c r="F12" s="936"/>
      <c r="G12" s="880">
        <v>3</v>
      </c>
      <c r="H12" s="538">
        <f t="shared" ref="H12:H19" si="0">G12*30</f>
        <v>90</v>
      </c>
      <c r="I12" s="481">
        <f>J12+K12+L12</f>
        <v>45</v>
      </c>
      <c r="J12" s="400"/>
      <c r="K12" s="467"/>
      <c r="L12" s="467">
        <v>45</v>
      </c>
      <c r="M12" s="156">
        <f t="shared" ref="M12:M19" si="1">H12-I12</f>
        <v>45</v>
      </c>
      <c r="N12" s="895">
        <v>3</v>
      </c>
      <c r="O12" s="807"/>
      <c r="P12" s="808"/>
      <c r="Q12" s="401"/>
      <c r="R12" s="402"/>
      <c r="S12" s="765"/>
      <c r="T12" s="404"/>
      <c r="U12" s="402"/>
      <c r="V12" s="403"/>
      <c r="W12" s="404"/>
      <c r="X12" s="403"/>
      <c r="AD12" s="867">
        <f>I12/H12</f>
        <v>0.5</v>
      </c>
    </row>
    <row r="13" spans="1:30" s="83" customFormat="1" x14ac:dyDescent="0.25">
      <c r="A13" s="466" t="s">
        <v>113</v>
      </c>
      <c r="B13" s="385" t="s">
        <v>16</v>
      </c>
      <c r="C13" s="877"/>
      <c r="D13" s="558">
        <v>2</v>
      </c>
      <c r="E13" s="559"/>
      <c r="F13" s="936"/>
      <c r="G13" s="880">
        <v>3</v>
      </c>
      <c r="H13" s="538">
        <f t="shared" si="0"/>
        <v>90</v>
      </c>
      <c r="I13" s="481">
        <f>J13+K13+L13</f>
        <v>36</v>
      </c>
      <c r="J13" s="400"/>
      <c r="K13" s="467"/>
      <c r="L13" s="467">
        <v>36</v>
      </c>
      <c r="M13" s="156">
        <f t="shared" si="1"/>
        <v>54</v>
      </c>
      <c r="N13" s="895"/>
      <c r="O13" s="807">
        <v>2</v>
      </c>
      <c r="P13" s="808">
        <v>2</v>
      </c>
      <c r="Q13" s="401"/>
      <c r="R13" s="402"/>
      <c r="S13" s="765"/>
      <c r="T13" s="404"/>
      <c r="U13" s="402"/>
      <c r="V13" s="403"/>
      <c r="W13" s="404"/>
      <c r="X13" s="403"/>
      <c r="AD13" s="867">
        <f t="shared" ref="AD13:AD77" si="2">I13/H13</f>
        <v>0.4</v>
      </c>
    </row>
    <row r="14" spans="1:30" s="83" customFormat="1" x14ac:dyDescent="0.25">
      <c r="A14" s="466" t="s">
        <v>114</v>
      </c>
      <c r="B14" s="385" t="s">
        <v>16</v>
      </c>
      <c r="C14" s="877"/>
      <c r="D14" s="558">
        <v>3</v>
      </c>
      <c r="E14" s="929"/>
      <c r="F14" s="936"/>
      <c r="G14" s="880">
        <v>3</v>
      </c>
      <c r="H14" s="538">
        <f t="shared" si="0"/>
        <v>90</v>
      </c>
      <c r="I14" s="481">
        <f>J14+K14+L14</f>
        <v>45</v>
      </c>
      <c r="J14" s="400"/>
      <c r="K14" s="467"/>
      <c r="L14" s="467">
        <v>45</v>
      </c>
      <c r="M14" s="156">
        <f t="shared" si="1"/>
        <v>45</v>
      </c>
      <c r="N14" s="895"/>
      <c r="O14" s="807"/>
      <c r="P14" s="808"/>
      <c r="Q14" s="401">
        <v>3</v>
      </c>
      <c r="R14" s="402"/>
      <c r="S14" s="765"/>
      <c r="T14" s="404"/>
      <c r="U14" s="402"/>
      <c r="V14" s="403"/>
      <c r="W14" s="468"/>
      <c r="X14" s="469"/>
      <c r="AD14" s="867">
        <f t="shared" si="2"/>
        <v>0.5</v>
      </c>
    </row>
    <row r="15" spans="1:30" s="83" customFormat="1" x14ac:dyDescent="0.25">
      <c r="A15" s="466" t="s">
        <v>116</v>
      </c>
      <c r="B15" s="385" t="s">
        <v>16</v>
      </c>
      <c r="C15" s="924"/>
      <c r="D15" s="560" t="s">
        <v>384</v>
      </c>
      <c r="E15" s="930"/>
      <c r="F15" s="937"/>
      <c r="G15" s="881">
        <v>3</v>
      </c>
      <c r="H15" s="538">
        <f t="shared" si="0"/>
        <v>90</v>
      </c>
      <c r="I15" s="481">
        <f>J15+K15+L15</f>
        <v>36</v>
      </c>
      <c r="J15" s="405"/>
      <c r="K15" s="470"/>
      <c r="L15" s="470">
        <v>36</v>
      </c>
      <c r="M15" s="156">
        <f t="shared" si="1"/>
        <v>54</v>
      </c>
      <c r="N15" s="896"/>
      <c r="O15" s="809"/>
      <c r="P15" s="810"/>
      <c r="Q15" s="888"/>
      <c r="R15" s="406">
        <v>2</v>
      </c>
      <c r="S15" s="944">
        <v>2</v>
      </c>
      <c r="T15" s="405"/>
      <c r="U15" s="406"/>
      <c r="V15" s="471"/>
      <c r="W15" s="405"/>
      <c r="X15" s="471"/>
      <c r="AD15" s="867">
        <f t="shared" si="2"/>
        <v>0.4</v>
      </c>
    </row>
    <row r="16" spans="1:30" s="83" customFormat="1" x14ac:dyDescent="0.25">
      <c r="A16" s="476" t="s">
        <v>117</v>
      </c>
      <c r="B16" s="409" t="s">
        <v>358</v>
      </c>
      <c r="C16" s="877"/>
      <c r="D16" s="562" t="s">
        <v>266</v>
      </c>
      <c r="E16" s="929"/>
      <c r="F16" s="565"/>
      <c r="G16" s="882">
        <v>2</v>
      </c>
      <c r="H16" s="557">
        <f t="shared" si="0"/>
        <v>60</v>
      </c>
      <c r="I16" s="564">
        <f>J16+L16</f>
        <v>30</v>
      </c>
      <c r="J16" s="878">
        <v>15</v>
      </c>
      <c r="K16" s="868"/>
      <c r="L16" s="868">
        <v>15</v>
      </c>
      <c r="M16" s="478">
        <f t="shared" si="1"/>
        <v>30</v>
      </c>
      <c r="N16" s="895">
        <v>2</v>
      </c>
      <c r="O16" s="807"/>
      <c r="P16" s="808"/>
      <c r="Q16" s="401"/>
      <c r="R16" s="402"/>
      <c r="S16" s="765"/>
      <c r="T16" s="404"/>
      <c r="U16" s="402"/>
      <c r="V16" s="403"/>
      <c r="W16" s="404"/>
      <c r="X16" s="479"/>
      <c r="AD16" s="867">
        <f t="shared" si="2"/>
        <v>0.5</v>
      </c>
    </row>
    <row r="17" spans="1:30" s="83" customFormat="1" x14ac:dyDescent="0.25">
      <c r="A17" s="476" t="s">
        <v>122</v>
      </c>
      <c r="B17" s="409" t="s">
        <v>359</v>
      </c>
      <c r="C17" s="877"/>
      <c r="D17" s="562" t="s">
        <v>266</v>
      </c>
      <c r="E17" s="929"/>
      <c r="F17" s="565"/>
      <c r="G17" s="882">
        <v>4</v>
      </c>
      <c r="H17" s="557">
        <f t="shared" si="0"/>
        <v>120</v>
      </c>
      <c r="I17" s="564">
        <f>J17+L17</f>
        <v>45</v>
      </c>
      <c r="J17" s="878">
        <v>30</v>
      </c>
      <c r="K17" s="868"/>
      <c r="L17" s="868">
        <v>15</v>
      </c>
      <c r="M17" s="478">
        <f t="shared" si="1"/>
        <v>75</v>
      </c>
      <c r="N17" s="895">
        <v>3</v>
      </c>
      <c r="O17" s="807"/>
      <c r="P17" s="808"/>
      <c r="Q17" s="401"/>
      <c r="R17" s="402"/>
      <c r="S17" s="765"/>
      <c r="T17" s="404"/>
      <c r="U17" s="402"/>
      <c r="V17" s="403"/>
      <c r="W17" s="404"/>
      <c r="X17" s="479"/>
      <c r="AD17" s="867">
        <f t="shared" si="2"/>
        <v>0.375</v>
      </c>
    </row>
    <row r="18" spans="1:30" s="83" customFormat="1" ht="32.25" customHeight="1" x14ac:dyDescent="0.25">
      <c r="A18" s="476" t="s">
        <v>267</v>
      </c>
      <c r="B18" s="409" t="s">
        <v>224</v>
      </c>
      <c r="C18" s="877">
        <v>1</v>
      </c>
      <c r="D18" s="562"/>
      <c r="E18" s="929"/>
      <c r="F18" s="565"/>
      <c r="G18" s="882">
        <v>6</v>
      </c>
      <c r="H18" s="557">
        <f t="shared" si="0"/>
        <v>180</v>
      </c>
      <c r="I18" s="564">
        <f>J18+L18</f>
        <v>75</v>
      </c>
      <c r="J18" s="878">
        <v>45</v>
      </c>
      <c r="K18" s="868"/>
      <c r="L18" s="868">
        <v>30</v>
      </c>
      <c r="M18" s="478">
        <f t="shared" si="1"/>
        <v>105</v>
      </c>
      <c r="N18" s="895">
        <v>5</v>
      </c>
      <c r="O18" s="807"/>
      <c r="P18" s="808"/>
      <c r="Q18" s="401"/>
      <c r="R18" s="402"/>
      <c r="S18" s="765"/>
      <c r="T18" s="404"/>
      <c r="U18" s="402"/>
      <c r="V18" s="403"/>
      <c r="W18" s="404"/>
      <c r="X18" s="479"/>
      <c r="AD18" s="867">
        <f t="shared" si="2"/>
        <v>0.41666666666666669</v>
      </c>
    </row>
    <row r="19" spans="1:30" s="83" customFormat="1" x14ac:dyDescent="0.25">
      <c r="A19" s="476" t="s">
        <v>123</v>
      </c>
      <c r="B19" s="409" t="s">
        <v>20</v>
      </c>
      <c r="C19" s="877">
        <v>1</v>
      </c>
      <c r="D19" s="557"/>
      <c r="E19" s="564"/>
      <c r="F19" s="938"/>
      <c r="G19" s="882">
        <v>6</v>
      </c>
      <c r="H19" s="557">
        <f t="shared" si="0"/>
        <v>180</v>
      </c>
      <c r="I19" s="564">
        <f>J19+K19+L19</f>
        <v>75</v>
      </c>
      <c r="J19" s="878">
        <v>30</v>
      </c>
      <c r="K19" s="868"/>
      <c r="L19" s="868">
        <v>45</v>
      </c>
      <c r="M19" s="478">
        <f t="shared" si="1"/>
        <v>105</v>
      </c>
      <c r="N19" s="897">
        <v>5</v>
      </c>
      <c r="O19" s="811"/>
      <c r="P19" s="812"/>
      <c r="Q19" s="892"/>
      <c r="R19" s="481"/>
      <c r="S19" s="945"/>
      <c r="T19" s="400"/>
      <c r="U19" s="481"/>
      <c r="V19" s="156"/>
      <c r="W19" s="400"/>
      <c r="X19" s="156"/>
      <c r="AD19" s="867">
        <f t="shared" si="2"/>
        <v>0.41666666666666669</v>
      </c>
    </row>
    <row r="20" spans="1:30" hidden="1" x14ac:dyDescent="0.25">
      <c r="A20" s="692"/>
      <c r="B20" s="693"/>
      <c r="C20" s="924"/>
      <c r="D20" s="694"/>
      <c r="E20" s="931"/>
      <c r="F20" s="939"/>
      <c r="G20" s="883"/>
      <c r="H20" s="886"/>
      <c r="I20" s="481"/>
      <c r="J20" s="46"/>
      <c r="K20" s="47"/>
      <c r="L20" s="47"/>
      <c r="M20" s="695"/>
      <c r="N20" s="895"/>
      <c r="O20" s="807"/>
      <c r="P20" s="808"/>
      <c r="Q20" s="401"/>
      <c r="R20" s="402"/>
      <c r="S20" s="765"/>
      <c r="T20" s="696"/>
      <c r="U20" s="697"/>
      <c r="V20" s="698"/>
      <c r="W20" s="696"/>
      <c r="X20" s="698"/>
      <c r="AD20" s="867" t="e">
        <f t="shared" si="2"/>
        <v>#DIV/0!</v>
      </c>
    </row>
    <row r="21" spans="1:30" hidden="1" x14ac:dyDescent="0.25">
      <c r="A21" s="692"/>
      <c r="B21" s="693"/>
      <c r="C21" s="924"/>
      <c r="D21" s="558"/>
      <c r="E21" s="931"/>
      <c r="F21" s="939"/>
      <c r="G21" s="883"/>
      <c r="H21" s="886"/>
      <c r="I21" s="481"/>
      <c r="J21" s="46"/>
      <c r="K21" s="47"/>
      <c r="L21" s="47"/>
      <c r="M21" s="695"/>
      <c r="N21" s="895"/>
      <c r="O21" s="807"/>
      <c r="P21" s="808"/>
      <c r="Q21" s="401"/>
      <c r="R21" s="402"/>
      <c r="S21" s="765"/>
      <c r="T21" s="696"/>
      <c r="U21" s="697"/>
      <c r="V21" s="698"/>
      <c r="W21" s="696"/>
      <c r="X21" s="698"/>
      <c r="AD21" s="867" t="e">
        <f t="shared" si="2"/>
        <v>#DIV/0!</v>
      </c>
    </row>
    <row r="22" spans="1:30" hidden="1" x14ac:dyDescent="0.25">
      <c r="A22" s="692"/>
      <c r="B22" s="693"/>
      <c r="C22" s="924"/>
      <c r="D22" s="694"/>
      <c r="E22" s="932"/>
      <c r="F22" s="939"/>
      <c r="G22" s="883"/>
      <c r="H22" s="886"/>
      <c r="I22" s="481"/>
      <c r="J22" s="46"/>
      <c r="K22" s="47"/>
      <c r="L22" s="47"/>
      <c r="M22" s="695"/>
      <c r="N22" s="895"/>
      <c r="O22" s="807"/>
      <c r="P22" s="808"/>
      <c r="Q22" s="401"/>
      <c r="R22" s="402"/>
      <c r="S22" s="765"/>
      <c r="T22" s="696"/>
      <c r="U22" s="697"/>
      <c r="V22" s="698"/>
      <c r="W22" s="696"/>
      <c r="X22" s="698"/>
      <c r="AD22" s="867" t="e">
        <f t="shared" si="2"/>
        <v>#DIV/0!</v>
      </c>
    </row>
    <row r="23" spans="1:30" hidden="1" x14ac:dyDescent="0.25">
      <c r="A23" s="692"/>
      <c r="B23" s="693"/>
      <c r="C23" s="924"/>
      <c r="D23" s="694"/>
      <c r="E23" s="932"/>
      <c r="F23" s="939"/>
      <c r="G23" s="883"/>
      <c r="H23" s="886"/>
      <c r="I23" s="481"/>
      <c r="J23" s="46"/>
      <c r="K23" s="47"/>
      <c r="L23" s="47"/>
      <c r="M23" s="695"/>
      <c r="N23" s="895"/>
      <c r="O23" s="807"/>
      <c r="P23" s="808"/>
      <c r="Q23" s="888"/>
      <c r="R23" s="406"/>
      <c r="S23" s="765"/>
      <c r="T23" s="696"/>
      <c r="U23" s="697"/>
      <c r="V23" s="698"/>
      <c r="W23" s="696"/>
      <c r="X23" s="698"/>
      <c r="AD23" s="867" t="e">
        <f t="shared" si="2"/>
        <v>#DIV/0!</v>
      </c>
    </row>
    <row r="24" spans="1:30" hidden="1" x14ac:dyDescent="0.25">
      <c r="A24" s="692"/>
      <c r="B24" s="693"/>
      <c r="C24" s="924"/>
      <c r="D24" s="700"/>
      <c r="E24" s="932"/>
      <c r="F24" s="939"/>
      <c r="G24" s="883"/>
      <c r="H24" s="886"/>
      <c r="I24" s="941"/>
      <c r="J24" s="46"/>
      <c r="K24" s="47"/>
      <c r="L24" s="47"/>
      <c r="M24" s="695"/>
      <c r="N24" s="895"/>
      <c r="O24" s="807"/>
      <c r="P24" s="808"/>
      <c r="Q24" s="401"/>
      <c r="R24" s="402"/>
      <c r="S24" s="765"/>
      <c r="T24" s="702"/>
      <c r="U24" s="703"/>
      <c r="V24" s="704"/>
      <c r="W24" s="702"/>
      <c r="X24" s="698"/>
      <c r="AD24" s="867" t="e">
        <f t="shared" si="2"/>
        <v>#DIV/0!</v>
      </c>
    </row>
    <row r="25" spans="1:30" s="83" customFormat="1" x14ac:dyDescent="0.25">
      <c r="A25" s="474" t="s">
        <v>125</v>
      </c>
      <c r="B25" s="475" t="s">
        <v>357</v>
      </c>
      <c r="C25" s="925"/>
      <c r="D25" s="557">
        <v>1</v>
      </c>
      <c r="E25" s="564"/>
      <c r="F25" s="557"/>
      <c r="G25" s="884">
        <v>4</v>
      </c>
      <c r="H25" s="557">
        <f t="shared" ref="H25:H36" si="3">G25*30</f>
        <v>120</v>
      </c>
      <c r="I25" s="564">
        <f>J25+K25+L25</f>
        <v>60</v>
      </c>
      <c r="J25" s="878">
        <v>15</v>
      </c>
      <c r="K25" s="868">
        <v>45</v>
      </c>
      <c r="L25" s="868"/>
      <c r="M25" s="478">
        <f t="shared" ref="M25:M34" si="4">H25-I25</f>
        <v>60</v>
      </c>
      <c r="N25" s="897">
        <v>4</v>
      </c>
      <c r="O25" s="811"/>
      <c r="P25" s="151"/>
      <c r="Q25" s="892"/>
      <c r="R25" s="481"/>
      <c r="S25" s="945"/>
      <c r="T25" s="400"/>
      <c r="U25" s="481"/>
      <c r="V25" s="156"/>
      <c r="W25" s="400"/>
      <c r="X25" s="156"/>
      <c r="AD25" s="867">
        <f t="shared" si="2"/>
        <v>0.5</v>
      </c>
    </row>
    <row r="26" spans="1:30" s="83" customFormat="1" x14ac:dyDescent="0.25">
      <c r="A26" s="474" t="s">
        <v>126</v>
      </c>
      <c r="B26" s="475" t="s">
        <v>356</v>
      </c>
      <c r="C26" s="925">
        <v>1</v>
      </c>
      <c r="D26" s="557"/>
      <c r="E26" s="564"/>
      <c r="F26" s="557"/>
      <c r="G26" s="884">
        <v>5</v>
      </c>
      <c r="H26" s="557">
        <f t="shared" si="3"/>
        <v>150</v>
      </c>
      <c r="I26" s="564">
        <f>J26+K26+L26</f>
        <v>60</v>
      </c>
      <c r="J26" s="878">
        <v>30</v>
      </c>
      <c r="K26" s="868"/>
      <c r="L26" s="868">
        <v>30</v>
      </c>
      <c r="M26" s="478">
        <f t="shared" si="4"/>
        <v>90</v>
      </c>
      <c r="N26" s="895">
        <v>4</v>
      </c>
      <c r="O26" s="807"/>
      <c r="P26" s="808"/>
      <c r="Q26" s="401"/>
      <c r="R26" s="402"/>
      <c r="S26" s="765"/>
      <c r="T26" s="404"/>
      <c r="U26" s="402"/>
      <c r="V26" s="403"/>
      <c r="W26" s="404"/>
      <c r="X26" s="403"/>
      <c r="AD26" s="867">
        <f t="shared" si="2"/>
        <v>0.4</v>
      </c>
    </row>
    <row r="27" spans="1:30" s="83" customFormat="1" x14ac:dyDescent="0.25">
      <c r="A27" s="476" t="s">
        <v>127</v>
      </c>
      <c r="B27" s="475" t="s">
        <v>344</v>
      </c>
      <c r="C27" s="924"/>
      <c r="D27" s="558">
        <v>2</v>
      </c>
      <c r="E27" s="931"/>
      <c r="F27" s="939"/>
      <c r="G27" s="885">
        <v>6</v>
      </c>
      <c r="H27" s="887">
        <f t="shared" si="3"/>
        <v>180</v>
      </c>
      <c r="I27" s="564">
        <f>J27+K27+L27</f>
        <v>72</v>
      </c>
      <c r="J27" s="890">
        <v>36</v>
      </c>
      <c r="K27" s="567"/>
      <c r="L27" s="567">
        <v>36</v>
      </c>
      <c r="M27" s="568">
        <f t="shared" si="4"/>
        <v>108</v>
      </c>
      <c r="N27" s="895"/>
      <c r="O27" s="807">
        <v>4</v>
      </c>
      <c r="P27" s="808">
        <v>4</v>
      </c>
      <c r="Q27" s="888"/>
      <c r="R27" s="406"/>
      <c r="S27" s="944"/>
      <c r="T27" s="405"/>
      <c r="U27" s="406"/>
      <c r="V27" s="471"/>
      <c r="W27" s="405"/>
      <c r="X27" s="471"/>
      <c r="AD27" s="867">
        <f t="shared" si="2"/>
        <v>0.4</v>
      </c>
    </row>
    <row r="28" spans="1:30" s="83" customFormat="1" ht="31.5" x14ac:dyDescent="0.25">
      <c r="A28" s="476" t="s">
        <v>128</v>
      </c>
      <c r="B28" s="409" t="s">
        <v>124</v>
      </c>
      <c r="C28" s="877"/>
      <c r="D28" s="557">
        <v>2</v>
      </c>
      <c r="E28" s="564"/>
      <c r="F28" s="938"/>
      <c r="G28" s="882">
        <v>3</v>
      </c>
      <c r="H28" s="557">
        <f t="shared" si="3"/>
        <v>90</v>
      </c>
      <c r="I28" s="564">
        <f>J28+L28</f>
        <v>36</v>
      </c>
      <c r="J28" s="878">
        <v>18</v>
      </c>
      <c r="K28" s="868"/>
      <c r="L28" s="868">
        <v>18</v>
      </c>
      <c r="M28" s="478">
        <f t="shared" si="4"/>
        <v>54</v>
      </c>
      <c r="N28" s="895"/>
      <c r="O28" s="807">
        <v>2</v>
      </c>
      <c r="P28" s="813">
        <v>2</v>
      </c>
      <c r="Q28" s="401"/>
      <c r="R28" s="402"/>
      <c r="S28" s="765"/>
      <c r="T28" s="404"/>
      <c r="U28" s="402"/>
      <c r="V28" s="403"/>
      <c r="W28" s="404"/>
      <c r="X28" s="403"/>
      <c r="AD28" s="867">
        <f t="shared" si="2"/>
        <v>0.4</v>
      </c>
    </row>
    <row r="29" spans="1:30" s="83" customFormat="1" x14ac:dyDescent="0.25">
      <c r="A29" s="476" t="s">
        <v>162</v>
      </c>
      <c r="B29" s="409" t="s">
        <v>29</v>
      </c>
      <c r="C29" s="877">
        <v>2</v>
      </c>
      <c r="D29" s="557"/>
      <c r="E29" s="564"/>
      <c r="F29" s="938"/>
      <c r="G29" s="882">
        <v>3</v>
      </c>
      <c r="H29" s="557">
        <f t="shared" si="3"/>
        <v>90</v>
      </c>
      <c r="I29" s="564">
        <f>J29+L29</f>
        <v>54</v>
      </c>
      <c r="J29" s="878">
        <v>18</v>
      </c>
      <c r="K29" s="868"/>
      <c r="L29" s="868">
        <v>36</v>
      </c>
      <c r="M29" s="478">
        <f t="shared" si="4"/>
        <v>36</v>
      </c>
      <c r="N29" s="895"/>
      <c r="O29" s="807">
        <v>3</v>
      </c>
      <c r="P29" s="813">
        <v>3</v>
      </c>
      <c r="Q29" s="401"/>
      <c r="R29" s="402"/>
      <c r="S29" s="765"/>
      <c r="T29" s="404"/>
      <c r="U29" s="402"/>
      <c r="V29" s="403"/>
      <c r="W29" s="404"/>
      <c r="X29" s="403"/>
      <c r="AD29" s="867">
        <f t="shared" si="2"/>
        <v>0.6</v>
      </c>
    </row>
    <row r="30" spans="1:30" s="743" customFormat="1" x14ac:dyDescent="0.25">
      <c r="A30" s="474" t="s">
        <v>163</v>
      </c>
      <c r="B30" s="475" t="s">
        <v>268</v>
      </c>
      <c r="C30" s="925">
        <v>2</v>
      </c>
      <c r="D30" s="557"/>
      <c r="E30" s="564"/>
      <c r="F30" s="557"/>
      <c r="G30" s="884">
        <v>6</v>
      </c>
      <c r="H30" s="557">
        <f t="shared" si="3"/>
        <v>180</v>
      </c>
      <c r="I30" s="564">
        <f t="shared" ref="I30:I35" si="5">J30+K30+L30</f>
        <v>72</v>
      </c>
      <c r="J30" s="878">
        <v>36</v>
      </c>
      <c r="K30" s="868"/>
      <c r="L30" s="868">
        <v>36</v>
      </c>
      <c r="M30" s="478">
        <f t="shared" si="4"/>
        <v>108</v>
      </c>
      <c r="N30" s="895"/>
      <c r="O30" s="807">
        <v>4</v>
      </c>
      <c r="P30" s="808">
        <v>4</v>
      </c>
      <c r="Q30" s="401"/>
      <c r="R30" s="402"/>
      <c r="S30" s="765"/>
      <c r="T30" s="404"/>
      <c r="U30" s="402"/>
      <c r="V30" s="403"/>
      <c r="W30" s="404"/>
      <c r="X30" s="403"/>
      <c r="AD30" s="867">
        <f t="shared" si="2"/>
        <v>0.4</v>
      </c>
    </row>
    <row r="31" spans="1:30" s="83" customFormat="1" ht="35.25" customHeight="1" x14ac:dyDescent="0.25">
      <c r="A31" s="476" t="s">
        <v>164</v>
      </c>
      <c r="B31" s="475" t="s">
        <v>281</v>
      </c>
      <c r="C31" s="925">
        <v>2</v>
      </c>
      <c r="D31" s="557"/>
      <c r="E31" s="564"/>
      <c r="F31" s="557"/>
      <c r="G31" s="882">
        <v>6</v>
      </c>
      <c r="H31" s="557">
        <f t="shared" si="3"/>
        <v>180</v>
      </c>
      <c r="I31" s="564">
        <f t="shared" si="5"/>
        <v>72</v>
      </c>
      <c r="J31" s="878">
        <v>36</v>
      </c>
      <c r="K31" s="868"/>
      <c r="L31" s="868">
        <v>36</v>
      </c>
      <c r="M31" s="478">
        <f t="shared" si="4"/>
        <v>108</v>
      </c>
      <c r="N31" s="897"/>
      <c r="O31" s="811">
        <v>4</v>
      </c>
      <c r="P31" s="151">
        <v>4</v>
      </c>
      <c r="Q31" s="892"/>
      <c r="R31" s="481"/>
      <c r="S31" s="945"/>
      <c r="T31" s="400"/>
      <c r="U31" s="481"/>
      <c r="V31" s="156"/>
      <c r="W31" s="400"/>
      <c r="X31" s="156"/>
      <c r="AD31" s="867">
        <f t="shared" si="2"/>
        <v>0.4</v>
      </c>
    </row>
    <row r="32" spans="1:30" s="83" customFormat="1" ht="18" customHeight="1" x14ac:dyDescent="0.25">
      <c r="A32" s="474" t="s">
        <v>165</v>
      </c>
      <c r="B32" s="475" t="s">
        <v>362</v>
      </c>
      <c r="C32" s="925"/>
      <c r="D32" s="557">
        <v>3</v>
      </c>
      <c r="E32" s="564"/>
      <c r="F32" s="557"/>
      <c r="G32" s="884">
        <v>4</v>
      </c>
      <c r="H32" s="557">
        <f t="shared" si="3"/>
        <v>120</v>
      </c>
      <c r="I32" s="564">
        <f t="shared" si="5"/>
        <v>45</v>
      </c>
      <c r="J32" s="878">
        <v>30</v>
      </c>
      <c r="K32" s="868"/>
      <c r="L32" s="868">
        <v>15</v>
      </c>
      <c r="M32" s="478">
        <f t="shared" si="4"/>
        <v>75</v>
      </c>
      <c r="N32" s="897"/>
      <c r="O32" s="811"/>
      <c r="P32" s="151"/>
      <c r="Q32" s="892">
        <v>3</v>
      </c>
      <c r="R32" s="481"/>
      <c r="S32" s="945"/>
      <c r="T32" s="400"/>
      <c r="U32" s="481"/>
      <c r="V32" s="156"/>
      <c r="W32" s="400"/>
      <c r="X32" s="156"/>
      <c r="AD32" s="867">
        <f t="shared" si="2"/>
        <v>0.375</v>
      </c>
    </row>
    <row r="33" spans="1:30" s="83" customFormat="1" ht="16.5" customHeight="1" x14ac:dyDescent="0.25">
      <c r="A33" s="474" t="s">
        <v>349</v>
      </c>
      <c r="B33" s="855" t="s">
        <v>458</v>
      </c>
      <c r="C33" s="926">
        <v>3</v>
      </c>
      <c r="D33" s="569"/>
      <c r="E33" s="933"/>
      <c r="F33" s="569"/>
      <c r="G33" s="884">
        <v>4</v>
      </c>
      <c r="H33" s="569">
        <f t="shared" si="3"/>
        <v>120</v>
      </c>
      <c r="I33" s="564">
        <f t="shared" si="5"/>
        <v>45</v>
      </c>
      <c r="J33" s="878">
        <v>30</v>
      </c>
      <c r="K33" s="868"/>
      <c r="L33" s="868">
        <v>15</v>
      </c>
      <c r="M33" s="478">
        <f t="shared" si="4"/>
        <v>75</v>
      </c>
      <c r="N33" s="898"/>
      <c r="O33" s="814"/>
      <c r="P33" s="815"/>
      <c r="Q33" s="893">
        <v>3</v>
      </c>
      <c r="R33" s="482"/>
      <c r="S33" s="946"/>
      <c r="T33" s="484"/>
      <c r="U33" s="482"/>
      <c r="V33" s="483"/>
      <c r="W33" s="484"/>
      <c r="X33" s="483"/>
      <c r="AD33" s="867">
        <f t="shared" si="2"/>
        <v>0.375</v>
      </c>
    </row>
    <row r="34" spans="1:30" s="83" customFormat="1" x14ac:dyDescent="0.25">
      <c r="A34" s="476" t="s">
        <v>385</v>
      </c>
      <c r="B34" s="475" t="s">
        <v>422</v>
      </c>
      <c r="C34" s="925"/>
      <c r="D34" s="557">
        <v>3</v>
      </c>
      <c r="E34" s="564"/>
      <c r="F34" s="557"/>
      <c r="G34" s="882">
        <v>3</v>
      </c>
      <c r="H34" s="557">
        <f t="shared" si="3"/>
        <v>90</v>
      </c>
      <c r="I34" s="564">
        <f t="shared" si="5"/>
        <v>30</v>
      </c>
      <c r="J34" s="878">
        <v>15</v>
      </c>
      <c r="K34" s="868"/>
      <c r="L34" s="868">
        <v>15</v>
      </c>
      <c r="M34" s="478">
        <f t="shared" si="4"/>
        <v>60</v>
      </c>
      <c r="N34" s="895"/>
      <c r="O34" s="807"/>
      <c r="P34" s="808"/>
      <c r="Q34" s="401">
        <v>2</v>
      </c>
      <c r="R34" s="402"/>
      <c r="S34" s="765"/>
      <c r="T34" s="404"/>
      <c r="U34" s="402"/>
      <c r="V34" s="403"/>
      <c r="W34" s="404"/>
      <c r="X34" s="403"/>
      <c r="AD34" s="867">
        <f t="shared" si="2"/>
        <v>0.33333333333333331</v>
      </c>
    </row>
    <row r="35" spans="1:30" s="83" customFormat="1" x14ac:dyDescent="0.25">
      <c r="A35" s="872" t="s">
        <v>386</v>
      </c>
      <c r="B35" s="873" t="s">
        <v>368</v>
      </c>
      <c r="C35" s="927"/>
      <c r="D35" s="874">
        <v>3</v>
      </c>
      <c r="E35" s="934"/>
      <c r="F35" s="874"/>
      <c r="G35" s="745">
        <v>3</v>
      </c>
      <c r="H35" s="874">
        <f t="shared" si="3"/>
        <v>90</v>
      </c>
      <c r="I35" s="934">
        <f t="shared" si="5"/>
        <v>30</v>
      </c>
      <c r="J35" s="879">
        <v>15</v>
      </c>
      <c r="K35" s="1045"/>
      <c r="L35" s="1045">
        <v>15</v>
      </c>
      <c r="M35" s="1046">
        <f>H35-I35</f>
        <v>60</v>
      </c>
      <c r="N35" s="901"/>
      <c r="O35" s="902"/>
      <c r="P35" s="903"/>
      <c r="Q35" s="904">
        <v>2</v>
      </c>
      <c r="R35" s="418"/>
      <c r="S35" s="947"/>
      <c r="T35" s="876"/>
      <c r="U35" s="418"/>
      <c r="V35" s="875"/>
      <c r="W35" s="876"/>
      <c r="X35" s="875"/>
      <c r="AD35" s="867"/>
    </row>
    <row r="36" spans="1:30" s="83" customFormat="1" ht="48" customHeight="1" thickBot="1" x14ac:dyDescent="0.3">
      <c r="A36" s="474" t="s">
        <v>470</v>
      </c>
      <c r="B36" s="1519" t="s">
        <v>488</v>
      </c>
      <c r="C36" s="926"/>
      <c r="D36" s="569" t="s">
        <v>178</v>
      </c>
      <c r="E36" s="933"/>
      <c r="F36" s="569"/>
      <c r="G36" s="884">
        <v>3</v>
      </c>
      <c r="H36" s="569">
        <f t="shared" si="3"/>
        <v>90</v>
      </c>
      <c r="I36" s="942">
        <f>J36+L36</f>
        <v>60</v>
      </c>
      <c r="J36" s="1520">
        <v>36</v>
      </c>
      <c r="K36" s="916"/>
      <c r="L36" s="916">
        <v>24</v>
      </c>
      <c r="M36" s="917">
        <f>H36-I36</f>
        <v>30</v>
      </c>
      <c r="N36" s="791"/>
      <c r="O36" s="792"/>
      <c r="P36" s="793"/>
      <c r="Q36" s="893"/>
      <c r="R36" s="918">
        <v>5</v>
      </c>
      <c r="S36" s="946">
        <v>5</v>
      </c>
      <c r="T36" s="484"/>
      <c r="U36" s="482"/>
      <c r="V36" s="483"/>
      <c r="W36" s="484"/>
      <c r="X36" s="483"/>
      <c r="AD36" s="867">
        <f t="shared" si="2"/>
        <v>0.66666666666666663</v>
      </c>
    </row>
    <row r="37" spans="1:30" s="921" customFormat="1" ht="18.75" customHeight="1" thickBot="1" x14ac:dyDescent="0.3">
      <c r="A37" s="1453" t="s">
        <v>483</v>
      </c>
      <c r="B37" s="1521"/>
      <c r="C37" s="1521"/>
      <c r="D37" s="1521"/>
      <c r="E37" s="1521"/>
      <c r="F37" s="1454"/>
      <c r="G37" s="949">
        <f t="shared" ref="G37:M37" si="6">G11+G16+G17+G18+G19+G25+G26+G27+G28+G29+G30+G31+G32+G33+G34+G35+G36</f>
        <v>80</v>
      </c>
      <c r="H37" s="490">
        <f t="shared" si="6"/>
        <v>2400</v>
      </c>
      <c r="I37" s="490">
        <f t="shared" si="6"/>
        <v>1023</v>
      </c>
      <c r="J37" s="490">
        <f t="shared" si="6"/>
        <v>435</v>
      </c>
      <c r="K37" s="490">
        <f t="shared" si="6"/>
        <v>45</v>
      </c>
      <c r="L37" s="490">
        <f t="shared" si="6"/>
        <v>543</v>
      </c>
      <c r="M37" s="490">
        <f t="shared" si="6"/>
        <v>1377</v>
      </c>
      <c r="N37" s="522">
        <f>SUM(N12:N36)</f>
        <v>26</v>
      </c>
      <c r="O37" s="519">
        <f>SUM(O12:O36)</f>
        <v>19</v>
      </c>
      <c r="P37" s="519">
        <f>SUM(P13:P36)</f>
        <v>19</v>
      </c>
      <c r="Q37" s="1013">
        <f>SUM(Q14:Q36)</f>
        <v>13</v>
      </c>
      <c r="R37" s="1014">
        <f>SUM(R15:R36)</f>
        <v>7</v>
      </c>
      <c r="S37" s="1014">
        <f>SUM(S15:S36)</f>
        <v>7</v>
      </c>
      <c r="T37" s="950"/>
      <c r="U37" s="951"/>
      <c r="V37" s="952"/>
      <c r="W37" s="950"/>
      <c r="X37" s="952"/>
      <c r="Y37" s="948"/>
      <c r="AD37" s="922"/>
    </row>
    <row r="38" spans="1:30" s="69" customFormat="1" ht="57" customHeight="1" thickBot="1" x14ac:dyDescent="0.3">
      <c r="A38" s="1522" t="s">
        <v>489</v>
      </c>
      <c r="B38" s="1523"/>
      <c r="C38" s="1523"/>
      <c r="D38" s="1523"/>
      <c r="E38" s="1523"/>
      <c r="F38" s="1523"/>
      <c r="G38" s="1523"/>
      <c r="H38" s="1523"/>
      <c r="I38" s="1523"/>
      <c r="J38" s="1523"/>
      <c r="K38" s="1523"/>
      <c r="L38" s="1523"/>
      <c r="M38" s="1523"/>
      <c r="N38" s="1523"/>
      <c r="O38" s="1523"/>
      <c r="P38" s="1523"/>
      <c r="Q38" s="1523"/>
      <c r="R38" s="1523"/>
      <c r="S38" s="1523"/>
      <c r="T38" s="1523"/>
      <c r="U38" s="1523"/>
      <c r="V38" s="1523"/>
      <c r="W38" s="1523"/>
      <c r="X38" s="1524"/>
      <c r="Y38" s="919">
        <f>SUM(Y11:Y36)</f>
        <v>0</v>
      </c>
      <c r="Z38" s="920">
        <f>SUM(Z11:Z36)</f>
        <v>0</v>
      </c>
      <c r="AA38" s="920">
        <f>SUM(AA11:AA36)</f>
        <v>0</v>
      </c>
      <c r="AB38" s="920">
        <f>SUM(AB11:AB36)</f>
        <v>0</v>
      </c>
      <c r="AC38" s="920">
        <f>SUM(AC11:AC36)</f>
        <v>0</v>
      </c>
      <c r="AD38" s="867" t="e">
        <f t="shared" si="2"/>
        <v>#DIV/0!</v>
      </c>
    </row>
    <row r="39" spans="1:30" ht="16.5" customHeight="1" thickBot="1" x14ac:dyDescent="0.3">
      <c r="A39" s="1250" t="s">
        <v>130</v>
      </c>
      <c r="B39" s="1251"/>
      <c r="C39" s="1251"/>
      <c r="D39" s="1251"/>
      <c r="E39" s="1251"/>
      <c r="F39" s="1251"/>
      <c r="G39" s="1251"/>
      <c r="H39" s="1251"/>
      <c r="I39" s="1251"/>
      <c r="J39" s="1251"/>
      <c r="K39" s="1251"/>
      <c r="L39" s="1251"/>
      <c r="M39" s="1251"/>
      <c r="N39" s="1252"/>
      <c r="O39" s="1252"/>
      <c r="P39" s="1252"/>
      <c r="Q39" s="1252"/>
      <c r="R39" s="1252"/>
      <c r="S39" s="1252"/>
      <c r="T39" s="1252"/>
      <c r="U39" s="1252"/>
      <c r="V39" s="1252"/>
      <c r="W39" s="1252"/>
      <c r="X39" s="1253"/>
      <c r="AD39" s="867" t="e">
        <f t="shared" si="2"/>
        <v>#DIV/0!</v>
      </c>
    </row>
    <row r="40" spans="1:30" ht="16.5" customHeight="1" x14ac:dyDescent="0.25">
      <c r="A40" s="207" t="s">
        <v>131</v>
      </c>
      <c r="B40" s="856" t="s">
        <v>138</v>
      </c>
      <c r="C40" s="570" t="s">
        <v>115</v>
      </c>
      <c r="D40" s="570"/>
      <c r="E40" s="571"/>
      <c r="F40" s="203"/>
      <c r="G40" s="206">
        <v>3</v>
      </c>
      <c r="H40" s="572">
        <f t="shared" ref="H40:H58" si="7">G40*30</f>
        <v>90</v>
      </c>
      <c r="I40" s="573">
        <f>J40+K40+L40</f>
        <v>45</v>
      </c>
      <c r="J40" s="869">
        <v>30</v>
      </c>
      <c r="K40" s="870"/>
      <c r="L40" s="870">
        <v>15</v>
      </c>
      <c r="M40" s="262">
        <f>H40-I40</f>
        <v>45</v>
      </c>
      <c r="N40" s="816"/>
      <c r="O40" s="817"/>
      <c r="P40" s="818"/>
      <c r="Q40" s="263">
        <v>3</v>
      </c>
      <c r="R40" s="305"/>
      <c r="S40" s="201"/>
      <c r="T40" s="205"/>
      <c r="U40" s="306"/>
      <c r="V40" s="201"/>
      <c r="W40" s="205"/>
      <c r="X40" s="201"/>
      <c r="AD40" s="867">
        <f t="shared" si="2"/>
        <v>0.5</v>
      </c>
    </row>
    <row r="41" spans="1:30" ht="16.5" customHeight="1" x14ac:dyDescent="0.25">
      <c r="A41" s="408" t="s">
        <v>166</v>
      </c>
      <c r="B41" s="475" t="s">
        <v>39</v>
      </c>
      <c r="C41" s="565">
        <v>3</v>
      </c>
      <c r="D41" s="557"/>
      <c r="E41" s="564"/>
      <c r="F41" s="478"/>
      <c r="G41" s="574">
        <v>6</v>
      </c>
      <c r="H41" s="557">
        <f t="shared" si="7"/>
        <v>180</v>
      </c>
      <c r="I41" s="575">
        <f t="shared" ref="I41:I63" si="8">J41+K41+L41</f>
        <v>60</v>
      </c>
      <c r="J41" s="563">
        <v>30</v>
      </c>
      <c r="K41" s="868"/>
      <c r="L41" s="868">
        <v>30</v>
      </c>
      <c r="M41" s="576">
        <f t="shared" ref="M41:M63" si="9">H41-I41</f>
        <v>120</v>
      </c>
      <c r="N41" s="601"/>
      <c r="O41" s="811"/>
      <c r="P41" s="151"/>
      <c r="Q41" s="400">
        <v>4</v>
      </c>
      <c r="R41" s="481"/>
      <c r="S41" s="156"/>
      <c r="T41" s="400"/>
      <c r="U41" s="481"/>
      <c r="V41" s="156"/>
      <c r="W41" s="400"/>
      <c r="X41" s="156"/>
      <c r="AD41" s="867">
        <f t="shared" si="2"/>
        <v>0.33333333333333331</v>
      </c>
    </row>
    <row r="42" spans="1:30" ht="33.75" customHeight="1" x14ac:dyDescent="0.25">
      <c r="A42" s="408" t="s">
        <v>167</v>
      </c>
      <c r="B42" s="475" t="s">
        <v>423</v>
      </c>
      <c r="C42" s="565">
        <v>4</v>
      </c>
      <c r="D42" s="557" t="s">
        <v>472</v>
      </c>
      <c r="E42" s="564"/>
      <c r="F42" s="478"/>
      <c r="G42" s="574">
        <v>4</v>
      </c>
      <c r="H42" s="557">
        <f t="shared" si="7"/>
        <v>120</v>
      </c>
      <c r="I42" s="575">
        <f t="shared" si="8"/>
        <v>54</v>
      </c>
      <c r="J42" s="563">
        <v>36</v>
      </c>
      <c r="K42" s="868"/>
      <c r="L42" s="868">
        <v>18</v>
      </c>
      <c r="M42" s="576">
        <f t="shared" si="9"/>
        <v>66</v>
      </c>
      <c r="N42" s="601"/>
      <c r="O42" s="811"/>
      <c r="P42" s="151"/>
      <c r="Q42" s="400"/>
      <c r="R42" s="481">
        <v>3</v>
      </c>
      <c r="S42" s="156">
        <v>3</v>
      </c>
      <c r="T42" s="400"/>
      <c r="U42" s="481"/>
      <c r="V42" s="156"/>
      <c r="W42" s="400"/>
      <c r="X42" s="156"/>
      <c r="AD42" s="867">
        <f t="shared" si="2"/>
        <v>0.45</v>
      </c>
    </row>
    <row r="43" spans="1:30" ht="33.75" customHeight="1" x14ac:dyDescent="0.25">
      <c r="A43" s="408" t="s">
        <v>168</v>
      </c>
      <c r="B43" s="409" t="s">
        <v>387</v>
      </c>
      <c r="C43" s="557"/>
      <c r="D43" s="557">
        <v>4</v>
      </c>
      <c r="E43" s="564"/>
      <c r="F43" s="480"/>
      <c r="G43" s="574">
        <v>4</v>
      </c>
      <c r="H43" s="557">
        <f t="shared" si="7"/>
        <v>120</v>
      </c>
      <c r="I43" s="575">
        <f t="shared" si="8"/>
        <v>54</v>
      </c>
      <c r="J43" s="563"/>
      <c r="K43" s="868"/>
      <c r="L43" s="868">
        <v>54</v>
      </c>
      <c r="M43" s="576">
        <f t="shared" si="9"/>
        <v>66</v>
      </c>
      <c r="N43" s="601"/>
      <c r="O43" s="811"/>
      <c r="P43" s="812"/>
      <c r="Q43" s="400"/>
      <c r="R43" s="481">
        <v>3</v>
      </c>
      <c r="S43" s="156">
        <v>3</v>
      </c>
      <c r="T43" s="400"/>
      <c r="U43" s="481"/>
      <c r="V43" s="156"/>
      <c r="W43" s="400"/>
      <c r="X43" s="156"/>
      <c r="AD43" s="867">
        <f t="shared" si="2"/>
        <v>0.45</v>
      </c>
    </row>
    <row r="44" spans="1:30" ht="16.5" customHeight="1" x14ac:dyDescent="0.25">
      <c r="A44" s="408" t="s">
        <v>169</v>
      </c>
      <c r="B44" s="409" t="s">
        <v>366</v>
      </c>
      <c r="C44" s="557">
        <v>4</v>
      </c>
      <c r="D44" s="557"/>
      <c r="E44" s="564"/>
      <c r="F44" s="480"/>
      <c r="G44" s="574">
        <v>4</v>
      </c>
      <c r="H44" s="557">
        <f t="shared" si="7"/>
        <v>120</v>
      </c>
      <c r="I44" s="575">
        <f t="shared" si="8"/>
        <v>54</v>
      </c>
      <c r="J44" s="563">
        <v>36</v>
      </c>
      <c r="K44" s="868"/>
      <c r="L44" s="868">
        <v>18</v>
      </c>
      <c r="M44" s="576">
        <f t="shared" si="9"/>
        <v>66</v>
      </c>
      <c r="N44" s="601"/>
      <c r="O44" s="811"/>
      <c r="P44" s="812"/>
      <c r="Q44" s="400"/>
      <c r="R44" s="481">
        <v>3</v>
      </c>
      <c r="S44" s="156">
        <v>3</v>
      </c>
      <c r="T44" s="400"/>
      <c r="U44" s="481"/>
      <c r="V44" s="156"/>
      <c r="W44" s="400"/>
      <c r="X44" s="156"/>
      <c r="AD44" s="867">
        <f t="shared" si="2"/>
        <v>0.45</v>
      </c>
    </row>
    <row r="45" spans="1:30" ht="16.5" customHeight="1" x14ac:dyDescent="0.25">
      <c r="A45" s="489" t="s">
        <v>170</v>
      </c>
      <c r="B45" s="475" t="s">
        <v>367</v>
      </c>
      <c r="C45" s="565">
        <v>4</v>
      </c>
      <c r="D45" s="557"/>
      <c r="E45" s="563"/>
      <c r="F45" s="478"/>
      <c r="G45" s="577">
        <v>4</v>
      </c>
      <c r="H45" s="557">
        <f t="shared" si="7"/>
        <v>120</v>
      </c>
      <c r="I45" s="575">
        <f t="shared" si="8"/>
        <v>54</v>
      </c>
      <c r="J45" s="563">
        <v>18</v>
      </c>
      <c r="K45" s="868"/>
      <c r="L45" s="868">
        <v>36</v>
      </c>
      <c r="M45" s="576">
        <f t="shared" si="9"/>
        <v>66</v>
      </c>
      <c r="N45" s="806"/>
      <c r="O45" s="807"/>
      <c r="P45" s="808"/>
      <c r="Q45" s="404"/>
      <c r="R45" s="402">
        <v>3</v>
      </c>
      <c r="S45" s="403">
        <v>3</v>
      </c>
      <c r="T45" s="404"/>
      <c r="U45" s="402"/>
      <c r="V45" s="403"/>
      <c r="W45" s="404"/>
      <c r="X45" s="403"/>
      <c r="AD45" s="867">
        <f t="shared" si="2"/>
        <v>0.45</v>
      </c>
    </row>
    <row r="46" spans="1:30" ht="18" customHeight="1" x14ac:dyDescent="0.25">
      <c r="A46" s="408" t="s">
        <v>171</v>
      </c>
      <c r="B46" s="409" t="s">
        <v>237</v>
      </c>
      <c r="C46" s="557">
        <v>5</v>
      </c>
      <c r="D46" s="557"/>
      <c r="E46" s="564"/>
      <c r="F46" s="480"/>
      <c r="G46" s="574">
        <v>4</v>
      </c>
      <c r="H46" s="557">
        <f t="shared" si="7"/>
        <v>120</v>
      </c>
      <c r="I46" s="575">
        <f t="shared" si="8"/>
        <v>45</v>
      </c>
      <c r="J46" s="563">
        <v>30</v>
      </c>
      <c r="K46" s="868"/>
      <c r="L46" s="868">
        <v>15</v>
      </c>
      <c r="M46" s="576">
        <f t="shared" si="9"/>
        <v>75</v>
      </c>
      <c r="N46" s="806"/>
      <c r="O46" s="807"/>
      <c r="P46" s="813"/>
      <c r="Q46" s="404"/>
      <c r="R46" s="402"/>
      <c r="S46" s="403"/>
      <c r="T46" s="404">
        <v>3</v>
      </c>
      <c r="U46" s="402"/>
      <c r="V46" s="403"/>
      <c r="W46" s="404"/>
      <c r="X46" s="403"/>
      <c r="AD46" s="867">
        <f t="shared" si="2"/>
        <v>0.375</v>
      </c>
    </row>
    <row r="47" spans="1:30" x14ac:dyDescent="0.25">
      <c r="A47" s="408" t="s">
        <v>172</v>
      </c>
      <c r="B47" s="409" t="s">
        <v>247</v>
      </c>
      <c r="C47" s="557">
        <v>5</v>
      </c>
      <c r="D47" s="557"/>
      <c r="E47" s="564"/>
      <c r="F47" s="480"/>
      <c r="G47" s="574">
        <v>4</v>
      </c>
      <c r="H47" s="557">
        <f t="shared" si="7"/>
        <v>120</v>
      </c>
      <c r="I47" s="575">
        <f t="shared" si="8"/>
        <v>45</v>
      </c>
      <c r="J47" s="563">
        <v>30</v>
      </c>
      <c r="K47" s="868"/>
      <c r="L47" s="868">
        <v>15</v>
      </c>
      <c r="M47" s="576">
        <f t="shared" si="9"/>
        <v>75</v>
      </c>
      <c r="N47" s="806"/>
      <c r="O47" s="807"/>
      <c r="P47" s="819"/>
      <c r="Q47" s="404"/>
      <c r="R47" s="402"/>
      <c r="S47" s="403"/>
      <c r="T47" s="404">
        <v>3</v>
      </c>
      <c r="U47" s="402"/>
      <c r="V47" s="403"/>
      <c r="W47" s="404"/>
      <c r="X47" s="403"/>
      <c r="AD47" s="867">
        <f t="shared" si="2"/>
        <v>0.375</v>
      </c>
    </row>
    <row r="48" spans="1:30" x14ac:dyDescent="0.25">
      <c r="A48" s="408" t="s">
        <v>173</v>
      </c>
      <c r="B48" s="475" t="s">
        <v>445</v>
      </c>
      <c r="C48" s="565">
        <v>5</v>
      </c>
      <c r="D48" s="557"/>
      <c r="E48" s="564"/>
      <c r="F48" s="478"/>
      <c r="G48" s="574">
        <v>5</v>
      </c>
      <c r="H48" s="557">
        <f t="shared" si="7"/>
        <v>150</v>
      </c>
      <c r="I48" s="575">
        <f t="shared" si="8"/>
        <v>60</v>
      </c>
      <c r="J48" s="563">
        <v>30</v>
      </c>
      <c r="K48" s="868"/>
      <c r="L48" s="868">
        <v>30</v>
      </c>
      <c r="M48" s="576">
        <f t="shared" si="9"/>
        <v>90</v>
      </c>
      <c r="N48" s="601"/>
      <c r="O48" s="811"/>
      <c r="P48" s="151"/>
      <c r="Q48" s="400"/>
      <c r="R48" s="481"/>
      <c r="S48" s="156"/>
      <c r="T48" s="400">
        <v>4</v>
      </c>
      <c r="U48" s="481"/>
      <c r="V48" s="156"/>
      <c r="W48" s="400"/>
      <c r="X48" s="156"/>
      <c r="AD48" s="867">
        <f t="shared" si="2"/>
        <v>0.4</v>
      </c>
    </row>
    <row r="49" spans="1:30" x14ac:dyDescent="0.25">
      <c r="A49" s="408" t="s">
        <v>174</v>
      </c>
      <c r="B49" s="475" t="s">
        <v>375</v>
      </c>
      <c r="C49" s="578"/>
      <c r="D49" s="579" t="s">
        <v>348</v>
      </c>
      <c r="E49" s="580"/>
      <c r="F49" s="581"/>
      <c r="G49" s="577">
        <v>3</v>
      </c>
      <c r="H49" s="557">
        <f t="shared" si="7"/>
        <v>90</v>
      </c>
      <c r="I49" s="575">
        <f t="shared" si="8"/>
        <v>30</v>
      </c>
      <c r="J49" s="563">
        <v>15</v>
      </c>
      <c r="K49" s="868"/>
      <c r="L49" s="868">
        <v>15</v>
      </c>
      <c r="M49" s="576">
        <f t="shared" si="9"/>
        <v>60</v>
      </c>
      <c r="N49" s="601"/>
      <c r="O49" s="811"/>
      <c r="P49" s="151"/>
      <c r="Q49" s="152"/>
      <c r="R49" s="307"/>
      <c r="S49" s="153"/>
      <c r="T49" s="152">
        <v>2</v>
      </c>
      <c r="U49" s="307"/>
      <c r="V49" s="153"/>
      <c r="W49" s="152"/>
      <c r="X49" s="153"/>
      <c r="AD49" s="867">
        <f t="shared" si="2"/>
        <v>0.33333333333333331</v>
      </c>
    </row>
    <row r="50" spans="1:30" x14ac:dyDescent="0.25">
      <c r="A50" s="408" t="s">
        <v>175</v>
      </c>
      <c r="B50" s="409" t="s">
        <v>424</v>
      </c>
      <c r="C50" s="557"/>
      <c r="D50" s="557"/>
      <c r="E50" s="564"/>
      <c r="F50" s="480"/>
      <c r="G50" s="574">
        <f>G51+G52</f>
        <v>6</v>
      </c>
      <c r="H50" s="582">
        <f>H51+H52</f>
        <v>180</v>
      </c>
      <c r="I50" s="575">
        <f t="shared" si="8"/>
        <v>60</v>
      </c>
      <c r="J50" s="583">
        <f>J51+J52</f>
        <v>30</v>
      </c>
      <c r="K50" s="458">
        <f>K51+K52</f>
        <v>0</v>
      </c>
      <c r="L50" s="458">
        <f>L51+L52</f>
        <v>30</v>
      </c>
      <c r="M50" s="576">
        <f t="shared" si="9"/>
        <v>120</v>
      </c>
      <c r="N50" s="806"/>
      <c r="O50" s="807"/>
      <c r="P50" s="819"/>
      <c r="Q50" s="404"/>
      <c r="R50" s="402"/>
      <c r="S50" s="403"/>
      <c r="T50" s="404"/>
      <c r="U50" s="402"/>
      <c r="V50" s="403"/>
      <c r="W50" s="404"/>
      <c r="X50" s="403"/>
      <c r="AD50" s="867">
        <f t="shared" si="2"/>
        <v>0.33333333333333331</v>
      </c>
    </row>
    <row r="51" spans="1:30" ht="18.75" customHeight="1" x14ac:dyDescent="0.25">
      <c r="A51" s="208" t="s">
        <v>388</v>
      </c>
      <c r="B51" s="385" t="s">
        <v>38</v>
      </c>
      <c r="C51" s="584">
        <v>5</v>
      </c>
      <c r="D51" s="585"/>
      <c r="E51" s="586"/>
      <c r="F51" s="204"/>
      <c r="G51" s="574">
        <v>5</v>
      </c>
      <c r="H51" s="557">
        <f t="shared" si="7"/>
        <v>150</v>
      </c>
      <c r="I51" s="575">
        <f>J51+K51+L51</f>
        <v>60</v>
      </c>
      <c r="J51" s="563">
        <v>30</v>
      </c>
      <c r="K51" s="868"/>
      <c r="L51" s="868">
        <v>30</v>
      </c>
      <c r="M51" s="576">
        <f>H51-I51</f>
        <v>90</v>
      </c>
      <c r="N51" s="806"/>
      <c r="O51" s="807"/>
      <c r="P51" s="819"/>
      <c r="Q51" s="404"/>
      <c r="R51" s="402"/>
      <c r="S51" s="403"/>
      <c r="T51" s="404">
        <v>4</v>
      </c>
      <c r="U51" s="402"/>
      <c r="V51" s="403"/>
      <c r="W51" s="404"/>
      <c r="X51" s="403"/>
      <c r="AD51" s="867">
        <f t="shared" si="2"/>
        <v>0.4</v>
      </c>
    </row>
    <row r="52" spans="1:30" x14ac:dyDescent="0.25">
      <c r="A52" s="208" t="s">
        <v>389</v>
      </c>
      <c r="B52" s="385" t="s">
        <v>239</v>
      </c>
      <c r="C52" s="584"/>
      <c r="D52" s="589"/>
      <c r="E52" s="969"/>
      <c r="F52" s="204" t="s">
        <v>182</v>
      </c>
      <c r="G52" s="148">
        <v>1</v>
      </c>
      <c r="H52" s="538">
        <f t="shared" si="7"/>
        <v>30</v>
      </c>
      <c r="I52" s="575"/>
      <c r="J52" s="892"/>
      <c r="K52" s="467"/>
      <c r="L52" s="467"/>
      <c r="M52" s="588">
        <f t="shared" si="9"/>
        <v>30</v>
      </c>
      <c r="N52" s="601"/>
      <c r="O52" s="811"/>
      <c r="P52" s="151"/>
      <c r="Q52" s="152"/>
      <c r="R52" s="307"/>
      <c r="S52" s="488"/>
      <c r="T52" s="152"/>
      <c r="U52" s="307"/>
      <c r="V52" s="153"/>
      <c r="W52" s="152"/>
      <c r="X52" s="153"/>
      <c r="AD52" s="867">
        <f t="shared" si="2"/>
        <v>0</v>
      </c>
    </row>
    <row r="53" spans="1:30" ht="16.5" customHeight="1" x14ac:dyDescent="0.25">
      <c r="A53" s="953" t="s">
        <v>269</v>
      </c>
      <c r="B53" s="954" t="s">
        <v>275</v>
      </c>
      <c r="C53" s="955"/>
      <c r="D53" s="955"/>
      <c r="E53" s="956"/>
      <c r="F53" s="957"/>
      <c r="G53" s="958">
        <f>G54+G55</f>
        <v>5</v>
      </c>
      <c r="H53" s="959">
        <f t="shared" ref="H53:M53" si="10">H54+H55</f>
        <v>150</v>
      </c>
      <c r="I53" s="959">
        <f t="shared" si="10"/>
        <v>54</v>
      </c>
      <c r="J53" s="960">
        <f t="shared" si="10"/>
        <v>36</v>
      </c>
      <c r="K53" s="961"/>
      <c r="L53" s="961">
        <f t="shared" si="10"/>
        <v>18</v>
      </c>
      <c r="M53" s="962">
        <f t="shared" si="10"/>
        <v>96</v>
      </c>
      <c r="N53" s="963"/>
      <c r="O53" s="964"/>
      <c r="P53" s="965"/>
      <c r="Q53" s="966"/>
      <c r="R53" s="967"/>
      <c r="S53" s="968"/>
      <c r="T53" s="966"/>
      <c r="U53" s="967"/>
      <c r="V53" s="968"/>
      <c r="W53" s="966"/>
      <c r="X53" s="968"/>
      <c r="AD53" s="867">
        <f t="shared" si="2"/>
        <v>0.36</v>
      </c>
    </row>
    <row r="54" spans="1:30" ht="16.5" customHeight="1" x14ac:dyDescent="0.25">
      <c r="A54" s="592" t="s">
        <v>427</v>
      </c>
      <c r="B54" s="725" t="s">
        <v>275</v>
      </c>
      <c r="C54" s="538">
        <v>6</v>
      </c>
      <c r="D54" s="538"/>
      <c r="E54" s="481"/>
      <c r="F54" s="233"/>
      <c r="G54" s="148">
        <v>4</v>
      </c>
      <c r="H54" s="538">
        <f t="shared" si="7"/>
        <v>120</v>
      </c>
      <c r="I54" s="587">
        <f t="shared" si="8"/>
        <v>54</v>
      </c>
      <c r="J54" s="892">
        <v>36</v>
      </c>
      <c r="K54" s="467"/>
      <c r="L54" s="467">
        <v>18</v>
      </c>
      <c r="M54" s="588">
        <f t="shared" si="9"/>
        <v>66</v>
      </c>
      <c r="N54" s="601"/>
      <c r="O54" s="811"/>
      <c r="P54" s="812"/>
      <c r="Q54" s="400"/>
      <c r="R54" s="481"/>
      <c r="S54" s="156"/>
      <c r="T54" s="400"/>
      <c r="U54" s="481">
        <v>3</v>
      </c>
      <c r="V54" s="156">
        <v>3</v>
      </c>
      <c r="W54" s="400"/>
      <c r="X54" s="156"/>
      <c r="AD54" s="867">
        <f t="shared" si="2"/>
        <v>0.45</v>
      </c>
    </row>
    <row r="55" spans="1:30" ht="31.5" customHeight="1" x14ac:dyDescent="0.25">
      <c r="A55" s="592" t="s">
        <v>428</v>
      </c>
      <c r="B55" s="725" t="s">
        <v>381</v>
      </c>
      <c r="C55" s="538"/>
      <c r="D55" s="538"/>
      <c r="E55" s="481"/>
      <c r="F55" s="233">
        <v>7</v>
      </c>
      <c r="G55" s="148">
        <v>1</v>
      </c>
      <c r="H55" s="538">
        <f t="shared" si="7"/>
        <v>30</v>
      </c>
      <c r="I55" s="587"/>
      <c r="J55" s="892"/>
      <c r="K55" s="467"/>
      <c r="L55" s="467"/>
      <c r="M55" s="588">
        <v>30</v>
      </c>
      <c r="N55" s="601"/>
      <c r="O55" s="811"/>
      <c r="P55" s="812"/>
      <c r="Q55" s="400"/>
      <c r="R55" s="481"/>
      <c r="S55" s="156"/>
      <c r="T55" s="400"/>
      <c r="U55" s="481"/>
      <c r="V55" s="156"/>
      <c r="W55" s="400"/>
      <c r="X55" s="156"/>
      <c r="AD55" s="867">
        <f t="shared" si="2"/>
        <v>0</v>
      </c>
    </row>
    <row r="56" spans="1:30" x14ac:dyDescent="0.25">
      <c r="A56" s="408" t="s">
        <v>271</v>
      </c>
      <c r="B56" s="409" t="s">
        <v>426</v>
      </c>
      <c r="C56" s="557">
        <v>6</v>
      </c>
      <c r="D56" s="557"/>
      <c r="E56" s="564"/>
      <c r="F56" s="480"/>
      <c r="G56" s="574">
        <v>4</v>
      </c>
      <c r="H56" s="557">
        <f t="shared" si="7"/>
        <v>120</v>
      </c>
      <c r="I56" s="575">
        <f t="shared" si="8"/>
        <v>54</v>
      </c>
      <c r="J56" s="563">
        <v>36</v>
      </c>
      <c r="K56" s="868"/>
      <c r="L56" s="868">
        <v>18</v>
      </c>
      <c r="M56" s="576">
        <f t="shared" si="9"/>
        <v>66</v>
      </c>
      <c r="N56" s="601"/>
      <c r="O56" s="811"/>
      <c r="P56" s="812"/>
      <c r="Q56" s="400"/>
      <c r="R56" s="481"/>
      <c r="S56" s="156"/>
      <c r="T56" s="400"/>
      <c r="U56" s="481">
        <v>3</v>
      </c>
      <c r="V56" s="156">
        <v>3</v>
      </c>
      <c r="W56" s="400"/>
      <c r="X56" s="156"/>
      <c r="AD56" s="867">
        <f t="shared" si="2"/>
        <v>0.45</v>
      </c>
    </row>
    <row r="57" spans="1:30" x14ac:dyDescent="0.25">
      <c r="A57" s="408" t="s">
        <v>272</v>
      </c>
      <c r="B57" s="409" t="s">
        <v>238</v>
      </c>
      <c r="C57" s="557">
        <v>6</v>
      </c>
      <c r="D57" s="557"/>
      <c r="E57" s="564"/>
      <c r="F57" s="480"/>
      <c r="G57" s="574">
        <v>3</v>
      </c>
      <c r="H57" s="557">
        <f t="shared" si="7"/>
        <v>90</v>
      </c>
      <c r="I57" s="575">
        <f t="shared" si="8"/>
        <v>36</v>
      </c>
      <c r="J57" s="563">
        <v>18</v>
      </c>
      <c r="K57" s="868"/>
      <c r="L57" s="868">
        <v>18</v>
      </c>
      <c r="M57" s="576">
        <f t="shared" si="9"/>
        <v>54</v>
      </c>
      <c r="N57" s="601"/>
      <c r="O57" s="811"/>
      <c r="P57" s="812"/>
      <c r="Q57" s="400"/>
      <c r="R57" s="481"/>
      <c r="S57" s="156"/>
      <c r="T57" s="400"/>
      <c r="U57" s="481">
        <v>2</v>
      </c>
      <c r="V57" s="156">
        <v>2</v>
      </c>
      <c r="W57" s="400"/>
      <c r="X57" s="156"/>
      <c r="AD57" s="867">
        <f t="shared" si="2"/>
        <v>0.4</v>
      </c>
    </row>
    <row r="58" spans="1:30" ht="31.5" x14ac:dyDescent="0.25">
      <c r="A58" s="489" t="s">
        <v>390</v>
      </c>
      <c r="B58" s="409" t="s">
        <v>220</v>
      </c>
      <c r="C58" s="557">
        <v>6</v>
      </c>
      <c r="D58" s="557"/>
      <c r="E58" s="564"/>
      <c r="F58" s="480"/>
      <c r="G58" s="577">
        <v>4</v>
      </c>
      <c r="H58" s="557">
        <f t="shared" si="7"/>
        <v>120</v>
      </c>
      <c r="I58" s="575">
        <f t="shared" si="8"/>
        <v>54</v>
      </c>
      <c r="J58" s="563">
        <v>36</v>
      </c>
      <c r="K58" s="868"/>
      <c r="L58" s="868">
        <v>18</v>
      </c>
      <c r="M58" s="576">
        <f t="shared" si="9"/>
        <v>66</v>
      </c>
      <c r="N58" s="601"/>
      <c r="O58" s="811"/>
      <c r="P58" s="812"/>
      <c r="Q58" s="400"/>
      <c r="R58" s="481"/>
      <c r="S58" s="156"/>
      <c r="T58" s="400"/>
      <c r="U58" s="481">
        <v>3</v>
      </c>
      <c r="V58" s="156">
        <v>3</v>
      </c>
      <c r="W58" s="400"/>
      <c r="X58" s="156"/>
      <c r="AD58" s="867">
        <f t="shared" si="2"/>
        <v>0.45</v>
      </c>
    </row>
    <row r="59" spans="1:30" s="744" customFormat="1" ht="17.25" customHeight="1" x14ac:dyDescent="0.25">
      <c r="A59" s="408" t="s">
        <v>391</v>
      </c>
      <c r="B59" s="409" t="s">
        <v>320</v>
      </c>
      <c r="C59" s="578">
        <v>7</v>
      </c>
      <c r="D59" s="579"/>
      <c r="E59" s="580"/>
      <c r="F59" s="581"/>
      <c r="G59" s="577">
        <v>5</v>
      </c>
      <c r="H59" s="557">
        <f>G59*30</f>
        <v>150</v>
      </c>
      <c r="I59" s="575">
        <f t="shared" si="8"/>
        <v>60</v>
      </c>
      <c r="J59" s="563">
        <v>30</v>
      </c>
      <c r="K59" s="868"/>
      <c r="L59" s="868">
        <v>30</v>
      </c>
      <c r="M59" s="576">
        <f t="shared" si="9"/>
        <v>90</v>
      </c>
      <c r="N59" s="820"/>
      <c r="O59" s="821"/>
      <c r="P59" s="822"/>
      <c r="Q59" s="688"/>
      <c r="R59" s="559"/>
      <c r="S59" s="687"/>
      <c r="T59" s="688"/>
      <c r="U59" s="559"/>
      <c r="V59" s="687"/>
      <c r="W59" s="152">
        <v>4</v>
      </c>
      <c r="X59" s="687"/>
      <c r="AD59" s="867">
        <f t="shared" si="2"/>
        <v>0.4</v>
      </c>
    </row>
    <row r="60" spans="1:30" ht="17.25" customHeight="1" x14ac:dyDescent="0.25">
      <c r="A60" s="489" t="s">
        <v>392</v>
      </c>
      <c r="B60" s="409" t="s">
        <v>240</v>
      </c>
      <c r="C60" s="557"/>
      <c r="D60" s="557"/>
      <c r="E60" s="564"/>
      <c r="F60" s="480"/>
      <c r="G60" s="574">
        <f>G61+G62</f>
        <v>5</v>
      </c>
      <c r="H60" s="590">
        <f>H61+H62</f>
        <v>150</v>
      </c>
      <c r="I60" s="575">
        <f t="shared" si="8"/>
        <v>45</v>
      </c>
      <c r="J60" s="591">
        <f>J61+J62</f>
        <v>30</v>
      </c>
      <c r="K60" s="472"/>
      <c r="L60" s="472">
        <f>L61+L62</f>
        <v>15</v>
      </c>
      <c r="M60" s="576">
        <f t="shared" si="9"/>
        <v>105</v>
      </c>
      <c r="N60" s="601"/>
      <c r="O60" s="811"/>
      <c r="P60" s="812"/>
      <c r="Q60" s="400"/>
      <c r="R60" s="481"/>
      <c r="S60" s="156"/>
      <c r="T60" s="400"/>
      <c r="U60" s="481"/>
      <c r="V60" s="156"/>
      <c r="W60" s="400"/>
      <c r="X60" s="156"/>
      <c r="AD60" s="867">
        <f t="shared" si="2"/>
        <v>0.3</v>
      </c>
    </row>
    <row r="61" spans="1:30" ht="16.5" customHeight="1" x14ac:dyDescent="0.25">
      <c r="A61" s="592" t="s">
        <v>393</v>
      </c>
      <c r="B61" s="725" t="s">
        <v>240</v>
      </c>
      <c r="C61" s="538">
        <v>7</v>
      </c>
      <c r="D61" s="538"/>
      <c r="E61" s="481"/>
      <c r="F61" s="593"/>
      <c r="G61" s="148">
        <v>4</v>
      </c>
      <c r="H61" s="538">
        <f>G61*30</f>
        <v>120</v>
      </c>
      <c r="I61" s="587">
        <f t="shared" si="8"/>
        <v>45</v>
      </c>
      <c r="J61" s="594">
        <v>30</v>
      </c>
      <c r="K61" s="595"/>
      <c r="L61" s="595">
        <f>L49+L62</f>
        <v>15</v>
      </c>
      <c r="M61" s="588">
        <f t="shared" si="9"/>
        <v>75</v>
      </c>
      <c r="N61" s="591"/>
      <c r="O61" s="472"/>
      <c r="P61" s="473"/>
      <c r="Q61" s="598">
        <f>Q49+Q62</f>
        <v>0</v>
      </c>
      <c r="R61" s="596">
        <f>R49+R62</f>
        <v>0</v>
      </c>
      <c r="S61" s="597">
        <f>S49+S62</f>
        <v>0</v>
      </c>
      <c r="T61" s="598"/>
      <c r="U61" s="596">
        <f>U49+U62</f>
        <v>0</v>
      </c>
      <c r="V61" s="597">
        <f>V49+V62</f>
        <v>0</v>
      </c>
      <c r="W61" s="245">
        <v>3</v>
      </c>
      <c r="X61" s="599">
        <f>X49+X62</f>
        <v>0</v>
      </c>
      <c r="Y61" s="477" t="e">
        <f>#REF!+Y63</f>
        <v>#REF!</v>
      </c>
      <c r="Z61" s="477" t="e">
        <f>#REF!+Z63</f>
        <v>#REF!</v>
      </c>
      <c r="AA61" s="477" t="e">
        <f>#REF!+AA63</f>
        <v>#REF!</v>
      </c>
      <c r="AB61" s="477" t="e">
        <f>#REF!+AB63</f>
        <v>#REF!</v>
      </c>
      <c r="AC61" s="477" t="e">
        <f>#REF!+AC63</f>
        <v>#REF!</v>
      </c>
      <c r="AD61" s="867">
        <f t="shared" si="2"/>
        <v>0.375</v>
      </c>
    </row>
    <row r="62" spans="1:30" ht="19.5" customHeight="1" x14ac:dyDescent="0.25">
      <c r="A62" s="592" t="s">
        <v>394</v>
      </c>
      <c r="B62" s="385" t="s">
        <v>242</v>
      </c>
      <c r="C62" s="584"/>
      <c r="D62" s="589"/>
      <c r="E62" s="600"/>
      <c r="F62" s="204" t="s">
        <v>176</v>
      </c>
      <c r="G62" s="148">
        <v>1</v>
      </c>
      <c r="H62" s="538">
        <f>G62*30</f>
        <v>30</v>
      </c>
      <c r="I62" s="587"/>
      <c r="J62" s="601"/>
      <c r="K62" s="602"/>
      <c r="L62" s="602"/>
      <c r="M62" s="588">
        <f t="shared" si="9"/>
        <v>30</v>
      </c>
      <c r="N62" s="601"/>
      <c r="O62" s="602"/>
      <c r="P62" s="151"/>
      <c r="Q62" s="152"/>
      <c r="R62" s="603"/>
      <c r="S62" s="488"/>
      <c r="T62" s="152"/>
      <c r="U62" s="603"/>
      <c r="V62" s="153"/>
      <c r="W62" s="152"/>
      <c r="X62" s="369"/>
      <c r="Y62" s="745"/>
      <c r="Z62" s="745"/>
      <c r="AA62" s="745"/>
      <c r="AB62" s="745"/>
      <c r="AC62" s="745"/>
      <c r="AD62" s="867">
        <f t="shared" si="2"/>
        <v>0</v>
      </c>
    </row>
    <row r="63" spans="1:30" ht="34.5" customHeight="1" thickBot="1" x14ac:dyDescent="0.3">
      <c r="A63" s="511" t="s">
        <v>395</v>
      </c>
      <c r="B63" s="857" t="s">
        <v>361</v>
      </c>
      <c r="C63" s="604">
        <v>8</v>
      </c>
      <c r="D63" s="605"/>
      <c r="E63" s="606"/>
      <c r="F63" s="607"/>
      <c r="G63" s="608">
        <v>5</v>
      </c>
      <c r="H63" s="609">
        <f>G63*30</f>
        <v>150</v>
      </c>
      <c r="I63" s="610">
        <f t="shared" si="8"/>
        <v>52</v>
      </c>
      <c r="J63" s="611">
        <v>26</v>
      </c>
      <c r="K63" s="612"/>
      <c r="L63" s="612">
        <v>26</v>
      </c>
      <c r="M63" s="613">
        <f t="shared" si="9"/>
        <v>98</v>
      </c>
      <c r="N63" s="611"/>
      <c r="O63" s="612"/>
      <c r="P63" s="823"/>
      <c r="Q63" s="616"/>
      <c r="R63" s="614"/>
      <c r="S63" s="615"/>
      <c r="T63" s="616"/>
      <c r="U63" s="614"/>
      <c r="V63" s="615"/>
      <c r="W63" s="617"/>
      <c r="X63" s="618">
        <v>4</v>
      </c>
      <c r="AD63" s="867">
        <f t="shared" si="2"/>
        <v>0.34666666666666668</v>
      </c>
    </row>
    <row r="64" spans="1:30" ht="16.5" thickBot="1" x14ac:dyDescent="0.3">
      <c r="A64" s="1254" t="s">
        <v>188</v>
      </c>
      <c r="B64" s="1255"/>
      <c r="C64" s="1255"/>
      <c r="D64" s="1255"/>
      <c r="E64" s="1255"/>
      <c r="F64" s="1256"/>
      <c r="G64" s="619">
        <f>G40+G41+G42+G43+G44+G45+G46+G47+G48+G49+G50+G53+G56+G57+G58+G59+G60+G63</f>
        <v>78</v>
      </c>
      <c r="H64" s="519">
        <f>H40+H41+H42+H43+H44+H45+H46+H47+H48+H49+H50+H53+H56+H57+H58+H59+H60+H63</f>
        <v>2340</v>
      </c>
      <c r="I64" s="519">
        <f>I40+I41+I42+I43+I44+I45+I46+I47+I48+I49+I50+I53+I56+I57+I58+I59+I60+I63</f>
        <v>916</v>
      </c>
      <c r="J64" s="519">
        <f>J40+J41+J42+J43+J44+J45+J46+J47+J48+J49+J50+J53+J56+J57+J58+J59+J60+J63</f>
        <v>497</v>
      </c>
      <c r="K64" s="519"/>
      <c r="L64" s="519">
        <f>L40+L41+L42+L43+L44+L45+L46+L47+L48+L49+L50+L53+L56+L57+L58+L59+L60+L63</f>
        <v>419</v>
      </c>
      <c r="M64" s="519">
        <f>M40+M41+M42+M43+M44+M45+M46+M47+M48+M49+M50+M53+M56+M57+M58+M59+M60+M63</f>
        <v>1424</v>
      </c>
      <c r="N64" s="519"/>
      <c r="O64" s="519"/>
      <c r="P64" s="519"/>
      <c r="Q64" s="519">
        <f>SUM(Q40:Q63)</f>
        <v>7</v>
      </c>
      <c r="R64" s="519">
        <f>SUM(R40:R63)</f>
        <v>12</v>
      </c>
      <c r="S64" s="519">
        <f t="shared" ref="S64:X64" si="11">SUM(S40:S63)</f>
        <v>12</v>
      </c>
      <c r="T64" s="519">
        <f t="shared" si="11"/>
        <v>16</v>
      </c>
      <c r="U64" s="519">
        <f>SUM(U40:U63)</f>
        <v>11</v>
      </c>
      <c r="V64" s="519">
        <f t="shared" si="11"/>
        <v>11</v>
      </c>
      <c r="W64" s="519">
        <f t="shared" si="11"/>
        <v>7</v>
      </c>
      <c r="X64" s="519">
        <f t="shared" si="11"/>
        <v>4</v>
      </c>
      <c r="Y64" s="519" t="e">
        <f>SUM(Y40:Y63)</f>
        <v>#REF!</v>
      </c>
      <c r="Z64" s="519" t="e">
        <f>SUM(Z40:Z63)</f>
        <v>#REF!</v>
      </c>
      <c r="AA64" s="519" t="e">
        <f>SUM(AA40:AA63)</f>
        <v>#REF!</v>
      </c>
      <c r="AB64" s="519" t="e">
        <f>SUM(AB40:AB63)</f>
        <v>#REF!</v>
      </c>
      <c r="AC64" s="519" t="e">
        <f>SUM(AC40:AC63)</f>
        <v>#REF!</v>
      </c>
      <c r="AD64" s="867">
        <f t="shared" si="2"/>
        <v>0.39145299145299145</v>
      </c>
    </row>
    <row r="65" spans="1:30" ht="16.5" thickBot="1" x14ac:dyDescent="0.3">
      <c r="A65" s="1257" t="s">
        <v>189</v>
      </c>
      <c r="B65" s="1258"/>
      <c r="C65" s="1258"/>
      <c r="D65" s="1258"/>
      <c r="E65" s="1258"/>
      <c r="F65" s="1258"/>
      <c r="G65" s="1258"/>
      <c r="H65" s="1258"/>
      <c r="I65" s="1258"/>
      <c r="J65" s="1258"/>
      <c r="K65" s="1258"/>
      <c r="L65" s="1258"/>
      <c r="M65" s="1258"/>
      <c r="N65" s="1258"/>
      <c r="O65" s="1258"/>
      <c r="P65" s="1258"/>
      <c r="Q65" s="1258"/>
      <c r="R65" s="1258"/>
      <c r="S65" s="1258"/>
      <c r="T65" s="1258"/>
      <c r="U65" s="1258"/>
      <c r="V65" s="1258"/>
      <c r="W65" s="1258"/>
      <c r="X65" s="1259"/>
      <c r="AD65" s="867" t="e">
        <f t="shared" si="2"/>
        <v>#DIV/0!</v>
      </c>
    </row>
    <row r="66" spans="1:30" s="69" customFormat="1" ht="15.75" customHeight="1" x14ac:dyDescent="0.25">
      <c r="A66" s="459" t="s">
        <v>396</v>
      </c>
      <c r="B66" s="491" t="s">
        <v>227</v>
      </c>
      <c r="C66" s="1038"/>
      <c r="D66" s="620">
        <v>2</v>
      </c>
      <c r="E66" s="63"/>
      <c r="F66" s="492"/>
      <c r="G66" s="493">
        <v>3</v>
      </c>
      <c r="H66" s="494">
        <f>G66*30</f>
        <v>90</v>
      </c>
      <c r="I66" s="553">
        <f>J66+K66+L66</f>
        <v>18</v>
      </c>
      <c r="J66" s="621"/>
      <c r="K66" s="495"/>
      <c r="L66" s="495">
        <v>18</v>
      </c>
      <c r="M66" s="201">
        <f>H66-I66</f>
        <v>72</v>
      </c>
      <c r="N66" s="556"/>
      <c r="O66" s="622">
        <v>1</v>
      </c>
      <c r="P66" s="623">
        <v>1</v>
      </c>
      <c r="Q66" s="624"/>
      <c r="R66" s="536"/>
      <c r="S66" s="462"/>
      <c r="T66" s="624"/>
      <c r="U66" s="536"/>
      <c r="V66" s="462"/>
      <c r="W66" s="624"/>
      <c r="X66" s="462"/>
      <c r="AD66" s="867">
        <f t="shared" si="2"/>
        <v>0.2</v>
      </c>
    </row>
    <row r="67" spans="1:30" s="69" customFormat="1" x14ac:dyDescent="0.25">
      <c r="A67" s="476" t="s">
        <v>480</v>
      </c>
      <c r="B67" s="500" t="s">
        <v>471</v>
      </c>
      <c r="C67" s="626"/>
      <c r="D67" s="627" t="s">
        <v>177</v>
      </c>
      <c r="E67" s="64"/>
      <c r="F67" s="501"/>
      <c r="G67" s="410">
        <v>3</v>
      </c>
      <c r="H67" s="496">
        <f>G67*30</f>
        <v>90</v>
      </c>
      <c r="I67" s="557"/>
      <c r="J67" s="563"/>
      <c r="K67" s="868"/>
      <c r="L67" s="868"/>
      <c r="M67" s="478">
        <f>H67-I67</f>
        <v>90</v>
      </c>
      <c r="N67" s="824"/>
      <c r="O67" s="825"/>
      <c r="P67" s="498"/>
      <c r="Q67" s="499"/>
      <c r="R67" s="497"/>
      <c r="S67" s="498"/>
      <c r="T67" s="499"/>
      <c r="U67" s="497"/>
      <c r="V67" s="498"/>
      <c r="W67" s="499"/>
      <c r="X67" s="498"/>
      <c r="AD67" s="867">
        <f t="shared" si="2"/>
        <v>0</v>
      </c>
    </row>
    <row r="68" spans="1:30" s="69" customFormat="1" ht="16.5" thickBot="1" x14ac:dyDescent="0.3">
      <c r="A68" s="474" t="s">
        <v>397</v>
      </c>
      <c r="B68" s="502" t="s">
        <v>152</v>
      </c>
      <c r="C68" s="628"/>
      <c r="D68" s="629" t="s">
        <v>176</v>
      </c>
      <c r="E68" s="630"/>
      <c r="F68" s="503"/>
      <c r="G68" s="504">
        <v>6</v>
      </c>
      <c r="H68" s="505">
        <f>G68*30</f>
        <v>180</v>
      </c>
      <c r="I68" s="609"/>
      <c r="J68" s="631"/>
      <c r="K68" s="485"/>
      <c r="L68" s="485"/>
      <c r="M68" s="486">
        <f>H68-I68</f>
        <v>180</v>
      </c>
      <c r="N68" s="591"/>
      <c r="O68" s="826"/>
      <c r="P68" s="473"/>
      <c r="Q68" s="507"/>
      <c r="R68" s="506"/>
      <c r="S68" s="473"/>
      <c r="T68" s="507"/>
      <c r="U68" s="506"/>
      <c r="V68" s="473"/>
      <c r="W68" s="507"/>
      <c r="X68" s="473"/>
      <c r="AD68" s="867">
        <f t="shared" si="2"/>
        <v>0</v>
      </c>
    </row>
    <row r="69" spans="1:30" s="69" customFormat="1" ht="16.5" thickBot="1" x14ac:dyDescent="0.3">
      <c r="A69" s="1257" t="s">
        <v>190</v>
      </c>
      <c r="B69" s="1258"/>
      <c r="C69" s="1258"/>
      <c r="D69" s="1258"/>
      <c r="E69" s="1258"/>
      <c r="F69" s="1259"/>
      <c r="G69" s="508">
        <f>SUM(G66:G68)</f>
        <v>12</v>
      </c>
      <c r="H69" s="509">
        <f>SUM(H66:H68)</f>
        <v>360</v>
      </c>
      <c r="I69" s="632">
        <f>SUM(I66:I68)</f>
        <v>18</v>
      </c>
      <c r="J69" s="633"/>
      <c r="K69" s="510"/>
      <c r="L69" s="510">
        <f>SUM(L66:L68)</f>
        <v>18</v>
      </c>
      <c r="M69" s="510">
        <f>SUM(M66:M68)</f>
        <v>342</v>
      </c>
      <c r="N69" s="509"/>
      <c r="O69" s="509">
        <f>O66+O67+O68</f>
        <v>1</v>
      </c>
      <c r="P69" s="509">
        <f>P66+P67+P68</f>
        <v>1</v>
      </c>
      <c r="Q69" s="509"/>
      <c r="R69" s="509"/>
      <c r="S69" s="509"/>
      <c r="T69" s="509"/>
      <c r="U69" s="509"/>
      <c r="V69" s="509"/>
      <c r="W69" s="509"/>
      <c r="X69" s="509"/>
      <c r="AD69" s="867">
        <f t="shared" si="2"/>
        <v>0.05</v>
      </c>
    </row>
    <row r="70" spans="1:30" ht="16.5" thickBot="1" x14ac:dyDescent="0.3">
      <c r="A70" s="1257" t="s">
        <v>398</v>
      </c>
      <c r="B70" s="1258"/>
      <c r="C70" s="1258"/>
      <c r="D70" s="1258"/>
      <c r="E70" s="1258"/>
      <c r="F70" s="1258"/>
      <c r="G70" s="1258"/>
      <c r="H70" s="1258"/>
      <c r="I70" s="1258"/>
      <c r="J70" s="1258"/>
      <c r="K70" s="1258"/>
      <c r="L70" s="1258"/>
      <c r="M70" s="1258"/>
      <c r="N70" s="1258"/>
      <c r="O70" s="1258"/>
      <c r="P70" s="1258"/>
      <c r="Q70" s="1258"/>
      <c r="R70" s="1258"/>
      <c r="S70" s="1258"/>
      <c r="T70" s="1258"/>
      <c r="U70" s="1258"/>
      <c r="V70" s="1258"/>
      <c r="W70" s="1258"/>
      <c r="X70" s="1259"/>
      <c r="AD70" s="867" t="e">
        <f t="shared" si="2"/>
        <v>#DIV/0!</v>
      </c>
    </row>
    <row r="71" spans="1:30" s="69" customFormat="1" ht="16.5" thickBot="1" x14ac:dyDescent="0.3">
      <c r="A71" s="634" t="s">
        <v>399</v>
      </c>
      <c r="B71" s="635" t="s">
        <v>355</v>
      </c>
      <c r="C71" s="636">
        <v>8</v>
      </c>
      <c r="D71" s="637"/>
      <c r="E71" s="638"/>
      <c r="F71" s="639"/>
      <c r="G71" s="640">
        <v>6</v>
      </c>
      <c r="H71" s="641">
        <f>G71*30</f>
        <v>180</v>
      </c>
      <c r="I71" s="642"/>
      <c r="J71" s="643"/>
      <c r="K71" s="644"/>
      <c r="L71" s="644"/>
      <c r="M71" s="645">
        <f>H71-I71</f>
        <v>180</v>
      </c>
      <c r="N71" s="802"/>
      <c r="O71" s="803"/>
      <c r="P71" s="801"/>
      <c r="Q71" s="648"/>
      <c r="R71" s="646"/>
      <c r="S71" s="647"/>
      <c r="T71" s="648"/>
      <c r="U71" s="646"/>
      <c r="V71" s="647"/>
      <c r="W71" s="648"/>
      <c r="X71" s="649"/>
      <c r="AD71" s="867">
        <f t="shared" si="2"/>
        <v>0</v>
      </c>
    </row>
    <row r="72" spans="1:30" s="69" customFormat="1" ht="16.5" customHeight="1" thickBot="1" x14ac:dyDescent="0.3">
      <c r="A72" s="1262" t="s">
        <v>192</v>
      </c>
      <c r="B72" s="1525"/>
      <c r="C72" s="1525"/>
      <c r="D72" s="1525"/>
      <c r="E72" s="1525"/>
      <c r="F72" s="1526"/>
      <c r="G72" s="1005">
        <f>SUM(G71:G71)</f>
        <v>6</v>
      </c>
      <c r="H72" s="1004">
        <f>H71</f>
        <v>180</v>
      </c>
      <c r="I72" s="510"/>
      <c r="J72" s="1006"/>
      <c r="K72" s="1007"/>
      <c r="L72" s="1007"/>
      <c r="M72" s="1007">
        <f>M71</f>
        <v>180</v>
      </c>
      <c r="N72" s="1007"/>
      <c r="O72" s="1007"/>
      <c r="P72" s="1007"/>
      <c r="Q72" s="1007"/>
      <c r="R72" s="1007"/>
      <c r="S72" s="1007"/>
      <c r="T72" s="1007"/>
      <c r="U72" s="1007"/>
      <c r="V72" s="1007"/>
      <c r="W72" s="1007"/>
      <c r="X72" s="510"/>
      <c r="AD72" s="867">
        <f t="shared" si="2"/>
        <v>0</v>
      </c>
    </row>
    <row r="73" spans="1:30" s="69" customFormat="1" ht="16.5" customHeight="1" thickBot="1" x14ac:dyDescent="0.3">
      <c r="A73" s="1527" t="s">
        <v>484</v>
      </c>
      <c r="B73" s="1528"/>
      <c r="C73" s="1528"/>
      <c r="D73" s="1528"/>
      <c r="E73" s="1528"/>
      <c r="F73" s="1528"/>
      <c r="G73" s="640">
        <f t="shared" ref="G73:X73" si="12">G37+G64+G69+G72</f>
        <v>176</v>
      </c>
      <c r="H73" s="1029">
        <f t="shared" si="12"/>
        <v>5280</v>
      </c>
      <c r="I73" s="1008">
        <f t="shared" si="12"/>
        <v>1957</v>
      </c>
      <c r="J73" s="1029">
        <f t="shared" si="12"/>
        <v>932</v>
      </c>
      <c r="K73" s="1008">
        <f t="shared" si="12"/>
        <v>45</v>
      </c>
      <c r="L73" s="1029">
        <f t="shared" si="12"/>
        <v>980</v>
      </c>
      <c r="M73" s="1030">
        <f t="shared" si="12"/>
        <v>3323</v>
      </c>
      <c r="N73" s="1008">
        <f t="shared" si="12"/>
        <v>26</v>
      </c>
      <c r="O73" s="1009">
        <f t="shared" si="12"/>
        <v>20</v>
      </c>
      <c r="P73" s="1009">
        <f t="shared" si="12"/>
        <v>20</v>
      </c>
      <c r="Q73" s="1009">
        <f t="shared" si="12"/>
        <v>20</v>
      </c>
      <c r="R73" s="1009">
        <f t="shared" si="12"/>
        <v>19</v>
      </c>
      <c r="S73" s="1009">
        <f t="shared" si="12"/>
        <v>19</v>
      </c>
      <c r="T73" s="1009">
        <f t="shared" si="12"/>
        <v>16</v>
      </c>
      <c r="U73" s="1009">
        <f t="shared" si="12"/>
        <v>11</v>
      </c>
      <c r="V73" s="1009">
        <f t="shared" si="12"/>
        <v>11</v>
      </c>
      <c r="W73" s="1009">
        <f t="shared" si="12"/>
        <v>7</v>
      </c>
      <c r="X73" s="1009">
        <f t="shared" si="12"/>
        <v>4</v>
      </c>
      <c r="AD73" s="867"/>
    </row>
    <row r="74" spans="1:30" ht="16.5" thickBot="1" x14ac:dyDescent="0.3">
      <c r="A74" s="1263" t="s">
        <v>132</v>
      </c>
      <c r="B74" s="1264"/>
      <c r="C74" s="1265"/>
      <c r="D74" s="1265"/>
      <c r="E74" s="1265"/>
      <c r="F74" s="1265"/>
      <c r="G74" s="1264"/>
      <c r="H74" s="1264"/>
      <c r="I74" s="1264"/>
      <c r="J74" s="1264"/>
      <c r="K74" s="1264"/>
      <c r="L74" s="1264"/>
      <c r="M74" s="1264"/>
      <c r="N74" s="1264"/>
      <c r="O74" s="1264"/>
      <c r="P74" s="1264"/>
      <c r="Q74" s="1264"/>
      <c r="R74" s="1264"/>
      <c r="S74" s="1264"/>
      <c r="T74" s="1264"/>
      <c r="U74" s="1264"/>
      <c r="V74" s="1264"/>
      <c r="W74" s="1264"/>
      <c r="X74" s="1266"/>
      <c r="AD74" s="867" t="e">
        <f t="shared" si="2"/>
        <v>#DIV/0!</v>
      </c>
    </row>
    <row r="75" spans="1:30" ht="16.5" thickBot="1" x14ac:dyDescent="0.3">
      <c r="A75" s="1267" t="s">
        <v>133</v>
      </c>
      <c r="B75" s="1268"/>
      <c r="C75" s="1268"/>
      <c r="D75" s="1268"/>
      <c r="E75" s="1268"/>
      <c r="F75" s="1268"/>
      <c r="G75" s="1268"/>
      <c r="H75" s="1268"/>
      <c r="I75" s="1268"/>
      <c r="J75" s="1268"/>
      <c r="K75" s="1268"/>
      <c r="L75" s="1268"/>
      <c r="M75" s="1268"/>
      <c r="N75" s="1268"/>
      <c r="O75" s="1268"/>
      <c r="P75" s="1268"/>
      <c r="Q75" s="1268"/>
      <c r="R75" s="1268"/>
      <c r="S75" s="1268"/>
      <c r="T75" s="1268"/>
      <c r="U75" s="1268"/>
      <c r="V75" s="1268"/>
      <c r="W75" s="1268"/>
      <c r="X75" s="1269"/>
      <c r="AD75" s="867" t="e">
        <f t="shared" si="2"/>
        <v>#DIV/0!</v>
      </c>
    </row>
    <row r="76" spans="1:30" ht="34.5" customHeight="1" thickBot="1" x14ac:dyDescent="0.3">
      <c r="A76" s="1260" t="s">
        <v>473</v>
      </c>
      <c r="B76" s="1261"/>
      <c r="C76" s="740"/>
      <c r="D76" s="978">
        <v>3</v>
      </c>
      <c r="E76" s="740"/>
      <c r="F76" s="978"/>
      <c r="G76" s="740">
        <v>4</v>
      </c>
      <c r="H76" s="740">
        <v>120</v>
      </c>
      <c r="I76" s="740">
        <f>I83</f>
        <v>45</v>
      </c>
      <c r="J76" s="739">
        <v>30</v>
      </c>
      <c r="K76" s="737"/>
      <c r="L76" s="737">
        <v>15</v>
      </c>
      <c r="M76" s="738">
        <f>M83</f>
        <v>75</v>
      </c>
      <c r="N76" s="739"/>
      <c r="O76" s="737"/>
      <c r="P76" s="738"/>
      <c r="Q76" s="742">
        <v>3</v>
      </c>
      <c r="R76" s="737"/>
      <c r="S76" s="738"/>
      <c r="T76" s="739"/>
      <c r="U76" s="737"/>
      <c r="V76" s="738"/>
      <c r="W76" s="739"/>
      <c r="X76" s="738"/>
      <c r="AD76" s="867">
        <f t="shared" si="2"/>
        <v>0.375</v>
      </c>
    </row>
    <row r="77" spans="1:30" ht="36.75" customHeight="1" thickBot="1" x14ac:dyDescent="0.3">
      <c r="A77" s="1260" t="s">
        <v>485</v>
      </c>
      <c r="B77" s="1261"/>
      <c r="C77" s="740"/>
      <c r="D77" s="978">
        <v>4</v>
      </c>
      <c r="E77" s="740"/>
      <c r="F77" s="974"/>
      <c r="G77" s="740">
        <v>4</v>
      </c>
      <c r="H77" s="740">
        <f>H84</f>
        <v>120</v>
      </c>
      <c r="I77" s="740">
        <f>I84</f>
        <v>54</v>
      </c>
      <c r="J77" s="736">
        <f>J84</f>
        <v>36</v>
      </c>
      <c r="K77" s="737">
        <f>K84</f>
        <v>0</v>
      </c>
      <c r="L77" s="737">
        <f>L84</f>
        <v>18</v>
      </c>
      <c r="M77" s="738">
        <f>M84</f>
        <v>66</v>
      </c>
      <c r="N77" s="739">
        <f t="shared" ref="N77:AC77" si="13">N84</f>
        <v>0</v>
      </c>
      <c r="O77" s="737">
        <f t="shared" si="13"/>
        <v>0</v>
      </c>
      <c r="P77" s="738">
        <f t="shared" si="13"/>
        <v>0</v>
      </c>
      <c r="Q77" s="742">
        <f t="shared" si="13"/>
        <v>0</v>
      </c>
      <c r="R77" s="899">
        <f t="shared" si="13"/>
        <v>3</v>
      </c>
      <c r="S77" s="900">
        <f t="shared" si="13"/>
        <v>3</v>
      </c>
      <c r="T77" s="742">
        <f t="shared" si="13"/>
        <v>0</v>
      </c>
      <c r="U77" s="899">
        <f t="shared" si="13"/>
        <v>0</v>
      </c>
      <c r="V77" s="900">
        <f t="shared" si="13"/>
        <v>0</v>
      </c>
      <c r="W77" s="742">
        <f t="shared" si="13"/>
        <v>0</v>
      </c>
      <c r="X77" s="900">
        <f t="shared" si="13"/>
        <v>0</v>
      </c>
      <c r="Y77" s="583">
        <f t="shared" si="13"/>
        <v>0</v>
      </c>
      <c r="Z77" s="458">
        <f t="shared" si="13"/>
        <v>0</v>
      </c>
      <c r="AA77" s="458">
        <f t="shared" si="13"/>
        <v>0</v>
      </c>
      <c r="AB77" s="458">
        <f t="shared" si="13"/>
        <v>0</v>
      </c>
      <c r="AC77" s="458">
        <f t="shared" si="13"/>
        <v>0</v>
      </c>
      <c r="AD77" s="867">
        <f t="shared" si="2"/>
        <v>0.45</v>
      </c>
    </row>
    <row r="78" spans="1:30" ht="33" customHeight="1" thickBot="1" x14ac:dyDescent="0.3">
      <c r="A78" s="1260" t="s">
        <v>449</v>
      </c>
      <c r="B78" s="1261"/>
      <c r="C78" s="740"/>
      <c r="D78" s="978">
        <v>5</v>
      </c>
      <c r="E78" s="740"/>
      <c r="F78" s="974"/>
      <c r="G78" s="740">
        <v>4</v>
      </c>
      <c r="H78" s="740">
        <f>H89</f>
        <v>120</v>
      </c>
      <c r="I78" s="740">
        <f>J78+L78</f>
        <v>45</v>
      </c>
      <c r="J78" s="736"/>
      <c r="K78" s="737"/>
      <c r="L78" s="737">
        <f>L88</f>
        <v>45</v>
      </c>
      <c r="M78" s="738">
        <f>M89</f>
        <v>75</v>
      </c>
      <c r="N78" s="739"/>
      <c r="O78" s="737"/>
      <c r="P78" s="738"/>
      <c r="Q78" s="742"/>
      <c r="R78" s="899"/>
      <c r="S78" s="900"/>
      <c r="T78" s="742">
        <v>3</v>
      </c>
      <c r="U78" s="899"/>
      <c r="V78" s="900"/>
      <c r="W78" s="915"/>
      <c r="X78" s="911"/>
      <c r="AD78" s="867">
        <f t="shared" ref="AD78:AD124" si="14">I78/H78</f>
        <v>0.375</v>
      </c>
    </row>
    <row r="79" spans="1:30" ht="35.25" customHeight="1" thickBot="1" x14ac:dyDescent="0.3">
      <c r="A79" s="1245" t="s">
        <v>450</v>
      </c>
      <c r="B79" s="1246"/>
      <c r="C79" s="1043"/>
      <c r="D79" s="979">
        <v>6</v>
      </c>
      <c r="E79" s="1043"/>
      <c r="F79" s="975"/>
      <c r="G79" s="1043">
        <f>G90</f>
        <v>4</v>
      </c>
      <c r="H79" s="1043">
        <f>H90</f>
        <v>120</v>
      </c>
      <c r="I79" s="1043">
        <f>J79+L79</f>
        <v>54</v>
      </c>
      <c r="J79" s="912">
        <f t="shared" ref="J79:X79" si="15">J90</f>
        <v>0</v>
      </c>
      <c r="K79" s="907">
        <f t="shared" si="15"/>
        <v>0</v>
      </c>
      <c r="L79" s="907">
        <f>L90</f>
        <v>54</v>
      </c>
      <c r="M79" s="913">
        <f>H79-I79</f>
        <v>66</v>
      </c>
      <c r="N79" s="914">
        <f t="shared" si="15"/>
        <v>0</v>
      </c>
      <c r="O79" s="907">
        <f t="shared" si="15"/>
        <v>0</v>
      </c>
      <c r="P79" s="913">
        <f t="shared" si="15"/>
        <v>0</v>
      </c>
      <c r="Q79" s="908">
        <f t="shared" si="15"/>
        <v>0</v>
      </c>
      <c r="R79" s="909">
        <f t="shared" si="15"/>
        <v>0</v>
      </c>
      <c r="S79" s="910">
        <f t="shared" si="15"/>
        <v>0</v>
      </c>
      <c r="T79" s="908">
        <f t="shared" si="15"/>
        <v>0</v>
      </c>
      <c r="U79" s="909">
        <f t="shared" si="15"/>
        <v>3</v>
      </c>
      <c r="V79" s="910">
        <f t="shared" si="15"/>
        <v>3</v>
      </c>
      <c r="W79" s="908">
        <f t="shared" si="15"/>
        <v>0</v>
      </c>
      <c r="X79" s="657">
        <f t="shared" si="15"/>
        <v>0</v>
      </c>
      <c r="AD79" s="867">
        <f t="shared" si="14"/>
        <v>0.45</v>
      </c>
    </row>
    <row r="80" spans="1:30" ht="37.5" customHeight="1" x14ac:dyDescent="0.25">
      <c r="A80" s="1278" t="s">
        <v>451</v>
      </c>
      <c r="B80" s="1279"/>
      <c r="C80" s="658"/>
      <c r="D80" s="980">
        <v>7</v>
      </c>
      <c r="E80" s="658"/>
      <c r="F80" s="976"/>
      <c r="G80" s="658">
        <f>G92</f>
        <v>4</v>
      </c>
      <c r="H80" s="658">
        <f>H92</f>
        <v>120</v>
      </c>
      <c r="I80" s="658">
        <f t="shared" ref="I80:X80" si="16">I92</f>
        <v>45</v>
      </c>
      <c r="J80" s="706">
        <f t="shared" si="16"/>
        <v>0</v>
      </c>
      <c r="K80" s="660">
        <f t="shared" si="16"/>
        <v>0</v>
      </c>
      <c r="L80" s="660">
        <f t="shared" si="16"/>
        <v>45</v>
      </c>
      <c r="M80" s="659">
        <f t="shared" si="16"/>
        <v>75</v>
      </c>
      <c r="N80" s="661">
        <f t="shared" si="16"/>
        <v>0</v>
      </c>
      <c r="O80" s="660">
        <f t="shared" si="16"/>
        <v>0</v>
      </c>
      <c r="P80" s="659">
        <f t="shared" si="16"/>
        <v>0</v>
      </c>
      <c r="Q80" s="662">
        <f t="shared" si="16"/>
        <v>0</v>
      </c>
      <c r="R80" s="517">
        <f t="shared" si="16"/>
        <v>0</v>
      </c>
      <c r="S80" s="518">
        <f t="shared" si="16"/>
        <v>0</v>
      </c>
      <c r="T80" s="662">
        <f t="shared" si="16"/>
        <v>0</v>
      </c>
      <c r="U80" s="517">
        <f t="shared" si="16"/>
        <v>0</v>
      </c>
      <c r="V80" s="518">
        <f t="shared" si="16"/>
        <v>0</v>
      </c>
      <c r="W80" s="662">
        <f t="shared" si="16"/>
        <v>3</v>
      </c>
      <c r="X80" s="518">
        <f t="shared" si="16"/>
        <v>0</v>
      </c>
      <c r="AD80" s="867">
        <f t="shared" si="14"/>
        <v>0.375</v>
      </c>
    </row>
    <row r="81" spans="1:30" ht="33.75" customHeight="1" thickBot="1" x14ac:dyDescent="0.3">
      <c r="A81" s="1245" t="s">
        <v>452</v>
      </c>
      <c r="B81" s="1246"/>
      <c r="C81" s="654"/>
      <c r="D81" s="713">
        <v>8</v>
      </c>
      <c r="E81" s="654"/>
      <c r="F81" s="977"/>
      <c r="G81" s="654">
        <f>G95</f>
        <v>4</v>
      </c>
      <c r="H81" s="654">
        <f>H95</f>
        <v>120</v>
      </c>
      <c r="I81" s="654">
        <f t="shared" ref="I81:X81" si="17">I95</f>
        <v>40</v>
      </c>
      <c r="J81" s="705">
        <f t="shared" si="17"/>
        <v>0</v>
      </c>
      <c r="K81" s="543">
        <f t="shared" si="17"/>
        <v>0</v>
      </c>
      <c r="L81" s="543">
        <f t="shared" si="17"/>
        <v>40</v>
      </c>
      <c r="M81" s="544">
        <f t="shared" si="17"/>
        <v>80</v>
      </c>
      <c r="N81" s="542">
        <f t="shared" si="17"/>
        <v>0</v>
      </c>
      <c r="O81" s="543">
        <f t="shared" si="17"/>
        <v>0</v>
      </c>
      <c r="P81" s="544">
        <f t="shared" si="17"/>
        <v>0</v>
      </c>
      <c r="Q81" s="655">
        <f t="shared" si="17"/>
        <v>0</v>
      </c>
      <c r="R81" s="656">
        <f t="shared" si="17"/>
        <v>0</v>
      </c>
      <c r="S81" s="657">
        <f t="shared" si="17"/>
        <v>0</v>
      </c>
      <c r="T81" s="655">
        <f t="shared" si="17"/>
        <v>0</v>
      </c>
      <c r="U81" s="656">
        <f t="shared" si="17"/>
        <v>0</v>
      </c>
      <c r="V81" s="657">
        <f t="shared" si="17"/>
        <v>0</v>
      </c>
      <c r="W81" s="655">
        <f t="shared" si="17"/>
        <v>0</v>
      </c>
      <c r="X81" s="657">
        <f t="shared" si="17"/>
        <v>3</v>
      </c>
      <c r="AD81" s="867">
        <f t="shared" si="14"/>
        <v>0.33333333333333331</v>
      </c>
    </row>
    <row r="82" spans="1:30" ht="18" customHeight="1" x14ac:dyDescent="0.25">
      <c r="A82" s="664" t="s">
        <v>134</v>
      </c>
      <c r="B82" s="971" t="s">
        <v>437</v>
      </c>
      <c r="C82" s="672"/>
      <c r="D82" s="320">
        <v>3</v>
      </c>
      <c r="E82" s="1001"/>
      <c r="F82" s="672"/>
      <c r="G82" s="987">
        <v>4</v>
      </c>
      <c r="H82" s="407">
        <f>G82*30</f>
        <v>120</v>
      </c>
      <c r="I82" s="991">
        <f>J82+K82+L82</f>
        <v>45</v>
      </c>
      <c r="J82" s="514">
        <v>30</v>
      </c>
      <c r="K82" s="515"/>
      <c r="L82" s="515">
        <v>15</v>
      </c>
      <c r="M82" s="993">
        <f t="shared" ref="M82:M87" si="18">H82-I82</f>
        <v>75</v>
      </c>
      <c r="N82" s="242"/>
      <c r="O82" s="735"/>
      <c r="P82" s="513"/>
      <c r="Q82" s="140">
        <v>3</v>
      </c>
      <c r="R82" s="320"/>
      <c r="S82" s="732"/>
      <c r="T82" s="242"/>
      <c r="U82" s="735"/>
      <c r="V82" s="513"/>
      <c r="W82" s="242"/>
      <c r="X82" s="513"/>
      <c r="AD82" s="867">
        <f t="shared" si="14"/>
        <v>0.375</v>
      </c>
    </row>
    <row r="83" spans="1:30" ht="16.5" customHeight="1" x14ac:dyDescent="0.25">
      <c r="A83" s="664" t="s">
        <v>135</v>
      </c>
      <c r="B83" s="971" t="s">
        <v>438</v>
      </c>
      <c r="C83" s="665"/>
      <c r="D83" s="320">
        <v>3</v>
      </c>
      <c r="E83" s="986"/>
      <c r="F83" s="665"/>
      <c r="G83" s="987">
        <v>4</v>
      </c>
      <c r="H83" s="139">
        <f>G83*30</f>
        <v>120</v>
      </c>
      <c r="I83" s="991">
        <f>J83+K83+L83</f>
        <v>45</v>
      </c>
      <c r="J83" s="662">
        <v>30</v>
      </c>
      <c r="K83" s="517"/>
      <c r="L83" s="517">
        <v>15</v>
      </c>
      <c r="M83" s="994">
        <f t="shared" si="18"/>
        <v>75</v>
      </c>
      <c r="N83" s="142"/>
      <c r="O83" s="320"/>
      <c r="P83" s="141"/>
      <c r="Q83" s="140">
        <v>3</v>
      </c>
      <c r="R83" s="320"/>
      <c r="S83" s="732"/>
      <c r="T83" s="142"/>
      <c r="U83" s="320"/>
      <c r="V83" s="141"/>
      <c r="W83" s="142"/>
      <c r="X83" s="141"/>
      <c r="AD83" s="867">
        <f t="shared" si="14"/>
        <v>0.375</v>
      </c>
    </row>
    <row r="84" spans="1:30" x14ac:dyDescent="0.25">
      <c r="A84" s="664" t="s">
        <v>436</v>
      </c>
      <c r="B84" s="972" t="s">
        <v>207</v>
      </c>
      <c r="C84" s="665"/>
      <c r="D84" s="320">
        <v>4</v>
      </c>
      <c r="E84" s="986"/>
      <c r="F84" s="665"/>
      <c r="G84" s="987">
        <v>4</v>
      </c>
      <c r="H84" s="714">
        <f t="shared" ref="H84:H96" si="19">G84*30</f>
        <v>120</v>
      </c>
      <c r="I84" s="719">
        <f t="shared" ref="I84:I96" si="20">J84+K84+L84</f>
        <v>54</v>
      </c>
      <c r="J84" s="718">
        <v>36</v>
      </c>
      <c r="K84" s="716"/>
      <c r="L84" s="716">
        <v>18</v>
      </c>
      <c r="M84" s="995">
        <f t="shared" si="18"/>
        <v>66</v>
      </c>
      <c r="N84" s="718"/>
      <c r="O84" s="719"/>
      <c r="P84" s="717"/>
      <c r="Q84" s="715"/>
      <c r="R84" s="719">
        <v>3</v>
      </c>
      <c r="S84" s="995">
        <v>3</v>
      </c>
      <c r="T84" s="718"/>
      <c r="U84" s="719"/>
      <c r="V84" s="717"/>
      <c r="W84" s="718"/>
      <c r="X84" s="717"/>
      <c r="AD84" s="867">
        <f t="shared" si="14"/>
        <v>0.45</v>
      </c>
    </row>
    <row r="85" spans="1:30" x14ac:dyDescent="0.25">
      <c r="A85" s="663" t="s">
        <v>139</v>
      </c>
      <c r="B85" s="972" t="s">
        <v>181</v>
      </c>
      <c r="C85" s="665"/>
      <c r="D85" s="320">
        <v>4</v>
      </c>
      <c r="E85" s="986"/>
      <c r="F85" s="665"/>
      <c r="G85" s="987">
        <v>4</v>
      </c>
      <c r="H85" s="714">
        <f t="shared" si="19"/>
        <v>120</v>
      </c>
      <c r="I85" s="719">
        <f t="shared" si="20"/>
        <v>54</v>
      </c>
      <c r="J85" s="718">
        <v>36</v>
      </c>
      <c r="K85" s="716"/>
      <c r="L85" s="716">
        <v>18</v>
      </c>
      <c r="M85" s="995">
        <f t="shared" si="18"/>
        <v>66</v>
      </c>
      <c r="N85" s="718"/>
      <c r="O85" s="719"/>
      <c r="P85" s="717"/>
      <c r="Q85" s="715"/>
      <c r="R85" s="719">
        <v>3</v>
      </c>
      <c r="S85" s="995">
        <v>3</v>
      </c>
      <c r="T85" s="718"/>
      <c r="U85" s="719"/>
      <c r="V85" s="717"/>
      <c r="W85" s="718"/>
      <c r="X85" s="717"/>
      <c r="AD85" s="867">
        <f t="shared" si="14"/>
        <v>0.45</v>
      </c>
    </row>
    <row r="86" spans="1:30" x14ac:dyDescent="0.25">
      <c r="A86" s="664" t="s">
        <v>140</v>
      </c>
      <c r="B86" s="972" t="s">
        <v>400</v>
      </c>
      <c r="C86" s="665"/>
      <c r="D86" s="320">
        <v>4</v>
      </c>
      <c r="E86" s="986"/>
      <c r="F86" s="665"/>
      <c r="G86" s="987">
        <v>4</v>
      </c>
      <c r="H86" s="714">
        <f t="shared" si="19"/>
        <v>120</v>
      </c>
      <c r="I86" s="719">
        <f t="shared" si="20"/>
        <v>54</v>
      </c>
      <c r="J86" s="718">
        <v>36</v>
      </c>
      <c r="K86" s="716"/>
      <c r="L86" s="716">
        <v>18</v>
      </c>
      <c r="M86" s="995">
        <f t="shared" si="18"/>
        <v>66</v>
      </c>
      <c r="N86" s="718"/>
      <c r="O86" s="719"/>
      <c r="P86" s="717"/>
      <c r="Q86" s="715"/>
      <c r="R86" s="719">
        <v>3</v>
      </c>
      <c r="S86" s="995">
        <v>3</v>
      </c>
      <c r="T86" s="718"/>
      <c r="U86" s="719"/>
      <c r="V86" s="717"/>
      <c r="W86" s="718"/>
      <c r="X86" s="717"/>
      <c r="AD86" s="867">
        <f t="shared" si="14"/>
        <v>0.45</v>
      </c>
    </row>
    <row r="87" spans="1:30" x14ac:dyDescent="0.25">
      <c r="A87" s="905" t="s">
        <v>141</v>
      </c>
      <c r="B87" s="982" t="s">
        <v>136</v>
      </c>
      <c r="C87" s="970"/>
      <c r="D87" s="981">
        <v>4</v>
      </c>
      <c r="E87" s="1010"/>
      <c r="F87" s="970"/>
      <c r="G87" s="989">
        <v>4</v>
      </c>
      <c r="H87" s="1011">
        <f t="shared" si="19"/>
        <v>120</v>
      </c>
      <c r="I87" s="984">
        <f t="shared" si="20"/>
        <v>54</v>
      </c>
      <c r="J87" s="983">
        <v>36</v>
      </c>
      <c r="K87" s="1012"/>
      <c r="L87" s="1012">
        <v>18</v>
      </c>
      <c r="M87" s="999">
        <f t="shared" si="18"/>
        <v>66</v>
      </c>
      <c r="N87" s="983"/>
      <c r="O87" s="984"/>
      <c r="P87" s="985"/>
      <c r="Q87" s="997"/>
      <c r="R87" s="984">
        <v>3</v>
      </c>
      <c r="S87" s="999">
        <v>3</v>
      </c>
      <c r="T87" s="983"/>
      <c r="U87" s="984"/>
      <c r="V87" s="985"/>
      <c r="W87" s="983"/>
      <c r="X87" s="985"/>
      <c r="AD87" s="867">
        <f t="shared" si="14"/>
        <v>0.45</v>
      </c>
    </row>
    <row r="88" spans="1:30" ht="31.5" x14ac:dyDescent="0.25">
      <c r="A88" s="664" t="s">
        <v>401</v>
      </c>
      <c r="B88" s="707" t="s">
        <v>183</v>
      </c>
      <c r="C88" s="665"/>
      <c r="D88" s="665">
        <v>5</v>
      </c>
      <c r="E88" s="986"/>
      <c r="F88" s="665"/>
      <c r="G88" s="139">
        <v>4</v>
      </c>
      <c r="H88" s="714">
        <f>G88*30</f>
        <v>120</v>
      </c>
      <c r="I88" s="714">
        <f>J88+K88+L88</f>
        <v>45</v>
      </c>
      <c r="J88" s="715"/>
      <c r="K88" s="716"/>
      <c r="L88" s="716">
        <v>45</v>
      </c>
      <c r="M88" s="717">
        <f>H88-I88</f>
        <v>75</v>
      </c>
      <c r="N88" s="718"/>
      <c r="O88" s="719"/>
      <c r="P88" s="717"/>
      <c r="Q88" s="718"/>
      <c r="R88" s="719"/>
      <c r="S88" s="717"/>
      <c r="T88" s="718">
        <v>3</v>
      </c>
      <c r="U88" s="719"/>
      <c r="V88" s="717"/>
      <c r="W88" s="718"/>
      <c r="X88" s="717"/>
      <c r="AD88" s="867"/>
    </row>
    <row r="89" spans="1:30" x14ac:dyDescent="0.25">
      <c r="A89" s="664" t="s">
        <v>402</v>
      </c>
      <c r="B89" s="707" t="s">
        <v>33</v>
      </c>
      <c r="C89" s="665"/>
      <c r="D89" s="665">
        <v>5</v>
      </c>
      <c r="E89" s="986"/>
      <c r="F89" s="665"/>
      <c r="G89" s="139">
        <v>4</v>
      </c>
      <c r="H89" s="714">
        <f>G89*30</f>
        <v>120</v>
      </c>
      <c r="I89" s="714">
        <f>J89+K89+L89</f>
        <v>45</v>
      </c>
      <c r="J89" s="715">
        <v>15</v>
      </c>
      <c r="K89" s="716"/>
      <c r="L89" s="716">
        <v>30</v>
      </c>
      <c r="M89" s="717">
        <f>H88-I89</f>
        <v>75</v>
      </c>
      <c r="N89" s="718"/>
      <c r="O89" s="719"/>
      <c r="P89" s="717"/>
      <c r="Q89" s="718"/>
      <c r="R89" s="719"/>
      <c r="S89" s="717"/>
      <c r="T89" s="718">
        <v>3</v>
      </c>
      <c r="U89" s="719"/>
      <c r="V89" s="717"/>
      <c r="W89" s="718"/>
      <c r="X89" s="717"/>
      <c r="AD89" s="867"/>
    </row>
    <row r="90" spans="1:30" ht="31.5" x14ac:dyDescent="0.25">
      <c r="A90" s="663" t="s">
        <v>404</v>
      </c>
      <c r="B90" s="971" t="s">
        <v>184</v>
      </c>
      <c r="C90" s="665"/>
      <c r="D90" s="320">
        <v>6</v>
      </c>
      <c r="E90" s="986"/>
      <c r="F90" s="665"/>
      <c r="G90" s="987">
        <v>4</v>
      </c>
      <c r="H90" s="714">
        <f t="shared" si="19"/>
        <v>120</v>
      </c>
      <c r="I90" s="719">
        <f t="shared" si="20"/>
        <v>54</v>
      </c>
      <c r="J90" s="718"/>
      <c r="K90" s="716"/>
      <c r="L90" s="716">
        <v>54</v>
      </c>
      <c r="M90" s="995">
        <f>H90-I90</f>
        <v>66</v>
      </c>
      <c r="N90" s="718"/>
      <c r="O90" s="719"/>
      <c r="P90" s="717"/>
      <c r="Q90" s="715"/>
      <c r="R90" s="719"/>
      <c r="S90" s="995"/>
      <c r="T90" s="718"/>
      <c r="U90" s="719">
        <v>3</v>
      </c>
      <c r="V90" s="717">
        <v>3</v>
      </c>
      <c r="W90" s="718"/>
      <c r="X90" s="717"/>
      <c r="AD90" s="867">
        <f t="shared" si="14"/>
        <v>0.45</v>
      </c>
    </row>
    <row r="91" spans="1:30" x14ac:dyDescent="0.25">
      <c r="A91" s="664" t="s">
        <v>405</v>
      </c>
      <c r="B91" s="971" t="s">
        <v>403</v>
      </c>
      <c r="C91" s="665"/>
      <c r="D91" s="320">
        <v>6</v>
      </c>
      <c r="E91" s="986"/>
      <c r="F91" s="665"/>
      <c r="G91" s="987">
        <v>4</v>
      </c>
      <c r="H91" s="714">
        <f t="shared" si="19"/>
        <v>120</v>
      </c>
      <c r="I91" s="719">
        <f t="shared" si="20"/>
        <v>54</v>
      </c>
      <c r="J91" s="718">
        <v>18</v>
      </c>
      <c r="K91" s="716"/>
      <c r="L91" s="716">
        <v>36</v>
      </c>
      <c r="M91" s="995">
        <f>H90-I91</f>
        <v>66</v>
      </c>
      <c r="N91" s="718"/>
      <c r="O91" s="719"/>
      <c r="P91" s="717"/>
      <c r="Q91" s="715"/>
      <c r="R91" s="719"/>
      <c r="S91" s="995"/>
      <c r="T91" s="718"/>
      <c r="U91" s="719">
        <v>3</v>
      </c>
      <c r="V91" s="717">
        <v>3</v>
      </c>
      <c r="W91" s="718"/>
      <c r="X91" s="717"/>
      <c r="AD91" s="867">
        <f t="shared" si="14"/>
        <v>0.45</v>
      </c>
    </row>
    <row r="92" spans="1:30" ht="31.5" x14ac:dyDescent="0.25">
      <c r="A92" s="664" t="s">
        <v>407</v>
      </c>
      <c r="B92" s="971" t="s">
        <v>185</v>
      </c>
      <c r="C92" s="665"/>
      <c r="D92" s="320">
        <v>7</v>
      </c>
      <c r="E92" s="986"/>
      <c r="F92" s="665"/>
      <c r="G92" s="987">
        <v>4</v>
      </c>
      <c r="H92" s="714">
        <f t="shared" si="19"/>
        <v>120</v>
      </c>
      <c r="I92" s="719">
        <f t="shared" si="20"/>
        <v>45</v>
      </c>
      <c r="J92" s="718"/>
      <c r="K92" s="716"/>
      <c r="L92" s="716">
        <v>45</v>
      </c>
      <c r="M92" s="995">
        <f>H92-I92</f>
        <v>75</v>
      </c>
      <c r="N92" s="718"/>
      <c r="O92" s="719"/>
      <c r="P92" s="717"/>
      <c r="Q92" s="715"/>
      <c r="R92" s="719"/>
      <c r="S92" s="995"/>
      <c r="T92" s="718"/>
      <c r="U92" s="719"/>
      <c r="V92" s="717"/>
      <c r="W92" s="718">
        <v>3</v>
      </c>
      <c r="X92" s="717"/>
      <c r="AD92" s="867">
        <f t="shared" si="14"/>
        <v>0.375</v>
      </c>
    </row>
    <row r="93" spans="1:30" x14ac:dyDescent="0.25">
      <c r="A93" s="664" t="s">
        <v>408</v>
      </c>
      <c r="B93" s="973" t="s">
        <v>406</v>
      </c>
      <c r="C93" s="667"/>
      <c r="D93" s="321">
        <v>7</v>
      </c>
      <c r="E93" s="238"/>
      <c r="F93" s="667"/>
      <c r="G93" s="988">
        <v>4</v>
      </c>
      <c r="H93" s="714">
        <f t="shared" si="19"/>
        <v>120</v>
      </c>
      <c r="I93" s="719">
        <f t="shared" si="20"/>
        <v>45</v>
      </c>
      <c r="J93" s="718">
        <v>15</v>
      </c>
      <c r="K93" s="716"/>
      <c r="L93" s="716">
        <v>30</v>
      </c>
      <c r="M93" s="995">
        <f>H92-I93</f>
        <v>75</v>
      </c>
      <c r="N93" s="245"/>
      <c r="O93" s="720"/>
      <c r="P93" s="234"/>
      <c r="Q93" s="594"/>
      <c r="R93" s="720"/>
      <c r="S93" s="998"/>
      <c r="T93" s="245"/>
      <c r="U93" s="720"/>
      <c r="V93" s="234"/>
      <c r="W93" s="245">
        <v>3</v>
      </c>
      <c r="X93" s="234"/>
      <c r="AD93" s="867">
        <f t="shared" si="14"/>
        <v>0.375</v>
      </c>
    </row>
    <row r="94" spans="1:30" ht="31.5" x14ac:dyDescent="0.25">
      <c r="A94" s="664" t="s">
        <v>409</v>
      </c>
      <c r="B94" s="971" t="s">
        <v>40</v>
      </c>
      <c r="C94" s="667"/>
      <c r="D94" s="321">
        <v>7</v>
      </c>
      <c r="E94" s="238"/>
      <c r="F94" s="667"/>
      <c r="G94" s="988">
        <v>4</v>
      </c>
      <c r="H94" s="714">
        <f t="shared" si="19"/>
        <v>120</v>
      </c>
      <c r="I94" s="719">
        <f t="shared" si="20"/>
        <v>45</v>
      </c>
      <c r="J94" s="718">
        <v>15</v>
      </c>
      <c r="K94" s="716"/>
      <c r="L94" s="716">
        <v>30</v>
      </c>
      <c r="M94" s="995">
        <f>H93-I94</f>
        <v>75</v>
      </c>
      <c r="N94" s="245"/>
      <c r="O94" s="720"/>
      <c r="P94" s="234"/>
      <c r="Q94" s="594"/>
      <c r="R94" s="720"/>
      <c r="S94" s="998"/>
      <c r="T94" s="245"/>
      <c r="U94" s="720"/>
      <c r="V94" s="234"/>
      <c r="W94" s="245">
        <v>3</v>
      </c>
      <c r="X94" s="234"/>
      <c r="AD94" s="867">
        <f t="shared" si="14"/>
        <v>0.375</v>
      </c>
    </row>
    <row r="95" spans="1:30" ht="31.5" x14ac:dyDescent="0.25">
      <c r="A95" s="663" t="s">
        <v>447</v>
      </c>
      <c r="B95" s="971" t="s">
        <v>186</v>
      </c>
      <c r="C95" s="667"/>
      <c r="D95" s="321">
        <v>8</v>
      </c>
      <c r="E95" s="238"/>
      <c r="F95" s="667"/>
      <c r="G95" s="988">
        <v>4</v>
      </c>
      <c r="H95" s="714">
        <f t="shared" si="19"/>
        <v>120</v>
      </c>
      <c r="I95" s="720">
        <f t="shared" si="20"/>
        <v>40</v>
      </c>
      <c r="J95" s="718"/>
      <c r="K95" s="716"/>
      <c r="L95" s="716">
        <v>40</v>
      </c>
      <c r="M95" s="995">
        <f>H95-I95</f>
        <v>80</v>
      </c>
      <c r="N95" s="245"/>
      <c r="O95" s="720"/>
      <c r="P95" s="234"/>
      <c r="Q95" s="594"/>
      <c r="R95" s="720"/>
      <c r="S95" s="998"/>
      <c r="T95" s="245"/>
      <c r="U95" s="720"/>
      <c r="V95" s="234"/>
      <c r="W95" s="245"/>
      <c r="X95" s="234">
        <v>3</v>
      </c>
      <c r="AD95" s="867">
        <f t="shared" si="14"/>
        <v>0.33333333333333331</v>
      </c>
    </row>
    <row r="96" spans="1:30" ht="16.5" customHeight="1" thickBot="1" x14ac:dyDescent="0.3">
      <c r="A96" s="905" t="s">
        <v>448</v>
      </c>
      <c r="B96" s="982" t="s">
        <v>410</v>
      </c>
      <c r="C96" s="970"/>
      <c r="D96" s="981">
        <v>8</v>
      </c>
      <c r="E96" s="1002"/>
      <c r="F96" s="670"/>
      <c r="G96" s="989">
        <v>4</v>
      </c>
      <c r="H96" s="906">
        <f t="shared" si="19"/>
        <v>120</v>
      </c>
      <c r="I96" s="992">
        <f t="shared" si="20"/>
        <v>40</v>
      </c>
      <c r="J96" s="830"/>
      <c r="K96" s="721"/>
      <c r="L96" s="721">
        <v>40</v>
      </c>
      <c r="M96" s="996">
        <f>H95-I96</f>
        <v>80</v>
      </c>
      <c r="N96" s="983"/>
      <c r="O96" s="984"/>
      <c r="P96" s="985"/>
      <c r="Q96" s="997"/>
      <c r="R96" s="984"/>
      <c r="S96" s="999"/>
      <c r="T96" s="983"/>
      <c r="U96" s="984"/>
      <c r="V96" s="985"/>
      <c r="W96" s="983"/>
      <c r="X96" s="985">
        <v>3</v>
      </c>
      <c r="AD96" s="867">
        <f t="shared" si="14"/>
        <v>0.33333333333333331</v>
      </c>
    </row>
    <row r="97" spans="1:30" ht="16.5" customHeight="1" thickBot="1" x14ac:dyDescent="0.3">
      <c r="A97" s="1453" t="s">
        <v>486</v>
      </c>
      <c r="B97" s="1521"/>
      <c r="C97" s="1521"/>
      <c r="D97" s="1521"/>
      <c r="E97" s="1521"/>
      <c r="F97" s="1454"/>
      <c r="G97" s="949">
        <f>G76+G77+G78+G79+G80+G81</f>
        <v>24</v>
      </c>
      <c r="H97" s="521">
        <f>H76+H77+H78+H79+H80+H81</f>
        <v>720</v>
      </c>
      <c r="I97" s="521">
        <f>I76+I77+I78+I79+I80+I81</f>
        <v>283</v>
      </c>
      <c r="J97" s="521">
        <f>J76+J77+J78+J79+J80+J81</f>
        <v>66</v>
      </c>
      <c r="K97" s="521"/>
      <c r="L97" s="521">
        <f>L76+L77+L78+L79+L80+L81</f>
        <v>217</v>
      </c>
      <c r="M97" s="521">
        <f>M76+M77+M78+M79+M80+M81</f>
        <v>437</v>
      </c>
      <c r="N97" s="990"/>
      <c r="O97" s="1000"/>
      <c r="P97" s="990"/>
      <c r="Q97" s="1003">
        <f>Q76</f>
        <v>3</v>
      </c>
      <c r="R97" s="521">
        <f>R77</f>
        <v>3</v>
      </c>
      <c r="S97" s="521">
        <f>S77</f>
        <v>3</v>
      </c>
      <c r="T97" s="521">
        <f>T78</f>
        <v>3</v>
      </c>
      <c r="U97" s="521">
        <f>U79</f>
        <v>3</v>
      </c>
      <c r="V97" s="521">
        <f>V79</f>
        <v>3</v>
      </c>
      <c r="W97" s="521">
        <f>W80</f>
        <v>3</v>
      </c>
      <c r="X97" s="521">
        <f>X81</f>
        <v>3</v>
      </c>
      <c r="AD97" s="867"/>
    </row>
    <row r="98" spans="1:30" ht="16.5" thickBot="1" x14ac:dyDescent="0.3">
      <c r="A98" s="1267" t="s">
        <v>208</v>
      </c>
      <c r="B98" s="1268"/>
      <c r="C98" s="1268"/>
      <c r="D98" s="1268"/>
      <c r="E98" s="1268"/>
      <c r="F98" s="1268"/>
      <c r="G98" s="1268"/>
      <c r="H98" s="1268"/>
      <c r="I98" s="1268"/>
      <c r="J98" s="1268"/>
      <c r="K98" s="1268"/>
      <c r="L98" s="1268"/>
      <c r="M98" s="1268"/>
      <c r="N98" s="1268"/>
      <c r="O98" s="1268"/>
      <c r="P98" s="1268"/>
      <c r="Q98" s="1268"/>
      <c r="R98" s="1268"/>
      <c r="S98" s="1268"/>
      <c r="T98" s="1268"/>
      <c r="U98" s="1268"/>
      <c r="V98" s="1268"/>
      <c r="W98" s="1268"/>
      <c r="X98" s="1269"/>
      <c r="AD98" s="867" t="e">
        <f t="shared" si="14"/>
        <v>#DIV/0!</v>
      </c>
    </row>
    <row r="99" spans="1:30" ht="30.75" customHeight="1" thickBot="1" x14ac:dyDescent="0.3">
      <c r="A99" s="1271" t="s">
        <v>453</v>
      </c>
      <c r="B99" s="1272"/>
      <c r="C99" s="708"/>
      <c r="D99" s="650">
        <v>4</v>
      </c>
      <c r="E99" s="653"/>
      <c r="F99" s="651"/>
      <c r="G99" s="709">
        <f t="shared" ref="G99:X99" si="21">G105</f>
        <v>4</v>
      </c>
      <c r="H99" s="650">
        <f t="shared" si="21"/>
        <v>120</v>
      </c>
      <c r="I99" s="650">
        <f t="shared" si="21"/>
        <v>54</v>
      </c>
      <c r="J99" s="710">
        <f t="shared" si="21"/>
        <v>18</v>
      </c>
      <c r="K99" s="652">
        <f t="shared" si="21"/>
        <v>0</v>
      </c>
      <c r="L99" s="652">
        <f t="shared" si="21"/>
        <v>36</v>
      </c>
      <c r="M99" s="651">
        <f t="shared" si="21"/>
        <v>66</v>
      </c>
      <c r="N99" s="653">
        <f t="shared" si="21"/>
        <v>0</v>
      </c>
      <c r="O99" s="652">
        <f t="shared" si="21"/>
        <v>0</v>
      </c>
      <c r="P99" s="651">
        <f t="shared" si="21"/>
        <v>0</v>
      </c>
      <c r="Q99" s="653">
        <f t="shared" si="21"/>
        <v>0</v>
      </c>
      <c r="R99" s="515">
        <f t="shared" si="21"/>
        <v>3</v>
      </c>
      <c r="S99" s="516">
        <f t="shared" si="21"/>
        <v>3</v>
      </c>
      <c r="T99" s="514">
        <f t="shared" si="21"/>
        <v>0</v>
      </c>
      <c r="U99" s="515">
        <f t="shared" si="21"/>
        <v>0</v>
      </c>
      <c r="V99" s="516">
        <f t="shared" si="21"/>
        <v>0</v>
      </c>
      <c r="W99" s="514">
        <f t="shared" si="21"/>
        <v>0</v>
      </c>
      <c r="X99" s="516">
        <f t="shared" si="21"/>
        <v>0</v>
      </c>
      <c r="AD99" s="867">
        <f t="shared" si="14"/>
        <v>0.45</v>
      </c>
    </row>
    <row r="100" spans="1:30" ht="34.5" customHeight="1" x14ac:dyDescent="0.25">
      <c r="A100" s="1271" t="s">
        <v>454</v>
      </c>
      <c r="B100" s="1272"/>
      <c r="C100" s="708"/>
      <c r="D100" s="650">
        <v>5</v>
      </c>
      <c r="E100" s="653"/>
      <c r="F100" s="651"/>
      <c r="G100" s="709">
        <f t="shared" ref="G100:X100" si="22">G107</f>
        <v>4</v>
      </c>
      <c r="H100" s="650">
        <f t="shared" si="22"/>
        <v>120</v>
      </c>
      <c r="I100" s="650">
        <f t="shared" si="22"/>
        <v>45</v>
      </c>
      <c r="J100" s="710">
        <f t="shared" si="22"/>
        <v>30</v>
      </c>
      <c r="K100" s="652">
        <f t="shared" si="22"/>
        <v>0</v>
      </c>
      <c r="L100" s="652">
        <f t="shared" si="22"/>
        <v>15</v>
      </c>
      <c r="M100" s="651">
        <f t="shared" si="22"/>
        <v>75</v>
      </c>
      <c r="N100" s="653">
        <f t="shared" si="22"/>
        <v>0</v>
      </c>
      <c r="O100" s="652">
        <f t="shared" si="22"/>
        <v>0</v>
      </c>
      <c r="P100" s="651">
        <f t="shared" si="22"/>
        <v>0</v>
      </c>
      <c r="Q100" s="653">
        <f t="shared" si="22"/>
        <v>0</v>
      </c>
      <c r="R100" s="652">
        <f t="shared" si="22"/>
        <v>0</v>
      </c>
      <c r="S100" s="651">
        <f t="shared" si="22"/>
        <v>0</v>
      </c>
      <c r="T100" s="514">
        <f t="shared" si="22"/>
        <v>3</v>
      </c>
      <c r="U100" s="515">
        <f t="shared" si="22"/>
        <v>0</v>
      </c>
      <c r="V100" s="516">
        <f t="shared" si="22"/>
        <v>0</v>
      </c>
      <c r="W100" s="514">
        <f t="shared" si="22"/>
        <v>0</v>
      </c>
      <c r="X100" s="516">
        <f t="shared" si="22"/>
        <v>0</v>
      </c>
      <c r="AD100" s="867">
        <f t="shared" si="14"/>
        <v>0.375</v>
      </c>
    </row>
    <row r="101" spans="1:30" ht="34.5" customHeight="1" x14ac:dyDescent="0.25">
      <c r="A101" s="1273" t="s">
        <v>455</v>
      </c>
      <c r="B101" s="1274"/>
      <c r="C101" s="711"/>
      <c r="D101" s="664">
        <v>6.6</v>
      </c>
      <c r="E101" s="1044"/>
      <c r="F101" s="487"/>
      <c r="G101" s="712">
        <f>G109+G110</f>
        <v>8</v>
      </c>
      <c r="H101" s="582">
        <f t="shared" ref="H101:X101" si="23">H109+H110</f>
        <v>240</v>
      </c>
      <c r="I101" s="582">
        <f t="shared" si="23"/>
        <v>108</v>
      </c>
      <c r="J101" s="583">
        <f t="shared" si="23"/>
        <v>72</v>
      </c>
      <c r="K101" s="458">
        <f t="shared" si="23"/>
        <v>0</v>
      </c>
      <c r="L101" s="458">
        <f t="shared" si="23"/>
        <v>36</v>
      </c>
      <c r="M101" s="487">
        <f t="shared" si="23"/>
        <v>132</v>
      </c>
      <c r="N101" s="1044">
        <f t="shared" si="23"/>
        <v>0</v>
      </c>
      <c r="O101" s="458">
        <f t="shared" si="23"/>
        <v>0</v>
      </c>
      <c r="P101" s="487">
        <f t="shared" si="23"/>
        <v>0</v>
      </c>
      <c r="Q101" s="1044">
        <f t="shared" si="23"/>
        <v>0</v>
      </c>
      <c r="R101" s="458">
        <f t="shared" si="23"/>
        <v>0</v>
      </c>
      <c r="S101" s="487">
        <f t="shared" si="23"/>
        <v>0</v>
      </c>
      <c r="T101" s="244">
        <f t="shared" si="23"/>
        <v>0</v>
      </c>
      <c r="U101" s="232">
        <v>6</v>
      </c>
      <c r="V101" s="233">
        <v>6</v>
      </c>
      <c r="W101" s="244">
        <f t="shared" si="23"/>
        <v>0</v>
      </c>
      <c r="X101" s="233">
        <f t="shared" si="23"/>
        <v>0</v>
      </c>
      <c r="AD101" s="867">
        <f t="shared" si="14"/>
        <v>0.45</v>
      </c>
    </row>
    <row r="102" spans="1:30" ht="34.5" customHeight="1" x14ac:dyDescent="0.25">
      <c r="A102" s="1273" t="s">
        <v>456</v>
      </c>
      <c r="B102" s="1274"/>
      <c r="C102" s="711"/>
      <c r="D102" s="582" t="s">
        <v>411</v>
      </c>
      <c r="E102" s="1044"/>
      <c r="F102" s="487"/>
      <c r="G102" s="712">
        <f>G113*4</f>
        <v>16</v>
      </c>
      <c r="H102" s="582">
        <f t="shared" ref="H102:X102" si="24">H113*4</f>
        <v>480</v>
      </c>
      <c r="I102" s="582">
        <f t="shared" si="24"/>
        <v>180</v>
      </c>
      <c r="J102" s="583">
        <f t="shared" si="24"/>
        <v>120</v>
      </c>
      <c r="K102" s="458">
        <f t="shared" si="24"/>
        <v>0</v>
      </c>
      <c r="L102" s="458">
        <f t="shared" si="24"/>
        <v>60</v>
      </c>
      <c r="M102" s="487">
        <f t="shared" si="24"/>
        <v>300</v>
      </c>
      <c r="N102" s="1044">
        <f t="shared" si="24"/>
        <v>0</v>
      </c>
      <c r="O102" s="458">
        <f t="shared" si="24"/>
        <v>0</v>
      </c>
      <c r="P102" s="487">
        <f t="shared" si="24"/>
        <v>0</v>
      </c>
      <c r="Q102" s="1044">
        <f t="shared" si="24"/>
        <v>0</v>
      </c>
      <c r="R102" s="458">
        <f t="shared" si="24"/>
        <v>0</v>
      </c>
      <c r="S102" s="487">
        <f t="shared" si="24"/>
        <v>0</v>
      </c>
      <c r="T102" s="244">
        <f t="shared" si="24"/>
        <v>0</v>
      </c>
      <c r="U102" s="232">
        <f t="shared" si="24"/>
        <v>0</v>
      </c>
      <c r="V102" s="233">
        <f t="shared" si="24"/>
        <v>0</v>
      </c>
      <c r="W102" s="244">
        <v>12</v>
      </c>
      <c r="X102" s="233">
        <f t="shared" si="24"/>
        <v>0</v>
      </c>
      <c r="AD102" s="867">
        <f t="shared" si="14"/>
        <v>0.375</v>
      </c>
    </row>
    <row r="103" spans="1:30" ht="34.5" customHeight="1" thickBot="1" x14ac:dyDescent="0.3">
      <c r="A103" s="1275" t="s">
        <v>457</v>
      </c>
      <c r="B103" s="1276"/>
      <c r="C103" s="713"/>
      <c r="D103" s="669">
        <v>8.8000000000000007</v>
      </c>
      <c r="E103" s="542"/>
      <c r="F103" s="544"/>
      <c r="G103" s="713">
        <f>G121*2</f>
        <v>8</v>
      </c>
      <c r="H103" s="654">
        <f t="shared" ref="H103:W103" si="25">H121*2</f>
        <v>240</v>
      </c>
      <c r="I103" s="654">
        <f t="shared" si="25"/>
        <v>80</v>
      </c>
      <c r="J103" s="705">
        <f>J121*2</f>
        <v>52</v>
      </c>
      <c r="K103" s="543">
        <f t="shared" si="25"/>
        <v>0</v>
      </c>
      <c r="L103" s="543">
        <f>L121*2</f>
        <v>28</v>
      </c>
      <c r="M103" s="544">
        <f t="shared" si="25"/>
        <v>160</v>
      </c>
      <c r="N103" s="542">
        <f t="shared" si="25"/>
        <v>0</v>
      </c>
      <c r="O103" s="543">
        <f t="shared" si="25"/>
        <v>0</v>
      </c>
      <c r="P103" s="544">
        <f t="shared" si="25"/>
        <v>0</v>
      </c>
      <c r="Q103" s="542">
        <f t="shared" si="25"/>
        <v>0</v>
      </c>
      <c r="R103" s="543">
        <f t="shared" si="25"/>
        <v>0</v>
      </c>
      <c r="S103" s="544">
        <f t="shared" si="25"/>
        <v>0</v>
      </c>
      <c r="T103" s="655">
        <f t="shared" si="25"/>
        <v>0</v>
      </c>
      <c r="U103" s="656">
        <f t="shared" si="25"/>
        <v>0</v>
      </c>
      <c r="V103" s="657">
        <f t="shared" si="25"/>
        <v>0</v>
      </c>
      <c r="W103" s="655">
        <f t="shared" si="25"/>
        <v>0</v>
      </c>
      <c r="X103" s="657">
        <v>6</v>
      </c>
      <c r="AD103" s="867">
        <f t="shared" si="14"/>
        <v>0.33333333333333331</v>
      </c>
    </row>
    <row r="104" spans="1:30" ht="34.5" customHeight="1" x14ac:dyDescent="0.25">
      <c r="A104" s="858" t="s">
        <v>142</v>
      </c>
      <c r="B104" s="723" t="s">
        <v>35</v>
      </c>
      <c r="C104" s="367"/>
      <c r="D104" s="672">
        <v>4</v>
      </c>
      <c r="E104" s="242"/>
      <c r="F104" s="513"/>
      <c r="G104" s="407">
        <v>4</v>
      </c>
      <c r="H104" s="827">
        <f>G104*30</f>
        <v>120</v>
      </c>
      <c r="I104" s="728">
        <f>J104+K104+L104</f>
        <v>54</v>
      </c>
      <c r="J104" s="514">
        <v>18</v>
      </c>
      <c r="K104" s="515"/>
      <c r="L104" s="515">
        <v>36</v>
      </c>
      <c r="M104" s="516">
        <f>H104-I104</f>
        <v>66</v>
      </c>
      <c r="N104" s="140"/>
      <c r="O104" s="320"/>
      <c r="P104" s="732"/>
      <c r="Q104" s="242"/>
      <c r="R104" s="735">
        <v>3</v>
      </c>
      <c r="S104" s="513">
        <v>3</v>
      </c>
      <c r="T104" s="140"/>
      <c r="U104" s="320"/>
      <c r="V104" s="732"/>
      <c r="W104" s="242"/>
      <c r="X104" s="513"/>
      <c r="AD104" s="867">
        <f t="shared" si="14"/>
        <v>0.45</v>
      </c>
    </row>
    <row r="105" spans="1:30" ht="16.5" customHeight="1" x14ac:dyDescent="0.25">
      <c r="A105" s="858" t="s">
        <v>143</v>
      </c>
      <c r="B105" s="385" t="s">
        <v>248</v>
      </c>
      <c r="C105" s="862"/>
      <c r="D105" s="665">
        <v>4</v>
      </c>
      <c r="E105" s="142"/>
      <c r="F105" s="141"/>
      <c r="G105" s="139">
        <v>4</v>
      </c>
      <c r="H105" s="714">
        <f>G105*30</f>
        <v>120</v>
      </c>
      <c r="I105" s="666">
        <f>J105+K105+L105</f>
        <v>54</v>
      </c>
      <c r="J105" s="662">
        <v>18</v>
      </c>
      <c r="K105" s="517"/>
      <c r="L105" s="517">
        <v>36</v>
      </c>
      <c r="M105" s="518">
        <f>H105-I105</f>
        <v>66</v>
      </c>
      <c r="N105" s="140"/>
      <c r="O105" s="320"/>
      <c r="P105" s="732"/>
      <c r="Q105" s="142"/>
      <c r="R105" s="320">
        <v>3</v>
      </c>
      <c r="S105" s="141">
        <v>3</v>
      </c>
      <c r="T105" s="140"/>
      <c r="U105" s="320"/>
      <c r="V105" s="732"/>
      <c r="W105" s="142"/>
      <c r="X105" s="141"/>
      <c r="AD105" s="867">
        <f t="shared" si="14"/>
        <v>0.45</v>
      </c>
    </row>
    <row r="106" spans="1:30" ht="16.5" customHeight="1" x14ac:dyDescent="0.25">
      <c r="A106" s="858" t="s">
        <v>144</v>
      </c>
      <c r="B106" s="385" t="s">
        <v>288</v>
      </c>
      <c r="C106" s="368"/>
      <c r="D106" s="667">
        <v>4</v>
      </c>
      <c r="E106" s="159"/>
      <c r="F106" s="147"/>
      <c r="G106" s="148">
        <v>4</v>
      </c>
      <c r="H106" s="675">
        <f>G106*30</f>
        <v>120</v>
      </c>
      <c r="I106" s="668">
        <f>J106+K106+L106</f>
        <v>54</v>
      </c>
      <c r="J106" s="244">
        <v>18</v>
      </c>
      <c r="K106" s="232"/>
      <c r="L106" s="232">
        <v>36</v>
      </c>
      <c r="M106" s="233">
        <f>H106-I106</f>
        <v>66</v>
      </c>
      <c r="N106" s="157"/>
      <c r="O106" s="138"/>
      <c r="P106" s="733"/>
      <c r="Q106" s="159"/>
      <c r="R106" s="138">
        <v>3</v>
      </c>
      <c r="S106" s="147">
        <v>3</v>
      </c>
      <c r="T106" s="157"/>
      <c r="U106" s="138"/>
      <c r="V106" s="733"/>
      <c r="W106" s="159"/>
      <c r="X106" s="147"/>
      <c r="AD106" s="867">
        <f t="shared" si="14"/>
        <v>0.45</v>
      </c>
    </row>
    <row r="107" spans="1:30" x14ac:dyDescent="0.25">
      <c r="A107" s="858" t="s">
        <v>145</v>
      </c>
      <c r="B107" s="724" t="s">
        <v>425</v>
      </c>
      <c r="C107" s="368"/>
      <c r="D107" s="667">
        <v>5</v>
      </c>
      <c r="E107" s="159"/>
      <c r="F107" s="147"/>
      <c r="G107" s="148">
        <v>4</v>
      </c>
      <c r="H107" s="538">
        <f>G107*30</f>
        <v>120</v>
      </c>
      <c r="I107" s="667">
        <f t="shared" ref="I107:I116" si="26">J107+L107+K107</f>
        <v>45</v>
      </c>
      <c r="J107" s="159">
        <v>30</v>
      </c>
      <c r="K107" s="138"/>
      <c r="L107" s="138">
        <v>15</v>
      </c>
      <c r="M107" s="151">
        <f>H107-I107</f>
        <v>75</v>
      </c>
      <c r="N107" s="157"/>
      <c r="O107" s="138"/>
      <c r="P107" s="733"/>
      <c r="Q107" s="159"/>
      <c r="R107" s="138"/>
      <c r="S107" s="147"/>
      <c r="T107" s="157">
        <v>3</v>
      </c>
      <c r="U107" s="138"/>
      <c r="V107" s="733"/>
      <c r="W107" s="159"/>
      <c r="X107" s="147"/>
      <c r="AD107" s="867">
        <f t="shared" si="14"/>
        <v>0.375</v>
      </c>
    </row>
    <row r="108" spans="1:30" ht="16.5" customHeight="1" x14ac:dyDescent="0.25">
      <c r="A108" s="858" t="s">
        <v>146</v>
      </c>
      <c r="B108" s="724" t="s">
        <v>439</v>
      </c>
      <c r="C108" s="863"/>
      <c r="D108" s="585" t="s">
        <v>348</v>
      </c>
      <c r="E108" s="727"/>
      <c r="F108" s="674"/>
      <c r="G108" s="148">
        <v>4</v>
      </c>
      <c r="H108" s="668">
        <v>120</v>
      </c>
      <c r="I108" s="667">
        <f t="shared" si="26"/>
        <v>45</v>
      </c>
      <c r="J108" s="244">
        <v>30</v>
      </c>
      <c r="K108" s="232">
        <f>SUM(K109:K114)</f>
        <v>0</v>
      </c>
      <c r="L108" s="232">
        <v>15</v>
      </c>
      <c r="M108" s="233">
        <v>75</v>
      </c>
      <c r="N108" s="157"/>
      <c r="O108" s="138"/>
      <c r="P108" s="733"/>
      <c r="Q108" s="159"/>
      <c r="R108" s="138"/>
      <c r="S108" s="147"/>
      <c r="T108" s="157">
        <v>3</v>
      </c>
      <c r="U108" s="138"/>
      <c r="V108" s="733"/>
      <c r="W108" s="159"/>
      <c r="X108" s="147"/>
      <c r="AD108" s="867">
        <f t="shared" si="14"/>
        <v>0.375</v>
      </c>
    </row>
    <row r="109" spans="1:30" x14ac:dyDescent="0.25">
      <c r="A109" s="858" t="s">
        <v>147</v>
      </c>
      <c r="B109" s="724" t="s">
        <v>273</v>
      </c>
      <c r="C109" s="863"/>
      <c r="D109" s="585" t="s">
        <v>412</v>
      </c>
      <c r="E109" s="727"/>
      <c r="F109" s="674"/>
      <c r="G109" s="148">
        <v>4</v>
      </c>
      <c r="H109" s="584">
        <f t="shared" ref="H109:H120" si="27">G109*30</f>
        <v>120</v>
      </c>
      <c r="I109" s="675">
        <f t="shared" si="26"/>
        <v>54</v>
      </c>
      <c r="J109" s="730">
        <v>36</v>
      </c>
      <c r="K109" s="150"/>
      <c r="L109" s="150">
        <v>18</v>
      </c>
      <c r="M109" s="151">
        <f t="shared" ref="M109:M120" si="28">H109-I109</f>
        <v>66</v>
      </c>
      <c r="N109" s="154"/>
      <c r="O109" s="603"/>
      <c r="P109" s="155"/>
      <c r="Q109" s="152"/>
      <c r="R109" s="603"/>
      <c r="S109" s="153"/>
      <c r="T109" s="154"/>
      <c r="U109" s="603">
        <v>3</v>
      </c>
      <c r="V109" s="155">
        <v>3</v>
      </c>
      <c r="W109" s="152"/>
      <c r="X109" s="147"/>
      <c r="AD109" s="867">
        <f t="shared" si="14"/>
        <v>0.45</v>
      </c>
    </row>
    <row r="110" spans="1:30" x14ac:dyDescent="0.25">
      <c r="A110" s="858" t="s">
        <v>148</v>
      </c>
      <c r="B110" s="724" t="s">
        <v>274</v>
      </c>
      <c r="C110" s="863"/>
      <c r="D110" s="585" t="s">
        <v>412</v>
      </c>
      <c r="E110" s="673"/>
      <c r="F110" s="674"/>
      <c r="G110" s="148">
        <v>4</v>
      </c>
      <c r="H110" s="584">
        <f t="shared" si="27"/>
        <v>120</v>
      </c>
      <c r="I110" s="675">
        <f t="shared" si="26"/>
        <v>54</v>
      </c>
      <c r="J110" s="730">
        <v>36</v>
      </c>
      <c r="K110" s="150"/>
      <c r="L110" s="150">
        <v>18</v>
      </c>
      <c r="M110" s="151">
        <f t="shared" si="28"/>
        <v>66</v>
      </c>
      <c r="N110" s="154"/>
      <c r="O110" s="307"/>
      <c r="P110" s="155"/>
      <c r="Q110" s="152"/>
      <c r="R110" s="307"/>
      <c r="S110" s="153"/>
      <c r="T110" s="154"/>
      <c r="U110" s="307">
        <v>3</v>
      </c>
      <c r="V110" s="155">
        <v>3</v>
      </c>
      <c r="W110" s="152"/>
      <c r="X110" s="147"/>
      <c r="AD110" s="867">
        <f t="shared" si="14"/>
        <v>0.45</v>
      </c>
    </row>
    <row r="111" spans="1:30" x14ac:dyDescent="0.25">
      <c r="A111" s="858" t="s">
        <v>149</v>
      </c>
      <c r="B111" s="385" t="s">
        <v>321</v>
      </c>
      <c r="C111" s="863"/>
      <c r="D111" s="585" t="s">
        <v>412</v>
      </c>
      <c r="E111" s="673"/>
      <c r="F111" s="674"/>
      <c r="G111" s="148">
        <v>4</v>
      </c>
      <c r="H111" s="584">
        <f>G111*30</f>
        <v>120</v>
      </c>
      <c r="I111" s="675">
        <f t="shared" si="26"/>
        <v>54</v>
      </c>
      <c r="J111" s="730">
        <v>36</v>
      </c>
      <c r="K111" s="150"/>
      <c r="L111" s="150">
        <v>18</v>
      </c>
      <c r="M111" s="151">
        <f>H111-I111</f>
        <v>66</v>
      </c>
      <c r="N111" s="154"/>
      <c r="O111" s="307"/>
      <c r="P111" s="155"/>
      <c r="Q111" s="152"/>
      <c r="R111" s="307"/>
      <c r="S111" s="153"/>
      <c r="T111" s="154"/>
      <c r="U111" s="307">
        <v>3</v>
      </c>
      <c r="V111" s="155">
        <v>3</v>
      </c>
      <c r="W111" s="152"/>
      <c r="X111" s="147"/>
      <c r="AD111" s="867">
        <f t="shared" si="14"/>
        <v>0.45</v>
      </c>
    </row>
    <row r="112" spans="1:30" x14ac:dyDescent="0.25">
      <c r="A112" s="858" t="s">
        <v>280</v>
      </c>
      <c r="B112" s="385" t="s">
        <v>278</v>
      </c>
      <c r="C112" s="863"/>
      <c r="D112" s="585" t="s">
        <v>412</v>
      </c>
      <c r="E112" s="673"/>
      <c r="F112" s="674"/>
      <c r="G112" s="148">
        <v>4</v>
      </c>
      <c r="H112" s="584">
        <f>G112*30</f>
        <v>120</v>
      </c>
      <c r="I112" s="675">
        <f t="shared" si="26"/>
        <v>54</v>
      </c>
      <c r="J112" s="730">
        <v>36</v>
      </c>
      <c r="K112" s="150"/>
      <c r="L112" s="150">
        <v>18</v>
      </c>
      <c r="M112" s="151">
        <f>H112-I112</f>
        <v>66</v>
      </c>
      <c r="N112" s="154"/>
      <c r="O112" s="307"/>
      <c r="P112" s="155"/>
      <c r="Q112" s="152"/>
      <c r="R112" s="307"/>
      <c r="S112" s="153"/>
      <c r="T112" s="154"/>
      <c r="U112" s="307">
        <v>3</v>
      </c>
      <c r="V112" s="155">
        <v>3</v>
      </c>
      <c r="W112" s="152"/>
      <c r="X112" s="147"/>
      <c r="AD112" s="867">
        <f t="shared" si="14"/>
        <v>0.45</v>
      </c>
    </row>
    <row r="113" spans="1:30" ht="18" customHeight="1" x14ac:dyDescent="0.25">
      <c r="A113" s="858" t="s">
        <v>305</v>
      </c>
      <c r="B113" s="385" t="s">
        <v>282</v>
      </c>
      <c r="C113" s="863"/>
      <c r="D113" s="585" t="s">
        <v>413</v>
      </c>
      <c r="E113" s="673"/>
      <c r="F113" s="674"/>
      <c r="G113" s="148">
        <v>4</v>
      </c>
      <c r="H113" s="584">
        <f t="shared" si="27"/>
        <v>120</v>
      </c>
      <c r="I113" s="675">
        <f t="shared" si="26"/>
        <v>45</v>
      </c>
      <c r="J113" s="730">
        <v>30</v>
      </c>
      <c r="K113" s="150"/>
      <c r="L113" s="150">
        <v>15</v>
      </c>
      <c r="M113" s="151">
        <f t="shared" si="28"/>
        <v>75</v>
      </c>
      <c r="N113" s="154"/>
      <c r="O113" s="307"/>
      <c r="P113" s="155"/>
      <c r="Q113" s="152"/>
      <c r="R113" s="307"/>
      <c r="S113" s="153"/>
      <c r="T113" s="154"/>
      <c r="U113" s="307"/>
      <c r="V113" s="155"/>
      <c r="W113" s="152">
        <v>3</v>
      </c>
      <c r="X113" s="147"/>
      <c r="AD113" s="867">
        <f t="shared" si="14"/>
        <v>0.375</v>
      </c>
    </row>
    <row r="114" spans="1:30" ht="31.5" x14ac:dyDescent="0.25">
      <c r="A114" s="858" t="s">
        <v>414</v>
      </c>
      <c r="B114" s="385" t="s">
        <v>276</v>
      </c>
      <c r="C114" s="863"/>
      <c r="D114" s="585" t="s">
        <v>413</v>
      </c>
      <c r="E114" s="673"/>
      <c r="F114" s="674"/>
      <c r="G114" s="148">
        <v>4</v>
      </c>
      <c r="H114" s="584">
        <f t="shared" si="27"/>
        <v>120</v>
      </c>
      <c r="I114" s="675">
        <f t="shared" si="26"/>
        <v>45</v>
      </c>
      <c r="J114" s="730">
        <v>30</v>
      </c>
      <c r="K114" s="150"/>
      <c r="L114" s="150">
        <v>15</v>
      </c>
      <c r="M114" s="151">
        <f t="shared" si="28"/>
        <v>75</v>
      </c>
      <c r="N114" s="154"/>
      <c r="O114" s="307"/>
      <c r="P114" s="155"/>
      <c r="Q114" s="152"/>
      <c r="R114" s="307"/>
      <c r="S114" s="153"/>
      <c r="T114" s="154"/>
      <c r="U114" s="307"/>
      <c r="V114" s="155"/>
      <c r="W114" s="152">
        <v>3</v>
      </c>
      <c r="X114" s="147"/>
      <c r="AD114" s="867">
        <f t="shared" si="14"/>
        <v>0.375</v>
      </c>
    </row>
    <row r="115" spans="1:30" ht="17.25" customHeight="1" x14ac:dyDescent="0.25">
      <c r="A115" s="858" t="s">
        <v>415</v>
      </c>
      <c r="B115" s="725" t="s">
        <v>430</v>
      </c>
      <c r="C115" s="863"/>
      <c r="D115" s="585" t="s">
        <v>413</v>
      </c>
      <c r="E115" s="673"/>
      <c r="F115" s="204"/>
      <c r="G115" s="148">
        <v>4</v>
      </c>
      <c r="H115" s="667">
        <f t="shared" si="27"/>
        <v>120</v>
      </c>
      <c r="I115" s="675">
        <f t="shared" si="26"/>
        <v>45</v>
      </c>
      <c r="J115" s="730">
        <v>30</v>
      </c>
      <c r="K115" s="150"/>
      <c r="L115" s="150">
        <v>15</v>
      </c>
      <c r="M115" s="151">
        <f t="shared" si="28"/>
        <v>75</v>
      </c>
      <c r="N115" s="154"/>
      <c r="O115" s="307"/>
      <c r="P115" s="155"/>
      <c r="Q115" s="152"/>
      <c r="R115" s="307"/>
      <c r="S115" s="153"/>
      <c r="T115" s="154"/>
      <c r="U115" s="307"/>
      <c r="V115" s="155"/>
      <c r="W115" s="152">
        <v>3</v>
      </c>
      <c r="X115" s="147"/>
      <c r="AD115" s="867">
        <f t="shared" si="14"/>
        <v>0.375</v>
      </c>
    </row>
    <row r="116" spans="1:30" x14ac:dyDescent="0.25">
      <c r="A116" s="858" t="s">
        <v>416</v>
      </c>
      <c r="B116" s="385" t="s">
        <v>461</v>
      </c>
      <c r="C116" s="863"/>
      <c r="D116" s="585" t="s">
        <v>413</v>
      </c>
      <c r="E116" s="673"/>
      <c r="F116" s="204"/>
      <c r="G116" s="148">
        <v>4</v>
      </c>
      <c r="H116" s="667">
        <f t="shared" si="27"/>
        <v>120</v>
      </c>
      <c r="I116" s="675">
        <f t="shared" si="26"/>
        <v>45</v>
      </c>
      <c r="J116" s="244">
        <v>30</v>
      </c>
      <c r="K116" s="232"/>
      <c r="L116" s="232">
        <v>15</v>
      </c>
      <c r="M116" s="151">
        <f t="shared" si="28"/>
        <v>75</v>
      </c>
      <c r="N116" s="154"/>
      <c r="O116" s="307"/>
      <c r="P116" s="155"/>
      <c r="Q116" s="152"/>
      <c r="R116" s="307"/>
      <c r="S116" s="153"/>
      <c r="T116" s="154"/>
      <c r="U116" s="307"/>
      <c r="V116" s="155"/>
      <c r="W116" s="152">
        <v>3</v>
      </c>
      <c r="X116" s="147"/>
      <c r="AD116" s="867">
        <f t="shared" si="14"/>
        <v>0.375</v>
      </c>
    </row>
    <row r="117" spans="1:30" x14ac:dyDescent="0.25">
      <c r="A117" s="858" t="s">
        <v>417</v>
      </c>
      <c r="B117" s="724" t="s">
        <v>431</v>
      </c>
      <c r="C117" s="863"/>
      <c r="D117" s="585" t="s">
        <v>413</v>
      </c>
      <c r="E117" s="673"/>
      <c r="F117" s="674"/>
      <c r="G117" s="148">
        <v>4</v>
      </c>
      <c r="H117" s="667">
        <f t="shared" si="27"/>
        <v>120</v>
      </c>
      <c r="I117" s="675">
        <f>J117+L117</f>
        <v>45</v>
      </c>
      <c r="J117" s="730">
        <v>30</v>
      </c>
      <c r="K117" s="150"/>
      <c r="L117" s="150">
        <v>15</v>
      </c>
      <c r="M117" s="151">
        <f t="shared" si="28"/>
        <v>75</v>
      </c>
      <c r="N117" s="154"/>
      <c r="O117" s="307"/>
      <c r="P117" s="155"/>
      <c r="Q117" s="152"/>
      <c r="R117" s="307"/>
      <c r="S117" s="153"/>
      <c r="T117" s="154"/>
      <c r="U117" s="307"/>
      <c r="V117" s="155"/>
      <c r="W117" s="152">
        <v>3</v>
      </c>
      <c r="X117" s="153"/>
      <c r="AD117" s="867">
        <f t="shared" si="14"/>
        <v>0.375</v>
      </c>
    </row>
    <row r="118" spans="1:30" ht="31.5" customHeight="1" x14ac:dyDescent="0.25">
      <c r="A118" s="858" t="s">
        <v>418</v>
      </c>
      <c r="B118" s="724" t="s">
        <v>289</v>
      </c>
      <c r="C118" s="863"/>
      <c r="D118" s="585" t="s">
        <v>413</v>
      </c>
      <c r="E118" s="673"/>
      <c r="F118" s="674"/>
      <c r="G118" s="148">
        <v>4</v>
      </c>
      <c r="H118" s="667">
        <f t="shared" si="27"/>
        <v>120</v>
      </c>
      <c r="I118" s="675">
        <f>J118+L118</f>
        <v>45</v>
      </c>
      <c r="J118" s="730">
        <v>30</v>
      </c>
      <c r="K118" s="150"/>
      <c r="L118" s="150">
        <v>15</v>
      </c>
      <c r="M118" s="151">
        <f t="shared" si="28"/>
        <v>75</v>
      </c>
      <c r="N118" s="154"/>
      <c r="O118" s="307"/>
      <c r="P118" s="155"/>
      <c r="Q118" s="152"/>
      <c r="R118" s="307"/>
      <c r="S118" s="153"/>
      <c r="T118" s="154"/>
      <c r="U118" s="307"/>
      <c r="V118" s="155"/>
      <c r="W118" s="152">
        <v>3</v>
      </c>
      <c r="X118" s="153"/>
      <c r="AD118" s="867">
        <f t="shared" si="14"/>
        <v>0.375</v>
      </c>
    </row>
    <row r="119" spans="1:30" ht="33.75" customHeight="1" x14ac:dyDescent="0.25">
      <c r="A119" s="858" t="s">
        <v>419</v>
      </c>
      <c r="B119" s="385" t="s">
        <v>322</v>
      </c>
      <c r="C119" s="863"/>
      <c r="D119" s="589">
        <v>7</v>
      </c>
      <c r="E119" s="676"/>
      <c r="F119" s="204"/>
      <c r="G119" s="148">
        <v>4</v>
      </c>
      <c r="H119" s="584">
        <f t="shared" si="27"/>
        <v>120</v>
      </c>
      <c r="I119" s="675">
        <f>J119+L119+K119</f>
        <v>45</v>
      </c>
      <c r="J119" s="730">
        <v>30</v>
      </c>
      <c r="K119" s="150"/>
      <c r="L119" s="150">
        <v>15</v>
      </c>
      <c r="M119" s="151">
        <f t="shared" si="28"/>
        <v>75</v>
      </c>
      <c r="N119" s="154"/>
      <c r="O119" s="307"/>
      <c r="P119" s="155"/>
      <c r="Q119" s="152"/>
      <c r="R119" s="307"/>
      <c r="S119" s="153"/>
      <c r="T119" s="154"/>
      <c r="U119" s="307"/>
      <c r="V119" s="155"/>
      <c r="W119" s="152">
        <v>3</v>
      </c>
      <c r="X119" s="153"/>
      <c r="AD119" s="867">
        <f t="shared" si="14"/>
        <v>0.375</v>
      </c>
    </row>
    <row r="120" spans="1:30" ht="18.75" customHeight="1" thickBot="1" x14ac:dyDescent="0.3">
      <c r="A120" s="859" t="s">
        <v>420</v>
      </c>
      <c r="B120" s="385" t="s">
        <v>221</v>
      </c>
      <c r="C120" s="864"/>
      <c r="D120" s="678">
        <v>7</v>
      </c>
      <c r="E120" s="679"/>
      <c r="F120" s="680"/>
      <c r="G120" s="671">
        <v>4</v>
      </c>
      <c r="H120" s="677">
        <f t="shared" si="27"/>
        <v>120</v>
      </c>
      <c r="I120" s="681">
        <f>J120+L120+K120</f>
        <v>45</v>
      </c>
      <c r="J120" s="731">
        <v>30</v>
      </c>
      <c r="K120" s="831"/>
      <c r="L120" s="682">
        <v>15</v>
      </c>
      <c r="M120" s="683">
        <f t="shared" si="28"/>
        <v>75</v>
      </c>
      <c r="N120" s="729"/>
      <c r="O120" s="684"/>
      <c r="P120" s="734"/>
      <c r="Q120" s="370"/>
      <c r="R120" s="684"/>
      <c r="S120" s="685"/>
      <c r="T120" s="729"/>
      <c r="U120" s="684"/>
      <c r="V120" s="734"/>
      <c r="W120" s="370">
        <v>3</v>
      </c>
      <c r="X120" s="685"/>
      <c r="AD120" s="867">
        <f t="shared" si="14"/>
        <v>0.375</v>
      </c>
    </row>
    <row r="121" spans="1:30" ht="31.5" x14ac:dyDescent="0.25">
      <c r="A121" s="860" t="s">
        <v>421</v>
      </c>
      <c r="B121" s="385" t="s">
        <v>432</v>
      </c>
      <c r="C121" s="865"/>
      <c r="D121" s="834">
        <v>8</v>
      </c>
      <c r="E121" s="835"/>
      <c r="F121" s="836"/>
      <c r="G121" s="407">
        <v>4</v>
      </c>
      <c r="H121" s="833">
        <f>G121*30</f>
        <v>120</v>
      </c>
      <c r="I121" s="827">
        <f>J121+L121+K121</f>
        <v>40</v>
      </c>
      <c r="J121" s="837">
        <v>26</v>
      </c>
      <c r="K121" s="838"/>
      <c r="L121" s="838">
        <v>14</v>
      </c>
      <c r="M121" s="243">
        <f>H121-I121</f>
        <v>80</v>
      </c>
      <c r="N121" s="839"/>
      <c r="O121" s="840"/>
      <c r="P121" s="841"/>
      <c r="Q121" s="842"/>
      <c r="R121" s="840"/>
      <c r="S121" s="843"/>
      <c r="T121" s="839"/>
      <c r="U121" s="840"/>
      <c r="V121" s="841"/>
      <c r="W121" s="842"/>
      <c r="X121" s="843">
        <v>3</v>
      </c>
      <c r="AD121" s="867">
        <f t="shared" si="14"/>
        <v>0.33333333333333331</v>
      </c>
    </row>
    <row r="122" spans="1:30" x14ac:dyDescent="0.25">
      <c r="A122" s="861" t="s">
        <v>440</v>
      </c>
      <c r="B122" s="724" t="s">
        <v>429</v>
      </c>
      <c r="C122" s="863"/>
      <c r="D122" s="589">
        <v>8</v>
      </c>
      <c r="E122" s="676"/>
      <c r="F122" s="204"/>
      <c r="G122" s="148">
        <v>4</v>
      </c>
      <c r="H122" s="584">
        <f>G122*30</f>
        <v>120</v>
      </c>
      <c r="I122" s="675">
        <f>J122+L122+K122</f>
        <v>40</v>
      </c>
      <c r="J122" s="730">
        <v>26</v>
      </c>
      <c r="K122" s="241"/>
      <c r="L122" s="595">
        <v>14</v>
      </c>
      <c r="M122" s="151">
        <f>H122-I122</f>
        <v>80</v>
      </c>
      <c r="N122" s="154"/>
      <c r="O122" s="307"/>
      <c r="P122" s="155"/>
      <c r="Q122" s="152"/>
      <c r="R122" s="307"/>
      <c r="S122" s="153"/>
      <c r="T122" s="154"/>
      <c r="U122" s="307"/>
      <c r="V122" s="155"/>
      <c r="W122" s="152"/>
      <c r="X122" s="153">
        <v>3</v>
      </c>
      <c r="AD122" s="867">
        <f t="shared" si="14"/>
        <v>0.33333333333333331</v>
      </c>
    </row>
    <row r="123" spans="1:30" x14ac:dyDescent="0.25">
      <c r="A123" s="858" t="s">
        <v>441</v>
      </c>
      <c r="B123" s="724" t="s">
        <v>325</v>
      </c>
      <c r="C123" s="863"/>
      <c r="D123" s="589">
        <v>8</v>
      </c>
      <c r="E123" s="676"/>
      <c r="F123" s="204"/>
      <c r="G123" s="148">
        <v>4</v>
      </c>
      <c r="H123" s="667">
        <f>G123*30</f>
        <v>120</v>
      </c>
      <c r="I123" s="675">
        <f>J123+L123</f>
        <v>40</v>
      </c>
      <c r="J123" s="730">
        <v>26</v>
      </c>
      <c r="K123" s="150"/>
      <c r="L123" s="150">
        <v>14</v>
      </c>
      <c r="M123" s="151">
        <f>H123-I123</f>
        <v>80</v>
      </c>
      <c r="N123" s="154"/>
      <c r="O123" s="307"/>
      <c r="P123" s="155"/>
      <c r="Q123" s="152"/>
      <c r="R123" s="307"/>
      <c r="S123" s="153"/>
      <c r="T123" s="154"/>
      <c r="U123" s="307"/>
      <c r="V123" s="155"/>
      <c r="W123" s="152"/>
      <c r="X123" s="153">
        <v>3</v>
      </c>
      <c r="AD123" s="867">
        <f t="shared" si="14"/>
        <v>0.33333333333333331</v>
      </c>
    </row>
    <row r="124" spans="1:30" ht="16.5" thickBot="1" x14ac:dyDescent="0.3">
      <c r="A124" s="858" t="s">
        <v>442</v>
      </c>
      <c r="B124" s="726" t="s">
        <v>433</v>
      </c>
      <c r="C124" s="864"/>
      <c r="D124" s="678">
        <v>8</v>
      </c>
      <c r="E124" s="679"/>
      <c r="F124" s="680"/>
      <c r="G124" s="671">
        <v>4</v>
      </c>
      <c r="H124" s="670">
        <f>G124*30</f>
        <v>120</v>
      </c>
      <c r="I124" s="681">
        <f>J124+L124</f>
        <v>40</v>
      </c>
      <c r="J124" s="731">
        <v>26</v>
      </c>
      <c r="K124" s="682"/>
      <c r="L124" s="682">
        <v>14</v>
      </c>
      <c r="M124" s="683">
        <f>H124-I124</f>
        <v>80</v>
      </c>
      <c r="N124" s="729"/>
      <c r="O124" s="684"/>
      <c r="P124" s="734"/>
      <c r="Q124" s="370"/>
      <c r="R124" s="684"/>
      <c r="S124" s="685"/>
      <c r="T124" s="729"/>
      <c r="U124" s="684"/>
      <c r="V124" s="734"/>
      <c r="W124" s="370"/>
      <c r="X124" s="685">
        <v>3</v>
      </c>
      <c r="AD124" s="867">
        <f t="shared" si="14"/>
        <v>0.33333333333333331</v>
      </c>
    </row>
    <row r="125" spans="1:30" ht="16.5" thickBot="1" x14ac:dyDescent="0.3">
      <c r="A125" s="1254" t="s">
        <v>187</v>
      </c>
      <c r="B125" s="1255"/>
      <c r="C125" s="1255"/>
      <c r="D125" s="1255"/>
      <c r="E125" s="1255"/>
      <c r="F125" s="1256"/>
      <c r="G125" s="619">
        <f>G99+G100+G101+G102+G103</f>
        <v>40</v>
      </c>
      <c r="H125" s="519">
        <f>H99+H100+H101+H102+H103</f>
        <v>1200</v>
      </c>
      <c r="I125" s="519">
        <f t="shared" ref="I125:X125" si="29">I99+I100+I101+I102+I103</f>
        <v>467</v>
      </c>
      <c r="J125" s="519">
        <f t="shared" si="29"/>
        <v>292</v>
      </c>
      <c r="K125" s="519"/>
      <c r="L125" s="519">
        <f t="shared" si="29"/>
        <v>175</v>
      </c>
      <c r="M125" s="519">
        <f t="shared" si="29"/>
        <v>733</v>
      </c>
      <c r="N125" s="519"/>
      <c r="O125" s="519"/>
      <c r="P125" s="519"/>
      <c r="Q125" s="519"/>
      <c r="R125" s="519">
        <f t="shared" si="29"/>
        <v>3</v>
      </c>
      <c r="S125" s="519">
        <f t="shared" si="29"/>
        <v>3</v>
      </c>
      <c r="T125" s="519">
        <f t="shared" si="29"/>
        <v>3</v>
      </c>
      <c r="U125" s="519">
        <f t="shared" si="29"/>
        <v>6</v>
      </c>
      <c r="V125" s="519">
        <f t="shared" si="29"/>
        <v>6</v>
      </c>
      <c r="W125" s="519">
        <f t="shared" si="29"/>
        <v>12</v>
      </c>
      <c r="X125" s="519">
        <f t="shared" si="29"/>
        <v>6</v>
      </c>
      <c r="Y125" s="832">
        <f>SUM(Y107:Y124)</f>
        <v>0</v>
      </c>
      <c r="Z125" s="490">
        <f>SUM(Z107:Z124)</f>
        <v>0</v>
      </c>
      <c r="AA125" s="490">
        <f>SUM(AA107:AA124)</f>
        <v>0</v>
      </c>
      <c r="AB125" s="490">
        <f>SUM(AB107:AB124)</f>
        <v>0</v>
      </c>
      <c r="AC125" s="490">
        <f>SUM(AC107:AC124)</f>
        <v>0</v>
      </c>
    </row>
    <row r="126" spans="1:30" ht="18" customHeight="1" thickBot="1" x14ac:dyDescent="0.3">
      <c r="A126" s="1529" t="s">
        <v>194</v>
      </c>
      <c r="B126" s="1530"/>
      <c r="C126" s="1530"/>
      <c r="D126" s="1530"/>
      <c r="E126" s="1530"/>
      <c r="F126" s="1531"/>
      <c r="G126" s="519">
        <f>G97+G125</f>
        <v>64</v>
      </c>
      <c r="H126" s="519">
        <f>H97+H125</f>
        <v>1920</v>
      </c>
      <c r="I126" s="519">
        <f>I97+I125</f>
        <v>750</v>
      </c>
      <c r="J126" s="519">
        <f>J97+J125</f>
        <v>358</v>
      </c>
      <c r="K126" s="519"/>
      <c r="L126" s="519">
        <f>L97+L125</f>
        <v>392</v>
      </c>
      <c r="M126" s="519">
        <f>M97+M125</f>
        <v>1170</v>
      </c>
      <c r="N126" s="519"/>
      <c r="O126" s="519"/>
      <c r="P126" s="519"/>
      <c r="Q126" s="519">
        <f t="shared" ref="Q126:X126" si="30">Q97+Q125</f>
        <v>3</v>
      </c>
      <c r="R126" s="519">
        <f t="shared" si="30"/>
        <v>6</v>
      </c>
      <c r="S126" s="519">
        <f t="shared" si="30"/>
        <v>6</v>
      </c>
      <c r="T126" s="519">
        <f t="shared" si="30"/>
        <v>6</v>
      </c>
      <c r="U126" s="519">
        <f t="shared" si="30"/>
        <v>9</v>
      </c>
      <c r="V126" s="519">
        <f t="shared" si="30"/>
        <v>9</v>
      </c>
      <c r="W126" s="519">
        <f t="shared" si="30"/>
        <v>15</v>
      </c>
      <c r="X126" s="519">
        <f t="shared" si="30"/>
        <v>9</v>
      </c>
      <c r="Y126" s="832"/>
      <c r="Z126" s="490"/>
      <c r="AA126" s="490"/>
      <c r="AB126" s="490"/>
      <c r="AC126" s="490"/>
    </row>
    <row r="127" spans="1:30" s="69" customFormat="1" ht="16.5" thickBot="1" x14ac:dyDescent="0.3">
      <c r="A127" s="1277" t="s">
        <v>195</v>
      </c>
      <c r="B127" s="1277"/>
      <c r="C127" s="1277"/>
      <c r="D127" s="1277"/>
      <c r="E127" s="1277"/>
      <c r="F127" s="1277"/>
      <c r="G127" s="520">
        <f t="shared" ref="G127:M127" si="31">G73+G126</f>
        <v>240</v>
      </c>
      <c r="H127" s="521">
        <f t="shared" si="31"/>
        <v>7200</v>
      </c>
      <c r="I127" s="521">
        <f t="shared" si="31"/>
        <v>2707</v>
      </c>
      <c r="J127" s="521">
        <f t="shared" si="31"/>
        <v>1290</v>
      </c>
      <c r="K127" s="521">
        <f t="shared" si="31"/>
        <v>45</v>
      </c>
      <c r="L127" s="521">
        <f t="shared" si="31"/>
        <v>1372</v>
      </c>
      <c r="M127" s="521">
        <f t="shared" si="31"/>
        <v>4493</v>
      </c>
      <c r="N127" s="521"/>
      <c r="O127" s="521"/>
      <c r="P127" s="521"/>
      <c r="Q127" s="521"/>
      <c r="R127" s="521"/>
      <c r="S127" s="521"/>
      <c r="T127" s="521"/>
      <c r="U127" s="521"/>
      <c r="V127" s="521"/>
      <c r="W127" s="521"/>
      <c r="X127" s="521"/>
      <c r="Y127" s="686" t="e">
        <f>#REF!+#REF!</f>
        <v>#REF!</v>
      </c>
      <c r="Z127" s="521" t="e">
        <f>#REF!+#REF!</f>
        <v>#REF!</v>
      </c>
      <c r="AA127" s="521" t="e">
        <f>#REF!+#REF!</f>
        <v>#REF!</v>
      </c>
      <c r="AB127" s="521" t="e">
        <f>#REF!+#REF!</f>
        <v>#REF!</v>
      </c>
      <c r="AC127" s="521" t="e">
        <f>#REF!+#REF!</f>
        <v>#REF!</v>
      </c>
    </row>
    <row r="128" spans="1:30" s="69" customFormat="1" ht="16.5" thickBot="1" x14ac:dyDescent="0.3">
      <c r="A128" s="1532" t="s">
        <v>487</v>
      </c>
      <c r="B128" s="1532"/>
      <c r="C128" s="1532"/>
      <c r="D128" s="1532"/>
      <c r="E128" s="1532"/>
      <c r="F128" s="1532"/>
      <c r="G128" s="1532"/>
      <c r="H128" s="1532"/>
      <c r="I128" s="1532"/>
      <c r="J128" s="1532"/>
      <c r="K128" s="1532"/>
      <c r="L128" s="1532"/>
      <c r="M128" s="1532"/>
      <c r="N128" s="490">
        <f t="shared" ref="N128:X128" si="32">N73+N126</f>
        <v>26</v>
      </c>
      <c r="O128" s="490">
        <f t="shared" si="32"/>
        <v>20</v>
      </c>
      <c r="P128" s="490">
        <f t="shared" si="32"/>
        <v>20</v>
      </c>
      <c r="Q128" s="490">
        <f t="shared" si="32"/>
        <v>23</v>
      </c>
      <c r="R128" s="490">
        <f t="shared" si="32"/>
        <v>25</v>
      </c>
      <c r="S128" s="490">
        <f t="shared" si="32"/>
        <v>25</v>
      </c>
      <c r="T128" s="490">
        <f t="shared" si="32"/>
        <v>22</v>
      </c>
      <c r="U128" s="490">
        <f t="shared" si="32"/>
        <v>20</v>
      </c>
      <c r="V128" s="490">
        <f t="shared" si="32"/>
        <v>20</v>
      </c>
      <c r="W128" s="490">
        <f t="shared" si="32"/>
        <v>22</v>
      </c>
      <c r="X128" s="490">
        <f t="shared" si="32"/>
        <v>13</v>
      </c>
      <c r="Y128" s="832" t="e">
        <f>Y127</f>
        <v>#REF!</v>
      </c>
      <c r="Z128" s="490" t="e">
        <f>Z127</f>
        <v>#REF!</v>
      </c>
      <c r="AA128" s="490" t="e">
        <f>AA127</f>
        <v>#REF!</v>
      </c>
      <c r="AB128" s="490" t="e">
        <f>AB127</f>
        <v>#REF!</v>
      </c>
      <c r="AC128" s="490" t="e">
        <f>AC127</f>
        <v>#REF!</v>
      </c>
    </row>
    <row r="129" spans="1:25" s="69" customFormat="1" ht="16.5" thickBot="1" x14ac:dyDescent="0.3">
      <c r="A129" s="1270" t="s">
        <v>155</v>
      </c>
      <c r="B129" s="1270"/>
      <c r="C129" s="1270"/>
      <c r="D129" s="1270"/>
      <c r="E129" s="1270"/>
      <c r="F129" s="1270"/>
      <c r="G129" s="1270"/>
      <c r="H129" s="1270"/>
      <c r="I129" s="1270"/>
      <c r="J129" s="1270"/>
      <c r="K129" s="1270"/>
      <c r="L129" s="1270"/>
      <c r="M129" s="1270"/>
      <c r="N129" s="490">
        <v>3</v>
      </c>
      <c r="O129" s="522"/>
      <c r="P129" s="523">
        <v>3</v>
      </c>
      <c r="Q129" s="523">
        <v>3</v>
      </c>
      <c r="R129" s="523"/>
      <c r="S129" s="523">
        <v>3</v>
      </c>
      <c r="T129" s="523">
        <v>4</v>
      </c>
      <c r="U129" s="523"/>
      <c r="V129" s="523">
        <v>4</v>
      </c>
      <c r="W129" s="523">
        <v>2</v>
      </c>
      <c r="X129" s="523">
        <v>1</v>
      </c>
    </row>
    <row r="130" spans="1:25" s="69" customFormat="1" ht="16.5" thickBot="1" x14ac:dyDescent="0.3">
      <c r="A130" s="1270" t="s">
        <v>156</v>
      </c>
      <c r="B130" s="1270"/>
      <c r="C130" s="1270"/>
      <c r="D130" s="1270"/>
      <c r="E130" s="1270"/>
      <c r="F130" s="1270"/>
      <c r="G130" s="1270"/>
      <c r="H130" s="1270"/>
      <c r="I130" s="1270"/>
      <c r="J130" s="1270"/>
      <c r="K130" s="1270"/>
      <c r="L130" s="1270"/>
      <c r="M130" s="1270"/>
      <c r="N130" s="512">
        <v>4</v>
      </c>
      <c r="O130" s="524"/>
      <c r="P130" s="525">
        <v>4</v>
      </c>
      <c r="Q130" s="525">
        <v>5</v>
      </c>
      <c r="R130" s="525"/>
      <c r="S130" s="525">
        <v>5</v>
      </c>
      <c r="T130" s="525">
        <v>3</v>
      </c>
      <c r="U130" s="525"/>
      <c r="V130" s="525">
        <v>4</v>
      </c>
      <c r="W130" s="525">
        <v>5</v>
      </c>
      <c r="X130" s="525">
        <v>4</v>
      </c>
    </row>
    <row r="131" spans="1:25" s="69" customFormat="1" ht="16.5" thickBot="1" x14ac:dyDescent="0.3">
      <c r="A131" s="1270" t="s">
        <v>157</v>
      </c>
      <c r="B131" s="1270"/>
      <c r="C131" s="1270"/>
      <c r="D131" s="1270"/>
      <c r="E131" s="1270"/>
      <c r="F131" s="1270"/>
      <c r="G131" s="1270"/>
      <c r="H131" s="1270"/>
      <c r="I131" s="1270"/>
      <c r="J131" s="1270"/>
      <c r="K131" s="1270"/>
      <c r="L131" s="1270"/>
      <c r="M131" s="1270"/>
      <c r="N131" s="526"/>
      <c r="O131" s="527"/>
      <c r="P131" s="527"/>
      <c r="Q131" s="528"/>
      <c r="R131" s="528"/>
      <c r="S131" s="528"/>
      <c r="T131" s="528"/>
      <c r="U131" s="528"/>
      <c r="V131" s="528"/>
      <c r="W131" s="528"/>
      <c r="X131" s="528"/>
    </row>
    <row r="132" spans="1:25" s="69" customFormat="1" ht="16.5" thickBot="1" x14ac:dyDescent="0.3">
      <c r="A132" s="1289" t="s">
        <v>158</v>
      </c>
      <c r="B132" s="1289"/>
      <c r="C132" s="1289"/>
      <c r="D132" s="1289"/>
      <c r="E132" s="1289"/>
      <c r="F132" s="1289"/>
      <c r="G132" s="1289"/>
      <c r="H132" s="1289"/>
      <c r="I132" s="1289"/>
      <c r="J132" s="1289"/>
      <c r="K132" s="1289"/>
      <c r="L132" s="1289"/>
      <c r="M132" s="1289"/>
      <c r="N132" s="529"/>
      <c r="O132" s="527"/>
      <c r="P132" s="527"/>
      <c r="Q132" s="530"/>
      <c r="R132" s="530"/>
      <c r="S132" s="531"/>
      <c r="T132" s="531">
        <v>1</v>
      </c>
      <c r="U132" s="530"/>
      <c r="V132" s="531"/>
      <c r="W132" s="531">
        <v>1</v>
      </c>
      <c r="X132" s="531">
        <v>1</v>
      </c>
    </row>
    <row r="133" spans="1:25" s="69" customFormat="1" ht="16.5" thickBot="1" x14ac:dyDescent="0.3">
      <c r="A133" s="1290" t="s">
        <v>197</v>
      </c>
      <c r="B133" s="1291"/>
      <c r="C133" s="1291"/>
      <c r="D133" s="1291"/>
      <c r="E133" s="1291"/>
      <c r="F133" s="1291"/>
      <c r="G133" s="1291"/>
      <c r="H133" s="1291"/>
      <c r="I133" s="1291"/>
      <c r="J133" s="1291"/>
      <c r="K133" s="1291"/>
      <c r="L133" s="1291"/>
      <c r="M133" s="1292"/>
      <c r="N133" s="1293" t="s">
        <v>196</v>
      </c>
      <c r="O133" s="1294"/>
      <c r="P133" s="1295"/>
      <c r="Q133" s="1280">
        <f>G73/G127*100</f>
        <v>73.333333333333329</v>
      </c>
      <c r="R133" s="1281"/>
      <c r="S133" s="1282"/>
      <c r="T133" s="1280" t="s">
        <v>43</v>
      </c>
      <c r="U133" s="1281"/>
      <c r="V133" s="1282"/>
      <c r="W133" s="1280">
        <f>G126/G127*100</f>
        <v>26.666666666666668</v>
      </c>
      <c r="X133" s="1282"/>
      <c r="Y133" s="179">
        <f>SUM(N133:X133)</f>
        <v>100</v>
      </c>
    </row>
    <row r="134" spans="1:25" s="69" customFormat="1" x14ac:dyDescent="0.25">
      <c r="A134" s="844"/>
      <c r="B134" s="532"/>
      <c r="C134" s="532"/>
      <c r="D134" s="532"/>
      <c r="E134" s="532"/>
      <c r="F134" s="532"/>
      <c r="G134" s="532"/>
      <c r="H134" s="532"/>
      <c r="I134" s="532"/>
      <c r="J134" s="532"/>
      <c r="K134" s="532"/>
      <c r="L134" s="532"/>
      <c r="M134" s="532"/>
      <c r="N134" s="533"/>
      <c r="O134" s="533"/>
      <c r="P134" s="534"/>
      <c r="Q134" s="1288"/>
      <c r="R134" s="1288"/>
      <c r="S134" s="1288"/>
      <c r="T134" s="508"/>
      <c r="U134" s="508"/>
      <c r="V134" s="535"/>
      <c r="W134" s="508"/>
      <c r="X134" s="845"/>
      <c r="Y134" s="179"/>
    </row>
    <row r="135" spans="1:25" s="69" customFormat="1" x14ac:dyDescent="0.25">
      <c r="A135" s="844"/>
      <c r="B135" s="532"/>
      <c r="C135" s="532"/>
      <c r="D135" s="532"/>
      <c r="E135" s="532"/>
      <c r="F135" s="532"/>
      <c r="G135" s="532"/>
      <c r="H135" s="532"/>
      <c r="I135" s="532"/>
      <c r="J135" s="532"/>
      <c r="K135" s="532"/>
      <c r="L135" s="532"/>
      <c r="M135" s="532"/>
      <c r="N135" s="533"/>
      <c r="O135" s="533"/>
      <c r="P135" s="534"/>
      <c r="Q135" s="508"/>
      <c r="R135" s="508"/>
      <c r="S135" s="535"/>
      <c r="T135" s="508"/>
      <c r="U135" s="508"/>
      <c r="V135" s="535"/>
      <c r="W135" s="508"/>
      <c r="X135" s="845"/>
      <c r="Y135" s="179"/>
    </row>
    <row r="136" spans="1:25" s="69" customFormat="1" x14ac:dyDescent="0.25">
      <c r="A136" s="844"/>
      <c r="B136" s="532"/>
      <c r="C136" s="532"/>
      <c r="D136" s="532"/>
      <c r="E136" s="532"/>
      <c r="F136" s="532"/>
      <c r="G136" s="532"/>
      <c r="H136" s="532"/>
      <c r="I136" s="532"/>
      <c r="J136" s="532"/>
      <c r="K136" s="532"/>
      <c r="L136" s="532"/>
      <c r="M136" s="532"/>
      <c r="N136" s="533"/>
      <c r="O136" s="533"/>
      <c r="P136" s="534"/>
      <c r="Q136" s="508"/>
      <c r="R136" s="508"/>
      <c r="S136" s="535"/>
      <c r="T136" s="508"/>
      <c r="U136" s="508"/>
      <c r="V136" s="535"/>
      <c r="W136" s="508"/>
      <c r="X136" s="845"/>
      <c r="Y136" s="179"/>
    </row>
    <row r="137" spans="1:25" s="69" customFormat="1" x14ac:dyDescent="0.25">
      <c r="A137" s="844"/>
      <c r="B137" s="532"/>
      <c r="C137" s="532"/>
      <c r="D137" s="532"/>
      <c r="E137" s="532"/>
      <c r="F137" s="532"/>
      <c r="G137" s="532"/>
      <c r="H137" s="532"/>
      <c r="I137" s="532"/>
      <c r="J137" s="532"/>
      <c r="K137" s="532"/>
      <c r="L137" s="532"/>
      <c r="M137" s="532"/>
      <c r="N137" s="533"/>
      <c r="O137" s="533"/>
      <c r="P137" s="534"/>
      <c r="Q137" s="508"/>
      <c r="R137" s="508"/>
      <c r="S137" s="535"/>
      <c r="T137" s="508"/>
      <c r="U137" s="508"/>
      <c r="V137" s="535"/>
      <c r="W137" s="508"/>
      <c r="X137" s="845"/>
      <c r="Y137" s="179"/>
    </row>
    <row r="138" spans="1:25" s="69" customFormat="1" ht="16.5" thickBot="1" x14ac:dyDescent="0.3">
      <c r="A138" s="844"/>
      <c r="B138" s="532"/>
      <c r="C138" s="532"/>
      <c r="D138" s="532"/>
      <c r="E138" s="532"/>
      <c r="F138" s="532"/>
      <c r="G138" s="532"/>
      <c r="H138" s="532"/>
      <c r="I138" s="532"/>
      <c r="J138" s="532"/>
      <c r="K138" s="532"/>
      <c r="L138" s="532"/>
      <c r="M138" s="532"/>
      <c r="N138" s="533"/>
      <c r="O138" s="533"/>
      <c r="P138" s="534"/>
      <c r="Q138" s="508"/>
      <c r="R138" s="508"/>
      <c r="S138" s="535"/>
      <c r="T138" s="508"/>
      <c r="U138" s="508"/>
      <c r="V138" s="535"/>
      <c r="W138" s="508"/>
      <c r="X138" s="845"/>
      <c r="Y138" s="179"/>
    </row>
    <row r="139" spans="1:25" s="69" customFormat="1" ht="18.75" customHeight="1" x14ac:dyDescent="0.25">
      <c r="A139" s="207" t="s">
        <v>266</v>
      </c>
      <c r="B139" s="1015" t="s">
        <v>18</v>
      </c>
      <c r="C139" s="746"/>
      <c r="D139" s="747"/>
      <c r="E139" s="748"/>
      <c r="F139" s="749"/>
      <c r="G139" s="750">
        <f>G140+G141</f>
        <v>13.5</v>
      </c>
      <c r="H139" s="536">
        <f t="shared" ref="H139:M139" si="33">H140+H141</f>
        <v>405</v>
      </c>
      <c r="I139" s="750">
        <f t="shared" si="33"/>
        <v>264</v>
      </c>
      <c r="J139" s="537">
        <f t="shared" si="33"/>
        <v>4</v>
      </c>
      <c r="K139" s="751"/>
      <c r="L139" s="751">
        <f t="shared" si="33"/>
        <v>260</v>
      </c>
      <c r="M139" s="752">
        <f t="shared" si="33"/>
        <v>141</v>
      </c>
      <c r="N139" s="753"/>
      <c r="O139" s="754"/>
      <c r="P139" s="755"/>
      <c r="Q139" s="756"/>
      <c r="R139" s="754"/>
      <c r="S139" s="757"/>
      <c r="T139" s="753"/>
      <c r="U139" s="754"/>
      <c r="V139" s="755"/>
      <c r="W139" s="756"/>
      <c r="X139" s="755"/>
      <c r="Y139" s="179"/>
    </row>
    <row r="140" spans="1:25" s="69" customFormat="1" hidden="1" x14ac:dyDescent="0.25">
      <c r="A140" s="208" t="s">
        <v>331</v>
      </c>
      <c r="B140" s="693" t="s">
        <v>18</v>
      </c>
      <c r="C140" s="758"/>
      <c r="D140" s="694" t="s">
        <v>332</v>
      </c>
      <c r="E140" s="566"/>
      <c r="F140" s="759"/>
      <c r="G140" s="760">
        <v>6.5</v>
      </c>
      <c r="H140" s="761">
        <f>G140*30</f>
        <v>195</v>
      </c>
      <c r="I140" s="762">
        <f>J140+K140+L140</f>
        <v>132</v>
      </c>
      <c r="J140" s="625">
        <v>4</v>
      </c>
      <c r="K140" s="763"/>
      <c r="L140" s="763">
        <v>128</v>
      </c>
      <c r="M140" s="764">
        <f>H140-I140</f>
        <v>63</v>
      </c>
      <c r="N140" s="404">
        <v>4</v>
      </c>
      <c r="O140" s="402">
        <v>4</v>
      </c>
      <c r="P140" s="403">
        <v>4</v>
      </c>
      <c r="Q140" s="401"/>
      <c r="R140" s="402"/>
      <c r="S140" s="765"/>
      <c r="T140" s="696"/>
      <c r="U140" s="697"/>
      <c r="V140" s="698"/>
      <c r="W140" s="766"/>
      <c r="X140" s="698"/>
      <c r="Y140" s="179"/>
    </row>
    <row r="141" spans="1:25" s="69" customFormat="1" ht="17.25" customHeight="1" x14ac:dyDescent="0.25">
      <c r="A141" s="208" t="s">
        <v>333</v>
      </c>
      <c r="B141" s="693" t="s">
        <v>18</v>
      </c>
      <c r="C141" s="758"/>
      <c r="D141" s="558" t="s">
        <v>334</v>
      </c>
      <c r="E141" s="566"/>
      <c r="F141" s="759"/>
      <c r="G141" s="767">
        <v>7</v>
      </c>
      <c r="H141" s="768">
        <f>G141*30</f>
        <v>210</v>
      </c>
      <c r="I141" s="538">
        <f>J141+K141+L141</f>
        <v>132</v>
      </c>
      <c r="J141" s="64"/>
      <c r="K141" s="47"/>
      <c r="L141" s="47">
        <v>132</v>
      </c>
      <c r="M141" s="769">
        <f>H141-I141</f>
        <v>78</v>
      </c>
      <c r="N141" s="404"/>
      <c r="O141" s="402"/>
      <c r="P141" s="403"/>
      <c r="Q141" s="401">
        <v>4</v>
      </c>
      <c r="R141" s="402">
        <v>4</v>
      </c>
      <c r="S141" s="765">
        <v>4</v>
      </c>
      <c r="T141" s="696"/>
      <c r="U141" s="697"/>
      <c r="V141" s="698"/>
      <c r="W141" s="766"/>
      <c r="X141" s="698"/>
      <c r="Y141" s="179"/>
    </row>
    <row r="142" spans="1:25" s="69" customFormat="1" ht="17.25" customHeight="1" x14ac:dyDescent="0.25">
      <c r="A142" s="208" t="s">
        <v>335</v>
      </c>
      <c r="B142" s="693" t="s">
        <v>18</v>
      </c>
      <c r="C142" s="758"/>
      <c r="D142" s="700" t="s">
        <v>161</v>
      </c>
      <c r="E142" s="699"/>
      <c r="F142" s="759"/>
      <c r="G142" s="767"/>
      <c r="H142" s="768"/>
      <c r="I142" s="701"/>
      <c r="J142" s="64"/>
      <c r="K142" s="47"/>
      <c r="L142" s="47"/>
      <c r="M142" s="769">
        <f>H142-I142</f>
        <v>0</v>
      </c>
      <c r="N142" s="404"/>
      <c r="O142" s="402"/>
      <c r="P142" s="403"/>
      <c r="Q142" s="401"/>
      <c r="R142" s="402"/>
      <c r="S142" s="765"/>
      <c r="T142" s="702" t="s">
        <v>121</v>
      </c>
      <c r="U142" s="703" t="s">
        <v>121</v>
      </c>
      <c r="V142" s="704" t="s">
        <v>121</v>
      </c>
      <c r="W142" s="770" t="s">
        <v>121</v>
      </c>
      <c r="X142" s="698"/>
      <c r="Y142" s="179"/>
    </row>
    <row r="143" spans="1:25" s="69" customFormat="1" ht="47.25" x14ac:dyDescent="0.25">
      <c r="A143" s="408" t="s">
        <v>345</v>
      </c>
      <c r="B143" s="409" t="s">
        <v>346</v>
      </c>
      <c r="C143" s="758"/>
      <c r="D143" s="771"/>
      <c r="E143" s="561"/>
      <c r="F143" s="772"/>
      <c r="G143" s="410">
        <f>SUM(G144:G147)</f>
        <v>18</v>
      </c>
      <c r="H143" s="773">
        <f t="shared" ref="H143:M143" si="34">SUM(H144:H147)</f>
        <v>540</v>
      </c>
      <c r="I143" s="410">
        <f t="shared" si="34"/>
        <v>294</v>
      </c>
      <c r="J143" s="774"/>
      <c r="K143" s="775"/>
      <c r="L143" s="775">
        <f t="shared" si="34"/>
        <v>294</v>
      </c>
      <c r="M143" s="776">
        <f t="shared" si="34"/>
        <v>246</v>
      </c>
      <c r="N143" s="404"/>
      <c r="O143" s="777"/>
      <c r="P143" s="403"/>
      <c r="Q143" s="401"/>
      <c r="R143" s="777"/>
      <c r="S143" s="765"/>
      <c r="T143" s="702"/>
      <c r="U143" s="778"/>
      <c r="V143" s="704"/>
      <c r="W143" s="770"/>
      <c r="X143" s="698"/>
      <c r="Y143" s="179"/>
    </row>
    <row r="144" spans="1:25" s="69" customFormat="1" x14ac:dyDescent="0.25">
      <c r="A144" s="208"/>
      <c r="B144" s="693" t="s">
        <v>347</v>
      </c>
      <c r="C144" s="779">
        <v>2</v>
      </c>
      <c r="D144" s="584" t="s">
        <v>266</v>
      </c>
      <c r="E144" s="561"/>
      <c r="F144" s="772"/>
      <c r="G144" s="780">
        <v>6</v>
      </c>
      <c r="H144" s="781">
        <f>G144*30</f>
        <v>180</v>
      </c>
      <c r="I144" s="762">
        <f>J144+K144+L144</f>
        <v>99</v>
      </c>
      <c r="J144" s="64"/>
      <c r="K144" s="47"/>
      <c r="L144" s="47">
        <v>99</v>
      </c>
      <c r="M144" s="769">
        <f>H144-I144</f>
        <v>81</v>
      </c>
      <c r="N144" s="404">
        <v>3</v>
      </c>
      <c r="O144" s="777">
        <v>3</v>
      </c>
      <c r="P144" s="403">
        <v>3</v>
      </c>
      <c r="Q144" s="401"/>
      <c r="R144" s="777"/>
      <c r="S144" s="765"/>
      <c r="T144" s="702"/>
      <c r="U144" s="778"/>
      <c r="V144" s="704"/>
      <c r="W144" s="770"/>
      <c r="X144" s="698"/>
      <c r="Y144" s="179"/>
    </row>
    <row r="145" spans="1:25" s="69" customFormat="1" x14ac:dyDescent="0.25">
      <c r="A145" s="208"/>
      <c r="B145" s="693" t="s">
        <v>347</v>
      </c>
      <c r="C145" s="779">
        <v>4</v>
      </c>
      <c r="D145" s="584" t="s">
        <v>115</v>
      </c>
      <c r="E145" s="561"/>
      <c r="F145" s="772"/>
      <c r="G145" s="780">
        <v>6</v>
      </c>
      <c r="H145" s="781">
        <f>G145*30</f>
        <v>180</v>
      </c>
      <c r="I145" s="762">
        <f>J145+K145+L145</f>
        <v>99</v>
      </c>
      <c r="J145" s="64"/>
      <c r="K145" s="47"/>
      <c r="L145" s="47">
        <v>99</v>
      </c>
      <c r="M145" s="769">
        <f>H145-I145</f>
        <v>81</v>
      </c>
      <c r="N145" s="404"/>
      <c r="O145" s="777"/>
      <c r="P145" s="403"/>
      <c r="Q145" s="401">
        <v>3</v>
      </c>
      <c r="R145" s="777">
        <v>3</v>
      </c>
      <c r="S145" s="765">
        <v>3</v>
      </c>
      <c r="T145" s="702"/>
      <c r="U145" s="778"/>
      <c r="V145" s="704"/>
      <c r="W145" s="770"/>
      <c r="X145" s="698"/>
      <c r="Y145" s="179"/>
    </row>
    <row r="146" spans="1:25" s="69" customFormat="1" x14ac:dyDescent="0.25">
      <c r="A146" s="208"/>
      <c r="B146" s="693" t="s">
        <v>347</v>
      </c>
      <c r="C146" s="779">
        <v>6</v>
      </c>
      <c r="D146" s="584" t="s">
        <v>348</v>
      </c>
      <c r="E146" s="561"/>
      <c r="F146" s="772"/>
      <c r="G146" s="780">
        <v>4</v>
      </c>
      <c r="H146" s="781">
        <f>G146*30</f>
        <v>120</v>
      </c>
      <c r="I146" s="762">
        <f>J146+K146+L146</f>
        <v>66</v>
      </c>
      <c r="J146" s="64"/>
      <c r="K146" s="47"/>
      <c r="L146" s="47">
        <v>66</v>
      </c>
      <c r="M146" s="769">
        <f>H146-I146</f>
        <v>54</v>
      </c>
      <c r="N146" s="404"/>
      <c r="O146" s="777"/>
      <c r="P146" s="403"/>
      <c r="Q146" s="401"/>
      <c r="R146" s="777"/>
      <c r="S146" s="765"/>
      <c r="T146" s="702">
        <v>2</v>
      </c>
      <c r="U146" s="778">
        <v>2</v>
      </c>
      <c r="V146" s="704">
        <v>2</v>
      </c>
      <c r="W146" s="770"/>
      <c r="X146" s="698"/>
      <c r="Y146" s="179"/>
    </row>
    <row r="147" spans="1:25" s="69" customFormat="1" ht="16.5" thickBot="1" x14ac:dyDescent="0.3">
      <c r="A147" s="782"/>
      <c r="B147" s="783" t="s">
        <v>347</v>
      </c>
      <c r="C147" s="784">
        <v>7</v>
      </c>
      <c r="D147" s="677"/>
      <c r="E147" s="785"/>
      <c r="F147" s="786"/>
      <c r="G147" s="787">
        <v>2</v>
      </c>
      <c r="H147" s="788">
        <f>G147*30</f>
        <v>60</v>
      </c>
      <c r="I147" s="789">
        <f>J147+K147+L147</f>
        <v>30</v>
      </c>
      <c r="J147" s="66"/>
      <c r="K147" s="50"/>
      <c r="L147" s="50">
        <v>30</v>
      </c>
      <c r="M147" s="790">
        <f>H147-I147</f>
        <v>30</v>
      </c>
      <c r="N147" s="791"/>
      <c r="O147" s="792"/>
      <c r="P147" s="793"/>
      <c r="Q147" s="794"/>
      <c r="R147" s="792"/>
      <c r="S147" s="795"/>
      <c r="T147" s="796"/>
      <c r="U147" s="797"/>
      <c r="V147" s="798"/>
      <c r="W147" s="799">
        <v>2</v>
      </c>
      <c r="X147" s="800"/>
    </row>
    <row r="148" spans="1:25" s="69" customFormat="1" x14ac:dyDescent="0.25">
      <c r="A148" s="846"/>
      <c r="B148" s="411"/>
      <c r="C148" s="412"/>
      <c r="D148" s="412"/>
      <c r="E148" s="413"/>
      <c r="F148" s="414"/>
      <c r="G148" s="415"/>
      <c r="H148" s="52"/>
      <c r="I148" s="416"/>
      <c r="J148" s="52"/>
      <c r="K148" s="52"/>
      <c r="L148" s="52"/>
      <c r="M148" s="417"/>
      <c r="N148" s="418"/>
      <c r="O148" s="418"/>
      <c r="P148" s="418"/>
      <c r="Q148" s="418"/>
      <c r="R148" s="418"/>
      <c r="S148" s="418"/>
      <c r="T148" s="419"/>
      <c r="U148" s="419"/>
      <c r="V148" s="419"/>
      <c r="W148" s="419"/>
      <c r="X148" s="847"/>
    </row>
    <row r="149" spans="1:25" s="69" customFormat="1" x14ac:dyDescent="0.25">
      <c r="A149" s="846"/>
      <c r="B149" s="411"/>
      <c r="C149" s="412"/>
      <c r="D149" s="412"/>
      <c r="E149" s="413"/>
      <c r="F149" s="414"/>
      <c r="G149" s="415"/>
      <c r="H149" s="52"/>
      <c r="I149" s="416"/>
      <c r="J149" s="52"/>
      <c r="K149" s="52"/>
      <c r="L149" s="52"/>
      <c r="M149" s="417"/>
      <c r="N149" s="418"/>
      <c r="O149" s="418"/>
      <c r="P149" s="418"/>
      <c r="Q149" s="418"/>
      <c r="R149" s="418"/>
      <c r="S149" s="418"/>
      <c r="T149" s="419"/>
      <c r="U149" s="419"/>
      <c r="V149" s="419"/>
      <c r="W149" s="419"/>
      <c r="X149" s="847"/>
    </row>
    <row r="150" spans="1:25" s="69" customFormat="1" x14ac:dyDescent="0.25">
      <c r="A150" s="846"/>
      <c r="B150" s="411"/>
      <c r="C150" s="412"/>
      <c r="D150" s="412"/>
      <c r="E150" s="413"/>
      <c r="F150" s="414"/>
      <c r="G150" s="415"/>
      <c r="H150" s="52"/>
      <c r="I150" s="416"/>
      <c r="J150" s="52"/>
      <c r="K150" s="52"/>
      <c r="L150" s="52"/>
      <c r="M150" s="417"/>
      <c r="N150" s="418"/>
      <c r="O150" s="418"/>
      <c r="P150" s="418"/>
      <c r="Q150" s="418"/>
      <c r="R150" s="418"/>
      <c r="S150" s="418"/>
      <c r="T150" s="419"/>
      <c r="U150" s="419"/>
      <c r="V150" s="419"/>
      <c r="W150" s="419"/>
      <c r="X150" s="847"/>
    </row>
    <row r="151" spans="1:25" s="69" customFormat="1" x14ac:dyDescent="0.25">
      <c r="A151" s="846"/>
      <c r="B151" s="411"/>
      <c r="C151" s="412"/>
      <c r="D151" s="412"/>
      <c r="E151" s="413"/>
      <c r="F151" s="414"/>
      <c r="G151" s="415"/>
      <c r="H151" s="52"/>
      <c r="I151" s="416"/>
      <c r="J151" s="52"/>
      <c r="K151" s="52"/>
      <c r="L151" s="52"/>
      <c r="M151" s="417"/>
      <c r="N151" s="418"/>
      <c r="O151" s="418"/>
      <c r="P151" s="418"/>
      <c r="Q151" s="418"/>
      <c r="R151" s="418"/>
      <c r="S151" s="418"/>
      <c r="T151" s="419"/>
      <c r="U151" s="419"/>
      <c r="V151" s="419"/>
      <c r="W151" s="419"/>
      <c r="X151" s="847"/>
    </row>
    <row r="152" spans="1:25" s="69" customFormat="1" x14ac:dyDescent="0.25">
      <c r="A152" s="846"/>
      <c r="B152" s="411"/>
      <c r="C152" s="412"/>
      <c r="D152" s="412"/>
      <c r="E152" s="413"/>
      <c r="F152" s="414"/>
      <c r="G152" s="415"/>
      <c r="H152" s="52"/>
      <c r="I152" s="416"/>
      <c r="J152" s="52"/>
      <c r="K152" s="52"/>
      <c r="L152" s="52"/>
      <c r="M152" s="417"/>
      <c r="N152" s="418"/>
      <c r="O152" s="418"/>
      <c r="P152" s="418"/>
      <c r="Q152" s="418"/>
      <c r="R152" s="418"/>
      <c r="S152" s="418"/>
      <c r="T152" s="419"/>
      <c r="U152" s="419"/>
      <c r="V152" s="419"/>
      <c r="W152" s="419"/>
      <c r="X152" s="847"/>
    </row>
    <row r="153" spans="1:25" s="69" customFormat="1" x14ac:dyDescent="0.25">
      <c r="A153" s="846"/>
      <c r="B153" s="411"/>
      <c r="C153" s="412"/>
      <c r="D153" s="412"/>
      <c r="E153" s="413"/>
      <c r="F153" s="414"/>
      <c r="G153" s="415"/>
      <c r="H153" s="52"/>
      <c r="I153" s="416"/>
      <c r="J153" s="52"/>
      <c r="K153" s="52"/>
      <c r="L153" s="52"/>
      <c r="M153" s="417"/>
      <c r="N153" s="418"/>
      <c r="O153" s="418"/>
      <c r="P153" s="418"/>
      <c r="Q153" s="418"/>
      <c r="R153" s="418"/>
      <c r="S153" s="418"/>
      <c r="T153" s="419"/>
      <c r="U153" s="419"/>
      <c r="V153" s="419"/>
      <c r="W153" s="419"/>
      <c r="X153" s="847"/>
    </row>
    <row r="154" spans="1:25" s="69" customFormat="1" x14ac:dyDescent="0.25">
      <c r="A154" s="848"/>
      <c r="X154" s="849"/>
    </row>
    <row r="155" spans="1:25" s="69" customFormat="1" x14ac:dyDescent="0.25">
      <c r="A155" s="848"/>
      <c r="B155" s="1041" t="s">
        <v>159</v>
      </c>
      <c r="C155" s="1041"/>
      <c r="D155" s="1284"/>
      <c r="E155" s="1284"/>
      <c r="F155" s="1285"/>
      <c r="G155" s="1285"/>
      <c r="H155" s="1041"/>
      <c r="I155" s="1286" t="s">
        <v>160</v>
      </c>
      <c r="J155" s="1287"/>
      <c r="K155" s="1287"/>
      <c r="X155" s="849"/>
    </row>
    <row r="156" spans="1:25" s="69" customFormat="1" x14ac:dyDescent="0.25">
      <c r="A156" s="848"/>
      <c r="B156" s="1041"/>
      <c r="C156" s="1041"/>
      <c r="D156" s="1041"/>
      <c r="E156" s="1041"/>
      <c r="F156" s="1042"/>
      <c r="G156" s="1042"/>
      <c r="H156" s="1041"/>
      <c r="I156" s="1041"/>
      <c r="J156" s="1042"/>
      <c r="K156" s="1042"/>
      <c r="X156" s="849"/>
    </row>
    <row r="157" spans="1:25" s="69" customFormat="1" x14ac:dyDescent="0.25">
      <c r="A157" s="848"/>
      <c r="X157" s="849"/>
    </row>
    <row r="158" spans="1:25" s="69" customFormat="1" x14ac:dyDescent="0.25">
      <c r="A158" s="848"/>
      <c r="B158" s="1041" t="s">
        <v>223</v>
      </c>
      <c r="C158" s="1041"/>
      <c r="D158" s="1284"/>
      <c r="E158" s="1284"/>
      <c r="F158" s="1285"/>
      <c r="G158" s="1285"/>
      <c r="H158" s="1041"/>
      <c r="I158" s="1286" t="s">
        <v>283</v>
      </c>
      <c r="J158" s="1287"/>
      <c r="K158" s="1287"/>
      <c r="X158" s="849"/>
    </row>
    <row r="159" spans="1:25" s="69" customFormat="1" x14ac:dyDescent="0.25">
      <c r="A159" s="848"/>
      <c r="B159" s="1041"/>
      <c r="C159" s="1041"/>
      <c r="D159" s="1041"/>
      <c r="E159" s="1041"/>
      <c r="F159" s="1042"/>
      <c r="G159" s="1042"/>
      <c r="H159" s="1041"/>
      <c r="I159" s="1041"/>
      <c r="J159" s="1042"/>
      <c r="K159" s="1042"/>
      <c r="X159" s="849"/>
    </row>
    <row r="160" spans="1:25" s="69" customFormat="1" x14ac:dyDescent="0.25">
      <c r="A160" s="848"/>
      <c r="B160" s="1041"/>
      <c r="C160" s="1041"/>
      <c r="D160" s="1041"/>
      <c r="E160" s="1041"/>
      <c r="F160" s="1042"/>
      <c r="G160" s="1042"/>
      <c r="H160" s="1041"/>
      <c r="I160" s="1041"/>
      <c r="J160" s="1042"/>
      <c r="K160" s="1042"/>
      <c r="X160" s="849"/>
    </row>
    <row r="161" spans="1:24" s="69" customFormat="1" x14ac:dyDescent="0.25">
      <c r="A161" s="848"/>
      <c r="B161" s="1041" t="s">
        <v>474</v>
      </c>
      <c r="C161" s="1041"/>
      <c r="D161" s="1284"/>
      <c r="E161" s="1284"/>
      <c r="F161" s="1285"/>
      <c r="G161" s="1285"/>
      <c r="H161" s="1041"/>
      <c r="I161" s="1286" t="s">
        <v>435</v>
      </c>
      <c r="J161" s="1287"/>
      <c r="K161" s="1287"/>
      <c r="X161" s="849"/>
    </row>
    <row r="162" spans="1:24" s="69" customFormat="1" ht="16.5" thickBot="1" x14ac:dyDescent="0.3">
      <c r="A162" s="850"/>
      <c r="B162" s="851"/>
      <c r="C162" s="1283" t="s">
        <v>83</v>
      </c>
      <c r="D162" s="1283"/>
      <c r="E162" s="1283"/>
      <c r="F162" s="1283"/>
      <c r="G162" s="1283"/>
      <c r="H162" s="1283"/>
      <c r="I162" s="1283"/>
      <c r="J162" s="1283"/>
      <c r="K162" s="1283"/>
      <c r="L162" s="852"/>
      <c r="M162" s="852"/>
      <c r="N162" s="853"/>
      <c r="O162" s="853"/>
      <c r="P162" s="853"/>
      <c r="Q162" s="853"/>
      <c r="R162" s="853"/>
      <c r="S162" s="853"/>
      <c r="T162" s="853"/>
      <c r="U162" s="853"/>
      <c r="V162" s="853"/>
      <c r="W162" s="853"/>
      <c r="X162" s="854"/>
    </row>
  </sheetData>
  <mergeCells count="71">
    <mergeCell ref="T133:V133"/>
    <mergeCell ref="A38:X38"/>
    <mergeCell ref="C162:K162"/>
    <mergeCell ref="W133:X133"/>
    <mergeCell ref="D155:G155"/>
    <mergeCell ref="I155:K155"/>
    <mergeCell ref="D158:G158"/>
    <mergeCell ref="I158:K158"/>
    <mergeCell ref="D161:G161"/>
    <mergeCell ref="I161:K161"/>
    <mergeCell ref="Q134:S134"/>
    <mergeCell ref="Q133:S133"/>
    <mergeCell ref="A131:M131"/>
    <mergeCell ref="A132:M132"/>
    <mergeCell ref="A133:M133"/>
    <mergeCell ref="N133:P133"/>
    <mergeCell ref="A126:F126"/>
    <mergeCell ref="A73:F73"/>
    <mergeCell ref="A130:M130"/>
    <mergeCell ref="A98:X98"/>
    <mergeCell ref="A99:B99"/>
    <mergeCell ref="A100:B100"/>
    <mergeCell ref="A101:B101"/>
    <mergeCell ref="A102:B102"/>
    <mergeCell ref="A103:B103"/>
    <mergeCell ref="A125:F125"/>
    <mergeCell ref="A127:F127"/>
    <mergeCell ref="A128:M128"/>
    <mergeCell ref="A129:M129"/>
    <mergeCell ref="A77:B77"/>
    <mergeCell ref="A97:F97"/>
    <mergeCell ref="A80:B80"/>
    <mergeCell ref="A81:B81"/>
    <mergeCell ref="A10:X10"/>
    <mergeCell ref="A39:X39"/>
    <mergeCell ref="A64:F64"/>
    <mergeCell ref="A65:X65"/>
    <mergeCell ref="A78:B78"/>
    <mergeCell ref="A79:B79"/>
    <mergeCell ref="A69:F69"/>
    <mergeCell ref="A70:X70"/>
    <mergeCell ref="A72:F72"/>
    <mergeCell ref="A74:X74"/>
    <mergeCell ref="A75:X75"/>
    <mergeCell ref="A76:B76"/>
    <mergeCell ref="A37:F37"/>
    <mergeCell ref="A9:X9"/>
    <mergeCell ref="H3:H7"/>
    <mergeCell ref="I3:L3"/>
    <mergeCell ref="M3:M7"/>
    <mergeCell ref="E4:E7"/>
    <mergeCell ref="F4:F7"/>
    <mergeCell ref="I4:I7"/>
    <mergeCell ref="J4:J7"/>
    <mergeCell ref="N4:P4"/>
    <mergeCell ref="Q4:S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T4:V4"/>
    <mergeCell ref="K4:K7"/>
    <mergeCell ref="L4:L7"/>
    <mergeCell ref="W4:X4"/>
    <mergeCell ref="N6:X6"/>
  </mergeCells>
  <phoneticPr fontId="36" type="noConversion"/>
  <pageMargins left="0.70866141732283472" right="0.70866141732283472" top="0.35433070866141736" bottom="0.55118110236220474" header="0.31496062992125984" footer="0.31496062992125984"/>
  <pageSetup paperSize="9" scale="64" orientation="landscape" r:id="rId1"/>
  <rowBreaks count="3" manualBreakCount="3">
    <brk id="49" max="23" man="1"/>
    <brk id="86" max="23" man="1"/>
    <brk id="120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2" zoomScale="85" zoomScaleNormal="100" workbookViewId="0">
      <selection activeCell="AE2" sqref="AE2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44" width="9.140625" style="3"/>
    <col min="45" max="45" width="41.140625" style="3" customWidth="1"/>
    <col min="46" max="16384" width="9.140625" style="3"/>
  </cols>
  <sheetData>
    <row r="1" spans="1:45" ht="23.25" hidden="1" x14ac:dyDescent="0.35">
      <c r="C1" s="1296" t="s">
        <v>235</v>
      </c>
      <c r="D1" s="1296"/>
      <c r="E1" s="1296"/>
      <c r="F1" s="1296"/>
      <c r="G1" s="1296"/>
      <c r="H1" s="1296"/>
      <c r="I1" s="1296"/>
      <c r="J1" s="1296"/>
      <c r="K1" s="1296"/>
      <c r="L1" s="1296"/>
      <c r="M1" s="1296"/>
      <c r="N1" s="288"/>
      <c r="O1" s="28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399"/>
    </row>
    <row r="2" spans="1:45" ht="40.5" x14ac:dyDescent="0.3">
      <c r="C2" s="398" t="s">
        <v>336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98" t="s">
        <v>479</v>
      </c>
    </row>
    <row r="3" spans="1:45" ht="15" customHeight="1" x14ac:dyDescent="0.2">
      <c r="C3" s="2" t="s">
        <v>211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211</v>
      </c>
    </row>
    <row r="4" spans="1:45" ht="15" customHeight="1" x14ac:dyDescent="0.2">
      <c r="C4" s="1297" t="s">
        <v>0</v>
      </c>
      <c r="D4" s="1298" t="s">
        <v>1</v>
      </c>
      <c r="E4" s="1299" t="s">
        <v>2</v>
      </c>
      <c r="F4" s="1299"/>
      <c r="G4" s="1299"/>
      <c r="H4" s="1299"/>
      <c r="I4" s="1299"/>
      <c r="J4" s="1159"/>
      <c r="K4" s="1298" t="s">
        <v>3</v>
      </c>
      <c r="L4" s="1298" t="s">
        <v>4</v>
      </c>
      <c r="M4" s="1298" t="s">
        <v>5</v>
      </c>
      <c r="N4" s="289"/>
      <c r="O4" s="28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297" t="s">
        <v>0</v>
      </c>
      <c r="AH4" s="1298" t="s">
        <v>1</v>
      </c>
      <c r="AI4" s="1299" t="s">
        <v>2</v>
      </c>
      <c r="AJ4" s="1299"/>
      <c r="AK4" s="1299"/>
      <c r="AL4" s="1299"/>
      <c r="AM4" s="1299"/>
      <c r="AN4" s="1159"/>
      <c r="AO4" s="1298" t="s">
        <v>3</v>
      </c>
      <c r="AP4" s="1298" t="s">
        <v>4</v>
      </c>
      <c r="AQ4" s="1298" t="s">
        <v>5</v>
      </c>
      <c r="AR4" s="289"/>
    </row>
    <row r="5" spans="1:45" ht="15" customHeight="1" x14ac:dyDescent="0.2">
      <c r="C5" s="1297"/>
      <c r="D5" s="1298"/>
      <c r="E5" s="1298" t="s">
        <v>6</v>
      </c>
      <c r="F5" s="1300" t="s">
        <v>7</v>
      </c>
      <c r="G5" s="1300"/>
      <c r="H5" s="1300"/>
      <c r="I5" s="1300"/>
      <c r="J5" s="1298" t="s">
        <v>8</v>
      </c>
      <c r="K5" s="1298"/>
      <c r="L5" s="1298"/>
      <c r="M5" s="1298"/>
      <c r="N5" s="289"/>
      <c r="O5" s="28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297"/>
      <c r="AH5" s="1298"/>
      <c r="AI5" s="1298" t="s">
        <v>6</v>
      </c>
      <c r="AJ5" s="1300" t="s">
        <v>7</v>
      </c>
      <c r="AK5" s="1300"/>
      <c r="AL5" s="1300"/>
      <c r="AM5" s="1300"/>
      <c r="AN5" s="1298" t="s">
        <v>8</v>
      </c>
      <c r="AO5" s="1298"/>
      <c r="AP5" s="1298"/>
      <c r="AQ5" s="1298"/>
      <c r="AR5" s="289"/>
    </row>
    <row r="6" spans="1:45" ht="15" customHeight="1" x14ac:dyDescent="0.2">
      <c r="C6" s="1297"/>
      <c r="D6" s="1298"/>
      <c r="E6" s="1159"/>
      <c r="F6" s="1298" t="s">
        <v>9</v>
      </c>
      <c r="G6" s="1299" t="s">
        <v>10</v>
      </c>
      <c r="H6" s="1159"/>
      <c r="I6" s="1159"/>
      <c r="J6" s="1159"/>
      <c r="K6" s="1298"/>
      <c r="L6" s="1298"/>
      <c r="M6" s="1298"/>
      <c r="N6" s="289"/>
      <c r="O6" s="28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297"/>
      <c r="AH6" s="1298"/>
      <c r="AI6" s="1159"/>
      <c r="AJ6" s="1298" t="s">
        <v>9</v>
      </c>
      <c r="AK6" s="1299" t="s">
        <v>10</v>
      </c>
      <c r="AL6" s="1159"/>
      <c r="AM6" s="1159"/>
      <c r="AN6" s="1159"/>
      <c r="AO6" s="1298"/>
      <c r="AP6" s="1298"/>
      <c r="AQ6" s="1298"/>
      <c r="AR6" s="289"/>
    </row>
    <row r="7" spans="1:45" ht="12.75" customHeight="1" x14ac:dyDescent="0.2">
      <c r="C7" s="1297"/>
      <c r="D7" s="1298"/>
      <c r="E7" s="1159"/>
      <c r="F7" s="1301"/>
      <c r="G7" s="1298" t="s">
        <v>11</v>
      </c>
      <c r="H7" s="1298" t="s">
        <v>12</v>
      </c>
      <c r="I7" s="1298" t="s">
        <v>13</v>
      </c>
      <c r="J7" s="1159"/>
      <c r="K7" s="1298"/>
      <c r="L7" s="1298"/>
      <c r="M7" s="1298"/>
      <c r="N7" s="289"/>
      <c r="O7" s="28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297"/>
      <c r="AH7" s="1298"/>
      <c r="AI7" s="1159"/>
      <c r="AJ7" s="1301"/>
      <c r="AK7" s="1298" t="s">
        <v>11</v>
      </c>
      <c r="AL7" s="1298" t="s">
        <v>12</v>
      </c>
      <c r="AM7" s="1298" t="s">
        <v>13</v>
      </c>
      <c r="AN7" s="1159"/>
      <c r="AO7" s="1298"/>
      <c r="AP7" s="1298"/>
      <c r="AQ7" s="1298"/>
      <c r="AR7" s="289"/>
    </row>
    <row r="8" spans="1:45" ht="12.75" x14ac:dyDescent="0.2">
      <c r="C8" s="1297"/>
      <c r="D8" s="1298"/>
      <c r="E8" s="1159"/>
      <c r="F8" s="1301"/>
      <c r="G8" s="1298"/>
      <c r="H8" s="1298"/>
      <c r="I8" s="1298"/>
      <c r="J8" s="1159"/>
      <c r="K8" s="1298"/>
      <c r="L8" s="1298"/>
      <c r="M8" s="1298"/>
      <c r="N8" s="289"/>
      <c r="O8" s="28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297"/>
      <c r="AH8" s="1298"/>
      <c r="AI8" s="1159"/>
      <c r="AJ8" s="1301"/>
      <c r="AK8" s="1298"/>
      <c r="AL8" s="1298"/>
      <c r="AM8" s="1298"/>
      <c r="AN8" s="1159"/>
      <c r="AO8" s="1298"/>
      <c r="AP8" s="1298"/>
      <c r="AQ8" s="1298"/>
      <c r="AR8" s="289"/>
    </row>
    <row r="9" spans="1:45" ht="12.75" x14ac:dyDescent="0.2">
      <c r="C9" s="1297"/>
      <c r="D9" s="1298"/>
      <c r="E9" s="1159"/>
      <c r="F9" s="1301"/>
      <c r="G9" s="1298"/>
      <c r="H9" s="1298"/>
      <c r="I9" s="1298"/>
      <c r="J9" s="1159"/>
      <c r="K9" s="1298"/>
      <c r="L9" s="1298"/>
      <c r="M9" s="1298"/>
      <c r="N9" s="289"/>
      <c r="O9" s="28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297"/>
      <c r="AH9" s="1298"/>
      <c r="AI9" s="1159"/>
      <c r="AJ9" s="1301"/>
      <c r="AK9" s="1298"/>
      <c r="AL9" s="1298"/>
      <c r="AM9" s="1298"/>
      <c r="AN9" s="1159"/>
      <c r="AO9" s="1298"/>
      <c r="AP9" s="1298"/>
      <c r="AQ9" s="1298"/>
      <c r="AR9" s="289"/>
    </row>
    <row r="10" spans="1:45" ht="12.75" x14ac:dyDescent="0.2">
      <c r="C10" s="1297"/>
      <c r="D10" s="1298"/>
      <c r="E10" s="1159"/>
      <c r="F10" s="1301"/>
      <c r="G10" s="1298"/>
      <c r="H10" s="1298"/>
      <c r="I10" s="1298"/>
      <c r="J10" s="1159"/>
      <c r="K10" s="1298"/>
      <c r="L10" s="1298"/>
      <c r="M10" s="1298"/>
      <c r="N10" s="289"/>
      <c r="O10" s="28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297"/>
      <c r="AH10" s="1298"/>
      <c r="AI10" s="1159"/>
      <c r="AJ10" s="1301"/>
      <c r="AK10" s="1298"/>
      <c r="AL10" s="1298"/>
      <c r="AM10" s="1298"/>
      <c r="AN10" s="1159"/>
      <c r="AO10" s="1298"/>
      <c r="AP10" s="1298"/>
      <c r="AQ10" s="1298"/>
      <c r="AR10" s="289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290"/>
      <c r="O11" s="29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420">
        <f t="shared" ref="AI11:AI17" si="5">AH11*30</f>
        <v>90</v>
      </c>
      <c r="AJ11" s="420">
        <f t="shared" ref="AJ11:AJ17" si="6">AK11+AL11+AM11</f>
        <v>45</v>
      </c>
      <c r="AK11" s="420"/>
      <c r="AL11" s="420"/>
      <c r="AM11" s="420">
        <v>45</v>
      </c>
      <c r="AN11" s="420">
        <f t="shared" ref="AN11:AN17" si="7">AI11-AJ11</f>
        <v>45</v>
      </c>
      <c r="AO11" s="421">
        <f t="shared" ref="AO11:AO17" si="8">AJ11/15</f>
        <v>3</v>
      </c>
      <c r="AP11" s="420" t="s">
        <v>17</v>
      </c>
      <c r="AQ11" s="421">
        <f t="shared" ref="AQ11:AQ17" si="9">AJ11/AI11*100</f>
        <v>50</v>
      </c>
      <c r="AR11" s="290"/>
    </row>
    <row r="12" spans="1:45" x14ac:dyDescent="0.25">
      <c r="A12" s="1" t="s">
        <v>17</v>
      </c>
      <c r="B12" s="1" t="s">
        <v>15</v>
      </c>
      <c r="C12" s="4" t="s">
        <v>224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290"/>
      <c r="O12" s="29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224</v>
      </c>
      <c r="AH12" s="421">
        <v>6</v>
      </c>
      <c r="AI12" s="420">
        <f t="shared" si="5"/>
        <v>180</v>
      </c>
      <c r="AJ12" s="420">
        <f t="shared" si="6"/>
        <v>75</v>
      </c>
      <c r="AK12" s="420">
        <v>45</v>
      </c>
      <c r="AL12" s="420"/>
      <c r="AM12" s="420">
        <v>30</v>
      </c>
      <c r="AN12" s="420">
        <f t="shared" si="7"/>
        <v>105</v>
      </c>
      <c r="AO12" s="421">
        <f t="shared" si="8"/>
        <v>5</v>
      </c>
      <c r="AP12" s="420" t="s">
        <v>19</v>
      </c>
      <c r="AQ12" s="421">
        <f t="shared" si="9"/>
        <v>41.666666666666671</v>
      </c>
      <c r="AR12" s="290"/>
    </row>
    <row r="13" spans="1:45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290"/>
      <c r="O13" s="29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421">
        <v>6</v>
      </c>
      <c r="AI13" s="420">
        <f t="shared" si="5"/>
        <v>180</v>
      </c>
      <c r="AJ13" s="420">
        <f t="shared" si="6"/>
        <v>75</v>
      </c>
      <c r="AK13" s="420">
        <v>30</v>
      </c>
      <c r="AL13" s="420"/>
      <c r="AM13" s="420">
        <v>45</v>
      </c>
      <c r="AN13" s="420">
        <f t="shared" si="7"/>
        <v>105</v>
      </c>
      <c r="AO13" s="421">
        <f t="shared" si="8"/>
        <v>5</v>
      </c>
      <c r="AP13" s="420" t="s">
        <v>19</v>
      </c>
      <c r="AQ13" s="421">
        <f t="shared" si="9"/>
        <v>41.666666666666671</v>
      </c>
      <c r="AR13" s="722" t="s">
        <v>350</v>
      </c>
    </row>
    <row r="14" spans="1:45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290"/>
      <c r="O14" s="29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356</v>
      </c>
      <c r="AH14" s="421">
        <v>5</v>
      </c>
      <c r="AI14" s="420">
        <f t="shared" si="5"/>
        <v>150</v>
      </c>
      <c r="AJ14" s="420">
        <f t="shared" si="6"/>
        <v>60</v>
      </c>
      <c r="AK14" s="420">
        <v>30</v>
      </c>
      <c r="AL14" s="420"/>
      <c r="AM14" s="420">
        <v>30</v>
      </c>
      <c r="AN14" s="420">
        <f t="shared" si="7"/>
        <v>90</v>
      </c>
      <c r="AO14" s="421">
        <f>AJ14/15</f>
        <v>4</v>
      </c>
      <c r="AP14" s="420" t="s">
        <v>19</v>
      </c>
      <c r="AQ14" s="421">
        <f t="shared" si="9"/>
        <v>40</v>
      </c>
      <c r="AR14" s="722" t="s">
        <v>352</v>
      </c>
    </row>
    <row r="15" spans="1:45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290"/>
      <c r="O15" s="29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357</v>
      </c>
      <c r="AH15" s="421">
        <v>4</v>
      </c>
      <c r="AI15" s="420">
        <f t="shared" si="5"/>
        <v>120</v>
      </c>
      <c r="AJ15" s="420">
        <f t="shared" si="6"/>
        <v>60</v>
      </c>
      <c r="AK15" s="420">
        <v>15</v>
      </c>
      <c r="AL15" s="420">
        <v>45</v>
      </c>
      <c r="AM15" s="420"/>
      <c r="AN15" s="420">
        <f t="shared" si="7"/>
        <v>60</v>
      </c>
      <c r="AO15" s="421">
        <f t="shared" si="8"/>
        <v>4</v>
      </c>
      <c r="AP15" s="420" t="s">
        <v>17</v>
      </c>
      <c r="AQ15" s="421">
        <f t="shared" si="9"/>
        <v>50</v>
      </c>
      <c r="AR15" s="290"/>
    </row>
    <row r="16" spans="1:45" x14ac:dyDescent="0.25">
      <c r="A16" s="1" t="s">
        <v>17</v>
      </c>
      <c r="B16" s="1" t="s">
        <v>15</v>
      </c>
      <c r="C16" s="4" t="s">
        <v>244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290"/>
      <c r="O16" s="29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359</v>
      </c>
      <c r="AH16" s="421">
        <v>4</v>
      </c>
      <c r="AI16" s="420">
        <f t="shared" si="5"/>
        <v>120</v>
      </c>
      <c r="AJ16" s="420">
        <f t="shared" si="6"/>
        <v>45</v>
      </c>
      <c r="AK16" s="420">
        <v>30</v>
      </c>
      <c r="AL16" s="420"/>
      <c r="AM16" s="420">
        <v>15</v>
      </c>
      <c r="AN16" s="420">
        <f t="shared" si="7"/>
        <v>75</v>
      </c>
      <c r="AO16" s="421">
        <f>AJ16/15</f>
        <v>3</v>
      </c>
      <c r="AP16" s="420" t="s">
        <v>17</v>
      </c>
      <c r="AQ16" s="421">
        <f t="shared" si="9"/>
        <v>37.5</v>
      </c>
      <c r="AR16" s="290"/>
      <c r="AS16" s="3">
        <v>4</v>
      </c>
    </row>
    <row r="17" spans="1:45" x14ac:dyDescent="0.25">
      <c r="C17" s="8" t="s">
        <v>23</v>
      </c>
      <c r="D17" s="286">
        <f t="shared" ref="D17:K17" si="10">SUM(D11:D16)</f>
        <v>27</v>
      </c>
      <c r="E17" s="285">
        <f t="shared" si="10"/>
        <v>810</v>
      </c>
      <c r="F17" s="285">
        <f t="shared" si="10"/>
        <v>330</v>
      </c>
      <c r="G17" s="285">
        <f t="shared" si="10"/>
        <v>128</v>
      </c>
      <c r="H17" s="285">
        <f t="shared" si="10"/>
        <v>45</v>
      </c>
      <c r="I17" s="285">
        <f t="shared" si="10"/>
        <v>157</v>
      </c>
      <c r="J17" s="285">
        <f t="shared" si="10"/>
        <v>480</v>
      </c>
      <c r="K17" s="285">
        <f t="shared" si="10"/>
        <v>22</v>
      </c>
      <c r="L17" s="285"/>
      <c r="M17" s="285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358</v>
      </c>
      <c r="AH17" s="421">
        <v>2</v>
      </c>
      <c r="AI17" s="420">
        <f t="shared" si="5"/>
        <v>60</v>
      </c>
      <c r="AJ17" s="420">
        <f t="shared" si="6"/>
        <v>30</v>
      </c>
      <c r="AK17" s="420">
        <v>15</v>
      </c>
      <c r="AL17" s="420"/>
      <c r="AM17" s="420">
        <v>15</v>
      </c>
      <c r="AN17" s="420">
        <f t="shared" si="7"/>
        <v>30</v>
      </c>
      <c r="AO17" s="421">
        <f t="shared" si="8"/>
        <v>2</v>
      </c>
      <c r="AP17" s="420" t="s">
        <v>17</v>
      </c>
      <c r="AQ17" s="421">
        <f t="shared" si="9"/>
        <v>50</v>
      </c>
      <c r="AR17" s="290"/>
    </row>
    <row r="18" spans="1:45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546" t="s">
        <v>23</v>
      </c>
      <c r="AH18" s="547">
        <f>SUM(AH11:AH17)</f>
        <v>30</v>
      </c>
      <c r="AI18" s="548">
        <f>SUM(AI11:AI17)</f>
        <v>900</v>
      </c>
      <c r="AJ18" s="548">
        <f t="shared" ref="AJ18:AO18" si="11">SUM(AJ11:AJ17)</f>
        <v>390</v>
      </c>
      <c r="AK18" s="548">
        <f>SUM(AK11:AK17)</f>
        <v>165</v>
      </c>
      <c r="AL18" s="548">
        <f t="shared" si="11"/>
        <v>45</v>
      </c>
      <c r="AM18" s="548">
        <f t="shared" si="11"/>
        <v>180</v>
      </c>
      <c r="AN18" s="548">
        <f t="shared" si="11"/>
        <v>510</v>
      </c>
      <c r="AO18" s="548">
        <f t="shared" si="11"/>
        <v>26</v>
      </c>
      <c r="AP18" s="548"/>
      <c r="AQ18" s="548"/>
      <c r="AR18" s="10"/>
    </row>
    <row r="19" spans="1:45" x14ac:dyDescent="0.25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25">
      <c r="C21" s="1297" t="s">
        <v>0</v>
      </c>
      <c r="D21" s="1298" t="s">
        <v>1</v>
      </c>
      <c r="E21" s="1299" t="s">
        <v>2</v>
      </c>
      <c r="F21" s="1299"/>
      <c r="G21" s="1299"/>
      <c r="H21" s="1299"/>
      <c r="I21" s="1299"/>
      <c r="J21" s="1159"/>
      <c r="K21" s="1298" t="s">
        <v>3</v>
      </c>
      <c r="L21" s="1298" t="s">
        <v>4</v>
      </c>
      <c r="M21" s="1298" t="s">
        <v>5</v>
      </c>
      <c r="N21" s="289"/>
      <c r="O21" s="289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297" t="s">
        <v>0</v>
      </c>
      <c r="AH21" s="1298" t="s">
        <v>1</v>
      </c>
      <c r="AI21" s="1299" t="s">
        <v>2</v>
      </c>
      <c r="AJ21" s="1299"/>
      <c r="AK21" s="1299"/>
      <c r="AL21" s="1299"/>
      <c r="AM21" s="1299"/>
      <c r="AN21" s="1159"/>
      <c r="AO21" s="1298" t="s">
        <v>3</v>
      </c>
      <c r="AP21" s="1298" t="s">
        <v>4</v>
      </c>
      <c r="AQ21" s="1298" t="s">
        <v>5</v>
      </c>
      <c r="AR21" s="289"/>
      <c r="AS21" s="1021"/>
    </row>
    <row r="22" spans="1:45" ht="15" customHeight="1" x14ac:dyDescent="0.25">
      <c r="C22" s="1297"/>
      <c r="D22" s="1298"/>
      <c r="E22" s="1298" t="s">
        <v>6</v>
      </c>
      <c r="F22" s="1300" t="s">
        <v>7</v>
      </c>
      <c r="G22" s="1300"/>
      <c r="H22" s="1300"/>
      <c r="I22" s="1300"/>
      <c r="J22" s="1298" t="s">
        <v>26</v>
      </c>
      <c r="K22" s="1298"/>
      <c r="L22" s="1298"/>
      <c r="M22" s="1298"/>
      <c r="N22" s="289"/>
      <c r="O22" s="289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297"/>
      <c r="AH22" s="1298"/>
      <c r="AI22" s="1298" t="s">
        <v>6</v>
      </c>
      <c r="AJ22" s="1300" t="s">
        <v>7</v>
      </c>
      <c r="AK22" s="1300"/>
      <c r="AL22" s="1300"/>
      <c r="AM22" s="1300"/>
      <c r="AN22" s="1298" t="s">
        <v>26</v>
      </c>
      <c r="AO22" s="1298"/>
      <c r="AP22" s="1298"/>
      <c r="AQ22" s="1298"/>
      <c r="AR22" s="289"/>
    </row>
    <row r="23" spans="1:45" ht="15" customHeight="1" x14ac:dyDescent="0.25">
      <c r="C23" s="1297"/>
      <c r="D23" s="1298"/>
      <c r="E23" s="1159"/>
      <c r="F23" s="1298" t="s">
        <v>9</v>
      </c>
      <c r="G23" s="1299" t="s">
        <v>10</v>
      </c>
      <c r="H23" s="1159"/>
      <c r="I23" s="1159"/>
      <c r="J23" s="1159"/>
      <c r="K23" s="1298"/>
      <c r="L23" s="1298"/>
      <c r="M23" s="1298"/>
      <c r="N23" s="289"/>
      <c r="O23" s="28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297"/>
      <c r="AH23" s="1298"/>
      <c r="AI23" s="1159"/>
      <c r="AJ23" s="1298" t="s">
        <v>9</v>
      </c>
      <c r="AK23" s="1299" t="s">
        <v>10</v>
      </c>
      <c r="AL23" s="1159"/>
      <c r="AM23" s="1159"/>
      <c r="AN23" s="1159"/>
      <c r="AO23" s="1298"/>
      <c r="AP23" s="1298"/>
      <c r="AQ23" s="1298"/>
      <c r="AR23" s="289"/>
    </row>
    <row r="24" spans="1:45" ht="15" customHeight="1" x14ac:dyDescent="0.25">
      <c r="C24" s="1297"/>
      <c r="D24" s="1298"/>
      <c r="E24" s="1159"/>
      <c r="F24" s="1301"/>
      <c r="G24" s="1298" t="s">
        <v>11</v>
      </c>
      <c r="H24" s="1298" t="s">
        <v>12</v>
      </c>
      <c r="I24" s="1298" t="s">
        <v>13</v>
      </c>
      <c r="J24" s="1159"/>
      <c r="K24" s="1298"/>
      <c r="L24" s="1298"/>
      <c r="M24" s="1298"/>
      <c r="N24" s="289"/>
      <c r="O24" s="28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297"/>
      <c r="AH24" s="1298"/>
      <c r="AI24" s="1159"/>
      <c r="AJ24" s="1301"/>
      <c r="AK24" s="1298" t="s">
        <v>11</v>
      </c>
      <c r="AL24" s="1298" t="s">
        <v>12</v>
      </c>
      <c r="AM24" s="1298" t="s">
        <v>13</v>
      </c>
      <c r="AN24" s="1159"/>
      <c r="AO24" s="1298"/>
      <c r="AP24" s="1298"/>
      <c r="AQ24" s="1298"/>
      <c r="AR24" s="289"/>
    </row>
    <row r="25" spans="1:45" x14ac:dyDescent="0.25">
      <c r="C25" s="1297"/>
      <c r="D25" s="1298"/>
      <c r="E25" s="1159"/>
      <c r="F25" s="1301"/>
      <c r="G25" s="1298"/>
      <c r="H25" s="1298"/>
      <c r="I25" s="1298"/>
      <c r="J25" s="1159"/>
      <c r="K25" s="1298"/>
      <c r="L25" s="1298"/>
      <c r="M25" s="1298"/>
      <c r="N25" s="289"/>
      <c r="O25" s="289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297"/>
      <c r="AH25" s="1298"/>
      <c r="AI25" s="1159"/>
      <c r="AJ25" s="1301"/>
      <c r="AK25" s="1298"/>
      <c r="AL25" s="1298"/>
      <c r="AM25" s="1298"/>
      <c r="AN25" s="1159"/>
      <c r="AO25" s="1298"/>
      <c r="AP25" s="1298"/>
      <c r="AQ25" s="1298"/>
      <c r="AR25" s="289"/>
    </row>
    <row r="26" spans="1:45" x14ac:dyDescent="0.25">
      <c r="C26" s="1297"/>
      <c r="D26" s="1298"/>
      <c r="E26" s="1159"/>
      <c r="F26" s="1301"/>
      <c r="G26" s="1298"/>
      <c r="H26" s="1298"/>
      <c r="I26" s="1298"/>
      <c r="J26" s="1159"/>
      <c r="K26" s="1298"/>
      <c r="L26" s="1298"/>
      <c r="M26" s="1298"/>
      <c r="N26" s="289"/>
      <c r="O26" s="289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297"/>
      <c r="AH26" s="1298"/>
      <c r="AI26" s="1159"/>
      <c r="AJ26" s="1301"/>
      <c r="AK26" s="1298"/>
      <c r="AL26" s="1298"/>
      <c r="AM26" s="1298"/>
      <c r="AN26" s="1159"/>
      <c r="AO26" s="1298"/>
      <c r="AP26" s="1298"/>
      <c r="AQ26" s="1298"/>
      <c r="AR26" s="289"/>
    </row>
    <row r="27" spans="1:45" ht="12.75" x14ac:dyDescent="0.2">
      <c r="C27" s="1297"/>
      <c r="D27" s="1298"/>
      <c r="E27" s="1159"/>
      <c r="F27" s="1301"/>
      <c r="G27" s="1298"/>
      <c r="H27" s="1298"/>
      <c r="I27" s="1298"/>
      <c r="J27" s="1159"/>
      <c r="K27" s="1298"/>
      <c r="L27" s="1298"/>
      <c r="M27" s="1298"/>
      <c r="N27" s="289"/>
      <c r="O27" s="28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297"/>
      <c r="AH27" s="1298"/>
      <c r="AI27" s="1159"/>
      <c r="AJ27" s="1301"/>
      <c r="AK27" s="1298"/>
      <c r="AL27" s="1298"/>
      <c r="AM27" s="1298"/>
      <c r="AN27" s="1159"/>
      <c r="AO27" s="1298"/>
      <c r="AP27" s="1298"/>
      <c r="AQ27" s="1298"/>
      <c r="AR27" s="289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290"/>
      <c r="O28" s="29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420">
        <f t="shared" ref="AI28:AI34" si="12">AH28*30</f>
        <v>90</v>
      </c>
      <c r="AJ28" s="420">
        <f t="shared" ref="AJ28:AJ34" si="13">AK28+AL28+AM28</f>
        <v>36</v>
      </c>
      <c r="AK28" s="420"/>
      <c r="AL28" s="420"/>
      <c r="AM28" s="420">
        <v>36</v>
      </c>
      <c r="AN28" s="420">
        <f t="shared" ref="AN28:AN34" si="14">AI28-AJ28</f>
        <v>54</v>
      </c>
      <c r="AO28" s="421">
        <f t="shared" ref="AO28:AO34" si="15">AJ28/18</f>
        <v>2</v>
      </c>
      <c r="AP28" s="420" t="s">
        <v>17</v>
      </c>
      <c r="AQ28" s="421">
        <f t="shared" ref="AQ28:AQ34" si="16">AJ28/AI28*100</f>
        <v>40</v>
      </c>
      <c r="AR28" s="290"/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290"/>
      <c r="O29" s="29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344</v>
      </c>
      <c r="AH29" s="421">
        <v>6</v>
      </c>
      <c r="AI29" s="420">
        <f t="shared" si="12"/>
        <v>180</v>
      </c>
      <c r="AJ29" s="420">
        <f t="shared" si="13"/>
        <v>72</v>
      </c>
      <c r="AK29" s="420">
        <v>36</v>
      </c>
      <c r="AL29" s="420"/>
      <c r="AM29" s="1027">
        <v>36</v>
      </c>
      <c r="AN29" s="420">
        <f t="shared" si="14"/>
        <v>108</v>
      </c>
      <c r="AO29" s="421">
        <f t="shared" si="15"/>
        <v>4</v>
      </c>
      <c r="AP29" s="420" t="s">
        <v>17</v>
      </c>
      <c r="AQ29" s="421">
        <f t="shared" si="16"/>
        <v>40</v>
      </c>
      <c r="AR29" s="290"/>
      <c r="AS29" s="3">
        <v>6</v>
      </c>
    </row>
    <row r="30" spans="1:45" ht="25.5" x14ac:dyDescent="0.25">
      <c r="A30" s="1" t="s">
        <v>17</v>
      </c>
      <c r="B30" s="1" t="s">
        <v>15</v>
      </c>
      <c r="C30" s="4" t="s">
        <v>291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290"/>
      <c r="O30" s="29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866" t="s">
        <v>281</v>
      </c>
      <c r="AH30" s="421">
        <v>6</v>
      </c>
      <c r="AI30" s="420">
        <f t="shared" si="12"/>
        <v>180</v>
      </c>
      <c r="AJ30" s="420">
        <f t="shared" si="13"/>
        <v>72</v>
      </c>
      <c r="AK30" s="420">
        <v>36</v>
      </c>
      <c r="AL30" s="420"/>
      <c r="AM30" s="420">
        <v>36</v>
      </c>
      <c r="AN30" s="420">
        <f t="shared" si="14"/>
        <v>108</v>
      </c>
      <c r="AO30" s="421">
        <f t="shared" si="15"/>
        <v>4</v>
      </c>
      <c r="AP30" s="420" t="s">
        <v>19</v>
      </c>
      <c r="AQ30" s="421">
        <f t="shared" si="16"/>
        <v>40</v>
      </c>
      <c r="AR30" s="290"/>
    </row>
    <row r="31" spans="1:45" x14ac:dyDescent="0.25">
      <c r="A31" s="1" t="s">
        <v>17</v>
      </c>
      <c r="B31" s="1" t="s">
        <v>15</v>
      </c>
      <c r="C31" s="4" t="s">
        <v>268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290"/>
      <c r="O31" s="29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360</v>
      </c>
      <c r="AH31" s="421">
        <v>6</v>
      </c>
      <c r="AI31" s="420">
        <f t="shared" si="12"/>
        <v>180</v>
      </c>
      <c r="AJ31" s="420">
        <f t="shared" si="13"/>
        <v>72</v>
      </c>
      <c r="AK31" s="420">
        <v>36</v>
      </c>
      <c r="AL31" s="420"/>
      <c r="AM31" s="420">
        <v>36</v>
      </c>
      <c r="AN31" s="420">
        <f t="shared" si="14"/>
        <v>108</v>
      </c>
      <c r="AO31" s="421">
        <f t="shared" si="15"/>
        <v>4</v>
      </c>
      <c r="AP31" s="420" t="s">
        <v>19</v>
      </c>
      <c r="AQ31" s="421">
        <f t="shared" si="16"/>
        <v>40</v>
      </c>
      <c r="AR31" s="290"/>
    </row>
    <row r="32" spans="1:45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290"/>
      <c r="O32" s="29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421">
        <v>3</v>
      </c>
      <c r="AI32" s="420">
        <f t="shared" si="12"/>
        <v>90</v>
      </c>
      <c r="AJ32" s="420">
        <f t="shared" si="13"/>
        <v>54</v>
      </c>
      <c r="AK32" s="420">
        <v>18</v>
      </c>
      <c r="AL32" s="420"/>
      <c r="AM32" s="420">
        <v>36</v>
      </c>
      <c r="AN32" s="420">
        <f t="shared" si="14"/>
        <v>36</v>
      </c>
      <c r="AO32" s="421">
        <f t="shared" si="15"/>
        <v>3</v>
      </c>
      <c r="AP32" s="420" t="s">
        <v>19</v>
      </c>
      <c r="AQ32" s="421">
        <f t="shared" si="16"/>
        <v>60</v>
      </c>
      <c r="AR32" s="290"/>
    </row>
    <row r="33" spans="1:45" x14ac:dyDescent="0.25">
      <c r="A33" s="1" t="s">
        <v>17</v>
      </c>
      <c r="B33" s="1" t="s">
        <v>15</v>
      </c>
      <c r="C33" s="4" t="s">
        <v>226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290"/>
      <c r="O33" s="29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226</v>
      </c>
      <c r="AH33" s="421">
        <v>3</v>
      </c>
      <c r="AI33" s="420">
        <f t="shared" si="12"/>
        <v>90</v>
      </c>
      <c r="AJ33" s="420">
        <f t="shared" si="13"/>
        <v>18</v>
      </c>
      <c r="AK33" s="420"/>
      <c r="AL33" s="420"/>
      <c r="AM33" s="420">
        <v>18</v>
      </c>
      <c r="AN33" s="420">
        <f t="shared" si="14"/>
        <v>72</v>
      </c>
      <c r="AO33" s="421">
        <f t="shared" si="15"/>
        <v>1</v>
      </c>
      <c r="AP33" s="420" t="s">
        <v>17</v>
      </c>
      <c r="AQ33" s="421">
        <f t="shared" si="16"/>
        <v>20</v>
      </c>
      <c r="AR33" s="722" t="s">
        <v>350</v>
      </c>
      <c r="AS33" s="3">
        <v>3</v>
      </c>
    </row>
    <row r="34" spans="1:45" ht="16.5" customHeight="1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290"/>
      <c r="O34" s="29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124</v>
      </c>
      <c r="AH34" s="421">
        <v>3</v>
      </c>
      <c r="AI34" s="420">
        <f t="shared" si="12"/>
        <v>90</v>
      </c>
      <c r="AJ34" s="420">
        <f t="shared" si="13"/>
        <v>36</v>
      </c>
      <c r="AK34" s="420">
        <v>18</v>
      </c>
      <c r="AL34" s="420"/>
      <c r="AM34" s="420">
        <v>18</v>
      </c>
      <c r="AN34" s="420">
        <f t="shared" si="14"/>
        <v>54</v>
      </c>
      <c r="AO34" s="421">
        <f t="shared" si="15"/>
        <v>2</v>
      </c>
      <c r="AP34" s="420" t="s">
        <v>17</v>
      </c>
      <c r="AQ34" s="421">
        <f t="shared" si="16"/>
        <v>40</v>
      </c>
      <c r="AR34" s="722" t="s">
        <v>352</v>
      </c>
    </row>
    <row r="35" spans="1:45" x14ac:dyDescent="0.25">
      <c r="C35" s="8" t="s">
        <v>23</v>
      </c>
      <c r="D35" s="286">
        <f t="shared" ref="D35:K35" si="22">SUM(D28:D34)</f>
        <v>30</v>
      </c>
      <c r="E35" s="285">
        <f t="shared" si="22"/>
        <v>900</v>
      </c>
      <c r="F35" s="285">
        <f t="shared" si="22"/>
        <v>360</v>
      </c>
      <c r="G35" s="285">
        <f t="shared" si="22"/>
        <v>108</v>
      </c>
      <c r="H35" s="285">
        <f t="shared" si="22"/>
        <v>0</v>
      </c>
      <c r="I35" s="285">
        <f t="shared" si="22"/>
        <v>252</v>
      </c>
      <c r="J35" s="285">
        <f t="shared" si="22"/>
        <v>540</v>
      </c>
      <c r="K35" s="285">
        <f t="shared" si="22"/>
        <v>20</v>
      </c>
      <c r="L35" s="285"/>
      <c r="M35" s="285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546" t="s">
        <v>23</v>
      </c>
      <c r="AH35" s="547">
        <f>SUM(AH28:AH34)</f>
        <v>30</v>
      </c>
      <c r="AI35" s="548">
        <f>SUM(AI28:AI34)</f>
        <v>900</v>
      </c>
      <c r="AJ35" s="548">
        <f t="shared" ref="AJ35:AO35" si="23">SUM(AJ28:AJ34)</f>
        <v>360</v>
      </c>
      <c r="AK35" s="548">
        <f>SUM(AK28:AK34)</f>
        <v>144</v>
      </c>
      <c r="AL35" s="548">
        <f t="shared" si="23"/>
        <v>0</v>
      </c>
      <c r="AM35" s="548">
        <f t="shared" si="23"/>
        <v>216</v>
      </c>
      <c r="AN35" s="548">
        <f t="shared" si="23"/>
        <v>540</v>
      </c>
      <c r="AO35" s="548">
        <f t="shared" si="23"/>
        <v>20</v>
      </c>
      <c r="AP35" s="548"/>
      <c r="AQ35" s="548"/>
      <c r="AR35" s="10"/>
    </row>
    <row r="36" spans="1:45" ht="12.75" x14ac:dyDescent="0.2">
      <c r="C36" s="9" t="s">
        <v>24</v>
      </c>
      <c r="D36" s="12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2.75" x14ac:dyDescent="0.2">
      <c r="C41" s="2" t="s">
        <v>212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212</v>
      </c>
    </row>
    <row r="42" spans="1:45" ht="15" customHeight="1" x14ac:dyDescent="0.2">
      <c r="C42" s="1297" t="s">
        <v>0</v>
      </c>
      <c r="D42" s="1298" t="s">
        <v>1</v>
      </c>
      <c r="E42" s="1299" t="s">
        <v>2</v>
      </c>
      <c r="F42" s="1299"/>
      <c r="G42" s="1299"/>
      <c r="H42" s="1299"/>
      <c r="I42" s="1299"/>
      <c r="J42" s="1159"/>
      <c r="K42" s="1298" t="s">
        <v>3</v>
      </c>
      <c r="L42" s="1298" t="s">
        <v>4</v>
      </c>
      <c r="M42" s="1298" t="s">
        <v>5</v>
      </c>
      <c r="N42" s="289"/>
      <c r="O42" s="289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297" t="s">
        <v>0</v>
      </c>
      <c r="AH42" s="1298" t="s">
        <v>1</v>
      </c>
      <c r="AI42" s="1299" t="s">
        <v>2</v>
      </c>
      <c r="AJ42" s="1299"/>
      <c r="AK42" s="1299"/>
      <c r="AL42" s="1299"/>
      <c r="AM42" s="1299"/>
      <c r="AN42" s="1159"/>
      <c r="AO42" s="1298" t="s">
        <v>3</v>
      </c>
      <c r="AP42" s="1298" t="s">
        <v>4</v>
      </c>
      <c r="AQ42" s="1298" t="s">
        <v>5</v>
      </c>
      <c r="AR42" s="289"/>
    </row>
    <row r="43" spans="1:45" ht="15" customHeight="1" x14ac:dyDescent="0.2">
      <c r="C43" s="1297"/>
      <c r="D43" s="1298"/>
      <c r="E43" s="1298" t="s">
        <v>6</v>
      </c>
      <c r="F43" s="1300" t="s">
        <v>7</v>
      </c>
      <c r="G43" s="1300"/>
      <c r="H43" s="1300"/>
      <c r="I43" s="1300"/>
      <c r="J43" s="1298" t="s">
        <v>26</v>
      </c>
      <c r="K43" s="1298"/>
      <c r="L43" s="1298"/>
      <c r="M43" s="1298"/>
      <c r="N43" s="289"/>
      <c r="O43" s="289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297"/>
      <c r="AH43" s="1298"/>
      <c r="AI43" s="1298" t="s">
        <v>6</v>
      </c>
      <c r="AJ43" s="1300" t="s">
        <v>7</v>
      </c>
      <c r="AK43" s="1300"/>
      <c r="AL43" s="1300"/>
      <c r="AM43" s="1300"/>
      <c r="AN43" s="1298" t="s">
        <v>26</v>
      </c>
      <c r="AO43" s="1298"/>
      <c r="AP43" s="1298"/>
      <c r="AQ43" s="1298"/>
      <c r="AR43" s="289"/>
    </row>
    <row r="44" spans="1:45" ht="15" customHeight="1" x14ac:dyDescent="0.2">
      <c r="C44" s="1297"/>
      <c r="D44" s="1298"/>
      <c r="E44" s="1159"/>
      <c r="F44" s="1298" t="s">
        <v>9</v>
      </c>
      <c r="G44" s="1299" t="s">
        <v>10</v>
      </c>
      <c r="H44" s="1159"/>
      <c r="I44" s="1159"/>
      <c r="J44" s="1159"/>
      <c r="K44" s="1298"/>
      <c r="L44" s="1298"/>
      <c r="M44" s="1298"/>
      <c r="N44" s="289"/>
      <c r="O44" s="289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297"/>
      <c r="AH44" s="1298"/>
      <c r="AI44" s="1159"/>
      <c r="AJ44" s="1298" t="s">
        <v>9</v>
      </c>
      <c r="AK44" s="1299" t="s">
        <v>10</v>
      </c>
      <c r="AL44" s="1159"/>
      <c r="AM44" s="1159"/>
      <c r="AN44" s="1159"/>
      <c r="AO44" s="1298"/>
      <c r="AP44" s="1298"/>
      <c r="AQ44" s="1298"/>
      <c r="AR44" s="289"/>
    </row>
    <row r="45" spans="1:45" ht="15" customHeight="1" x14ac:dyDescent="0.2">
      <c r="C45" s="1297"/>
      <c r="D45" s="1298"/>
      <c r="E45" s="1159"/>
      <c r="F45" s="1301"/>
      <c r="G45" s="1298" t="s">
        <v>11</v>
      </c>
      <c r="H45" s="1298" t="s">
        <v>12</v>
      </c>
      <c r="I45" s="1298" t="s">
        <v>13</v>
      </c>
      <c r="J45" s="1159"/>
      <c r="K45" s="1298"/>
      <c r="L45" s="1298"/>
      <c r="M45" s="1298"/>
      <c r="N45" s="289"/>
      <c r="O45" s="289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297"/>
      <c r="AH45" s="1298"/>
      <c r="AI45" s="1159"/>
      <c r="AJ45" s="1301"/>
      <c r="AK45" s="1298" t="s">
        <v>11</v>
      </c>
      <c r="AL45" s="1298" t="s">
        <v>12</v>
      </c>
      <c r="AM45" s="1298" t="s">
        <v>13</v>
      </c>
      <c r="AN45" s="1159"/>
      <c r="AO45" s="1298"/>
      <c r="AP45" s="1298"/>
      <c r="AQ45" s="1298"/>
      <c r="AR45" s="289"/>
    </row>
    <row r="46" spans="1:45" ht="12.75" x14ac:dyDescent="0.2">
      <c r="C46" s="1297"/>
      <c r="D46" s="1298"/>
      <c r="E46" s="1159"/>
      <c r="F46" s="1301"/>
      <c r="G46" s="1298"/>
      <c r="H46" s="1298"/>
      <c r="I46" s="1298"/>
      <c r="J46" s="1159"/>
      <c r="K46" s="1298"/>
      <c r="L46" s="1298"/>
      <c r="M46" s="1298"/>
      <c r="N46" s="289"/>
      <c r="O46" s="289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297"/>
      <c r="AH46" s="1298"/>
      <c r="AI46" s="1159"/>
      <c r="AJ46" s="1301"/>
      <c r="AK46" s="1298"/>
      <c r="AL46" s="1298"/>
      <c r="AM46" s="1298"/>
      <c r="AN46" s="1159"/>
      <c r="AO46" s="1298"/>
      <c r="AP46" s="1298"/>
      <c r="AQ46" s="1298"/>
      <c r="AR46" s="289"/>
    </row>
    <row r="47" spans="1:45" ht="12.75" x14ac:dyDescent="0.2">
      <c r="C47" s="1297"/>
      <c r="D47" s="1298"/>
      <c r="E47" s="1159"/>
      <c r="F47" s="1301"/>
      <c r="G47" s="1298"/>
      <c r="H47" s="1298"/>
      <c r="I47" s="1298"/>
      <c r="J47" s="1159"/>
      <c r="K47" s="1298"/>
      <c r="L47" s="1298"/>
      <c r="M47" s="1298"/>
      <c r="N47" s="289"/>
      <c r="O47" s="289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297"/>
      <c r="AH47" s="1298"/>
      <c r="AI47" s="1159"/>
      <c r="AJ47" s="1301"/>
      <c r="AK47" s="1298"/>
      <c r="AL47" s="1298"/>
      <c r="AM47" s="1298"/>
      <c r="AN47" s="1159"/>
      <c r="AO47" s="1298"/>
      <c r="AP47" s="1298"/>
      <c r="AQ47" s="1298"/>
      <c r="AR47" s="289"/>
    </row>
    <row r="48" spans="1:45" ht="12.75" x14ac:dyDescent="0.2">
      <c r="C48" s="1297"/>
      <c r="D48" s="1298"/>
      <c r="E48" s="1159"/>
      <c r="F48" s="1301"/>
      <c r="G48" s="1298"/>
      <c r="H48" s="1298"/>
      <c r="I48" s="1298"/>
      <c r="J48" s="1159"/>
      <c r="K48" s="1298"/>
      <c r="L48" s="1298"/>
      <c r="M48" s="1298"/>
      <c r="N48" s="289"/>
      <c r="O48" s="289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297"/>
      <c r="AH48" s="1298"/>
      <c r="AI48" s="1159"/>
      <c r="AJ48" s="1301"/>
      <c r="AK48" s="1298"/>
      <c r="AL48" s="1298"/>
      <c r="AM48" s="1298"/>
      <c r="AN48" s="1159"/>
      <c r="AO48" s="1298"/>
      <c r="AP48" s="1298"/>
      <c r="AQ48" s="1298"/>
      <c r="AR48" s="289"/>
    </row>
    <row r="49" spans="1:45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290"/>
      <c r="O49" s="29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420">
        <f t="shared" ref="AI49:AI56" si="29">AH49*30</f>
        <v>90</v>
      </c>
      <c r="AJ49" s="420">
        <f t="shared" ref="AJ49:AJ56" si="30">AK49+AL49+AM49</f>
        <v>45</v>
      </c>
      <c r="AK49" s="420"/>
      <c r="AL49" s="420"/>
      <c r="AM49" s="420">
        <v>45</v>
      </c>
      <c r="AN49" s="420">
        <f t="shared" ref="AN49:AN56" si="31">AI49-AJ49</f>
        <v>45</v>
      </c>
      <c r="AO49" s="421">
        <f t="shared" ref="AO49:AO56" si="32">AJ49/15</f>
        <v>3</v>
      </c>
      <c r="AP49" s="420" t="s">
        <v>17</v>
      </c>
      <c r="AQ49" s="421">
        <f t="shared" ref="AQ49:AQ56" si="33">AJ49/AI49*100</f>
        <v>50</v>
      </c>
      <c r="AR49" s="290"/>
    </row>
    <row r="50" spans="1:45" ht="12.75" x14ac:dyDescent="0.2">
      <c r="A50" s="1" t="s">
        <v>17</v>
      </c>
      <c r="B50" s="1" t="s">
        <v>15</v>
      </c>
      <c r="C50" s="4" t="s">
        <v>290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290"/>
      <c r="O50" s="29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362</v>
      </c>
      <c r="AH50" s="421">
        <v>4</v>
      </c>
      <c r="AI50" s="420">
        <f t="shared" si="29"/>
        <v>120</v>
      </c>
      <c r="AJ50" s="420">
        <f t="shared" si="30"/>
        <v>45</v>
      </c>
      <c r="AK50" s="420">
        <v>30</v>
      </c>
      <c r="AL50" s="420"/>
      <c r="AM50" s="420">
        <v>15</v>
      </c>
      <c r="AN50" s="420">
        <f t="shared" si="31"/>
        <v>75</v>
      </c>
      <c r="AO50" s="421">
        <f t="shared" si="32"/>
        <v>3</v>
      </c>
      <c r="AP50" s="420" t="s">
        <v>17</v>
      </c>
      <c r="AQ50" s="421">
        <f t="shared" si="33"/>
        <v>37.5</v>
      </c>
      <c r="AR50" s="290"/>
      <c r="AS50" s="3">
        <v>4</v>
      </c>
    </row>
    <row r="51" spans="1:45" ht="12.75" x14ac:dyDescent="0.2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290"/>
      <c r="O51" s="29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90"/>
      <c r="AE51" s="1" t="s">
        <v>13</v>
      </c>
      <c r="AF51" s="1" t="s">
        <v>15</v>
      </c>
      <c r="AG51" s="4" t="s">
        <v>39</v>
      </c>
      <c r="AH51" s="421">
        <v>6</v>
      </c>
      <c r="AI51" s="420">
        <f t="shared" si="29"/>
        <v>180</v>
      </c>
      <c r="AJ51" s="420">
        <f t="shared" si="30"/>
        <v>60</v>
      </c>
      <c r="AK51" s="420">
        <v>30</v>
      </c>
      <c r="AL51" s="420"/>
      <c r="AM51" s="420">
        <v>30</v>
      </c>
      <c r="AN51" s="420">
        <f t="shared" si="31"/>
        <v>120</v>
      </c>
      <c r="AO51" s="421">
        <f t="shared" si="32"/>
        <v>4</v>
      </c>
      <c r="AP51" s="420" t="s">
        <v>19</v>
      </c>
      <c r="AQ51" s="421">
        <f t="shared" si="33"/>
        <v>33.333333333333329</v>
      </c>
      <c r="AR51" s="722" t="s">
        <v>350</v>
      </c>
    </row>
    <row r="52" spans="1:45" ht="12.75" x14ac:dyDescent="0.2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290"/>
      <c r="O52" s="29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363</v>
      </c>
      <c r="AH52" s="421">
        <v>3</v>
      </c>
      <c r="AI52" s="420">
        <f t="shared" si="29"/>
        <v>90</v>
      </c>
      <c r="AJ52" s="420">
        <f t="shared" si="30"/>
        <v>30</v>
      </c>
      <c r="AK52" s="420">
        <v>15</v>
      </c>
      <c r="AL52" s="420"/>
      <c r="AM52" s="420">
        <v>15</v>
      </c>
      <c r="AN52" s="420">
        <f t="shared" si="31"/>
        <v>60</v>
      </c>
      <c r="AO52" s="421">
        <f t="shared" si="32"/>
        <v>2</v>
      </c>
      <c r="AP52" s="420" t="s">
        <v>17</v>
      </c>
      <c r="AQ52" s="421">
        <f t="shared" si="33"/>
        <v>33.333333333333329</v>
      </c>
      <c r="AR52" s="722" t="s">
        <v>377</v>
      </c>
    </row>
    <row r="53" spans="1:45" ht="12.75" x14ac:dyDescent="0.2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290"/>
      <c r="O53" s="29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462</v>
      </c>
      <c r="AH53" s="421">
        <v>4</v>
      </c>
      <c r="AI53" s="420">
        <f t="shared" si="29"/>
        <v>120</v>
      </c>
      <c r="AJ53" s="420">
        <f t="shared" si="30"/>
        <v>45</v>
      </c>
      <c r="AK53" s="420">
        <v>30</v>
      </c>
      <c r="AL53" s="420"/>
      <c r="AM53" s="420">
        <v>15</v>
      </c>
      <c r="AN53" s="420">
        <f t="shared" si="31"/>
        <v>75</v>
      </c>
      <c r="AO53" s="421">
        <f t="shared" si="32"/>
        <v>3</v>
      </c>
      <c r="AP53" s="420" t="s">
        <v>19</v>
      </c>
      <c r="AQ53" s="421">
        <f t="shared" si="33"/>
        <v>37.5</v>
      </c>
      <c r="AR53" s="290"/>
    </row>
    <row r="54" spans="1:45" ht="16.5" customHeight="1" x14ac:dyDescent="0.2">
      <c r="A54" s="1" t="s">
        <v>17</v>
      </c>
      <c r="B54" s="1" t="s">
        <v>30</v>
      </c>
      <c r="C54" s="4" t="s">
        <v>205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290"/>
      <c r="O54" s="29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138</v>
      </c>
      <c r="AH54" s="421">
        <v>3</v>
      </c>
      <c r="AI54" s="420">
        <f t="shared" si="29"/>
        <v>90</v>
      </c>
      <c r="AJ54" s="420">
        <f t="shared" si="30"/>
        <v>45</v>
      </c>
      <c r="AK54" s="420">
        <v>30</v>
      </c>
      <c r="AL54" s="420"/>
      <c r="AM54" s="420">
        <v>15</v>
      </c>
      <c r="AN54" s="420">
        <f t="shared" si="31"/>
        <v>45</v>
      </c>
      <c r="AO54" s="421">
        <f t="shared" si="32"/>
        <v>3</v>
      </c>
      <c r="AP54" s="420" t="s">
        <v>19</v>
      </c>
      <c r="AQ54" s="421">
        <f t="shared" si="33"/>
        <v>50</v>
      </c>
      <c r="AR54" s="290"/>
    </row>
    <row r="55" spans="1:45" ht="12" customHeight="1" x14ac:dyDescent="0.2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290"/>
      <c r="O55" s="29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368</v>
      </c>
      <c r="AH55" s="421">
        <v>3</v>
      </c>
      <c r="AI55" s="420">
        <f t="shared" si="29"/>
        <v>90</v>
      </c>
      <c r="AJ55" s="420">
        <f>AK55+AL55+AM55</f>
        <v>30</v>
      </c>
      <c r="AK55" s="420">
        <v>15</v>
      </c>
      <c r="AL55" s="420"/>
      <c r="AM55" s="420">
        <v>15</v>
      </c>
      <c r="AN55" s="420">
        <f t="shared" si="31"/>
        <v>60</v>
      </c>
      <c r="AO55" s="421">
        <f>AJ55/18</f>
        <v>1.6666666666666667</v>
      </c>
      <c r="AP55" s="420" t="s">
        <v>17</v>
      </c>
      <c r="AQ55" s="421">
        <f t="shared" si="33"/>
        <v>33.333333333333329</v>
      </c>
      <c r="AR55" s="290"/>
      <c r="AS55" s="3">
        <v>3</v>
      </c>
    </row>
    <row r="56" spans="1:45" ht="12.75" x14ac:dyDescent="0.2">
      <c r="C56" s="8" t="s">
        <v>23</v>
      </c>
      <c r="D56" s="286">
        <f t="shared" ref="D56:L56" si="34">SUM(D49:D54)</f>
        <v>27</v>
      </c>
      <c r="E56" s="285">
        <f t="shared" si="34"/>
        <v>810</v>
      </c>
      <c r="F56" s="285">
        <f t="shared" si="34"/>
        <v>315</v>
      </c>
      <c r="G56" s="285">
        <f t="shared" si="34"/>
        <v>135</v>
      </c>
      <c r="H56" s="285">
        <f t="shared" si="34"/>
        <v>15</v>
      </c>
      <c r="I56" s="285">
        <f t="shared" si="34"/>
        <v>165</v>
      </c>
      <c r="J56" s="285">
        <f t="shared" si="34"/>
        <v>495</v>
      </c>
      <c r="K56" s="285">
        <f t="shared" si="34"/>
        <v>21</v>
      </c>
      <c r="L56" s="285">
        <f t="shared" si="34"/>
        <v>0</v>
      </c>
      <c r="M56" s="285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443</v>
      </c>
      <c r="AH56" s="421">
        <v>4</v>
      </c>
      <c r="AI56" s="420">
        <f t="shared" si="29"/>
        <v>120</v>
      </c>
      <c r="AJ56" s="420">
        <f t="shared" si="30"/>
        <v>45</v>
      </c>
      <c r="AK56" s="420">
        <v>30</v>
      </c>
      <c r="AL56" s="420"/>
      <c r="AM56" s="420">
        <v>15</v>
      </c>
      <c r="AN56" s="420">
        <f t="shared" si="31"/>
        <v>75</v>
      </c>
      <c r="AO56" s="421">
        <f t="shared" si="32"/>
        <v>3</v>
      </c>
      <c r="AP56" s="420" t="s">
        <v>17</v>
      </c>
      <c r="AQ56" s="421">
        <f t="shared" si="33"/>
        <v>37.5</v>
      </c>
      <c r="AR56" s="290"/>
      <c r="AS56" s="3">
        <v>4</v>
      </c>
    </row>
    <row r="57" spans="1:45" ht="12.75" x14ac:dyDescent="0.2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546" t="s">
        <v>23</v>
      </c>
      <c r="AH57" s="547">
        <f>SUM(AH49:AH56)</f>
        <v>30</v>
      </c>
      <c r="AI57" s="548">
        <f>SUM(AI49:AI56)</f>
        <v>900</v>
      </c>
      <c r="AJ57" s="548">
        <f t="shared" ref="AJ57:AO57" si="35">SUM(AJ49:AJ56)</f>
        <v>345</v>
      </c>
      <c r="AK57" s="548">
        <f>SUM(AK49:AK56)</f>
        <v>180</v>
      </c>
      <c r="AL57" s="548">
        <f t="shared" si="35"/>
        <v>0</v>
      </c>
      <c r="AM57" s="548">
        <f t="shared" si="35"/>
        <v>165</v>
      </c>
      <c r="AN57" s="548">
        <f t="shared" si="35"/>
        <v>555</v>
      </c>
      <c r="AO57" s="548">
        <f t="shared" si="35"/>
        <v>22.666666666666668</v>
      </c>
      <c r="AP57" s="548">
        <f>SUM(AP49:AP56)</f>
        <v>0</v>
      </c>
      <c r="AQ57" s="548"/>
    </row>
    <row r="58" spans="1:45" ht="12.75" x14ac:dyDescent="0.2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351</v>
      </c>
    </row>
    <row r="59" spans="1:45" ht="15" customHeight="1" x14ac:dyDescent="0.2">
      <c r="C59" s="2" t="s">
        <v>213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213</v>
      </c>
    </row>
    <row r="60" spans="1:45" ht="15" customHeight="1" x14ac:dyDescent="0.2">
      <c r="C60" s="1297" t="s">
        <v>0</v>
      </c>
      <c r="D60" s="1298" t="s">
        <v>1</v>
      </c>
      <c r="E60" s="1299" t="s">
        <v>2</v>
      </c>
      <c r="F60" s="1299"/>
      <c r="G60" s="1299"/>
      <c r="H60" s="1299"/>
      <c r="I60" s="1299"/>
      <c r="J60" s="1159"/>
      <c r="K60" s="1298" t="s">
        <v>3</v>
      </c>
      <c r="L60" s="1298" t="s">
        <v>4</v>
      </c>
      <c r="M60" s="1298" t="s">
        <v>5</v>
      </c>
      <c r="N60" s="289"/>
      <c r="O60" s="289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297" t="s">
        <v>0</v>
      </c>
      <c r="AH60" s="1298" t="s">
        <v>1</v>
      </c>
      <c r="AI60" s="1299" t="s">
        <v>2</v>
      </c>
      <c r="AJ60" s="1299"/>
      <c r="AK60" s="1299"/>
      <c r="AL60" s="1299"/>
      <c r="AM60" s="1299"/>
      <c r="AN60" s="1159"/>
      <c r="AO60" s="1298" t="s">
        <v>3</v>
      </c>
      <c r="AP60" s="1298" t="s">
        <v>4</v>
      </c>
      <c r="AQ60" s="1298" t="s">
        <v>5</v>
      </c>
      <c r="AR60" s="289"/>
    </row>
    <row r="61" spans="1:45" ht="15" customHeight="1" x14ac:dyDescent="0.2">
      <c r="C61" s="1297"/>
      <c r="D61" s="1298"/>
      <c r="E61" s="1298" t="s">
        <v>6</v>
      </c>
      <c r="F61" s="1300" t="s">
        <v>7</v>
      </c>
      <c r="G61" s="1300"/>
      <c r="H61" s="1300"/>
      <c r="I61" s="1300"/>
      <c r="J61" s="1298" t="s">
        <v>26</v>
      </c>
      <c r="K61" s="1298"/>
      <c r="L61" s="1298"/>
      <c r="M61" s="1298"/>
      <c r="N61" s="289"/>
      <c r="O61" s="289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297"/>
      <c r="AH61" s="1298"/>
      <c r="AI61" s="1298" t="s">
        <v>6</v>
      </c>
      <c r="AJ61" s="1300" t="s">
        <v>7</v>
      </c>
      <c r="AK61" s="1300"/>
      <c r="AL61" s="1300"/>
      <c r="AM61" s="1300"/>
      <c r="AN61" s="1298" t="s">
        <v>26</v>
      </c>
      <c r="AO61" s="1298"/>
      <c r="AP61" s="1298"/>
      <c r="AQ61" s="1298"/>
      <c r="AR61" s="289"/>
    </row>
    <row r="62" spans="1:45" ht="15" customHeight="1" x14ac:dyDescent="0.2">
      <c r="C62" s="1297"/>
      <c r="D62" s="1298"/>
      <c r="E62" s="1159"/>
      <c r="F62" s="1298" t="s">
        <v>9</v>
      </c>
      <c r="G62" s="1299" t="s">
        <v>10</v>
      </c>
      <c r="H62" s="1159"/>
      <c r="I62" s="1159"/>
      <c r="J62" s="1159"/>
      <c r="K62" s="1298"/>
      <c r="L62" s="1298"/>
      <c r="M62" s="1298"/>
      <c r="N62" s="289"/>
      <c r="O62" s="289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297"/>
      <c r="AH62" s="1298"/>
      <c r="AI62" s="1159"/>
      <c r="AJ62" s="1298" t="s">
        <v>9</v>
      </c>
      <c r="AK62" s="1299" t="s">
        <v>10</v>
      </c>
      <c r="AL62" s="1159"/>
      <c r="AM62" s="1159"/>
      <c r="AN62" s="1159"/>
      <c r="AO62" s="1298"/>
      <c r="AP62" s="1298"/>
      <c r="AQ62" s="1298"/>
      <c r="AR62" s="289"/>
    </row>
    <row r="63" spans="1:45" ht="12.75" customHeight="1" x14ac:dyDescent="0.2">
      <c r="C63" s="1297"/>
      <c r="D63" s="1298"/>
      <c r="E63" s="1159"/>
      <c r="F63" s="1301"/>
      <c r="G63" s="1298" t="s">
        <v>11</v>
      </c>
      <c r="H63" s="1298" t="s">
        <v>12</v>
      </c>
      <c r="I63" s="1298" t="s">
        <v>13</v>
      </c>
      <c r="J63" s="1159"/>
      <c r="K63" s="1298"/>
      <c r="L63" s="1298"/>
      <c r="M63" s="1298"/>
      <c r="N63" s="289"/>
      <c r="O63" s="289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297"/>
      <c r="AH63" s="1298"/>
      <c r="AI63" s="1159"/>
      <c r="AJ63" s="1301"/>
      <c r="AK63" s="1298" t="s">
        <v>11</v>
      </c>
      <c r="AL63" s="1298" t="s">
        <v>12</v>
      </c>
      <c r="AM63" s="1298" t="s">
        <v>13</v>
      </c>
      <c r="AN63" s="1159"/>
      <c r="AO63" s="1298"/>
      <c r="AP63" s="1298"/>
      <c r="AQ63" s="1298"/>
      <c r="AR63" s="289"/>
    </row>
    <row r="64" spans="1:45" ht="12.75" x14ac:dyDescent="0.2">
      <c r="C64" s="1297"/>
      <c r="D64" s="1298"/>
      <c r="E64" s="1159"/>
      <c r="F64" s="1301"/>
      <c r="G64" s="1298"/>
      <c r="H64" s="1298"/>
      <c r="I64" s="1298"/>
      <c r="J64" s="1159"/>
      <c r="K64" s="1298"/>
      <c r="L64" s="1298"/>
      <c r="M64" s="1298"/>
      <c r="N64" s="289"/>
      <c r="O64" s="289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297"/>
      <c r="AH64" s="1298"/>
      <c r="AI64" s="1159"/>
      <c r="AJ64" s="1301"/>
      <c r="AK64" s="1298"/>
      <c r="AL64" s="1298"/>
      <c r="AM64" s="1298"/>
      <c r="AN64" s="1159"/>
      <c r="AO64" s="1298"/>
      <c r="AP64" s="1298"/>
      <c r="AQ64" s="1298"/>
      <c r="AR64" s="289"/>
    </row>
    <row r="65" spans="1:45" ht="12.75" x14ac:dyDescent="0.2">
      <c r="C65" s="1297"/>
      <c r="D65" s="1298"/>
      <c r="E65" s="1159"/>
      <c r="F65" s="1301"/>
      <c r="G65" s="1298"/>
      <c r="H65" s="1298"/>
      <c r="I65" s="1298"/>
      <c r="J65" s="1159"/>
      <c r="K65" s="1298"/>
      <c r="L65" s="1298"/>
      <c r="M65" s="1298"/>
      <c r="N65" s="289"/>
      <c r="O65" s="289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297"/>
      <c r="AH65" s="1298"/>
      <c r="AI65" s="1159"/>
      <c r="AJ65" s="1301"/>
      <c r="AK65" s="1298"/>
      <c r="AL65" s="1298"/>
      <c r="AM65" s="1298"/>
      <c r="AN65" s="1159"/>
      <c r="AO65" s="1298"/>
      <c r="AP65" s="1298"/>
      <c r="AQ65" s="1298"/>
      <c r="AR65" s="289"/>
    </row>
    <row r="66" spans="1:45" ht="12.75" x14ac:dyDescent="0.2">
      <c r="C66" s="1297"/>
      <c r="D66" s="1298"/>
      <c r="E66" s="1159"/>
      <c r="F66" s="1301"/>
      <c r="G66" s="1298"/>
      <c r="H66" s="1298"/>
      <c r="I66" s="1298"/>
      <c r="J66" s="1159"/>
      <c r="K66" s="1298"/>
      <c r="L66" s="1298"/>
      <c r="M66" s="1298"/>
      <c r="N66" s="289"/>
      <c r="O66" s="289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297"/>
      <c r="AH66" s="1298"/>
      <c r="AI66" s="1159"/>
      <c r="AJ66" s="1301"/>
      <c r="AK66" s="1298"/>
      <c r="AL66" s="1298"/>
      <c r="AM66" s="1298"/>
      <c r="AN66" s="1159"/>
      <c r="AO66" s="1298"/>
      <c r="AP66" s="1298"/>
      <c r="AQ66" s="1298"/>
      <c r="AR66" s="289"/>
    </row>
    <row r="67" spans="1:45" ht="12.75" x14ac:dyDescent="0.2">
      <c r="A67" s="1" t="s">
        <v>13</v>
      </c>
      <c r="B67" s="1" t="s">
        <v>15</v>
      </c>
      <c r="C67" s="8" t="s">
        <v>246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290"/>
      <c r="O67" s="29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1025" t="s">
        <v>365</v>
      </c>
      <c r="AH67" s="5"/>
      <c r="AI67" s="420"/>
      <c r="AJ67" s="420"/>
      <c r="AK67" s="420"/>
      <c r="AL67" s="420"/>
      <c r="AM67" s="420"/>
      <c r="AN67" s="420"/>
      <c r="AO67" s="421"/>
      <c r="AP67" s="420"/>
      <c r="AQ67" s="421"/>
      <c r="AR67" s="290"/>
      <c r="AS67" s="3">
        <v>3</v>
      </c>
    </row>
    <row r="68" spans="1:45" ht="12.75" x14ac:dyDescent="0.2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4" si="36">D68*30</f>
        <v>120</v>
      </c>
      <c r="F68" s="6">
        <f t="shared" ref="F68:F74" si="37">G68+H68+I68</f>
        <v>54</v>
      </c>
      <c r="G68" s="6"/>
      <c r="H68" s="6"/>
      <c r="I68" s="6">
        <v>54</v>
      </c>
      <c r="J68" s="6">
        <f t="shared" ref="J68:J74" si="38">E68-F68</f>
        <v>66</v>
      </c>
      <c r="K68" s="7">
        <f t="shared" ref="K68:K74" si="39">F68/18</f>
        <v>3</v>
      </c>
      <c r="L68" s="6" t="s">
        <v>28</v>
      </c>
      <c r="M68" s="7">
        <f t="shared" ref="M68:M74" si="40">F68/E68*100</f>
        <v>45</v>
      </c>
      <c r="N68" s="290"/>
      <c r="O68" s="29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91"/>
      <c r="AE68" s="1" t="s">
        <v>17</v>
      </c>
      <c r="AF68" s="1" t="s">
        <v>15</v>
      </c>
      <c r="AG68" s="4" t="s">
        <v>16</v>
      </c>
      <c r="AH68" s="421">
        <v>3</v>
      </c>
      <c r="AI68" s="420">
        <f t="shared" ref="AI68:AI75" si="41">AH68*30</f>
        <v>90</v>
      </c>
      <c r="AJ68" s="420">
        <f t="shared" ref="AJ68:AJ75" si="42">AK68+AL68+AM68</f>
        <v>36</v>
      </c>
      <c r="AK68" s="420"/>
      <c r="AL68" s="420"/>
      <c r="AM68" s="420">
        <v>36</v>
      </c>
      <c r="AN68" s="420">
        <f t="shared" ref="AN68:AN75" si="43">AI68-AJ68</f>
        <v>54</v>
      </c>
      <c r="AO68" s="421">
        <f t="shared" ref="AO68:AO75" si="44">AJ68/18</f>
        <v>2</v>
      </c>
      <c r="AP68" s="420" t="s">
        <v>17</v>
      </c>
      <c r="AQ68" s="421">
        <f t="shared" ref="AQ68:AQ74" si="45">AJ68/AI68*100</f>
        <v>40</v>
      </c>
      <c r="AR68" s="290"/>
    </row>
    <row r="69" spans="1:45" ht="12.75" x14ac:dyDescent="0.2">
      <c r="A69" s="1" t="s">
        <v>13</v>
      </c>
      <c r="B69" s="1" t="s">
        <v>15</v>
      </c>
      <c r="C69" s="11" t="s">
        <v>35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290"/>
      <c r="O69" s="29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91"/>
      <c r="AE69" s="1" t="s">
        <v>13</v>
      </c>
      <c r="AF69" s="1" t="s">
        <v>15</v>
      </c>
      <c r="AG69" s="4" t="s">
        <v>366</v>
      </c>
      <c r="AH69" s="551">
        <v>4</v>
      </c>
      <c r="AI69" s="420">
        <f t="shared" si="41"/>
        <v>120</v>
      </c>
      <c r="AJ69" s="420">
        <f t="shared" si="42"/>
        <v>54</v>
      </c>
      <c r="AK69" s="741">
        <v>36</v>
      </c>
      <c r="AL69" s="741"/>
      <c r="AM69" s="741">
        <v>18</v>
      </c>
      <c r="AN69" s="420">
        <f t="shared" si="43"/>
        <v>66</v>
      </c>
      <c r="AO69" s="421">
        <f t="shared" si="44"/>
        <v>3</v>
      </c>
      <c r="AP69" s="741" t="s">
        <v>19</v>
      </c>
      <c r="AQ69" s="421">
        <f t="shared" si="45"/>
        <v>45</v>
      </c>
      <c r="AR69" s="290"/>
      <c r="AS69" s="3">
        <v>4</v>
      </c>
    </row>
    <row r="70" spans="1:45" ht="15.75" customHeight="1" x14ac:dyDescent="0.2">
      <c r="A70" s="1" t="s">
        <v>13</v>
      </c>
      <c r="B70" s="1" t="s">
        <v>15</v>
      </c>
      <c r="C70" s="4" t="s">
        <v>236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290"/>
      <c r="O70" s="29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91"/>
      <c r="AE70" s="1" t="s">
        <v>13</v>
      </c>
      <c r="AF70" s="1" t="s">
        <v>15</v>
      </c>
      <c r="AG70" s="4" t="s">
        <v>371</v>
      </c>
      <c r="AH70" s="551">
        <v>4</v>
      </c>
      <c r="AI70" s="420">
        <f t="shared" si="41"/>
        <v>120</v>
      </c>
      <c r="AJ70" s="420">
        <f>AK70+AL70+AM70</f>
        <v>54</v>
      </c>
      <c r="AK70" s="741">
        <v>36</v>
      </c>
      <c r="AL70" s="741"/>
      <c r="AM70" s="741">
        <v>18</v>
      </c>
      <c r="AN70" s="420">
        <f>AI70-AJ70</f>
        <v>66</v>
      </c>
      <c r="AO70" s="421">
        <f t="shared" si="44"/>
        <v>3</v>
      </c>
      <c r="AP70" s="741" t="s">
        <v>19</v>
      </c>
      <c r="AQ70" s="421">
        <f>AJ70/AI70*100</f>
        <v>45</v>
      </c>
      <c r="AR70" s="290"/>
      <c r="AS70" s="3">
        <v>4</v>
      </c>
    </row>
    <row r="71" spans="1:45" ht="27" customHeight="1" x14ac:dyDescent="0.2">
      <c r="C71" s="4"/>
      <c r="D71" s="7"/>
      <c r="E71" s="6"/>
      <c r="F71" s="6"/>
      <c r="G71" s="6"/>
      <c r="H71" s="6"/>
      <c r="I71" s="6"/>
      <c r="J71" s="6"/>
      <c r="K71" s="7"/>
      <c r="L71" s="6"/>
      <c r="M71" s="7"/>
      <c r="N71" s="290"/>
      <c r="O71" s="29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91"/>
      <c r="AE71" s="1" t="s">
        <v>17</v>
      </c>
      <c r="AF71" s="1" t="s">
        <v>15</v>
      </c>
      <c r="AG71" s="1016" t="s">
        <v>469</v>
      </c>
      <c r="AH71" s="1017">
        <v>3</v>
      </c>
      <c r="AI71" s="1018">
        <f t="shared" si="41"/>
        <v>90</v>
      </c>
      <c r="AJ71" s="1018">
        <f>AK71+AL71+AM71</f>
        <v>60</v>
      </c>
      <c r="AK71" s="1028">
        <v>36</v>
      </c>
      <c r="AL71" s="1019"/>
      <c r="AM71" s="1019">
        <v>24</v>
      </c>
      <c r="AN71" s="1018">
        <f>AI71-AJ71</f>
        <v>30</v>
      </c>
      <c r="AO71" s="1020">
        <f>AJ71/12</f>
        <v>5</v>
      </c>
      <c r="AP71" s="1019" t="s">
        <v>28</v>
      </c>
      <c r="AQ71" s="1020">
        <f>AJ71/AI71*100</f>
        <v>66.666666666666657</v>
      </c>
      <c r="AR71" s="290"/>
    </row>
    <row r="72" spans="1:45" ht="12.75" x14ac:dyDescent="0.2">
      <c r="A72" s="1" t="s">
        <v>13</v>
      </c>
      <c r="B72" s="1" t="s">
        <v>15</v>
      </c>
      <c r="C72" s="4" t="s">
        <v>36</v>
      </c>
      <c r="D72" s="7">
        <v>4</v>
      </c>
      <c r="E72" s="6">
        <f t="shared" si="36"/>
        <v>120</v>
      </c>
      <c r="F72" s="6">
        <f t="shared" si="37"/>
        <v>54</v>
      </c>
      <c r="G72" s="6">
        <v>18</v>
      </c>
      <c r="H72" s="6"/>
      <c r="I72" s="6">
        <v>36</v>
      </c>
      <c r="J72" s="6">
        <f t="shared" si="38"/>
        <v>66</v>
      </c>
      <c r="K72" s="7">
        <f t="shared" si="39"/>
        <v>3</v>
      </c>
      <c r="L72" s="6" t="s">
        <v>19</v>
      </c>
      <c r="M72" s="7">
        <f t="shared" si="40"/>
        <v>45</v>
      </c>
      <c r="N72" s="290"/>
      <c r="O72" s="29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91"/>
      <c r="AE72" s="1" t="s">
        <v>13</v>
      </c>
      <c r="AF72" s="1" t="s">
        <v>15</v>
      </c>
      <c r="AG72" s="4" t="s">
        <v>367</v>
      </c>
      <c r="AH72" s="421">
        <v>4</v>
      </c>
      <c r="AI72" s="420">
        <f t="shared" si="41"/>
        <v>120</v>
      </c>
      <c r="AJ72" s="420">
        <f t="shared" si="42"/>
        <v>54</v>
      </c>
      <c r="AK72" s="420">
        <v>18</v>
      </c>
      <c r="AL72" s="420"/>
      <c r="AM72" s="420">
        <v>36</v>
      </c>
      <c r="AN72" s="420">
        <f t="shared" si="43"/>
        <v>66</v>
      </c>
      <c r="AO72" s="421">
        <f t="shared" si="44"/>
        <v>3</v>
      </c>
      <c r="AP72" s="420" t="s">
        <v>19</v>
      </c>
      <c r="AQ72" s="421">
        <f t="shared" si="45"/>
        <v>45</v>
      </c>
      <c r="AR72" s="290"/>
      <c r="AS72" s="545">
        <v>4</v>
      </c>
    </row>
    <row r="73" spans="1:45" ht="25.5" x14ac:dyDescent="0.2">
      <c r="A73" s="1" t="s">
        <v>17</v>
      </c>
      <c r="B73" s="1" t="s">
        <v>30</v>
      </c>
      <c r="C73" s="4" t="s">
        <v>218</v>
      </c>
      <c r="D73" s="7">
        <v>3.5</v>
      </c>
      <c r="E73" s="6">
        <f t="shared" si="36"/>
        <v>105</v>
      </c>
      <c r="F73" s="6">
        <f t="shared" si="37"/>
        <v>36</v>
      </c>
      <c r="G73" s="6">
        <v>18</v>
      </c>
      <c r="H73" s="6"/>
      <c r="I73" s="6">
        <v>18</v>
      </c>
      <c r="J73" s="6">
        <f t="shared" si="38"/>
        <v>69</v>
      </c>
      <c r="K73" s="7">
        <f t="shared" si="39"/>
        <v>2</v>
      </c>
      <c r="L73" s="6" t="s">
        <v>17</v>
      </c>
      <c r="M73" s="7">
        <f t="shared" si="40"/>
        <v>34.285714285714285</v>
      </c>
      <c r="N73" s="290"/>
      <c r="O73" s="29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D73" s="391"/>
      <c r="AE73" s="1" t="s">
        <v>17</v>
      </c>
      <c r="AF73" s="1" t="s">
        <v>30</v>
      </c>
      <c r="AG73" s="4" t="s">
        <v>444</v>
      </c>
      <c r="AH73" s="421">
        <v>4</v>
      </c>
      <c r="AI73" s="420">
        <f t="shared" si="41"/>
        <v>120</v>
      </c>
      <c r="AJ73" s="420">
        <f t="shared" si="42"/>
        <v>54</v>
      </c>
      <c r="AK73" s="1027">
        <v>36</v>
      </c>
      <c r="AL73" s="420"/>
      <c r="AM73" s="420">
        <v>18</v>
      </c>
      <c r="AN73" s="420">
        <f t="shared" si="43"/>
        <v>66</v>
      </c>
      <c r="AO73" s="421">
        <f t="shared" si="44"/>
        <v>3</v>
      </c>
      <c r="AP73" s="420" t="s">
        <v>17</v>
      </c>
      <c r="AQ73" s="421">
        <f t="shared" si="45"/>
        <v>45</v>
      </c>
      <c r="AR73" s="722" t="s">
        <v>350</v>
      </c>
    </row>
    <row r="74" spans="1:45" ht="25.5" x14ac:dyDescent="0.2">
      <c r="A74" s="1" t="s">
        <v>13</v>
      </c>
      <c r="B74" s="1" t="s">
        <v>15</v>
      </c>
      <c r="C74" s="4" t="s">
        <v>284</v>
      </c>
      <c r="D74" s="7">
        <v>1</v>
      </c>
      <c r="E74" s="6">
        <f t="shared" si="36"/>
        <v>30</v>
      </c>
      <c r="F74" s="6">
        <f t="shared" si="37"/>
        <v>15</v>
      </c>
      <c r="G74" s="6"/>
      <c r="H74" s="6"/>
      <c r="I74" s="6">
        <v>15</v>
      </c>
      <c r="J74" s="6">
        <f t="shared" si="38"/>
        <v>15</v>
      </c>
      <c r="K74" s="7">
        <f t="shared" si="39"/>
        <v>0.83333333333333337</v>
      </c>
      <c r="L74" s="6" t="s">
        <v>17</v>
      </c>
      <c r="M74" s="7">
        <f t="shared" si="40"/>
        <v>50</v>
      </c>
      <c r="N74" s="290"/>
      <c r="O74" s="29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15</v>
      </c>
      <c r="AG74" s="4" t="s">
        <v>364</v>
      </c>
      <c r="AH74" s="421">
        <v>4</v>
      </c>
      <c r="AI74" s="420">
        <f t="shared" si="41"/>
        <v>120</v>
      </c>
      <c r="AJ74" s="420">
        <f t="shared" si="42"/>
        <v>54</v>
      </c>
      <c r="AK74" s="420"/>
      <c r="AL74" s="420"/>
      <c r="AM74" s="1027">
        <v>54</v>
      </c>
      <c r="AN74" s="420">
        <f t="shared" si="43"/>
        <v>66</v>
      </c>
      <c r="AO74" s="421">
        <f t="shared" si="44"/>
        <v>3</v>
      </c>
      <c r="AP74" s="420" t="s">
        <v>17</v>
      </c>
      <c r="AQ74" s="421">
        <f t="shared" si="45"/>
        <v>45</v>
      </c>
      <c r="AR74" s="722" t="s">
        <v>377</v>
      </c>
      <c r="AS74" s="3">
        <v>4</v>
      </c>
    </row>
    <row r="75" spans="1:45" ht="25.5" x14ac:dyDescent="0.2">
      <c r="C75" s="4"/>
      <c r="D75" s="7"/>
      <c r="E75" s="6"/>
      <c r="F75" s="6"/>
      <c r="G75" s="6"/>
      <c r="H75" s="6"/>
      <c r="I75" s="6"/>
      <c r="J75" s="6"/>
      <c r="K75" s="7"/>
      <c r="L75" s="6"/>
      <c r="M75" s="7"/>
      <c r="N75" s="290"/>
      <c r="O75" s="29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 t="s">
        <v>13</v>
      </c>
      <c r="AF75" s="1" t="s">
        <v>30</v>
      </c>
      <c r="AG75" s="4" t="s">
        <v>459</v>
      </c>
      <c r="AH75" s="421">
        <v>4</v>
      </c>
      <c r="AI75" s="420">
        <f t="shared" si="41"/>
        <v>120</v>
      </c>
      <c r="AJ75" s="420">
        <f t="shared" si="42"/>
        <v>54</v>
      </c>
      <c r="AK75" s="420">
        <v>18</v>
      </c>
      <c r="AL75" s="420"/>
      <c r="AM75" s="420">
        <v>36</v>
      </c>
      <c r="AN75" s="420">
        <f t="shared" si="43"/>
        <v>66</v>
      </c>
      <c r="AO75" s="421">
        <f t="shared" si="44"/>
        <v>3</v>
      </c>
      <c r="AP75" s="420" t="s">
        <v>17</v>
      </c>
      <c r="AQ75" s="421">
        <f>AJ75/AI75*100</f>
        <v>45</v>
      </c>
      <c r="AS75" s="3">
        <v>4</v>
      </c>
    </row>
    <row r="76" spans="1:45" ht="12.75" x14ac:dyDescent="0.2">
      <c r="C76" s="8" t="s">
        <v>23</v>
      </c>
      <c r="D76" s="286">
        <f t="shared" ref="D76:K76" si="46">SUM(D67:D74)</f>
        <v>26</v>
      </c>
      <c r="E76" s="285">
        <f t="shared" si="46"/>
        <v>780</v>
      </c>
      <c r="F76" s="285">
        <f t="shared" si="46"/>
        <v>285</v>
      </c>
      <c r="G76" s="285">
        <f t="shared" si="46"/>
        <v>90</v>
      </c>
      <c r="H76" s="285">
        <f t="shared" si="46"/>
        <v>0</v>
      </c>
      <c r="I76" s="285">
        <f t="shared" si="46"/>
        <v>195</v>
      </c>
      <c r="J76" s="285">
        <f t="shared" si="46"/>
        <v>495</v>
      </c>
      <c r="K76" s="285">
        <f t="shared" si="46"/>
        <v>15.833333333333334</v>
      </c>
      <c r="L76" s="285"/>
      <c r="M76" s="285"/>
      <c r="N76" s="10"/>
      <c r="O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E76" s="1"/>
      <c r="AF76" s="1"/>
      <c r="AG76" s="1022" t="s">
        <v>23</v>
      </c>
      <c r="AH76" s="1023">
        <f>AH68+AH69+AH70+AH71+AH72+AH73+AH74+AH75</f>
        <v>30</v>
      </c>
      <c r="AI76" s="1023">
        <f>AI68+AI69+AI70+AI71+AI72+AI73+AI74+AI75</f>
        <v>900</v>
      </c>
      <c r="AJ76" s="1023">
        <f>AJ68+AJ69+AJ70+AJ71+AJ72+AJ73+AJ74+AJ75</f>
        <v>420</v>
      </c>
      <c r="AK76" s="1023">
        <f>AK68+AK69+AK70+AK71+AK72+AK73+AK74+AK75</f>
        <v>180</v>
      </c>
      <c r="AL76" s="1023"/>
      <c r="AM76" s="1023">
        <f>AM68+AM69+AM70+AM71+AM72+AM73+AM74+AM75</f>
        <v>240</v>
      </c>
      <c r="AN76" s="1023">
        <f>AN68+AN69+AN70+AN71+AN72+AN73+AN74+AN75</f>
        <v>480</v>
      </c>
      <c r="AO76" s="1023">
        <f>AO68+AO69+AO70+AO71+AO72+AO73+AO74+AO75</f>
        <v>25</v>
      </c>
      <c r="AP76" s="1024"/>
      <c r="AQ76" s="1024"/>
    </row>
    <row r="77" spans="1:45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4"/>
    </row>
    <row r="79" spans="1:45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">
      <c r="C82" s="2" t="s">
        <v>214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214</v>
      </c>
    </row>
    <row r="83" spans="1:45" ht="15" customHeight="1" x14ac:dyDescent="0.2">
      <c r="C83" s="1297" t="s">
        <v>0</v>
      </c>
      <c r="D83" s="1298" t="s">
        <v>1</v>
      </c>
      <c r="E83" s="1299" t="s">
        <v>2</v>
      </c>
      <c r="F83" s="1299"/>
      <c r="G83" s="1299"/>
      <c r="H83" s="1299"/>
      <c r="I83" s="1299"/>
      <c r="J83" s="1159"/>
      <c r="K83" s="1298" t="s">
        <v>3</v>
      </c>
      <c r="L83" s="1298" t="s">
        <v>4</v>
      </c>
      <c r="M83" s="1298" t="s">
        <v>5</v>
      </c>
      <c r="N83" s="289"/>
      <c r="O83" s="289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297" t="s">
        <v>0</v>
      </c>
      <c r="AH83" s="1298" t="s">
        <v>1</v>
      </c>
      <c r="AI83" s="1299" t="s">
        <v>2</v>
      </c>
      <c r="AJ83" s="1299"/>
      <c r="AK83" s="1299"/>
      <c r="AL83" s="1299"/>
      <c r="AM83" s="1299"/>
      <c r="AN83" s="1159"/>
      <c r="AO83" s="1298" t="s">
        <v>3</v>
      </c>
      <c r="AP83" s="1298" t="s">
        <v>4</v>
      </c>
      <c r="AQ83" s="1298" t="s">
        <v>5</v>
      </c>
    </row>
    <row r="84" spans="1:45" ht="15" customHeight="1" x14ac:dyDescent="0.2">
      <c r="C84" s="1297"/>
      <c r="D84" s="1298"/>
      <c r="E84" s="1298" t="s">
        <v>6</v>
      </c>
      <c r="F84" s="1300" t="s">
        <v>7</v>
      </c>
      <c r="G84" s="1300"/>
      <c r="H84" s="1300"/>
      <c r="I84" s="1300"/>
      <c r="J84" s="1298" t="s">
        <v>26</v>
      </c>
      <c r="K84" s="1298"/>
      <c r="L84" s="1298"/>
      <c r="M84" s="1298"/>
      <c r="N84" s="289"/>
      <c r="O84" s="289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297"/>
      <c r="AH84" s="1298"/>
      <c r="AI84" s="1298" t="s">
        <v>6</v>
      </c>
      <c r="AJ84" s="1300" t="s">
        <v>7</v>
      </c>
      <c r="AK84" s="1300"/>
      <c r="AL84" s="1300"/>
      <c r="AM84" s="1300"/>
      <c r="AN84" s="1298" t="s">
        <v>26</v>
      </c>
      <c r="AO84" s="1298"/>
      <c r="AP84" s="1298"/>
      <c r="AQ84" s="1298"/>
    </row>
    <row r="85" spans="1:45" ht="12.75" customHeight="1" x14ac:dyDescent="0.2">
      <c r="C85" s="1297"/>
      <c r="D85" s="1298"/>
      <c r="E85" s="1159"/>
      <c r="F85" s="1298" t="s">
        <v>9</v>
      </c>
      <c r="G85" s="1299" t="s">
        <v>10</v>
      </c>
      <c r="H85" s="1159"/>
      <c r="I85" s="1159"/>
      <c r="J85" s="1159"/>
      <c r="K85" s="1298"/>
      <c r="L85" s="1298"/>
      <c r="M85" s="1298"/>
      <c r="N85" s="289"/>
      <c r="O85" s="289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297"/>
      <c r="AH85" s="1298"/>
      <c r="AI85" s="1159"/>
      <c r="AJ85" s="1298" t="s">
        <v>9</v>
      </c>
      <c r="AK85" s="1299" t="s">
        <v>10</v>
      </c>
      <c r="AL85" s="1159"/>
      <c r="AM85" s="1159"/>
      <c r="AN85" s="1159"/>
      <c r="AO85" s="1298"/>
      <c r="AP85" s="1298"/>
      <c r="AQ85" s="1298"/>
    </row>
    <row r="86" spans="1:45" ht="12.75" customHeight="1" x14ac:dyDescent="0.2">
      <c r="C86" s="1297"/>
      <c r="D86" s="1298"/>
      <c r="E86" s="1159"/>
      <c r="F86" s="1301"/>
      <c r="G86" s="1298" t="s">
        <v>11</v>
      </c>
      <c r="H86" s="1298" t="s">
        <v>12</v>
      </c>
      <c r="I86" s="1298" t="s">
        <v>13</v>
      </c>
      <c r="J86" s="1159"/>
      <c r="K86" s="1298"/>
      <c r="L86" s="1298"/>
      <c r="M86" s="1298"/>
      <c r="N86" s="289"/>
      <c r="O86" s="289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297"/>
      <c r="AH86" s="1298"/>
      <c r="AI86" s="1159"/>
      <c r="AJ86" s="1301"/>
      <c r="AK86" s="1298" t="s">
        <v>11</v>
      </c>
      <c r="AL86" s="1298" t="s">
        <v>12</v>
      </c>
      <c r="AM86" s="1298" t="s">
        <v>13</v>
      </c>
      <c r="AN86" s="1159"/>
      <c r="AO86" s="1298"/>
      <c r="AP86" s="1298"/>
      <c r="AQ86" s="1298"/>
    </row>
    <row r="87" spans="1:45" ht="12.75" x14ac:dyDescent="0.2">
      <c r="C87" s="1297"/>
      <c r="D87" s="1298"/>
      <c r="E87" s="1159"/>
      <c r="F87" s="1301"/>
      <c r="G87" s="1298"/>
      <c r="H87" s="1298"/>
      <c r="I87" s="1298"/>
      <c r="J87" s="1159"/>
      <c r="K87" s="1298"/>
      <c r="L87" s="1298"/>
      <c r="M87" s="1298"/>
      <c r="N87" s="289"/>
      <c r="O87" s="289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297"/>
      <c r="AH87" s="1298"/>
      <c r="AI87" s="1159"/>
      <c r="AJ87" s="1301"/>
      <c r="AK87" s="1298"/>
      <c r="AL87" s="1298"/>
      <c r="AM87" s="1298"/>
      <c r="AN87" s="1159"/>
      <c r="AO87" s="1298"/>
      <c r="AP87" s="1298"/>
      <c r="AQ87" s="1298"/>
    </row>
    <row r="88" spans="1:45" ht="12.75" x14ac:dyDescent="0.2">
      <c r="C88" s="1297"/>
      <c r="D88" s="1298"/>
      <c r="E88" s="1159"/>
      <c r="F88" s="1301"/>
      <c r="G88" s="1298"/>
      <c r="H88" s="1298"/>
      <c r="I88" s="1298"/>
      <c r="J88" s="1159"/>
      <c r="K88" s="1298"/>
      <c r="L88" s="1298"/>
      <c r="M88" s="1298"/>
      <c r="N88" s="289"/>
      <c r="O88" s="289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297"/>
      <c r="AH88" s="1298"/>
      <c r="AI88" s="1159"/>
      <c r="AJ88" s="1301"/>
      <c r="AK88" s="1298"/>
      <c r="AL88" s="1298"/>
      <c r="AM88" s="1298"/>
      <c r="AN88" s="1159"/>
      <c r="AO88" s="1298"/>
      <c r="AP88" s="1298"/>
      <c r="AQ88" s="1298"/>
    </row>
    <row r="89" spans="1:45" ht="12.75" x14ac:dyDescent="0.2">
      <c r="C89" s="1297"/>
      <c r="D89" s="1298"/>
      <c r="E89" s="1159"/>
      <c r="F89" s="1301"/>
      <c r="G89" s="1298"/>
      <c r="H89" s="1298"/>
      <c r="I89" s="1298"/>
      <c r="J89" s="1159"/>
      <c r="K89" s="1298"/>
      <c r="L89" s="1298"/>
      <c r="M89" s="1298"/>
      <c r="N89" s="289"/>
      <c r="O89" s="289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297"/>
      <c r="AH89" s="1298"/>
      <c r="AI89" s="1159"/>
      <c r="AJ89" s="1301"/>
      <c r="AK89" s="1298"/>
      <c r="AL89" s="1298"/>
      <c r="AM89" s="1298"/>
      <c r="AN89" s="1159"/>
      <c r="AO89" s="1298"/>
      <c r="AP89" s="1298"/>
      <c r="AQ89" s="1298"/>
    </row>
    <row r="90" spans="1:45" ht="25.5" customHeight="1" x14ac:dyDescent="0.2">
      <c r="A90" s="1" t="s">
        <v>17</v>
      </c>
      <c r="B90" s="1" t="s">
        <v>30</v>
      </c>
      <c r="C90" s="4" t="s">
        <v>199</v>
      </c>
      <c r="D90" s="5">
        <v>3</v>
      </c>
      <c r="E90" s="6">
        <f t="shared" ref="E90:E97" si="47">D90*30</f>
        <v>90</v>
      </c>
      <c r="F90" s="6">
        <f t="shared" ref="F90:F97" si="48">G90+H90+I90</f>
        <v>45</v>
      </c>
      <c r="G90" s="6"/>
      <c r="H90" s="6"/>
      <c r="I90" s="6">
        <v>45</v>
      </c>
      <c r="J90" s="6">
        <f t="shared" ref="J90:J97" si="49">E90-F90</f>
        <v>45</v>
      </c>
      <c r="K90" s="7">
        <f>F90/15</f>
        <v>3</v>
      </c>
      <c r="L90" s="6" t="s">
        <v>17</v>
      </c>
      <c r="M90" s="7">
        <f t="shared" ref="M90:M97" si="50">F90/E90*100</f>
        <v>50</v>
      </c>
      <c r="N90" s="290"/>
      <c r="O90" s="29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92"/>
      <c r="AE90" s="1" t="s">
        <v>17</v>
      </c>
      <c r="AF90" s="1" t="s">
        <v>30</v>
      </c>
      <c r="AG90" s="4" t="s">
        <v>200</v>
      </c>
      <c r="AH90" s="5">
        <v>4</v>
      </c>
      <c r="AI90" s="420">
        <f t="shared" ref="AI90:AI97" si="51">AH90*30</f>
        <v>120</v>
      </c>
      <c r="AJ90" s="420">
        <f t="shared" ref="AJ90:AJ96" si="52">AK90+AL90+AM90</f>
        <v>45</v>
      </c>
      <c r="AK90" s="420"/>
      <c r="AL90" s="420"/>
      <c r="AM90" s="420">
        <v>45</v>
      </c>
      <c r="AN90" s="420">
        <f t="shared" ref="AN90:AN97" si="53">AI90-AJ90</f>
        <v>75</v>
      </c>
      <c r="AO90" s="421">
        <f t="shared" ref="AO90:AO96" si="54">AJ90/15</f>
        <v>3</v>
      </c>
      <c r="AP90" s="420" t="s">
        <v>17</v>
      </c>
      <c r="AQ90" s="421">
        <f t="shared" ref="AQ90:AQ97" si="55">AJ90/AI90*100</f>
        <v>37.5</v>
      </c>
      <c r="AR90" s="290"/>
      <c r="AS90" s="4"/>
    </row>
    <row r="91" spans="1:45" ht="12.75" x14ac:dyDescent="0.2">
      <c r="A91" s="1" t="s">
        <v>13</v>
      </c>
      <c r="B91" s="1" t="s">
        <v>15</v>
      </c>
      <c r="C91" s="4" t="s">
        <v>38</v>
      </c>
      <c r="D91" s="7">
        <v>6</v>
      </c>
      <c r="E91" s="6">
        <f t="shared" si="47"/>
        <v>180</v>
      </c>
      <c r="F91" s="6">
        <f t="shared" si="48"/>
        <v>60</v>
      </c>
      <c r="G91" s="6">
        <v>30</v>
      </c>
      <c r="H91" s="6"/>
      <c r="I91" s="6">
        <v>30</v>
      </c>
      <c r="J91" s="6">
        <f t="shared" si="49"/>
        <v>120</v>
      </c>
      <c r="K91" s="7">
        <f>F91/15</f>
        <v>4</v>
      </c>
      <c r="L91" s="6" t="s">
        <v>19</v>
      </c>
      <c r="M91" s="7">
        <f t="shared" si="50"/>
        <v>33.333333333333329</v>
      </c>
      <c r="N91" s="290"/>
      <c r="O91" s="29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38</v>
      </c>
      <c r="AH91" s="421">
        <v>5</v>
      </c>
      <c r="AI91" s="420">
        <f t="shared" si="51"/>
        <v>150</v>
      </c>
      <c r="AJ91" s="420">
        <f t="shared" si="52"/>
        <v>60</v>
      </c>
      <c r="AK91" s="420">
        <v>30</v>
      </c>
      <c r="AL91" s="420"/>
      <c r="AM91" s="420">
        <v>30</v>
      </c>
      <c r="AN91" s="420">
        <f t="shared" si="53"/>
        <v>90</v>
      </c>
      <c r="AO91" s="421">
        <f t="shared" si="54"/>
        <v>4</v>
      </c>
      <c r="AP91" s="420" t="s">
        <v>19</v>
      </c>
      <c r="AQ91" s="421">
        <f t="shared" si="55"/>
        <v>40</v>
      </c>
      <c r="AR91" s="290"/>
      <c r="AS91" s="4">
        <v>5</v>
      </c>
    </row>
    <row r="92" spans="1:45" ht="15" customHeight="1" x14ac:dyDescent="0.2">
      <c r="A92" s="1" t="s">
        <v>13</v>
      </c>
      <c r="B92" s="1" t="s">
        <v>15</v>
      </c>
      <c r="C92" s="4" t="s">
        <v>247</v>
      </c>
      <c r="D92" s="7">
        <v>5</v>
      </c>
      <c r="E92" s="6">
        <f t="shared" si="47"/>
        <v>150</v>
      </c>
      <c r="F92" s="6">
        <f t="shared" si="48"/>
        <v>60</v>
      </c>
      <c r="G92" s="6">
        <v>30</v>
      </c>
      <c r="H92" s="6"/>
      <c r="I92" s="6">
        <v>30</v>
      </c>
      <c r="J92" s="6">
        <f t="shared" si="49"/>
        <v>90</v>
      </c>
      <c r="K92" s="7">
        <f>F92/15</f>
        <v>4</v>
      </c>
      <c r="L92" s="6" t="s">
        <v>19</v>
      </c>
      <c r="M92" s="7">
        <f t="shared" si="50"/>
        <v>40</v>
      </c>
      <c r="N92" s="290"/>
      <c r="O92" s="29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247</v>
      </c>
      <c r="AH92" s="421">
        <v>4</v>
      </c>
      <c r="AI92" s="420">
        <f t="shared" si="51"/>
        <v>120</v>
      </c>
      <c r="AJ92" s="420">
        <f t="shared" si="52"/>
        <v>45</v>
      </c>
      <c r="AK92" s="420">
        <v>30</v>
      </c>
      <c r="AL92" s="420"/>
      <c r="AM92" s="420">
        <v>15</v>
      </c>
      <c r="AN92" s="420">
        <f t="shared" si="53"/>
        <v>75</v>
      </c>
      <c r="AO92" s="421">
        <f t="shared" si="54"/>
        <v>3</v>
      </c>
      <c r="AP92" s="420" t="s">
        <v>19</v>
      </c>
      <c r="AQ92" s="421">
        <f t="shared" si="55"/>
        <v>37.5</v>
      </c>
      <c r="AR92" s="290"/>
      <c r="AS92" s="4">
        <v>4</v>
      </c>
    </row>
    <row r="93" spans="1:45" ht="12.75" x14ac:dyDescent="0.2">
      <c r="A93" s="1" t="s">
        <v>13</v>
      </c>
      <c r="B93" s="1" t="s">
        <v>15</v>
      </c>
      <c r="C93" s="4" t="s">
        <v>248</v>
      </c>
      <c r="D93" s="7">
        <v>4</v>
      </c>
      <c r="E93" s="6">
        <f t="shared" si="47"/>
        <v>120</v>
      </c>
      <c r="F93" s="6">
        <f t="shared" si="48"/>
        <v>45</v>
      </c>
      <c r="G93" s="6">
        <v>15</v>
      </c>
      <c r="H93" s="6"/>
      <c r="I93" s="6">
        <v>30</v>
      </c>
      <c r="J93" s="6">
        <f t="shared" si="49"/>
        <v>75</v>
      </c>
      <c r="K93" s="7">
        <f>F93/15</f>
        <v>3</v>
      </c>
      <c r="L93" s="6" t="s">
        <v>28</v>
      </c>
      <c r="M93" s="7">
        <f t="shared" si="50"/>
        <v>37.5</v>
      </c>
      <c r="N93" s="290"/>
      <c r="O93" s="29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445</v>
      </c>
      <c r="AH93" s="421">
        <v>5</v>
      </c>
      <c r="AI93" s="420">
        <f t="shared" si="51"/>
        <v>150</v>
      </c>
      <c r="AJ93" s="420">
        <f t="shared" si="52"/>
        <v>60</v>
      </c>
      <c r="AK93" s="420">
        <v>30</v>
      </c>
      <c r="AL93" s="420"/>
      <c r="AM93" s="420">
        <v>30</v>
      </c>
      <c r="AN93" s="420">
        <f t="shared" si="53"/>
        <v>90</v>
      </c>
      <c r="AO93" s="421">
        <f t="shared" si="54"/>
        <v>4</v>
      </c>
      <c r="AP93" s="420" t="s">
        <v>19</v>
      </c>
      <c r="AQ93" s="421">
        <f t="shared" si="55"/>
        <v>40</v>
      </c>
      <c r="AR93" s="290"/>
      <c r="AS93" s="4"/>
    </row>
    <row r="94" spans="1:45" ht="25.5" x14ac:dyDescent="0.2">
      <c r="A94" s="1" t="s">
        <v>13</v>
      </c>
      <c r="B94" s="1" t="s">
        <v>30</v>
      </c>
      <c r="C94" s="259" t="s">
        <v>249</v>
      </c>
      <c r="D94" s="7">
        <v>5</v>
      </c>
      <c r="E94" s="6">
        <f t="shared" si="47"/>
        <v>150</v>
      </c>
      <c r="F94" s="6">
        <f t="shared" si="48"/>
        <v>60</v>
      </c>
      <c r="G94" s="6">
        <v>30</v>
      </c>
      <c r="H94" s="6"/>
      <c r="I94" s="6">
        <v>30</v>
      </c>
      <c r="J94" s="6">
        <f t="shared" si="49"/>
        <v>90</v>
      </c>
      <c r="K94" s="7">
        <f>F94/15</f>
        <v>4</v>
      </c>
      <c r="L94" s="6" t="s">
        <v>28</v>
      </c>
      <c r="M94" s="7">
        <f t="shared" si="50"/>
        <v>40</v>
      </c>
      <c r="N94" s="290"/>
      <c r="O94" s="29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549" t="s">
        <v>460</v>
      </c>
      <c r="AH94" s="421">
        <v>4</v>
      </c>
      <c r="AI94" s="420">
        <f t="shared" si="51"/>
        <v>120</v>
      </c>
      <c r="AJ94" s="420">
        <f t="shared" si="52"/>
        <v>45</v>
      </c>
      <c r="AK94" s="420">
        <v>30</v>
      </c>
      <c r="AL94" s="420"/>
      <c r="AM94" s="420">
        <v>15</v>
      </c>
      <c r="AN94" s="420">
        <f t="shared" si="53"/>
        <v>75</v>
      </c>
      <c r="AO94" s="421">
        <f t="shared" si="54"/>
        <v>3</v>
      </c>
      <c r="AP94" s="420" t="s">
        <v>17</v>
      </c>
      <c r="AQ94" s="421">
        <f t="shared" si="55"/>
        <v>37.5</v>
      </c>
      <c r="AR94" s="290"/>
      <c r="AS94" s="549">
        <v>4</v>
      </c>
    </row>
    <row r="95" spans="1:45" ht="12.75" x14ac:dyDescent="0.2">
      <c r="C95" s="259"/>
      <c r="D95" s="7"/>
      <c r="E95" s="6"/>
      <c r="F95" s="6"/>
      <c r="G95" s="6"/>
      <c r="H95" s="6"/>
      <c r="I95" s="6"/>
      <c r="J95" s="6"/>
      <c r="K95" s="7"/>
      <c r="L95" s="6"/>
      <c r="M95" s="7"/>
      <c r="N95" s="290"/>
      <c r="O95" s="29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549" t="s">
        <v>375</v>
      </c>
      <c r="AH95" s="421">
        <v>3</v>
      </c>
      <c r="AI95" s="420">
        <f t="shared" si="51"/>
        <v>90</v>
      </c>
      <c r="AJ95" s="420">
        <f t="shared" si="52"/>
        <v>30</v>
      </c>
      <c r="AK95" s="420">
        <v>15</v>
      </c>
      <c r="AL95" s="420"/>
      <c r="AM95" s="420">
        <v>15</v>
      </c>
      <c r="AN95" s="420">
        <f t="shared" si="53"/>
        <v>60</v>
      </c>
      <c r="AO95" s="421">
        <f t="shared" si="54"/>
        <v>2</v>
      </c>
      <c r="AP95" s="420" t="s">
        <v>17</v>
      </c>
      <c r="AQ95" s="421">
        <f t="shared" si="55"/>
        <v>33.333333333333329</v>
      </c>
      <c r="AR95" s="722" t="s">
        <v>353</v>
      </c>
      <c r="AS95" s="549">
        <v>3</v>
      </c>
    </row>
    <row r="96" spans="1:45" ht="12.75" x14ac:dyDescent="0.2">
      <c r="C96" s="11"/>
      <c r="D96" s="7"/>
      <c r="E96" s="6"/>
      <c r="F96" s="6"/>
      <c r="G96" s="6"/>
      <c r="H96" s="6"/>
      <c r="I96" s="6"/>
      <c r="J96" s="6"/>
      <c r="K96" s="7"/>
      <c r="L96" s="6"/>
      <c r="M96" s="7"/>
      <c r="N96" s="290"/>
      <c r="O96" s="29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237</v>
      </c>
      <c r="AH96" s="421">
        <v>4</v>
      </c>
      <c r="AI96" s="420">
        <f t="shared" si="51"/>
        <v>120</v>
      </c>
      <c r="AJ96" s="420">
        <f t="shared" si="52"/>
        <v>45</v>
      </c>
      <c r="AK96" s="420">
        <v>30</v>
      </c>
      <c r="AL96" s="420"/>
      <c r="AM96" s="420">
        <v>15</v>
      </c>
      <c r="AN96" s="420">
        <f t="shared" si="53"/>
        <v>75</v>
      </c>
      <c r="AO96" s="421">
        <f t="shared" si="54"/>
        <v>3</v>
      </c>
      <c r="AP96" s="420" t="s">
        <v>19</v>
      </c>
      <c r="AQ96" s="421">
        <f t="shared" si="55"/>
        <v>37.5</v>
      </c>
      <c r="AR96" s="722"/>
      <c r="AS96" s="4">
        <v>4</v>
      </c>
    </row>
    <row r="97" spans="1:45" ht="12.75" x14ac:dyDescent="0.2">
      <c r="A97" s="1" t="s">
        <v>13</v>
      </c>
      <c r="B97" s="1" t="s">
        <v>15</v>
      </c>
      <c r="C97" s="4" t="s">
        <v>239</v>
      </c>
      <c r="D97" s="7">
        <v>1</v>
      </c>
      <c r="E97" s="6">
        <f t="shared" si="47"/>
        <v>30</v>
      </c>
      <c r="F97" s="6">
        <f t="shared" si="48"/>
        <v>0</v>
      </c>
      <c r="G97" s="6"/>
      <c r="H97" s="6"/>
      <c r="I97" s="6"/>
      <c r="J97" s="6">
        <f t="shared" si="49"/>
        <v>30</v>
      </c>
      <c r="K97" s="7">
        <f>F97/18</f>
        <v>0</v>
      </c>
      <c r="L97" s="6" t="s">
        <v>28</v>
      </c>
      <c r="M97" s="7">
        <f t="shared" si="50"/>
        <v>0</v>
      </c>
      <c r="N97" s="290"/>
      <c r="O97" s="29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239</v>
      </c>
      <c r="AH97" s="421">
        <v>1</v>
      </c>
      <c r="AI97" s="420">
        <f t="shared" si="51"/>
        <v>30</v>
      </c>
      <c r="AJ97" s="420"/>
      <c r="AK97" s="420"/>
      <c r="AL97" s="420"/>
      <c r="AM97" s="420"/>
      <c r="AN97" s="420">
        <f t="shared" si="53"/>
        <v>30</v>
      </c>
      <c r="AO97" s="421"/>
      <c r="AP97" s="420" t="s">
        <v>28</v>
      </c>
      <c r="AQ97" s="421">
        <f t="shared" si="55"/>
        <v>0</v>
      </c>
      <c r="AR97" s="722" t="s">
        <v>351</v>
      </c>
      <c r="AS97" s="4">
        <v>1</v>
      </c>
    </row>
    <row r="98" spans="1:45" ht="15" customHeight="1" x14ac:dyDescent="0.2">
      <c r="C98" s="8" t="s">
        <v>23</v>
      </c>
      <c r="D98" s="286">
        <f t="shared" ref="D98:M98" si="56">SUM(D90:D97)</f>
        <v>24</v>
      </c>
      <c r="E98" s="285">
        <f t="shared" si="56"/>
        <v>720</v>
      </c>
      <c r="F98" s="285">
        <f t="shared" si="56"/>
        <v>270</v>
      </c>
      <c r="G98" s="285">
        <f t="shared" si="56"/>
        <v>105</v>
      </c>
      <c r="H98" s="285">
        <f t="shared" si="56"/>
        <v>0</v>
      </c>
      <c r="I98" s="285">
        <f t="shared" si="56"/>
        <v>165</v>
      </c>
      <c r="J98" s="285">
        <f t="shared" si="56"/>
        <v>450</v>
      </c>
      <c r="K98" s="285">
        <f t="shared" si="56"/>
        <v>18</v>
      </c>
      <c r="L98" s="285">
        <f t="shared" si="56"/>
        <v>0</v>
      </c>
      <c r="M98" s="285">
        <f t="shared" si="56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547">
        <f t="shared" ref="AH98:AQ98" si="57">SUM(AH90:AH97)</f>
        <v>30</v>
      </c>
      <c r="AI98" s="548">
        <f t="shared" si="57"/>
        <v>900</v>
      </c>
      <c r="AJ98" s="548">
        <f t="shared" si="57"/>
        <v>330</v>
      </c>
      <c r="AK98" s="548">
        <f>SUM(AK90:AK97)</f>
        <v>165</v>
      </c>
      <c r="AL98" s="548">
        <f t="shared" si="57"/>
        <v>0</v>
      </c>
      <c r="AM98" s="548">
        <f t="shared" si="57"/>
        <v>165</v>
      </c>
      <c r="AN98" s="548">
        <f t="shared" si="57"/>
        <v>570</v>
      </c>
      <c r="AO98" s="548">
        <f t="shared" si="57"/>
        <v>22</v>
      </c>
      <c r="AP98" s="548">
        <f t="shared" si="57"/>
        <v>0</v>
      </c>
      <c r="AQ98" s="548">
        <f t="shared" si="57"/>
        <v>263.33333333333331</v>
      </c>
      <c r="AR98" s="828" t="s">
        <v>354</v>
      </c>
      <c r="AS98" s="4"/>
    </row>
    <row r="99" spans="1:45" ht="15" customHeight="1" x14ac:dyDescent="0.2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2.75" x14ac:dyDescent="0.2">
      <c r="C102" s="2" t="s">
        <v>215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215</v>
      </c>
    </row>
    <row r="103" spans="1:45" ht="12.75" customHeight="1" x14ac:dyDescent="0.2">
      <c r="C103" s="1297" t="s">
        <v>0</v>
      </c>
      <c r="D103" s="1298" t="s">
        <v>1</v>
      </c>
      <c r="E103" s="1299" t="s">
        <v>2</v>
      </c>
      <c r="F103" s="1299"/>
      <c r="G103" s="1299"/>
      <c r="H103" s="1299"/>
      <c r="I103" s="1299"/>
      <c r="J103" s="1159"/>
      <c r="K103" s="1298" t="s">
        <v>3</v>
      </c>
      <c r="L103" s="1298" t="s">
        <v>4</v>
      </c>
      <c r="M103" s="1298" t="s">
        <v>5</v>
      </c>
      <c r="N103" s="289"/>
      <c r="O103" s="289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297" t="s">
        <v>0</v>
      </c>
      <c r="AH103" s="1298" t="s">
        <v>1</v>
      </c>
      <c r="AI103" s="1299" t="s">
        <v>2</v>
      </c>
      <c r="AJ103" s="1299"/>
      <c r="AK103" s="1299"/>
      <c r="AL103" s="1299"/>
      <c r="AM103" s="1299"/>
      <c r="AN103" s="1159"/>
      <c r="AO103" s="1298" t="s">
        <v>3</v>
      </c>
      <c r="AP103" s="1298" t="s">
        <v>4</v>
      </c>
      <c r="AQ103" s="1298" t="s">
        <v>5</v>
      </c>
    </row>
    <row r="104" spans="1:45" ht="12.75" customHeight="1" x14ac:dyDescent="0.2">
      <c r="C104" s="1297"/>
      <c r="D104" s="1298"/>
      <c r="E104" s="1298" t="s">
        <v>6</v>
      </c>
      <c r="F104" s="1300" t="s">
        <v>7</v>
      </c>
      <c r="G104" s="1300"/>
      <c r="H104" s="1300"/>
      <c r="I104" s="1300"/>
      <c r="J104" s="1298" t="s">
        <v>26</v>
      </c>
      <c r="K104" s="1298"/>
      <c r="L104" s="1298"/>
      <c r="M104" s="1298"/>
      <c r="N104" s="289"/>
      <c r="O104" s="289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297"/>
      <c r="AH104" s="1298"/>
      <c r="AI104" s="1298" t="s">
        <v>6</v>
      </c>
      <c r="AJ104" s="1300" t="s">
        <v>7</v>
      </c>
      <c r="AK104" s="1300"/>
      <c r="AL104" s="1300"/>
      <c r="AM104" s="1300"/>
      <c r="AN104" s="1298" t="s">
        <v>26</v>
      </c>
      <c r="AO104" s="1298"/>
      <c r="AP104" s="1298"/>
      <c r="AQ104" s="1298"/>
    </row>
    <row r="105" spans="1:45" ht="12.75" customHeight="1" x14ac:dyDescent="0.2">
      <c r="C105" s="1297"/>
      <c r="D105" s="1298"/>
      <c r="E105" s="1159"/>
      <c r="F105" s="1298" t="s">
        <v>9</v>
      </c>
      <c r="G105" s="1299" t="s">
        <v>10</v>
      </c>
      <c r="H105" s="1159"/>
      <c r="I105" s="1159"/>
      <c r="J105" s="1159"/>
      <c r="K105" s="1298"/>
      <c r="L105" s="1298"/>
      <c r="M105" s="1298"/>
      <c r="N105" s="289"/>
      <c r="O105" s="289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297"/>
      <c r="AH105" s="1298"/>
      <c r="AI105" s="1159"/>
      <c r="AJ105" s="1298" t="s">
        <v>9</v>
      </c>
      <c r="AK105" s="1299" t="s">
        <v>10</v>
      </c>
      <c r="AL105" s="1159"/>
      <c r="AM105" s="1159"/>
      <c r="AN105" s="1159"/>
      <c r="AO105" s="1298"/>
      <c r="AP105" s="1298"/>
      <c r="AQ105" s="1298"/>
    </row>
    <row r="106" spans="1:45" ht="12.75" customHeight="1" x14ac:dyDescent="0.2">
      <c r="C106" s="1297"/>
      <c r="D106" s="1298"/>
      <c r="E106" s="1159"/>
      <c r="F106" s="1301"/>
      <c r="G106" s="1298" t="s">
        <v>11</v>
      </c>
      <c r="H106" s="1298" t="s">
        <v>12</v>
      </c>
      <c r="I106" s="1298" t="s">
        <v>13</v>
      </c>
      <c r="J106" s="1159"/>
      <c r="K106" s="1298"/>
      <c r="L106" s="1298"/>
      <c r="M106" s="1298"/>
      <c r="N106" s="289"/>
      <c r="O106" s="289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297"/>
      <c r="AH106" s="1298"/>
      <c r="AI106" s="1159"/>
      <c r="AJ106" s="1301"/>
      <c r="AK106" s="1298" t="s">
        <v>11</v>
      </c>
      <c r="AL106" s="1298" t="s">
        <v>12</v>
      </c>
      <c r="AM106" s="1298" t="s">
        <v>13</v>
      </c>
      <c r="AN106" s="1159"/>
      <c r="AO106" s="1298"/>
      <c r="AP106" s="1298"/>
      <c r="AQ106" s="1298"/>
    </row>
    <row r="107" spans="1:45" ht="12.75" x14ac:dyDescent="0.2">
      <c r="C107" s="1297"/>
      <c r="D107" s="1298"/>
      <c r="E107" s="1159"/>
      <c r="F107" s="1301"/>
      <c r="G107" s="1298"/>
      <c r="H107" s="1298"/>
      <c r="I107" s="1298"/>
      <c r="J107" s="1159"/>
      <c r="K107" s="1298"/>
      <c r="L107" s="1298"/>
      <c r="M107" s="1298"/>
      <c r="N107" s="289"/>
      <c r="O107" s="289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297"/>
      <c r="AH107" s="1298"/>
      <c r="AI107" s="1159"/>
      <c r="AJ107" s="1301"/>
      <c r="AK107" s="1298"/>
      <c r="AL107" s="1298"/>
      <c r="AM107" s="1298"/>
      <c r="AN107" s="1159"/>
      <c r="AO107" s="1298"/>
      <c r="AP107" s="1298"/>
      <c r="AQ107" s="1298"/>
    </row>
    <row r="108" spans="1:45" ht="12.75" x14ac:dyDescent="0.2">
      <c r="C108" s="1297"/>
      <c r="D108" s="1298"/>
      <c r="E108" s="1159"/>
      <c r="F108" s="1301"/>
      <c r="G108" s="1298"/>
      <c r="H108" s="1298"/>
      <c r="I108" s="1298"/>
      <c r="J108" s="1159"/>
      <c r="K108" s="1298"/>
      <c r="L108" s="1298"/>
      <c r="M108" s="1298"/>
      <c r="N108" s="289"/>
      <c r="O108" s="289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297"/>
      <c r="AH108" s="1298"/>
      <c r="AI108" s="1159"/>
      <c r="AJ108" s="1301"/>
      <c r="AK108" s="1298"/>
      <c r="AL108" s="1298"/>
      <c r="AM108" s="1298"/>
      <c r="AN108" s="1159"/>
      <c r="AO108" s="1298"/>
      <c r="AP108" s="1298"/>
      <c r="AQ108" s="1298"/>
    </row>
    <row r="109" spans="1:45" ht="12.75" x14ac:dyDescent="0.2">
      <c r="C109" s="1297"/>
      <c r="D109" s="1298"/>
      <c r="E109" s="1159"/>
      <c r="F109" s="1301"/>
      <c r="G109" s="1298"/>
      <c r="H109" s="1298"/>
      <c r="I109" s="1298"/>
      <c r="J109" s="1159"/>
      <c r="K109" s="1298"/>
      <c r="L109" s="1298"/>
      <c r="M109" s="1298"/>
      <c r="N109" s="289"/>
      <c r="O109" s="289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297"/>
      <c r="AH109" s="1298"/>
      <c r="AI109" s="1159"/>
      <c r="AJ109" s="1301"/>
      <c r="AK109" s="1298"/>
      <c r="AL109" s="1298"/>
      <c r="AM109" s="1298"/>
      <c r="AN109" s="1159"/>
      <c r="AO109" s="1298"/>
      <c r="AP109" s="1298"/>
      <c r="AQ109" s="1298"/>
    </row>
    <row r="110" spans="1:45" ht="17.25" customHeight="1" x14ac:dyDescent="0.2">
      <c r="A110" s="1" t="s">
        <v>13</v>
      </c>
      <c r="B110" s="1" t="s">
        <v>15</v>
      </c>
      <c r="C110" s="8" t="s">
        <v>250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290"/>
      <c r="O110" s="29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471</v>
      </c>
      <c r="AH110" s="5">
        <v>3</v>
      </c>
      <c r="AI110" s="420">
        <f>AH110*30</f>
        <v>90</v>
      </c>
      <c r="AJ110" s="420"/>
      <c r="AK110" s="420"/>
      <c r="AL110" s="420"/>
      <c r="AM110" s="420"/>
      <c r="AN110" s="420">
        <f>AI110-AJ110</f>
        <v>90</v>
      </c>
      <c r="AO110" s="421"/>
      <c r="AP110" s="420" t="s">
        <v>28</v>
      </c>
      <c r="AQ110" s="421">
        <f>AJ110/AI110*100</f>
        <v>0</v>
      </c>
      <c r="AR110" s="290"/>
      <c r="AS110" s="8">
        <v>3</v>
      </c>
    </row>
    <row r="111" spans="1:45" ht="25.5" x14ac:dyDescent="0.2">
      <c r="A111" s="1" t="s">
        <v>17</v>
      </c>
      <c r="B111" s="1" t="s">
        <v>30</v>
      </c>
      <c r="C111" s="4" t="s">
        <v>37</v>
      </c>
      <c r="D111" s="7">
        <v>4</v>
      </c>
      <c r="E111" s="6">
        <f t="shared" ref="E111:E117" si="58">D111*30</f>
        <v>120</v>
      </c>
      <c r="F111" s="6">
        <f t="shared" ref="F111:F117" si="59">G111+H111+I111</f>
        <v>54</v>
      </c>
      <c r="G111" s="6"/>
      <c r="H111" s="6"/>
      <c r="I111" s="6">
        <v>54</v>
      </c>
      <c r="J111" s="6">
        <f t="shared" ref="J111:J117" si="60">E111-F111</f>
        <v>66</v>
      </c>
      <c r="K111" s="7">
        <f t="shared" ref="K111:K117" si="61">F111/18</f>
        <v>3</v>
      </c>
      <c r="L111" s="6" t="s">
        <v>17</v>
      </c>
      <c r="M111" s="7">
        <f t="shared" ref="M111:M117" si="62">F111/E111*100</f>
        <v>45</v>
      </c>
      <c r="N111" s="290"/>
      <c r="O111" s="29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92"/>
      <c r="AE111" s="1" t="s">
        <v>17</v>
      </c>
      <c r="AF111" s="1" t="s">
        <v>30</v>
      </c>
      <c r="AG111" s="4" t="s">
        <v>199</v>
      </c>
      <c r="AH111" s="421">
        <v>4</v>
      </c>
      <c r="AI111" s="420">
        <f t="shared" ref="AI111:AI117" si="63">AH111*30</f>
        <v>120</v>
      </c>
      <c r="AJ111" s="420">
        <f t="shared" ref="AJ111:AJ117" si="64">AK111+AL111+AM111</f>
        <v>54</v>
      </c>
      <c r="AK111" s="420"/>
      <c r="AL111" s="420"/>
      <c r="AM111" s="420">
        <v>54</v>
      </c>
      <c r="AN111" s="420">
        <f t="shared" ref="AN111:AN117" si="65">AI111-AJ111</f>
        <v>66</v>
      </c>
      <c r="AO111" s="421">
        <f t="shared" ref="AO111:AO117" si="66">AJ111/18</f>
        <v>3</v>
      </c>
      <c r="AP111" s="420" t="s">
        <v>17</v>
      </c>
      <c r="AQ111" s="421">
        <f>AJ111/AI111*100</f>
        <v>45</v>
      </c>
      <c r="AR111" s="290"/>
      <c r="AS111" s="4"/>
    </row>
    <row r="112" spans="1:45" ht="15.75" customHeight="1" x14ac:dyDescent="0.2">
      <c r="A112" s="1" t="s">
        <v>13</v>
      </c>
      <c r="B112" s="1" t="s">
        <v>30</v>
      </c>
      <c r="C112" s="4" t="s">
        <v>286</v>
      </c>
      <c r="D112" s="7">
        <v>5</v>
      </c>
      <c r="E112" s="6">
        <f t="shared" si="58"/>
        <v>150</v>
      </c>
      <c r="F112" s="6">
        <f t="shared" si="59"/>
        <v>72</v>
      </c>
      <c r="G112" s="6">
        <v>36</v>
      </c>
      <c r="H112" s="6"/>
      <c r="I112" s="6">
        <v>36</v>
      </c>
      <c r="J112" s="6">
        <f t="shared" si="60"/>
        <v>78</v>
      </c>
      <c r="K112" s="7">
        <f t="shared" si="61"/>
        <v>4</v>
      </c>
      <c r="L112" s="6" t="s">
        <v>19</v>
      </c>
      <c r="M112" s="7">
        <f t="shared" si="62"/>
        <v>48</v>
      </c>
      <c r="N112" s="290"/>
      <c r="O112" s="29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369</v>
      </c>
      <c r="AH112" s="421">
        <v>4</v>
      </c>
      <c r="AI112" s="420">
        <f t="shared" si="63"/>
        <v>120</v>
      </c>
      <c r="AJ112" s="420">
        <f t="shared" si="64"/>
        <v>54</v>
      </c>
      <c r="AK112" s="420">
        <v>36</v>
      </c>
      <c r="AL112" s="420"/>
      <c r="AM112" s="420">
        <v>18</v>
      </c>
      <c r="AN112" s="420">
        <f t="shared" si="65"/>
        <v>66</v>
      </c>
      <c r="AO112" s="421">
        <f t="shared" si="66"/>
        <v>3</v>
      </c>
      <c r="AP112" s="420" t="s">
        <v>17</v>
      </c>
      <c r="AQ112" s="421">
        <f>AJ112/AI112*100</f>
        <v>45</v>
      </c>
      <c r="AR112" s="290"/>
      <c r="AS112" s="4">
        <v>4</v>
      </c>
    </row>
    <row r="113" spans="1:45" ht="15" customHeight="1" x14ac:dyDescent="0.2">
      <c r="A113" s="1" t="s">
        <v>13</v>
      </c>
      <c r="B113" s="1" t="s">
        <v>15</v>
      </c>
      <c r="C113" s="4" t="s">
        <v>252</v>
      </c>
      <c r="D113" s="7">
        <v>1</v>
      </c>
      <c r="E113" s="6">
        <f t="shared" si="58"/>
        <v>30</v>
      </c>
      <c r="F113" s="6"/>
      <c r="G113" s="6"/>
      <c r="H113" s="6"/>
      <c r="I113" s="6"/>
      <c r="J113" s="6">
        <f t="shared" si="60"/>
        <v>30</v>
      </c>
      <c r="K113" s="7"/>
      <c r="L113" s="6" t="s">
        <v>28</v>
      </c>
      <c r="M113" s="7"/>
      <c r="N113" s="290"/>
      <c r="O113" s="29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275</v>
      </c>
      <c r="AH113" s="421">
        <v>4</v>
      </c>
      <c r="AI113" s="420">
        <f t="shared" si="63"/>
        <v>120</v>
      </c>
      <c r="AJ113" s="420">
        <f t="shared" si="64"/>
        <v>54</v>
      </c>
      <c r="AK113" s="420">
        <v>36</v>
      </c>
      <c r="AL113" s="420"/>
      <c r="AM113" s="420">
        <v>18</v>
      </c>
      <c r="AN113" s="420">
        <f t="shared" si="65"/>
        <v>66</v>
      </c>
      <c r="AO113" s="421">
        <f t="shared" si="66"/>
        <v>3</v>
      </c>
      <c r="AP113" s="420" t="s">
        <v>19</v>
      </c>
      <c r="AQ113" s="421"/>
      <c r="AR113" s="290"/>
      <c r="AS113" s="4">
        <v>4</v>
      </c>
    </row>
    <row r="114" spans="1:45" ht="16.5" customHeight="1" x14ac:dyDescent="0.2">
      <c r="A114" s="1" t="s">
        <v>13</v>
      </c>
      <c r="B114" s="1" t="s">
        <v>30</v>
      </c>
      <c r="C114" s="11" t="s">
        <v>243</v>
      </c>
      <c r="D114" s="7">
        <v>5</v>
      </c>
      <c r="E114" s="6">
        <f t="shared" si="58"/>
        <v>150</v>
      </c>
      <c r="F114" s="6">
        <f t="shared" si="59"/>
        <v>54</v>
      </c>
      <c r="G114" s="6">
        <v>18</v>
      </c>
      <c r="H114" s="6"/>
      <c r="I114" s="6">
        <v>36</v>
      </c>
      <c r="J114" s="6">
        <f t="shared" si="60"/>
        <v>96</v>
      </c>
      <c r="K114" s="7">
        <f t="shared" si="61"/>
        <v>3</v>
      </c>
      <c r="L114" s="6" t="s">
        <v>28</v>
      </c>
      <c r="M114" s="7">
        <f t="shared" si="62"/>
        <v>36</v>
      </c>
      <c r="N114" s="290"/>
      <c r="O114" s="29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373</v>
      </c>
      <c r="AH114" s="421">
        <v>4</v>
      </c>
      <c r="AI114" s="420">
        <f t="shared" si="63"/>
        <v>120</v>
      </c>
      <c r="AJ114" s="420">
        <f t="shared" si="64"/>
        <v>54</v>
      </c>
      <c r="AK114" s="420">
        <v>36</v>
      </c>
      <c r="AL114" s="420"/>
      <c r="AM114" s="420">
        <v>18</v>
      </c>
      <c r="AN114" s="420">
        <f t="shared" si="65"/>
        <v>66</v>
      </c>
      <c r="AO114" s="421">
        <f t="shared" si="66"/>
        <v>3</v>
      </c>
      <c r="AP114" s="420" t="s">
        <v>19</v>
      </c>
      <c r="AQ114" s="421">
        <f>AJ114/AI114*100</f>
        <v>45</v>
      </c>
      <c r="AR114" s="722" t="s">
        <v>353</v>
      </c>
      <c r="AS114" s="4">
        <v>4</v>
      </c>
    </row>
    <row r="115" spans="1:45" ht="14.25" customHeight="1" x14ac:dyDescent="0.2">
      <c r="A115" s="1" t="s">
        <v>13</v>
      </c>
      <c r="B115" s="1" t="s">
        <v>15</v>
      </c>
      <c r="C115" s="11" t="s">
        <v>251</v>
      </c>
      <c r="D115" s="287">
        <v>5</v>
      </c>
      <c r="E115" s="6">
        <f t="shared" si="58"/>
        <v>150</v>
      </c>
      <c r="F115" s="6">
        <f t="shared" si="59"/>
        <v>72</v>
      </c>
      <c r="G115" s="6">
        <v>36</v>
      </c>
      <c r="H115" s="6"/>
      <c r="I115" s="6">
        <v>36</v>
      </c>
      <c r="J115" s="6">
        <f t="shared" si="60"/>
        <v>78</v>
      </c>
      <c r="K115" s="7">
        <f t="shared" si="61"/>
        <v>4</v>
      </c>
      <c r="L115" s="6" t="s">
        <v>19</v>
      </c>
      <c r="M115" s="7">
        <f t="shared" si="62"/>
        <v>48</v>
      </c>
      <c r="N115" s="290"/>
      <c r="O115" s="29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378</v>
      </c>
      <c r="AH115" s="551">
        <v>3</v>
      </c>
      <c r="AI115" s="420">
        <f>AH115*30</f>
        <v>90</v>
      </c>
      <c r="AJ115" s="420">
        <f t="shared" si="64"/>
        <v>36</v>
      </c>
      <c r="AK115" s="420">
        <v>18</v>
      </c>
      <c r="AL115" s="420"/>
      <c r="AM115" s="420">
        <v>18</v>
      </c>
      <c r="AN115" s="420">
        <f t="shared" si="65"/>
        <v>54</v>
      </c>
      <c r="AO115" s="421">
        <f t="shared" si="66"/>
        <v>2</v>
      </c>
      <c r="AP115" s="420" t="s">
        <v>19</v>
      </c>
      <c r="AQ115" s="421">
        <f>AJ115/AI115*100</f>
        <v>40</v>
      </c>
      <c r="AR115" s="722" t="s">
        <v>352</v>
      </c>
      <c r="AS115" s="4">
        <v>4</v>
      </c>
    </row>
    <row r="116" spans="1:45" ht="14.25" customHeight="1" x14ac:dyDescent="0.2">
      <c r="C116" s="11"/>
      <c r="D116" s="287"/>
      <c r="E116" s="6"/>
      <c r="F116" s="6"/>
      <c r="G116" s="6"/>
      <c r="H116" s="6"/>
      <c r="I116" s="6"/>
      <c r="J116" s="6"/>
      <c r="K116" s="7"/>
      <c r="L116" s="6"/>
      <c r="M116" s="7"/>
      <c r="N116" s="290"/>
      <c r="O116" s="29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871" t="s">
        <v>285</v>
      </c>
      <c r="AH116" s="551">
        <v>4</v>
      </c>
      <c r="AI116" s="420">
        <f>AH116*30</f>
        <v>120</v>
      </c>
      <c r="AJ116" s="420">
        <f t="shared" si="64"/>
        <v>54</v>
      </c>
      <c r="AK116" s="420">
        <v>36</v>
      </c>
      <c r="AL116" s="420"/>
      <c r="AM116" s="420">
        <v>18</v>
      </c>
      <c r="AN116" s="420">
        <f t="shared" si="65"/>
        <v>66</v>
      </c>
      <c r="AO116" s="421">
        <f t="shared" si="66"/>
        <v>3</v>
      </c>
      <c r="AP116" s="420" t="s">
        <v>19</v>
      </c>
      <c r="AQ116" s="421">
        <f>AJ116/AI116*100</f>
        <v>45</v>
      </c>
      <c r="AS116" s="4">
        <v>4</v>
      </c>
    </row>
    <row r="117" spans="1:45" ht="15.75" customHeight="1" x14ac:dyDescent="0.2">
      <c r="A117" s="1" t="s">
        <v>13</v>
      </c>
      <c r="B117" s="1" t="s">
        <v>15</v>
      </c>
      <c r="C117" s="260" t="s">
        <v>285</v>
      </c>
      <c r="D117" s="7">
        <v>5.5</v>
      </c>
      <c r="E117" s="6">
        <f t="shared" si="58"/>
        <v>165</v>
      </c>
      <c r="F117" s="6">
        <f t="shared" si="59"/>
        <v>72</v>
      </c>
      <c r="G117" s="6">
        <v>36</v>
      </c>
      <c r="H117" s="6"/>
      <c r="I117" s="6">
        <v>36</v>
      </c>
      <c r="J117" s="6">
        <f t="shared" si="60"/>
        <v>93</v>
      </c>
      <c r="K117" s="7">
        <f t="shared" si="61"/>
        <v>4</v>
      </c>
      <c r="L117" s="6" t="s">
        <v>19</v>
      </c>
      <c r="M117" s="7">
        <f t="shared" si="62"/>
        <v>43.636363636363633</v>
      </c>
      <c r="N117" s="290"/>
      <c r="O117" s="29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550" t="s">
        <v>254</v>
      </c>
      <c r="AH117" s="421">
        <v>4</v>
      </c>
      <c r="AI117" s="420">
        <f t="shared" si="63"/>
        <v>120</v>
      </c>
      <c r="AJ117" s="420">
        <f t="shared" si="64"/>
        <v>54</v>
      </c>
      <c r="AK117" s="420">
        <v>36</v>
      </c>
      <c r="AL117" s="420"/>
      <c r="AM117" s="420">
        <v>18</v>
      </c>
      <c r="AN117" s="420">
        <f t="shared" si="65"/>
        <v>66</v>
      </c>
      <c r="AO117" s="421">
        <f t="shared" si="66"/>
        <v>3</v>
      </c>
      <c r="AP117" s="420" t="s">
        <v>17</v>
      </c>
      <c r="AQ117" s="421">
        <f>AJ117/AI117*100</f>
        <v>45</v>
      </c>
      <c r="AR117" s="290"/>
      <c r="AS117" s="4">
        <v>4</v>
      </c>
    </row>
    <row r="118" spans="1:45" ht="15" customHeight="1" x14ac:dyDescent="0.2">
      <c r="C118" s="8" t="s">
        <v>23</v>
      </c>
      <c r="D118" s="286">
        <f t="shared" ref="D118:K118" si="67">SUM(D110:D117)</f>
        <v>30</v>
      </c>
      <c r="E118" s="285">
        <f t="shared" si="67"/>
        <v>900</v>
      </c>
      <c r="F118" s="285">
        <f t="shared" si="67"/>
        <v>324</v>
      </c>
      <c r="G118" s="285">
        <f t="shared" si="67"/>
        <v>126</v>
      </c>
      <c r="H118" s="285">
        <f t="shared" si="67"/>
        <v>0</v>
      </c>
      <c r="I118" s="285">
        <f t="shared" si="67"/>
        <v>198</v>
      </c>
      <c r="J118" s="285">
        <f t="shared" si="67"/>
        <v>576</v>
      </c>
      <c r="K118" s="285">
        <f t="shared" si="67"/>
        <v>18</v>
      </c>
      <c r="L118" s="285"/>
      <c r="M118" s="285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547">
        <f t="shared" ref="AH118:AO118" si="68">SUM(AH110:AH117)</f>
        <v>30</v>
      </c>
      <c r="AI118" s="548">
        <f t="shared" si="68"/>
        <v>900</v>
      </c>
      <c r="AJ118" s="548">
        <f t="shared" si="68"/>
        <v>360</v>
      </c>
      <c r="AK118" s="548">
        <f>SUM(AK110:AK117)</f>
        <v>198</v>
      </c>
      <c r="AL118" s="548">
        <f t="shared" si="68"/>
        <v>0</v>
      </c>
      <c r="AM118" s="548">
        <f t="shared" si="68"/>
        <v>162</v>
      </c>
      <c r="AN118" s="548">
        <f t="shared" si="68"/>
        <v>540</v>
      </c>
      <c r="AO118" s="548">
        <f t="shared" si="68"/>
        <v>20</v>
      </c>
      <c r="AP118" s="548"/>
      <c r="AQ118" s="548"/>
      <c r="AR118" s="10"/>
      <c r="AS118" s="550"/>
    </row>
    <row r="119" spans="1:45" ht="15" customHeight="1" x14ac:dyDescent="0.2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2.75" x14ac:dyDescent="0.2">
      <c r="C120" s="2" t="s">
        <v>216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216</v>
      </c>
    </row>
    <row r="121" spans="1:45" ht="12.75" customHeight="1" x14ac:dyDescent="0.2">
      <c r="C121" s="1297" t="s">
        <v>0</v>
      </c>
      <c r="D121" s="1298" t="s">
        <v>1</v>
      </c>
      <c r="E121" s="1299" t="s">
        <v>2</v>
      </c>
      <c r="F121" s="1299"/>
      <c r="G121" s="1299"/>
      <c r="H121" s="1299"/>
      <c r="I121" s="1299"/>
      <c r="J121" s="1159"/>
      <c r="K121" s="1298" t="s">
        <v>3</v>
      </c>
      <c r="L121" s="1298" t="s">
        <v>4</v>
      </c>
      <c r="M121" s="1298" t="s">
        <v>5</v>
      </c>
      <c r="N121" s="289"/>
      <c r="O121" s="28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297" t="s">
        <v>0</v>
      </c>
      <c r="AH121" s="1298" t="s">
        <v>1</v>
      </c>
      <c r="AI121" s="1299" t="s">
        <v>2</v>
      </c>
      <c r="AJ121" s="1299"/>
      <c r="AK121" s="1299"/>
      <c r="AL121" s="1299"/>
      <c r="AM121" s="1299"/>
      <c r="AN121" s="1159"/>
      <c r="AO121" s="1298" t="s">
        <v>3</v>
      </c>
      <c r="AP121" s="1298" t="s">
        <v>4</v>
      </c>
      <c r="AQ121" s="1298" t="s">
        <v>5</v>
      </c>
    </row>
    <row r="122" spans="1:45" ht="12.75" customHeight="1" x14ac:dyDescent="0.2">
      <c r="C122" s="1297"/>
      <c r="D122" s="1298"/>
      <c r="E122" s="1298" t="s">
        <v>6</v>
      </c>
      <c r="F122" s="1300" t="s">
        <v>7</v>
      </c>
      <c r="G122" s="1300"/>
      <c r="H122" s="1300"/>
      <c r="I122" s="1300"/>
      <c r="J122" s="1298" t="s">
        <v>26</v>
      </c>
      <c r="K122" s="1298"/>
      <c r="L122" s="1298"/>
      <c r="M122" s="1298"/>
      <c r="N122" s="289"/>
      <c r="O122" s="28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297"/>
      <c r="AH122" s="1298"/>
      <c r="AI122" s="1298" t="s">
        <v>6</v>
      </c>
      <c r="AJ122" s="1300" t="s">
        <v>7</v>
      </c>
      <c r="AK122" s="1300"/>
      <c r="AL122" s="1300"/>
      <c r="AM122" s="1300"/>
      <c r="AN122" s="1298" t="s">
        <v>26</v>
      </c>
      <c r="AO122" s="1298"/>
      <c r="AP122" s="1298"/>
      <c r="AQ122" s="1298"/>
    </row>
    <row r="123" spans="1:45" ht="12.75" customHeight="1" x14ac:dyDescent="0.2">
      <c r="C123" s="1297"/>
      <c r="D123" s="1298"/>
      <c r="E123" s="1159"/>
      <c r="F123" s="1298" t="s">
        <v>9</v>
      </c>
      <c r="G123" s="1299" t="s">
        <v>10</v>
      </c>
      <c r="H123" s="1159"/>
      <c r="I123" s="1159"/>
      <c r="J123" s="1159"/>
      <c r="K123" s="1298"/>
      <c r="L123" s="1298"/>
      <c r="M123" s="1298"/>
      <c r="N123" s="289"/>
      <c r="O123" s="28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297"/>
      <c r="AH123" s="1298"/>
      <c r="AI123" s="1159"/>
      <c r="AJ123" s="1298" t="s">
        <v>9</v>
      </c>
      <c r="AK123" s="1299" t="s">
        <v>10</v>
      </c>
      <c r="AL123" s="1159"/>
      <c r="AM123" s="1159"/>
      <c r="AN123" s="1159"/>
      <c r="AO123" s="1298"/>
      <c r="AP123" s="1298"/>
      <c r="AQ123" s="1298"/>
    </row>
    <row r="124" spans="1:45" ht="12.75" customHeight="1" x14ac:dyDescent="0.2">
      <c r="C124" s="1297"/>
      <c r="D124" s="1298"/>
      <c r="E124" s="1159"/>
      <c r="F124" s="1301"/>
      <c r="G124" s="1298" t="s">
        <v>11</v>
      </c>
      <c r="H124" s="1298" t="s">
        <v>12</v>
      </c>
      <c r="I124" s="1298" t="s">
        <v>13</v>
      </c>
      <c r="J124" s="1159"/>
      <c r="K124" s="1298"/>
      <c r="L124" s="1298"/>
      <c r="M124" s="1298"/>
      <c r="N124" s="289"/>
      <c r="O124" s="28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297"/>
      <c r="AH124" s="1298"/>
      <c r="AI124" s="1159"/>
      <c r="AJ124" s="1301"/>
      <c r="AK124" s="1298" t="s">
        <v>11</v>
      </c>
      <c r="AL124" s="1298" t="s">
        <v>12</v>
      </c>
      <c r="AM124" s="1298" t="s">
        <v>13</v>
      </c>
      <c r="AN124" s="1159"/>
      <c r="AO124" s="1298"/>
      <c r="AP124" s="1298"/>
      <c r="AQ124" s="1298"/>
    </row>
    <row r="125" spans="1:45" ht="12.75" x14ac:dyDescent="0.2">
      <c r="C125" s="1297"/>
      <c r="D125" s="1298"/>
      <c r="E125" s="1159"/>
      <c r="F125" s="1301"/>
      <c r="G125" s="1298"/>
      <c r="H125" s="1298"/>
      <c r="I125" s="1298"/>
      <c r="J125" s="1159"/>
      <c r="K125" s="1298"/>
      <c r="L125" s="1298"/>
      <c r="M125" s="1298"/>
      <c r="N125" s="289"/>
      <c r="O125" s="28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297"/>
      <c r="AH125" s="1298"/>
      <c r="AI125" s="1159"/>
      <c r="AJ125" s="1301"/>
      <c r="AK125" s="1298"/>
      <c r="AL125" s="1298"/>
      <c r="AM125" s="1298"/>
      <c r="AN125" s="1159"/>
      <c r="AO125" s="1298"/>
      <c r="AP125" s="1298"/>
      <c r="AQ125" s="1298"/>
    </row>
    <row r="126" spans="1:45" ht="12.75" x14ac:dyDescent="0.2">
      <c r="C126" s="1297"/>
      <c r="D126" s="1298"/>
      <c r="E126" s="1159"/>
      <c r="F126" s="1301"/>
      <c r="G126" s="1298"/>
      <c r="H126" s="1298"/>
      <c r="I126" s="1298"/>
      <c r="J126" s="1159"/>
      <c r="K126" s="1298"/>
      <c r="L126" s="1298"/>
      <c r="M126" s="1298"/>
      <c r="N126" s="289"/>
      <c r="O126" s="289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297"/>
      <c r="AH126" s="1298"/>
      <c r="AI126" s="1159"/>
      <c r="AJ126" s="1301"/>
      <c r="AK126" s="1298"/>
      <c r="AL126" s="1298"/>
      <c r="AM126" s="1298"/>
      <c r="AN126" s="1159"/>
      <c r="AO126" s="1298"/>
      <c r="AP126" s="1298"/>
      <c r="AQ126" s="1298"/>
    </row>
    <row r="127" spans="1:45" ht="27" customHeight="1" x14ac:dyDescent="0.2">
      <c r="C127" s="1297"/>
      <c r="D127" s="1298"/>
      <c r="E127" s="1159"/>
      <c r="F127" s="1301"/>
      <c r="G127" s="1298"/>
      <c r="H127" s="1298"/>
      <c r="I127" s="1298"/>
      <c r="J127" s="1159"/>
      <c r="K127" s="1298"/>
      <c r="L127" s="1298"/>
      <c r="M127" s="1298"/>
      <c r="N127" s="289"/>
      <c r="O127" s="289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297"/>
      <c r="AH127" s="1298"/>
      <c r="AI127" s="1159"/>
      <c r="AJ127" s="1301"/>
      <c r="AK127" s="1298"/>
      <c r="AL127" s="1298"/>
      <c r="AM127" s="1298"/>
      <c r="AN127" s="1159"/>
      <c r="AO127" s="1298"/>
      <c r="AP127" s="1298"/>
      <c r="AQ127" s="1298"/>
    </row>
    <row r="128" spans="1:45" ht="38.25" x14ac:dyDescent="0.2">
      <c r="A128" s="1" t="s">
        <v>17</v>
      </c>
      <c r="B128" s="1" t="s">
        <v>30</v>
      </c>
      <c r="C128" s="4" t="s">
        <v>200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69">F128/15</f>
        <v>3</v>
      </c>
      <c r="L128" s="6" t="s">
        <v>17</v>
      </c>
      <c r="M128" s="7">
        <f>F128/E128*100</f>
        <v>50</v>
      </c>
      <c r="N128" s="290"/>
      <c r="O128" s="29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91"/>
      <c r="AE128" s="1" t="s">
        <v>17</v>
      </c>
      <c r="AF128" s="1" t="s">
        <v>30</v>
      </c>
      <c r="AG128" s="4" t="s">
        <v>370</v>
      </c>
      <c r="AH128" s="5">
        <v>4</v>
      </c>
      <c r="AI128" s="420">
        <f t="shared" ref="AI128:AI135" si="70">AH128*30</f>
        <v>120</v>
      </c>
      <c r="AJ128" s="420">
        <f>AK128+AL128+AM128</f>
        <v>45</v>
      </c>
      <c r="AK128" s="420"/>
      <c r="AL128" s="420"/>
      <c r="AM128" s="420">
        <v>45</v>
      </c>
      <c r="AN128" s="420">
        <f>AI128-AJ128</f>
        <v>75</v>
      </c>
      <c r="AO128" s="421">
        <f t="shared" ref="AO128:AO135" si="71">AJ128/15</f>
        <v>3</v>
      </c>
      <c r="AP128" s="420" t="s">
        <v>17</v>
      </c>
      <c r="AQ128" s="421">
        <f>AJ128/AI128*100</f>
        <v>37.5</v>
      </c>
      <c r="AR128" s="290"/>
      <c r="AS128" s="4"/>
    </row>
    <row r="129" spans="1:47" ht="15.75" customHeight="1" x14ac:dyDescent="0.2">
      <c r="A129" s="1" t="s">
        <v>13</v>
      </c>
      <c r="B129" s="1" t="s">
        <v>15</v>
      </c>
      <c r="C129" s="4" t="s">
        <v>238</v>
      </c>
      <c r="D129" s="7">
        <v>5</v>
      </c>
      <c r="E129" s="6">
        <f t="shared" ref="E129:E135" si="72">D129*30</f>
        <v>150</v>
      </c>
      <c r="F129" s="6">
        <f t="shared" ref="F129:F135" si="73">G129+H129+I129</f>
        <v>60</v>
      </c>
      <c r="G129" s="6">
        <v>30</v>
      </c>
      <c r="H129" s="6"/>
      <c r="I129" s="6">
        <v>30</v>
      </c>
      <c r="J129" s="6">
        <f t="shared" ref="J129:J135" si="74">E129-F129</f>
        <v>90</v>
      </c>
      <c r="K129" s="7">
        <f t="shared" si="69"/>
        <v>4</v>
      </c>
      <c r="L129" s="6" t="s">
        <v>19</v>
      </c>
      <c r="M129" s="7">
        <f t="shared" ref="M129:M135" si="75">F129/E129*100</f>
        <v>40</v>
      </c>
      <c r="N129" s="290"/>
      <c r="O129" s="29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91"/>
      <c r="AE129" s="1" t="s">
        <v>13</v>
      </c>
      <c r="AF129" s="1" t="s">
        <v>15</v>
      </c>
      <c r="AG129" s="4" t="s">
        <v>320</v>
      </c>
      <c r="AH129" s="421">
        <v>5</v>
      </c>
      <c r="AI129" s="420">
        <f t="shared" si="70"/>
        <v>150</v>
      </c>
      <c r="AJ129" s="420">
        <f t="shared" ref="AJ129:AJ135" si="76">AK129+AL129+AM129</f>
        <v>60</v>
      </c>
      <c r="AK129" s="420">
        <v>30</v>
      </c>
      <c r="AL129" s="420"/>
      <c r="AM129" s="1027">
        <v>30</v>
      </c>
      <c r="AN129" s="420">
        <f t="shared" ref="AN129:AN135" si="77">AI129-AJ129</f>
        <v>90</v>
      </c>
      <c r="AO129" s="421">
        <f t="shared" si="71"/>
        <v>4</v>
      </c>
      <c r="AP129" s="420" t="s">
        <v>19</v>
      </c>
      <c r="AQ129" s="421">
        <f t="shared" ref="AQ129:AQ135" si="78">AJ129/AI129*100</f>
        <v>40</v>
      </c>
      <c r="AR129" s="290"/>
      <c r="AS129" s="4">
        <v>5</v>
      </c>
    </row>
    <row r="130" spans="1:47" ht="12.75" x14ac:dyDescent="0.2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290"/>
      <c r="O130" s="29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91"/>
      <c r="AE130" s="1" t="s">
        <v>13</v>
      </c>
      <c r="AF130" s="1" t="s">
        <v>15</v>
      </c>
      <c r="AG130" s="4" t="s">
        <v>381</v>
      </c>
      <c r="AH130" s="421">
        <v>1</v>
      </c>
      <c r="AI130" s="420">
        <f t="shared" si="70"/>
        <v>30</v>
      </c>
      <c r="AJ130" s="420"/>
      <c r="AK130" s="420"/>
      <c r="AL130" s="420"/>
      <c r="AM130" s="420"/>
      <c r="AN130" s="420">
        <v>30</v>
      </c>
      <c r="AO130" s="421"/>
      <c r="AP130" s="420" t="s">
        <v>28</v>
      </c>
      <c r="AQ130" s="421"/>
      <c r="AR130" s="290"/>
      <c r="AS130" s="4">
        <v>1</v>
      </c>
    </row>
    <row r="131" spans="1:47" ht="29.25" customHeight="1" x14ac:dyDescent="0.2">
      <c r="A131" s="1" t="s">
        <v>13</v>
      </c>
      <c r="B131" s="1" t="s">
        <v>30</v>
      </c>
      <c r="C131" s="11" t="s">
        <v>253</v>
      </c>
      <c r="D131" s="7">
        <v>5</v>
      </c>
      <c r="E131" s="6">
        <f t="shared" si="72"/>
        <v>150</v>
      </c>
      <c r="F131" s="6">
        <f t="shared" si="73"/>
        <v>60</v>
      </c>
      <c r="G131" s="6">
        <v>30</v>
      </c>
      <c r="H131" s="6"/>
      <c r="I131" s="6">
        <v>30</v>
      </c>
      <c r="J131" s="6">
        <f t="shared" si="74"/>
        <v>90</v>
      </c>
      <c r="K131" s="7">
        <f t="shared" si="69"/>
        <v>4</v>
      </c>
      <c r="L131" s="6" t="s">
        <v>19</v>
      </c>
      <c r="M131" s="7">
        <f t="shared" si="75"/>
        <v>40</v>
      </c>
      <c r="N131" s="290"/>
      <c r="O131" s="29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91"/>
      <c r="AE131" s="1" t="s">
        <v>13</v>
      </c>
      <c r="AF131" s="1" t="s">
        <v>30</v>
      </c>
      <c r="AG131" s="4" t="s">
        <v>383</v>
      </c>
      <c r="AH131" s="421">
        <v>4</v>
      </c>
      <c r="AI131" s="420">
        <f t="shared" si="70"/>
        <v>120</v>
      </c>
      <c r="AJ131" s="420">
        <f t="shared" si="76"/>
        <v>45</v>
      </c>
      <c r="AK131" s="420">
        <v>30</v>
      </c>
      <c r="AL131" s="420"/>
      <c r="AM131" s="420">
        <v>15</v>
      </c>
      <c r="AN131" s="420">
        <f t="shared" si="77"/>
        <v>75</v>
      </c>
      <c r="AO131" s="421">
        <f t="shared" si="71"/>
        <v>3</v>
      </c>
      <c r="AP131" s="420" t="s">
        <v>17</v>
      </c>
      <c r="AQ131" s="421">
        <f t="shared" si="78"/>
        <v>37.5</v>
      </c>
      <c r="AR131" s="290"/>
      <c r="AS131" s="4">
        <v>4</v>
      </c>
    </row>
    <row r="132" spans="1:47" ht="15" customHeight="1" x14ac:dyDescent="0.2">
      <c r="A132" s="1" t="s">
        <v>13</v>
      </c>
      <c r="B132" s="1" t="s">
        <v>30</v>
      </c>
      <c r="C132" s="291" t="s">
        <v>254</v>
      </c>
      <c r="D132" s="7">
        <v>5</v>
      </c>
      <c r="E132" s="6">
        <f t="shared" si="72"/>
        <v>150</v>
      </c>
      <c r="F132" s="6">
        <f t="shared" si="73"/>
        <v>60</v>
      </c>
      <c r="G132" s="6">
        <v>30</v>
      </c>
      <c r="H132" s="6"/>
      <c r="I132" s="6">
        <v>30</v>
      </c>
      <c r="J132" s="6">
        <f t="shared" si="74"/>
        <v>90</v>
      </c>
      <c r="K132" s="7">
        <f t="shared" si="69"/>
        <v>4</v>
      </c>
      <c r="L132" s="6" t="s">
        <v>28</v>
      </c>
      <c r="M132" s="7">
        <f t="shared" si="75"/>
        <v>40</v>
      </c>
      <c r="N132" s="290"/>
      <c r="O132" s="29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91"/>
      <c r="AE132" s="1" t="s">
        <v>13</v>
      </c>
      <c r="AF132" s="1" t="s">
        <v>30</v>
      </c>
      <c r="AG132" s="291" t="s">
        <v>463</v>
      </c>
      <c r="AH132" s="421">
        <v>4</v>
      </c>
      <c r="AI132" s="420">
        <f t="shared" si="70"/>
        <v>120</v>
      </c>
      <c r="AJ132" s="420">
        <f t="shared" si="76"/>
        <v>45</v>
      </c>
      <c r="AK132" s="420">
        <v>30</v>
      </c>
      <c r="AL132" s="420"/>
      <c r="AM132" s="420">
        <v>15</v>
      </c>
      <c r="AN132" s="420">
        <f t="shared" si="77"/>
        <v>75</v>
      </c>
      <c r="AO132" s="421">
        <f t="shared" si="71"/>
        <v>3</v>
      </c>
      <c r="AP132" s="420" t="s">
        <v>17</v>
      </c>
      <c r="AQ132" s="421">
        <f t="shared" si="78"/>
        <v>37.5</v>
      </c>
      <c r="AR132" s="290"/>
      <c r="AS132" s="4">
        <v>4</v>
      </c>
    </row>
    <row r="133" spans="1:47" ht="33" customHeight="1" x14ac:dyDescent="0.2">
      <c r="A133" s="1" t="s">
        <v>13</v>
      </c>
      <c r="B133" s="1" t="s">
        <v>30</v>
      </c>
      <c r="C133" s="4" t="s">
        <v>287</v>
      </c>
      <c r="D133" s="7">
        <v>5</v>
      </c>
      <c r="E133" s="6">
        <f t="shared" si="72"/>
        <v>150</v>
      </c>
      <c r="F133" s="6">
        <f t="shared" si="73"/>
        <v>60</v>
      </c>
      <c r="G133" s="6">
        <v>30</v>
      </c>
      <c r="H133" s="6"/>
      <c r="I133" s="6">
        <v>30</v>
      </c>
      <c r="J133" s="6">
        <f t="shared" si="74"/>
        <v>90</v>
      </c>
      <c r="K133" s="7">
        <f t="shared" si="69"/>
        <v>4</v>
      </c>
      <c r="L133" s="6" t="s">
        <v>19</v>
      </c>
      <c r="M133" s="7">
        <f t="shared" si="75"/>
        <v>40</v>
      </c>
      <c r="N133" s="290"/>
      <c r="O133" s="290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91"/>
      <c r="AE133" s="1" t="s">
        <v>13</v>
      </c>
      <c r="AF133" s="1" t="s">
        <v>30</v>
      </c>
      <c r="AG133" s="4" t="s">
        <v>380</v>
      </c>
      <c r="AH133" s="421">
        <v>4</v>
      </c>
      <c r="AI133" s="420">
        <f t="shared" si="70"/>
        <v>120</v>
      </c>
      <c r="AJ133" s="420">
        <f t="shared" si="76"/>
        <v>45</v>
      </c>
      <c r="AK133" s="420">
        <v>30</v>
      </c>
      <c r="AL133" s="420"/>
      <c r="AM133" s="420">
        <v>15</v>
      </c>
      <c r="AN133" s="420">
        <f t="shared" si="77"/>
        <v>75</v>
      </c>
      <c r="AO133" s="421">
        <f t="shared" si="71"/>
        <v>3</v>
      </c>
      <c r="AP133" s="420" t="s">
        <v>17</v>
      </c>
      <c r="AQ133" s="421">
        <f t="shared" si="78"/>
        <v>37.5</v>
      </c>
      <c r="AR133" s="722" t="s">
        <v>376</v>
      </c>
      <c r="AS133" s="550">
        <v>4</v>
      </c>
    </row>
    <row r="134" spans="1:47" ht="15" customHeight="1" x14ac:dyDescent="0.2">
      <c r="A134" s="1" t="s">
        <v>17</v>
      </c>
      <c r="B134" s="1" t="s">
        <v>15</v>
      </c>
      <c r="C134" s="11" t="s">
        <v>40</v>
      </c>
      <c r="D134" s="7">
        <v>3</v>
      </c>
      <c r="E134" s="6">
        <f t="shared" si="72"/>
        <v>90</v>
      </c>
      <c r="F134" s="6">
        <f t="shared" si="73"/>
        <v>30</v>
      </c>
      <c r="G134" s="6">
        <v>15</v>
      </c>
      <c r="H134" s="6"/>
      <c r="I134" s="6">
        <v>15</v>
      </c>
      <c r="J134" s="6">
        <f t="shared" si="74"/>
        <v>60</v>
      </c>
      <c r="K134" s="7">
        <f t="shared" si="69"/>
        <v>2</v>
      </c>
      <c r="L134" s="6" t="s">
        <v>28</v>
      </c>
      <c r="M134" s="7">
        <f t="shared" si="75"/>
        <v>33.333333333333329</v>
      </c>
      <c r="N134" s="290"/>
      <c r="O134" s="29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91"/>
      <c r="AE134" s="1" t="s">
        <v>13</v>
      </c>
      <c r="AF134" s="1" t="s">
        <v>15</v>
      </c>
      <c r="AG134" s="11" t="s">
        <v>240</v>
      </c>
      <c r="AH134" s="421">
        <v>4</v>
      </c>
      <c r="AI134" s="420">
        <f t="shared" si="70"/>
        <v>120</v>
      </c>
      <c r="AJ134" s="420">
        <f t="shared" si="76"/>
        <v>45</v>
      </c>
      <c r="AK134" s="420">
        <v>30</v>
      </c>
      <c r="AL134" s="420"/>
      <c r="AM134" s="420">
        <v>15</v>
      </c>
      <c r="AN134" s="420">
        <f t="shared" si="77"/>
        <v>75</v>
      </c>
      <c r="AO134" s="421">
        <f t="shared" si="71"/>
        <v>3</v>
      </c>
      <c r="AP134" s="420" t="s">
        <v>19</v>
      </c>
      <c r="AQ134" s="421">
        <f t="shared" si="78"/>
        <v>37.5</v>
      </c>
      <c r="AR134" s="722" t="s">
        <v>377</v>
      </c>
      <c r="AS134" s="4">
        <v>4</v>
      </c>
    </row>
    <row r="135" spans="1:47" ht="40.5" customHeight="1" x14ac:dyDescent="0.2">
      <c r="A135" s="1" t="s">
        <v>13</v>
      </c>
      <c r="B135" s="1" t="s">
        <v>30</v>
      </c>
      <c r="C135" s="4" t="s">
        <v>255</v>
      </c>
      <c r="D135" s="7">
        <v>4</v>
      </c>
      <c r="E135" s="6">
        <f t="shared" si="72"/>
        <v>120</v>
      </c>
      <c r="F135" s="6">
        <f t="shared" si="73"/>
        <v>45</v>
      </c>
      <c r="G135" s="6">
        <v>15</v>
      </c>
      <c r="H135" s="6"/>
      <c r="I135" s="6">
        <v>30</v>
      </c>
      <c r="J135" s="6">
        <f t="shared" si="74"/>
        <v>75</v>
      </c>
      <c r="K135" s="7">
        <f t="shared" si="69"/>
        <v>3</v>
      </c>
      <c r="L135" s="6" t="s">
        <v>28</v>
      </c>
      <c r="M135" s="7">
        <f t="shared" si="75"/>
        <v>37.5</v>
      </c>
      <c r="N135" s="290"/>
      <c r="O135" s="29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91"/>
      <c r="AE135" s="1" t="s">
        <v>13</v>
      </c>
      <c r="AF135" s="1" t="s">
        <v>30</v>
      </c>
      <c r="AG135" s="4" t="s">
        <v>255</v>
      </c>
      <c r="AH135" s="421">
        <v>4</v>
      </c>
      <c r="AI135" s="420">
        <f t="shared" si="70"/>
        <v>120</v>
      </c>
      <c r="AJ135" s="420">
        <f t="shared" si="76"/>
        <v>45</v>
      </c>
      <c r="AK135" s="420">
        <v>30</v>
      </c>
      <c r="AL135" s="420"/>
      <c r="AM135" s="420">
        <v>15</v>
      </c>
      <c r="AN135" s="420">
        <f t="shared" si="77"/>
        <v>75</v>
      </c>
      <c r="AO135" s="421">
        <f t="shared" si="71"/>
        <v>3</v>
      </c>
      <c r="AP135" s="420" t="s">
        <v>17</v>
      </c>
      <c r="AQ135" s="421">
        <f t="shared" si="78"/>
        <v>37.5</v>
      </c>
      <c r="AR135" s="829" t="s">
        <v>354</v>
      </c>
      <c r="AS135" s="4">
        <v>4</v>
      </c>
    </row>
    <row r="136" spans="1:47" ht="15" customHeight="1" x14ac:dyDescent="0.2">
      <c r="C136" s="8" t="s">
        <v>23</v>
      </c>
      <c r="D136" s="286">
        <f t="shared" ref="D136:M136" si="79">SUM(D128:D135)</f>
        <v>30</v>
      </c>
      <c r="E136" s="285">
        <f t="shared" si="79"/>
        <v>900</v>
      </c>
      <c r="F136" s="285">
        <f t="shared" si="79"/>
        <v>360</v>
      </c>
      <c r="G136" s="285">
        <f t="shared" si="79"/>
        <v>150</v>
      </c>
      <c r="H136" s="285">
        <f t="shared" si="79"/>
        <v>0</v>
      </c>
      <c r="I136" s="285">
        <f t="shared" si="79"/>
        <v>210</v>
      </c>
      <c r="J136" s="285">
        <f t="shared" si="79"/>
        <v>540</v>
      </c>
      <c r="K136" s="285">
        <f t="shared" si="79"/>
        <v>24</v>
      </c>
      <c r="L136" s="285">
        <f t="shared" si="79"/>
        <v>0</v>
      </c>
      <c r="M136" s="285">
        <f t="shared" si="79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91"/>
      <c r="AE136" s="1"/>
      <c r="AF136" s="1"/>
      <c r="AG136" s="8" t="s">
        <v>23</v>
      </c>
      <c r="AH136" s="547">
        <f t="shared" ref="AH136:AQ136" si="80">SUM(AH128:AH135)</f>
        <v>30</v>
      </c>
      <c r="AI136" s="548">
        <f t="shared" si="80"/>
        <v>900</v>
      </c>
      <c r="AJ136" s="548">
        <f t="shared" si="80"/>
        <v>330</v>
      </c>
      <c r="AK136" s="548">
        <f>SUM(AK128:AK135)</f>
        <v>180</v>
      </c>
      <c r="AL136" s="548">
        <f t="shared" si="80"/>
        <v>0</v>
      </c>
      <c r="AM136" s="548">
        <f t="shared" si="80"/>
        <v>150</v>
      </c>
      <c r="AN136" s="548">
        <f t="shared" si="80"/>
        <v>570</v>
      </c>
      <c r="AO136" s="548">
        <f t="shared" si="80"/>
        <v>22</v>
      </c>
      <c r="AP136" s="548">
        <f t="shared" si="80"/>
        <v>0</v>
      </c>
      <c r="AQ136" s="548">
        <f t="shared" si="80"/>
        <v>265</v>
      </c>
      <c r="AR136" s="10"/>
      <c r="AS136" s="4"/>
      <c r="AU136" s="3">
        <f>165-147</f>
        <v>18</v>
      </c>
    </row>
    <row r="137" spans="1:47" ht="15" customHeight="1" x14ac:dyDescent="0.2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2.75" x14ac:dyDescent="0.2">
      <c r="C138" s="2" t="s">
        <v>217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217</v>
      </c>
    </row>
    <row r="139" spans="1:47" ht="12.75" customHeight="1" x14ac:dyDescent="0.2">
      <c r="C139" s="1297" t="s">
        <v>0</v>
      </c>
      <c r="D139" s="1298" t="s">
        <v>1</v>
      </c>
      <c r="E139" s="1299" t="s">
        <v>2</v>
      </c>
      <c r="F139" s="1299"/>
      <c r="G139" s="1299"/>
      <c r="H139" s="1299"/>
      <c r="I139" s="1299"/>
      <c r="J139" s="1159"/>
      <c r="K139" s="1298" t="s">
        <v>3</v>
      </c>
      <c r="L139" s="1298" t="s">
        <v>4</v>
      </c>
      <c r="M139" s="1298" t="s">
        <v>5</v>
      </c>
      <c r="N139" s="289"/>
      <c r="O139" s="289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297" t="s">
        <v>0</v>
      </c>
      <c r="AH139" s="1298" t="s">
        <v>1</v>
      </c>
      <c r="AI139" s="1299" t="s">
        <v>2</v>
      </c>
      <c r="AJ139" s="1299"/>
      <c r="AK139" s="1299"/>
      <c r="AL139" s="1299"/>
      <c r="AM139" s="1299"/>
      <c r="AN139" s="1159"/>
      <c r="AO139" s="1298" t="s">
        <v>3</v>
      </c>
      <c r="AP139" s="1298" t="s">
        <v>4</v>
      </c>
      <c r="AQ139" s="1298" t="s">
        <v>5</v>
      </c>
    </row>
    <row r="140" spans="1:47" ht="12.75" customHeight="1" x14ac:dyDescent="0.2">
      <c r="C140" s="1297"/>
      <c r="D140" s="1298"/>
      <c r="E140" s="1298" t="s">
        <v>6</v>
      </c>
      <c r="F140" s="1300" t="s">
        <v>7</v>
      </c>
      <c r="G140" s="1300"/>
      <c r="H140" s="1300"/>
      <c r="I140" s="1300"/>
      <c r="J140" s="1298" t="s">
        <v>26</v>
      </c>
      <c r="K140" s="1298"/>
      <c r="L140" s="1298"/>
      <c r="M140" s="1298"/>
      <c r="N140" s="289"/>
      <c r="O140" s="289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297"/>
      <c r="AH140" s="1298"/>
      <c r="AI140" s="1298" t="s">
        <v>6</v>
      </c>
      <c r="AJ140" s="1300" t="s">
        <v>7</v>
      </c>
      <c r="AK140" s="1300"/>
      <c r="AL140" s="1300"/>
      <c r="AM140" s="1300"/>
      <c r="AN140" s="1298" t="s">
        <v>26</v>
      </c>
      <c r="AO140" s="1298"/>
      <c r="AP140" s="1298"/>
      <c r="AQ140" s="1298"/>
    </row>
    <row r="141" spans="1:47" ht="12.75" customHeight="1" x14ac:dyDescent="0.2">
      <c r="C141" s="1297"/>
      <c r="D141" s="1298"/>
      <c r="E141" s="1159"/>
      <c r="F141" s="1298" t="s">
        <v>9</v>
      </c>
      <c r="G141" s="1299" t="s">
        <v>10</v>
      </c>
      <c r="H141" s="1159"/>
      <c r="I141" s="1159"/>
      <c r="J141" s="1159"/>
      <c r="K141" s="1298"/>
      <c r="L141" s="1298"/>
      <c r="M141" s="1298"/>
      <c r="N141" s="289"/>
      <c r="O141" s="289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297"/>
      <c r="AH141" s="1298"/>
      <c r="AI141" s="1159"/>
      <c r="AJ141" s="1298" t="s">
        <v>9</v>
      </c>
      <c r="AK141" s="1299" t="s">
        <v>10</v>
      </c>
      <c r="AL141" s="1159"/>
      <c r="AM141" s="1159"/>
      <c r="AN141" s="1159"/>
      <c r="AO141" s="1298"/>
      <c r="AP141" s="1298"/>
      <c r="AQ141" s="1298"/>
    </row>
    <row r="142" spans="1:47" ht="7.5" customHeight="1" x14ac:dyDescent="0.2">
      <c r="C142" s="1297"/>
      <c r="D142" s="1298"/>
      <c r="E142" s="1159"/>
      <c r="F142" s="1301"/>
      <c r="G142" s="1298" t="s">
        <v>11</v>
      </c>
      <c r="H142" s="1298" t="s">
        <v>12</v>
      </c>
      <c r="I142" s="1298" t="s">
        <v>13</v>
      </c>
      <c r="J142" s="1159"/>
      <c r="K142" s="1298"/>
      <c r="L142" s="1298"/>
      <c r="M142" s="1298"/>
      <c r="N142" s="289"/>
      <c r="O142" s="289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297"/>
      <c r="AH142" s="1298"/>
      <c r="AI142" s="1159"/>
      <c r="AJ142" s="1301"/>
      <c r="AK142" s="1298" t="s">
        <v>11</v>
      </c>
      <c r="AL142" s="1298" t="s">
        <v>12</v>
      </c>
      <c r="AM142" s="1298" t="s">
        <v>13</v>
      </c>
      <c r="AN142" s="1159"/>
      <c r="AO142" s="1298"/>
      <c r="AP142" s="1298"/>
      <c r="AQ142" s="1298"/>
    </row>
    <row r="143" spans="1:47" ht="7.5" customHeight="1" x14ac:dyDescent="0.2">
      <c r="C143" s="1297"/>
      <c r="D143" s="1298"/>
      <c r="E143" s="1159"/>
      <c r="F143" s="1301"/>
      <c r="G143" s="1298"/>
      <c r="H143" s="1298"/>
      <c r="I143" s="1298"/>
      <c r="J143" s="1159"/>
      <c r="K143" s="1298"/>
      <c r="L143" s="1298"/>
      <c r="M143" s="1298"/>
      <c r="N143" s="289"/>
      <c r="O143" s="289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297"/>
      <c r="AH143" s="1298"/>
      <c r="AI143" s="1159"/>
      <c r="AJ143" s="1301"/>
      <c r="AK143" s="1298"/>
      <c r="AL143" s="1298"/>
      <c r="AM143" s="1298"/>
      <c r="AN143" s="1159"/>
      <c r="AO143" s="1298"/>
      <c r="AP143" s="1298"/>
      <c r="AQ143" s="1298"/>
    </row>
    <row r="144" spans="1:47" ht="7.5" customHeight="1" x14ac:dyDescent="0.2">
      <c r="C144" s="1297"/>
      <c r="D144" s="1298"/>
      <c r="E144" s="1159"/>
      <c r="F144" s="1301"/>
      <c r="G144" s="1298"/>
      <c r="H144" s="1298"/>
      <c r="I144" s="1298"/>
      <c r="J144" s="1159"/>
      <c r="K144" s="1298"/>
      <c r="L144" s="1298"/>
      <c r="M144" s="1298"/>
      <c r="N144" s="289"/>
      <c r="O144" s="289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297"/>
      <c r="AH144" s="1298"/>
      <c r="AI144" s="1159"/>
      <c r="AJ144" s="1301"/>
      <c r="AK144" s="1298"/>
      <c r="AL144" s="1298"/>
      <c r="AM144" s="1298"/>
      <c r="AN144" s="1159"/>
      <c r="AO144" s="1298"/>
      <c r="AP144" s="1298"/>
      <c r="AQ144" s="1298"/>
    </row>
    <row r="145" spans="1:45" ht="7.5" customHeight="1" x14ac:dyDescent="0.2">
      <c r="C145" s="1297"/>
      <c r="D145" s="1298"/>
      <c r="E145" s="1159"/>
      <c r="F145" s="1301"/>
      <c r="G145" s="1298"/>
      <c r="H145" s="1298"/>
      <c r="I145" s="1298"/>
      <c r="J145" s="1159"/>
      <c r="K145" s="1298"/>
      <c r="L145" s="1298"/>
      <c r="M145" s="1298"/>
      <c r="N145" s="289"/>
      <c r="O145" s="289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297"/>
      <c r="AH145" s="1298"/>
      <c r="AI145" s="1159"/>
      <c r="AJ145" s="1301"/>
      <c r="AK145" s="1298"/>
      <c r="AL145" s="1298"/>
      <c r="AM145" s="1298"/>
      <c r="AN145" s="1159"/>
      <c r="AO145" s="1298"/>
      <c r="AP145" s="1298"/>
      <c r="AQ145" s="1298"/>
    </row>
    <row r="146" spans="1:45" ht="12.75" x14ac:dyDescent="0.2">
      <c r="A146" s="1" t="s">
        <v>13</v>
      </c>
      <c r="B146" s="1" t="s">
        <v>15</v>
      </c>
      <c r="C146" s="8" t="s">
        <v>152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290"/>
      <c r="O146" s="290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11" t="s">
        <v>152</v>
      </c>
      <c r="AH146" s="5">
        <v>6</v>
      </c>
      <c r="AI146" s="420">
        <f t="shared" ref="AI146:AI152" si="81">AH146*30</f>
        <v>180</v>
      </c>
      <c r="AJ146" s="420"/>
      <c r="AK146" s="420"/>
      <c r="AL146" s="420"/>
      <c r="AM146" s="420"/>
      <c r="AN146" s="420">
        <f t="shared" ref="AN146:AN152" si="82">AI146-AJ146</f>
        <v>180</v>
      </c>
      <c r="AO146" s="421"/>
      <c r="AP146" s="420" t="s">
        <v>28</v>
      </c>
      <c r="AQ146" s="421">
        <f t="shared" ref="AQ146:AQ152" si="83">AJ146/AI146*100</f>
        <v>0</v>
      </c>
      <c r="AR146" s="290"/>
      <c r="AS146" s="3">
        <v>6</v>
      </c>
    </row>
    <row r="147" spans="1:45" ht="12.75" x14ac:dyDescent="0.2">
      <c r="A147" s="1" t="s">
        <v>13</v>
      </c>
      <c r="B147" s="1" t="s">
        <v>15</v>
      </c>
      <c r="C147" s="4" t="s">
        <v>86</v>
      </c>
      <c r="D147" s="7">
        <v>3</v>
      </c>
      <c r="E147" s="6">
        <f t="shared" ref="E147:E152" si="84">D147*30</f>
        <v>90</v>
      </c>
      <c r="F147" s="6">
        <f t="shared" ref="F147:F152" si="85">G147+H147+I147</f>
        <v>0</v>
      </c>
      <c r="G147" s="6"/>
      <c r="H147" s="6"/>
      <c r="I147" s="6"/>
      <c r="J147" s="6">
        <f t="shared" ref="J147:J152" si="86">E147-F147</f>
        <v>90</v>
      </c>
      <c r="K147" s="7">
        <f t="shared" ref="K147:K152" si="87">F147/13</f>
        <v>0</v>
      </c>
      <c r="L147" s="6"/>
      <c r="M147" s="7">
        <f t="shared" ref="M147:M152" si="88">F147/E147*100</f>
        <v>0</v>
      </c>
      <c r="N147" s="290"/>
      <c r="O147" s="290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91"/>
      <c r="AE147" s="1" t="s">
        <v>13</v>
      </c>
      <c r="AF147" s="1" t="s">
        <v>15</v>
      </c>
      <c r="AG147" s="11" t="s">
        <v>361</v>
      </c>
      <c r="AH147" s="421">
        <v>5</v>
      </c>
      <c r="AI147" s="420">
        <f t="shared" si="81"/>
        <v>150</v>
      </c>
      <c r="AJ147" s="420">
        <f>AK147+AL147+AM147</f>
        <v>52</v>
      </c>
      <c r="AK147" s="420">
        <v>26</v>
      </c>
      <c r="AL147" s="420"/>
      <c r="AM147" s="420">
        <v>26</v>
      </c>
      <c r="AN147" s="420">
        <f t="shared" si="82"/>
        <v>98</v>
      </c>
      <c r="AO147" s="421">
        <f>AJ147/13</f>
        <v>4</v>
      </c>
      <c r="AP147" s="420" t="s">
        <v>19</v>
      </c>
      <c r="AQ147" s="421">
        <f t="shared" si="83"/>
        <v>34.666666666666671</v>
      </c>
      <c r="AR147" s="290"/>
      <c r="AS147" s="3">
        <v>5</v>
      </c>
    </row>
    <row r="148" spans="1:45" ht="12.75" x14ac:dyDescent="0.2">
      <c r="A148" s="1" t="s">
        <v>13</v>
      </c>
      <c r="B148" s="1" t="s">
        <v>15</v>
      </c>
      <c r="C148" s="4" t="s">
        <v>41</v>
      </c>
      <c r="D148" s="7">
        <v>3</v>
      </c>
      <c r="E148" s="6">
        <f t="shared" si="84"/>
        <v>90</v>
      </c>
      <c r="F148" s="6">
        <f t="shared" si="85"/>
        <v>0</v>
      </c>
      <c r="G148" s="6"/>
      <c r="H148" s="6"/>
      <c r="I148" s="6"/>
      <c r="J148" s="6">
        <f t="shared" si="86"/>
        <v>90</v>
      </c>
      <c r="K148" s="7">
        <f t="shared" si="87"/>
        <v>0</v>
      </c>
      <c r="L148" s="6"/>
      <c r="M148" s="7">
        <f t="shared" si="88"/>
        <v>0</v>
      </c>
      <c r="N148" s="290"/>
      <c r="O148" s="290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91"/>
      <c r="AE148" s="1" t="s">
        <v>13</v>
      </c>
      <c r="AF148" s="1" t="s">
        <v>15</v>
      </c>
      <c r="AG148" s="4" t="s">
        <v>355</v>
      </c>
      <c r="AH148" s="421">
        <v>6</v>
      </c>
      <c r="AI148" s="420">
        <f t="shared" si="81"/>
        <v>180</v>
      </c>
      <c r="AJ148" s="420"/>
      <c r="AK148" s="420"/>
      <c r="AL148" s="420"/>
      <c r="AM148" s="420"/>
      <c r="AN148" s="420">
        <f t="shared" si="82"/>
        <v>180</v>
      </c>
      <c r="AO148" s="421"/>
      <c r="AP148" s="420"/>
      <c r="AQ148" s="421">
        <f t="shared" si="83"/>
        <v>0</v>
      </c>
      <c r="AR148" s="290"/>
      <c r="AS148" s="3">
        <v>6</v>
      </c>
    </row>
    <row r="149" spans="1:45" ht="25.5" x14ac:dyDescent="0.2">
      <c r="A149" s="1" t="s">
        <v>17</v>
      </c>
      <c r="B149" s="1" t="s">
        <v>30</v>
      </c>
      <c r="C149" s="4" t="s">
        <v>225</v>
      </c>
      <c r="D149" s="7">
        <v>3</v>
      </c>
      <c r="E149" s="6">
        <f t="shared" si="84"/>
        <v>90</v>
      </c>
      <c r="F149" s="6">
        <f t="shared" si="85"/>
        <v>39</v>
      </c>
      <c r="G149" s="6"/>
      <c r="H149" s="6"/>
      <c r="I149" s="6">
        <v>39</v>
      </c>
      <c r="J149" s="6">
        <f t="shared" si="86"/>
        <v>51</v>
      </c>
      <c r="K149" s="7">
        <f t="shared" si="87"/>
        <v>3</v>
      </c>
      <c r="L149" s="6" t="s">
        <v>28</v>
      </c>
      <c r="M149" s="7">
        <f t="shared" si="88"/>
        <v>43.333333333333336</v>
      </c>
      <c r="N149" s="290"/>
      <c r="O149" s="290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91"/>
      <c r="AE149" s="1" t="s">
        <v>17</v>
      </c>
      <c r="AF149" s="1" t="s">
        <v>30</v>
      </c>
      <c r="AG149" s="4" t="s">
        <v>374</v>
      </c>
      <c r="AH149" s="421">
        <v>4</v>
      </c>
      <c r="AI149" s="420">
        <f t="shared" si="81"/>
        <v>120</v>
      </c>
      <c r="AJ149" s="420">
        <f>AK149+AL149+AM149</f>
        <v>40</v>
      </c>
      <c r="AK149" s="420"/>
      <c r="AL149" s="420"/>
      <c r="AM149" s="1027">
        <v>40</v>
      </c>
      <c r="AN149" s="420">
        <f t="shared" si="82"/>
        <v>80</v>
      </c>
      <c r="AO149" s="421">
        <f>AJ149/13</f>
        <v>3.0769230769230771</v>
      </c>
      <c r="AP149" s="420" t="s">
        <v>17</v>
      </c>
      <c r="AQ149" s="421">
        <f t="shared" si="83"/>
        <v>33.333333333333329</v>
      </c>
      <c r="AR149" s="290"/>
    </row>
    <row r="150" spans="1:45" ht="12.75" x14ac:dyDescent="0.2">
      <c r="A150" s="1" t="s">
        <v>13</v>
      </c>
      <c r="B150" s="1" t="s">
        <v>15</v>
      </c>
      <c r="C150" s="4" t="s">
        <v>242</v>
      </c>
      <c r="D150" s="7">
        <v>1</v>
      </c>
      <c r="E150" s="6">
        <f t="shared" si="84"/>
        <v>30</v>
      </c>
      <c r="F150" s="6"/>
      <c r="G150" s="6"/>
      <c r="H150" s="6"/>
      <c r="I150" s="6"/>
      <c r="J150" s="6">
        <f t="shared" si="86"/>
        <v>30</v>
      </c>
      <c r="K150" s="7"/>
      <c r="L150" s="6" t="s">
        <v>28</v>
      </c>
      <c r="M150" s="7"/>
      <c r="N150" s="290"/>
      <c r="O150" s="290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242</v>
      </c>
      <c r="AH150" s="421">
        <v>1</v>
      </c>
      <c r="AI150" s="420">
        <f t="shared" si="81"/>
        <v>30</v>
      </c>
      <c r="AJ150" s="420"/>
      <c r="AK150" s="420"/>
      <c r="AL150" s="420"/>
      <c r="AM150" s="420"/>
      <c r="AN150" s="420">
        <f t="shared" si="82"/>
        <v>30</v>
      </c>
      <c r="AO150" s="421"/>
      <c r="AP150" s="420" t="s">
        <v>28</v>
      </c>
      <c r="AQ150" s="421">
        <f t="shared" si="83"/>
        <v>0</v>
      </c>
      <c r="AR150" s="722" t="s">
        <v>446</v>
      </c>
      <c r="AS150" s="3">
        <v>1</v>
      </c>
    </row>
    <row r="151" spans="1:45" ht="39" customHeight="1" x14ac:dyDescent="0.2">
      <c r="A151" s="1" t="s">
        <v>13</v>
      </c>
      <c r="B151" s="1" t="s">
        <v>30</v>
      </c>
      <c r="C151" s="4" t="s">
        <v>241</v>
      </c>
      <c r="D151" s="7">
        <v>4</v>
      </c>
      <c r="E151" s="6">
        <f t="shared" si="84"/>
        <v>120</v>
      </c>
      <c r="F151" s="6">
        <f t="shared" si="85"/>
        <v>52</v>
      </c>
      <c r="G151" s="6">
        <v>26</v>
      </c>
      <c r="H151" s="6">
        <v>26</v>
      </c>
      <c r="I151" s="6"/>
      <c r="J151" s="6">
        <f t="shared" si="86"/>
        <v>68</v>
      </c>
      <c r="K151" s="7">
        <f t="shared" si="87"/>
        <v>4</v>
      </c>
      <c r="L151" s="6" t="s">
        <v>19</v>
      </c>
      <c r="M151" s="7">
        <f t="shared" si="88"/>
        <v>43.333333333333336</v>
      </c>
      <c r="N151" s="290"/>
      <c r="O151" s="29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1026" t="s">
        <v>481</v>
      </c>
      <c r="AH151" s="421">
        <v>4</v>
      </c>
      <c r="AI151" s="420">
        <f t="shared" si="81"/>
        <v>120</v>
      </c>
      <c r="AJ151" s="420">
        <f>AK151+AL151+AM151</f>
        <v>40</v>
      </c>
      <c r="AK151" s="420">
        <v>26</v>
      </c>
      <c r="AL151" s="420"/>
      <c r="AM151" s="1027">
        <v>14</v>
      </c>
      <c r="AN151" s="420">
        <f t="shared" si="82"/>
        <v>80</v>
      </c>
      <c r="AO151" s="421">
        <f>AJ151/13</f>
        <v>3.0769230769230771</v>
      </c>
      <c r="AP151" s="420" t="s">
        <v>17</v>
      </c>
      <c r="AQ151" s="421">
        <f t="shared" si="83"/>
        <v>33.333333333333329</v>
      </c>
      <c r="AR151" s="722" t="s">
        <v>352</v>
      </c>
      <c r="AS151" s="3">
        <v>4</v>
      </c>
    </row>
    <row r="152" spans="1:45" ht="26.25" customHeight="1" x14ac:dyDescent="0.2">
      <c r="A152" s="1" t="s">
        <v>13</v>
      </c>
      <c r="B152" s="1" t="s">
        <v>30</v>
      </c>
      <c r="C152" s="11" t="s">
        <v>256</v>
      </c>
      <c r="D152" s="7">
        <v>5</v>
      </c>
      <c r="E152" s="6">
        <f t="shared" si="84"/>
        <v>150</v>
      </c>
      <c r="F152" s="6">
        <f t="shared" si="85"/>
        <v>52</v>
      </c>
      <c r="G152" s="6">
        <v>26</v>
      </c>
      <c r="H152" s="6"/>
      <c r="I152" s="6">
        <v>26</v>
      </c>
      <c r="J152" s="6">
        <f t="shared" si="86"/>
        <v>98</v>
      </c>
      <c r="K152" s="7">
        <f t="shared" si="87"/>
        <v>4</v>
      </c>
      <c r="L152" s="6" t="s">
        <v>19</v>
      </c>
      <c r="M152" s="7">
        <f t="shared" si="88"/>
        <v>34.666666666666671</v>
      </c>
      <c r="N152" s="290"/>
      <c r="O152" s="29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11" t="s">
        <v>382</v>
      </c>
      <c r="AH152" s="421">
        <v>4</v>
      </c>
      <c r="AI152" s="420">
        <f t="shared" si="81"/>
        <v>120</v>
      </c>
      <c r="AJ152" s="420">
        <f>AK152+AL152+AM152</f>
        <v>40</v>
      </c>
      <c r="AK152" s="420">
        <v>26</v>
      </c>
      <c r="AL152" s="420"/>
      <c r="AM152" s="1027">
        <v>14</v>
      </c>
      <c r="AN152" s="420">
        <f t="shared" si="82"/>
        <v>80</v>
      </c>
      <c r="AO152" s="421">
        <f>AJ152/13</f>
        <v>3.0769230769230771</v>
      </c>
      <c r="AP152" s="420" t="s">
        <v>17</v>
      </c>
      <c r="AQ152" s="421">
        <f t="shared" si="83"/>
        <v>33.333333333333329</v>
      </c>
      <c r="AR152" s="829" t="s">
        <v>354</v>
      </c>
      <c r="AS152" s="3">
        <v>4</v>
      </c>
    </row>
    <row r="153" spans="1:45" ht="12.75" x14ac:dyDescent="0.2">
      <c r="C153" s="8" t="s">
        <v>23</v>
      </c>
      <c r="D153" s="286">
        <f t="shared" ref="D153:M153" si="89">SUM(D146:D152)</f>
        <v>25</v>
      </c>
      <c r="E153" s="285">
        <f t="shared" si="89"/>
        <v>750</v>
      </c>
      <c r="F153" s="285">
        <f t="shared" si="89"/>
        <v>143</v>
      </c>
      <c r="G153" s="285">
        <f t="shared" si="89"/>
        <v>52</v>
      </c>
      <c r="H153" s="285">
        <f t="shared" si="89"/>
        <v>26</v>
      </c>
      <c r="I153" s="285">
        <f t="shared" si="89"/>
        <v>65</v>
      </c>
      <c r="J153" s="285">
        <f t="shared" si="89"/>
        <v>607</v>
      </c>
      <c r="K153" s="285">
        <f t="shared" si="89"/>
        <v>11</v>
      </c>
      <c r="L153" s="285">
        <f t="shared" si="89"/>
        <v>0</v>
      </c>
      <c r="M153" s="285">
        <f t="shared" si="89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547">
        <f>SUM(AH146:AH152)</f>
        <v>30</v>
      </c>
      <c r="AI153" s="548">
        <f>SUM(AI146:AI152)</f>
        <v>900</v>
      </c>
      <c r="AJ153" s="548">
        <f t="shared" ref="AJ153:AO153" si="90">SUM(AJ146:AJ152)</f>
        <v>172</v>
      </c>
      <c r="AK153" s="548">
        <f>SUM(AK146:AK152)</f>
        <v>78</v>
      </c>
      <c r="AL153" s="548">
        <f t="shared" si="90"/>
        <v>0</v>
      </c>
      <c r="AM153" s="548">
        <f t="shared" si="90"/>
        <v>94</v>
      </c>
      <c r="AN153" s="548">
        <f t="shared" si="90"/>
        <v>728</v>
      </c>
      <c r="AO153" s="548">
        <f t="shared" si="90"/>
        <v>13.23076923076923</v>
      </c>
      <c r="AP153" s="548">
        <f>SUM(AP146:AP152)</f>
        <v>0</v>
      </c>
      <c r="AQ153" s="548">
        <f>SUM(AQ146:AQ152)</f>
        <v>134.66666666666666</v>
      </c>
      <c r="AR153" s="10"/>
    </row>
    <row r="154" spans="1:45" ht="12.75" x14ac:dyDescent="0.2">
      <c r="C154" s="9" t="s">
        <v>24</v>
      </c>
      <c r="D154" s="12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2">
        <f>30-AH153</f>
        <v>0</v>
      </c>
    </row>
    <row r="155" spans="1:45" ht="12.75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2.75" x14ac:dyDescent="0.2">
      <c r="C156" s="2" t="s">
        <v>23</v>
      </c>
      <c r="D156" s="13">
        <f>D157+D158</f>
        <v>219</v>
      </c>
      <c r="E156" s="13">
        <f>E157+E158</f>
        <v>6570</v>
      </c>
      <c r="F156" s="14">
        <f>E156/$E$156*100</f>
        <v>100</v>
      </c>
      <c r="G156" s="15"/>
      <c r="H156" s="16"/>
      <c r="I156" s="16"/>
      <c r="J156" s="16"/>
      <c r="K156" s="16"/>
      <c r="L156" s="16"/>
      <c r="M156" s="3" t="s">
        <v>228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2.75" x14ac:dyDescent="0.2">
      <c r="B157" s="1" t="s">
        <v>15</v>
      </c>
      <c r="C157" s="2" t="s">
        <v>42</v>
      </c>
      <c r="D157" s="14">
        <f>SUMIF(B$11:B$152,B157,D$11:D$152)</f>
        <v>156.5</v>
      </c>
      <c r="E157" s="1">
        <f>D157*30</f>
        <v>4695</v>
      </c>
      <c r="F157" s="14">
        <f>E157/E$156*100</f>
        <v>71.461187214611883</v>
      </c>
      <c r="G157" s="1"/>
      <c r="I157" s="17"/>
      <c r="J157" s="17"/>
      <c r="K157" s="17"/>
      <c r="M157" s="3" t="s">
        <v>229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2.75" x14ac:dyDescent="0.2">
      <c r="B158" s="1" t="s">
        <v>30</v>
      </c>
      <c r="C158" s="2" t="s">
        <v>43</v>
      </c>
      <c r="D158" s="14">
        <f>SUMIF(B$11:B$152,B158,D$11:D$152)</f>
        <v>62.5</v>
      </c>
      <c r="E158" s="1">
        <f t="shared" ref="E158:E165" si="91">D158*30</f>
        <v>1875</v>
      </c>
      <c r="F158" s="261">
        <f>E158/E$156*100</f>
        <v>28.538812785388128</v>
      </c>
      <c r="G158" s="1"/>
      <c r="K158" s="17"/>
      <c r="L158" s="17"/>
      <c r="M158" s="3" t="s">
        <v>232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H158" s="1021">
        <f t="shared" ref="AH158:AO158" si="92">AH18+AH35+AH57+AH76+AH98+AH118+AH136+AH153</f>
        <v>240</v>
      </c>
      <c r="AI158" s="1021">
        <f t="shared" si="92"/>
        <v>7200</v>
      </c>
      <c r="AJ158" s="1021">
        <f t="shared" si="92"/>
        <v>2707</v>
      </c>
      <c r="AK158" s="1021">
        <f t="shared" si="92"/>
        <v>1290</v>
      </c>
      <c r="AL158" s="1021">
        <f t="shared" si="92"/>
        <v>45</v>
      </c>
      <c r="AM158" s="1021">
        <f t="shared" si="92"/>
        <v>1372</v>
      </c>
      <c r="AN158" s="1021">
        <f t="shared" si="92"/>
        <v>4493</v>
      </c>
      <c r="AO158" s="1021">
        <f t="shared" si="92"/>
        <v>170.89743589743591</v>
      </c>
    </row>
    <row r="159" spans="1:45" ht="12.75" x14ac:dyDescent="0.2">
      <c r="D159" s="1"/>
      <c r="E159" s="1"/>
      <c r="F159" s="1"/>
      <c r="G159" s="1"/>
      <c r="M159" s="3" t="s">
        <v>231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H159" s="1021"/>
      <c r="AI159" s="1021"/>
      <c r="AJ159" s="1021"/>
      <c r="AK159" s="1021"/>
      <c r="AL159" s="1021"/>
      <c r="AM159" s="1021"/>
      <c r="AN159" s="1021"/>
      <c r="AO159" s="1021"/>
      <c r="AR159" s="3">
        <f>147/240*100</f>
        <v>61.250000000000007</v>
      </c>
    </row>
    <row r="160" spans="1:45" ht="12.75" x14ac:dyDescent="0.2">
      <c r="C160" s="2" t="s">
        <v>201</v>
      </c>
      <c r="D160" s="18">
        <f>D161+D162</f>
        <v>101.5</v>
      </c>
      <c r="E160" s="18">
        <f>E161+E162</f>
        <v>3045</v>
      </c>
      <c r="F160" s="14">
        <f>E160/$E$160*100</f>
        <v>100</v>
      </c>
      <c r="G160" s="1"/>
      <c r="M160" s="3" t="s">
        <v>230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7" ht="12.75" x14ac:dyDescent="0.2">
      <c r="A161" s="1" t="s">
        <v>17</v>
      </c>
      <c r="B161" s="1" t="s">
        <v>15</v>
      </c>
      <c r="C161" s="2" t="s">
        <v>42</v>
      </c>
      <c r="D161" s="1">
        <f>SUMIFS(D$11:D$152,A$11:A$152,A161,B$11:B$152,B161)</f>
        <v>82</v>
      </c>
      <c r="E161" s="1">
        <f t="shared" si="91"/>
        <v>2460</v>
      </c>
      <c r="F161" s="14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7" ht="12.75" x14ac:dyDescent="0.2">
      <c r="A162" s="1" t="s">
        <v>17</v>
      </c>
      <c r="B162" s="1" t="s">
        <v>30</v>
      </c>
      <c r="C162" s="2" t="s">
        <v>43</v>
      </c>
      <c r="D162" s="1">
        <f>SUMIFS(D$11:D$152,A$11:A$152,A162,B$11:B$152,B162)</f>
        <v>19.5</v>
      </c>
      <c r="E162" s="1">
        <f t="shared" si="91"/>
        <v>585</v>
      </c>
      <c r="F162" s="14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K162" s="16">
        <f>AK18+AK35+AK57+AK76+AK98+AK118+AK136+AK153</f>
        <v>1290</v>
      </c>
    </row>
    <row r="163" spans="1:37" ht="12.75" x14ac:dyDescent="0.2">
      <c r="C163" s="2" t="s">
        <v>202</v>
      </c>
      <c r="D163" s="18">
        <f>D164+D165</f>
        <v>117.5</v>
      </c>
      <c r="E163" s="18">
        <f>E164+E165</f>
        <v>3525</v>
      </c>
      <c r="F163" s="18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7" ht="12.75" x14ac:dyDescent="0.2">
      <c r="A164" s="1" t="s">
        <v>13</v>
      </c>
      <c r="B164" s="1" t="s">
        <v>15</v>
      </c>
      <c r="C164" s="2" t="s">
        <v>42</v>
      </c>
      <c r="D164" s="1">
        <f>SUMIFS(D$11:D$152,A$11:A$152,A164,B$11:B$152,B164)</f>
        <v>74.5</v>
      </c>
      <c r="E164" s="1">
        <f t="shared" si="91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7" ht="12.75" x14ac:dyDescent="0.2">
      <c r="A165" s="1" t="s">
        <v>13</v>
      </c>
      <c r="B165" s="1" t="s">
        <v>30</v>
      </c>
      <c r="C165" s="2" t="s">
        <v>43</v>
      </c>
      <c r="D165" s="1">
        <f>SUMIFS(D$11:D$152,A$11:A$152,A165,B$11:B$152,B165)</f>
        <v>43</v>
      </c>
      <c r="E165" s="1">
        <f t="shared" si="91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7" ht="15.75" x14ac:dyDescent="0.25">
      <c r="AD166" s="393"/>
      <c r="AE166" s="69"/>
      <c r="AF166" s="69"/>
      <c r="AG166" s="69" t="s">
        <v>329</v>
      </c>
      <c r="AH166" s="69" t="s">
        <v>330</v>
      </c>
    </row>
    <row r="167" spans="1:37" ht="15.75" x14ac:dyDescent="0.25">
      <c r="AD167" s="394"/>
      <c r="AE167" s="389"/>
      <c r="AG167" s="3">
        <f t="shared" ref="AG167:AG191" si="93">SUMIF(AD$87:AD$117,AD167,D$87:D$117)</f>
        <v>0</v>
      </c>
      <c r="AH167" s="3">
        <f t="shared" ref="AH167:AH183" si="94">SUMIF(AD$125:AD$153,AD167,D$125:D$153)</f>
        <v>0</v>
      </c>
    </row>
    <row r="168" spans="1:37" ht="15.75" x14ac:dyDescent="0.25">
      <c r="AD168" s="394"/>
      <c r="AE168" s="389"/>
      <c r="AG168" s="3">
        <f t="shared" si="93"/>
        <v>0</v>
      </c>
      <c r="AH168" s="3">
        <f t="shared" si="94"/>
        <v>0</v>
      </c>
    </row>
    <row r="169" spans="1:37" ht="15.75" x14ac:dyDescent="0.25">
      <c r="AD169" s="394"/>
      <c r="AE169" s="389"/>
      <c r="AG169" s="3">
        <f t="shared" si="93"/>
        <v>0</v>
      </c>
      <c r="AH169" s="3">
        <f t="shared" si="94"/>
        <v>0</v>
      </c>
    </row>
    <row r="170" spans="1:37" ht="15.75" x14ac:dyDescent="0.25">
      <c r="AD170" s="394"/>
      <c r="AE170" s="389"/>
      <c r="AG170" s="3">
        <f t="shared" si="93"/>
        <v>0</v>
      </c>
      <c r="AH170" s="3">
        <f t="shared" si="94"/>
        <v>0</v>
      </c>
    </row>
    <row r="171" spans="1:37" ht="15.75" x14ac:dyDescent="0.25">
      <c r="AD171" s="394"/>
      <c r="AE171" s="389"/>
      <c r="AG171" s="3">
        <f t="shared" si="93"/>
        <v>0</v>
      </c>
      <c r="AH171" s="3">
        <f t="shared" si="94"/>
        <v>0</v>
      </c>
    </row>
    <row r="172" spans="1:37" ht="15.75" x14ac:dyDescent="0.25">
      <c r="AD172" s="394"/>
      <c r="AE172" s="389"/>
      <c r="AG172" s="3">
        <f t="shared" si="93"/>
        <v>0</v>
      </c>
      <c r="AH172" s="3">
        <f t="shared" si="94"/>
        <v>0</v>
      </c>
    </row>
    <row r="173" spans="1:37" ht="15.75" x14ac:dyDescent="0.25">
      <c r="AD173" s="394"/>
      <c r="AE173" s="389"/>
      <c r="AG173" s="3">
        <f t="shared" si="93"/>
        <v>0</v>
      </c>
      <c r="AH173" s="3">
        <f t="shared" si="94"/>
        <v>0</v>
      </c>
    </row>
    <row r="174" spans="1:37" ht="15.75" x14ac:dyDescent="0.25">
      <c r="AD174" s="394"/>
      <c r="AE174" s="389"/>
      <c r="AG174" s="3">
        <f t="shared" si="93"/>
        <v>0</v>
      </c>
      <c r="AH174" s="3">
        <f t="shared" si="94"/>
        <v>0</v>
      </c>
    </row>
    <row r="175" spans="1:37" ht="15.75" x14ac:dyDescent="0.25">
      <c r="AD175" s="394"/>
      <c r="AE175" s="389"/>
      <c r="AG175" s="3">
        <f t="shared" si="93"/>
        <v>0</v>
      </c>
      <c r="AH175" s="3">
        <f t="shared" si="94"/>
        <v>0</v>
      </c>
    </row>
    <row r="176" spans="1:37" ht="15.75" x14ac:dyDescent="0.25">
      <c r="AD176" s="394"/>
      <c r="AE176" s="389"/>
      <c r="AG176" s="3">
        <f t="shared" si="93"/>
        <v>0</v>
      </c>
      <c r="AH176" s="3">
        <f t="shared" si="94"/>
        <v>0</v>
      </c>
    </row>
    <row r="177" spans="30:34" ht="15.75" x14ac:dyDescent="0.25">
      <c r="AD177" s="394"/>
      <c r="AE177" s="389"/>
      <c r="AG177" s="3">
        <f t="shared" si="93"/>
        <v>0</v>
      </c>
      <c r="AH177" s="3">
        <f t="shared" si="94"/>
        <v>0</v>
      </c>
    </row>
    <row r="178" spans="30:34" ht="15.75" x14ac:dyDescent="0.25">
      <c r="AD178" s="394"/>
      <c r="AE178" s="389"/>
      <c r="AG178" s="3">
        <f t="shared" si="93"/>
        <v>0</v>
      </c>
      <c r="AH178" s="3">
        <f t="shared" si="94"/>
        <v>0</v>
      </c>
    </row>
    <row r="179" spans="30:34" ht="15.75" x14ac:dyDescent="0.25">
      <c r="AD179" s="394"/>
      <c r="AE179" s="389"/>
      <c r="AG179" s="3">
        <f t="shared" si="93"/>
        <v>0</v>
      </c>
      <c r="AH179" s="3">
        <f t="shared" si="94"/>
        <v>0</v>
      </c>
    </row>
    <row r="180" spans="30:34" ht="15.75" x14ac:dyDescent="0.25">
      <c r="AD180" s="394"/>
      <c r="AE180" s="389"/>
      <c r="AG180" s="3">
        <f t="shared" si="93"/>
        <v>0</v>
      </c>
      <c r="AH180" s="3">
        <f t="shared" si="94"/>
        <v>0</v>
      </c>
    </row>
    <row r="181" spans="30:34" ht="15.75" x14ac:dyDescent="0.25">
      <c r="AD181" s="394"/>
      <c r="AE181" s="389"/>
      <c r="AG181" s="3">
        <f t="shared" si="93"/>
        <v>0</v>
      </c>
      <c r="AH181" s="3">
        <f t="shared" si="94"/>
        <v>0</v>
      </c>
    </row>
    <row r="182" spans="30:34" ht="15.75" x14ac:dyDescent="0.25">
      <c r="AD182" s="394"/>
      <c r="AE182" s="389"/>
      <c r="AG182" s="3">
        <f t="shared" si="93"/>
        <v>0</v>
      </c>
      <c r="AH182" s="3">
        <f t="shared" si="94"/>
        <v>0</v>
      </c>
    </row>
    <row r="183" spans="30:34" ht="15.75" x14ac:dyDescent="0.25">
      <c r="AD183" s="394"/>
      <c r="AE183" s="389"/>
      <c r="AG183" s="3">
        <f t="shared" si="93"/>
        <v>0</v>
      </c>
      <c r="AH183" s="3">
        <f t="shared" si="94"/>
        <v>0</v>
      </c>
    </row>
    <row r="184" spans="30:34" ht="15.75" x14ac:dyDescent="0.25">
      <c r="AD184" s="394"/>
      <c r="AE184" s="389"/>
      <c r="AG184" s="3">
        <f t="shared" si="93"/>
        <v>0</v>
      </c>
      <c r="AH184" s="3">
        <f>SUMIF(AD$125:AD$153,AD184,D$125:D$153)+0.3</f>
        <v>0.3</v>
      </c>
    </row>
    <row r="185" spans="30:34" ht="15.75" x14ac:dyDescent="0.25">
      <c r="AD185" s="394"/>
      <c r="AE185" s="389"/>
      <c r="AG185" s="3">
        <f t="shared" si="93"/>
        <v>0</v>
      </c>
      <c r="AH185" s="3">
        <f>SUMIF(AD$125:AD$153,AD185,D$125:D$153)+5.7</f>
        <v>5.7</v>
      </c>
    </row>
    <row r="186" spans="30:34" ht="15.75" x14ac:dyDescent="0.25">
      <c r="AD186" s="394"/>
      <c r="AE186" s="389"/>
      <c r="AG186" s="3">
        <f t="shared" si="93"/>
        <v>0</v>
      </c>
      <c r="AH186" s="3">
        <f t="shared" ref="AH186:AH191" si="95">SUMIF(AD$125:AD$153,AD186,D$125:D$153)</f>
        <v>0</v>
      </c>
    </row>
    <row r="187" spans="30:34" ht="15.75" x14ac:dyDescent="0.25">
      <c r="AD187" s="394"/>
      <c r="AE187" s="389"/>
      <c r="AG187" s="3">
        <f t="shared" si="93"/>
        <v>0</v>
      </c>
      <c r="AH187" s="3">
        <f t="shared" si="95"/>
        <v>0</v>
      </c>
    </row>
    <row r="188" spans="30:34" ht="15.75" x14ac:dyDescent="0.25">
      <c r="AD188" s="394"/>
      <c r="AE188" s="389"/>
      <c r="AG188" s="3">
        <f t="shared" si="93"/>
        <v>0</v>
      </c>
      <c r="AH188" s="3">
        <f t="shared" si="95"/>
        <v>0</v>
      </c>
    </row>
    <row r="189" spans="30:34" ht="15.75" x14ac:dyDescent="0.25">
      <c r="AD189" s="394"/>
      <c r="AE189" s="389"/>
      <c r="AG189" s="3">
        <f t="shared" si="93"/>
        <v>0</v>
      </c>
      <c r="AH189" s="3">
        <f t="shared" si="95"/>
        <v>0</v>
      </c>
    </row>
    <row r="190" spans="30:34" ht="15.75" x14ac:dyDescent="0.25">
      <c r="AD190" s="394"/>
      <c r="AE190" s="389"/>
      <c r="AG190" s="3">
        <f t="shared" si="93"/>
        <v>0</v>
      </c>
      <c r="AH190" s="3">
        <f t="shared" si="95"/>
        <v>0</v>
      </c>
    </row>
    <row r="191" spans="30:34" x14ac:dyDescent="0.25">
      <c r="AD191" s="395"/>
      <c r="AE191" s="389"/>
      <c r="AG191" s="3">
        <f t="shared" si="93"/>
        <v>0</v>
      </c>
      <c r="AH191" s="3">
        <f t="shared" si="95"/>
        <v>0</v>
      </c>
    </row>
    <row r="192" spans="30:34" x14ac:dyDescent="0.25">
      <c r="AD192" s="396"/>
      <c r="AE192" s="397"/>
      <c r="AF192" s="397"/>
      <c r="AG192" s="397">
        <f>SUM(AG167:AG191)</f>
        <v>0</v>
      </c>
      <c r="AH192" s="397">
        <f>SUM(AH167:AH191)</f>
        <v>6</v>
      </c>
    </row>
  </sheetData>
  <mergeCells count="225">
    <mergeCell ref="L139:L145"/>
    <mergeCell ref="M139:M145"/>
    <mergeCell ref="AG139:AG145"/>
    <mergeCell ref="AH139:AH145"/>
    <mergeCell ref="AI139:AN139"/>
    <mergeCell ref="AO139:AO145"/>
    <mergeCell ref="AP139:AP145"/>
    <mergeCell ref="AQ139:AQ145"/>
    <mergeCell ref="AI140:AI145"/>
    <mergeCell ref="AJ140:AM140"/>
    <mergeCell ref="AN140:AN145"/>
    <mergeCell ref="AJ141:AJ145"/>
    <mergeCell ref="AK141:AM141"/>
    <mergeCell ref="AM142:AM145"/>
    <mergeCell ref="AK142:AK145"/>
    <mergeCell ref="AL142:AL145"/>
    <mergeCell ref="C139:C145"/>
    <mergeCell ref="D139:D145"/>
    <mergeCell ref="E139:J139"/>
    <mergeCell ref="K139:K145"/>
    <mergeCell ref="E140:E145"/>
    <mergeCell ref="F140:I140"/>
    <mergeCell ref="J140:J145"/>
    <mergeCell ref="F141:F145"/>
    <mergeCell ref="G141:I141"/>
    <mergeCell ref="G142:G145"/>
    <mergeCell ref="H142:H145"/>
    <mergeCell ref="I142:I145"/>
    <mergeCell ref="AO121:AO127"/>
    <mergeCell ref="AP121:AP127"/>
    <mergeCell ref="AQ121:AQ127"/>
    <mergeCell ref="AI122:AI127"/>
    <mergeCell ref="AJ122:AM122"/>
    <mergeCell ref="AN122:AN127"/>
    <mergeCell ref="AJ123:AJ127"/>
    <mergeCell ref="AK123:AM123"/>
    <mergeCell ref="AM124:AM127"/>
    <mergeCell ref="AK124:AK127"/>
    <mergeCell ref="AL124:AL127"/>
    <mergeCell ref="AI121:AN121"/>
    <mergeCell ref="L103:L109"/>
    <mergeCell ref="M103:M109"/>
    <mergeCell ref="AG103:AG109"/>
    <mergeCell ref="AH103:AH109"/>
    <mergeCell ref="AI103:AN103"/>
    <mergeCell ref="C121:C127"/>
    <mergeCell ref="D121:D127"/>
    <mergeCell ref="E121:J121"/>
    <mergeCell ref="K121:K127"/>
    <mergeCell ref="E122:E127"/>
    <mergeCell ref="F122:I122"/>
    <mergeCell ref="J122:J127"/>
    <mergeCell ref="F123:F127"/>
    <mergeCell ref="G123:I123"/>
    <mergeCell ref="G124:G127"/>
    <mergeCell ref="H124:H127"/>
    <mergeCell ref="I124:I127"/>
    <mergeCell ref="L121:L127"/>
    <mergeCell ref="M121:M127"/>
    <mergeCell ref="AG121:AG127"/>
    <mergeCell ref="AH121:AH127"/>
    <mergeCell ref="C103:C109"/>
    <mergeCell ref="D103:D109"/>
    <mergeCell ref="E103:J103"/>
    <mergeCell ref="AO103:AO109"/>
    <mergeCell ref="AP103:AP109"/>
    <mergeCell ref="AQ103:AQ109"/>
    <mergeCell ref="AI104:AI109"/>
    <mergeCell ref="AJ104:AM104"/>
    <mergeCell ref="AN104:AN109"/>
    <mergeCell ref="AJ105:AJ109"/>
    <mergeCell ref="AK105:AM105"/>
    <mergeCell ref="AM106:AM109"/>
    <mergeCell ref="AK106:AK109"/>
    <mergeCell ref="AL106:AL109"/>
    <mergeCell ref="K103:K109"/>
    <mergeCell ref="E104:E109"/>
    <mergeCell ref="F104:I104"/>
    <mergeCell ref="J104:J109"/>
    <mergeCell ref="F105:F109"/>
    <mergeCell ref="G105:I105"/>
    <mergeCell ref="G106:G109"/>
    <mergeCell ref="H106:H109"/>
    <mergeCell ref="I106:I109"/>
    <mergeCell ref="AO83:AO89"/>
    <mergeCell ref="AP83:AP89"/>
    <mergeCell ref="AQ83:AQ89"/>
    <mergeCell ref="AI84:AI89"/>
    <mergeCell ref="AJ84:AM84"/>
    <mergeCell ref="AN84:AN89"/>
    <mergeCell ref="AJ85:AJ89"/>
    <mergeCell ref="AK85:AM85"/>
    <mergeCell ref="AM86:AM89"/>
    <mergeCell ref="AK86:AK89"/>
    <mergeCell ref="AL86:AL89"/>
    <mergeCell ref="AI83:AN83"/>
    <mergeCell ref="L60:L66"/>
    <mergeCell ref="M60:M66"/>
    <mergeCell ref="AG60:AG66"/>
    <mergeCell ref="AH60:AH66"/>
    <mergeCell ref="AI60:AN60"/>
    <mergeCell ref="C83:C89"/>
    <mergeCell ref="D83:D89"/>
    <mergeCell ref="E83:J83"/>
    <mergeCell ref="K83:K89"/>
    <mergeCell ref="E84:E89"/>
    <mergeCell ref="F84:I84"/>
    <mergeCell ref="J84:J89"/>
    <mergeCell ref="F85:F89"/>
    <mergeCell ref="G85:I85"/>
    <mergeCell ref="G86:G89"/>
    <mergeCell ref="H86:H89"/>
    <mergeCell ref="I86:I89"/>
    <mergeCell ref="L83:L89"/>
    <mergeCell ref="M83:M89"/>
    <mergeCell ref="AG83:AG89"/>
    <mergeCell ref="AH83:AH89"/>
    <mergeCell ref="C60:C66"/>
    <mergeCell ref="D60:D66"/>
    <mergeCell ref="E60:J60"/>
    <mergeCell ref="AO60:AO66"/>
    <mergeCell ref="AP60:AP66"/>
    <mergeCell ref="AQ60:AQ66"/>
    <mergeCell ref="AI61:AI66"/>
    <mergeCell ref="AJ61:AM61"/>
    <mergeCell ref="AN61:AN66"/>
    <mergeCell ref="AJ62:AJ66"/>
    <mergeCell ref="AK62:AM62"/>
    <mergeCell ref="AM63:AM66"/>
    <mergeCell ref="AK63:AK66"/>
    <mergeCell ref="AL63:AL66"/>
    <mergeCell ref="K60:K66"/>
    <mergeCell ref="E61:E66"/>
    <mergeCell ref="F61:I61"/>
    <mergeCell ref="J61:J66"/>
    <mergeCell ref="F62:F66"/>
    <mergeCell ref="G62:I62"/>
    <mergeCell ref="G63:G66"/>
    <mergeCell ref="H63:H66"/>
    <mergeCell ref="I63:I66"/>
    <mergeCell ref="AO42:AO48"/>
    <mergeCell ref="AP42:AP48"/>
    <mergeCell ref="AQ42:AQ48"/>
    <mergeCell ref="AI43:AI48"/>
    <mergeCell ref="AJ43:AM43"/>
    <mergeCell ref="AN43:AN48"/>
    <mergeCell ref="AJ44:AJ48"/>
    <mergeCell ref="AK44:AM44"/>
    <mergeCell ref="AM45:AM48"/>
    <mergeCell ref="AK45:AK48"/>
    <mergeCell ref="AL45:AL48"/>
    <mergeCell ref="AI42:AN42"/>
    <mergeCell ref="L21:L27"/>
    <mergeCell ref="M21:M27"/>
    <mergeCell ref="AG21:AG27"/>
    <mergeCell ref="AH21:AH27"/>
    <mergeCell ref="AI21:AN21"/>
    <mergeCell ref="C42:C48"/>
    <mergeCell ref="D42:D48"/>
    <mergeCell ref="E42:J42"/>
    <mergeCell ref="K42:K48"/>
    <mergeCell ref="E43:E48"/>
    <mergeCell ref="F43:I43"/>
    <mergeCell ref="J43:J48"/>
    <mergeCell ref="F44:F48"/>
    <mergeCell ref="G44:I44"/>
    <mergeCell ref="G45:G48"/>
    <mergeCell ref="H45:H48"/>
    <mergeCell ref="I45:I48"/>
    <mergeCell ref="L42:L48"/>
    <mergeCell ref="M42:M48"/>
    <mergeCell ref="AG42:AG48"/>
    <mergeCell ref="AH42:AH48"/>
    <mergeCell ref="C21:C27"/>
    <mergeCell ref="D21:D27"/>
    <mergeCell ref="E21:J21"/>
    <mergeCell ref="AO21:AO27"/>
    <mergeCell ref="AP21:AP27"/>
    <mergeCell ref="AQ21:AQ27"/>
    <mergeCell ref="AI22:AI27"/>
    <mergeCell ref="AJ22:AM22"/>
    <mergeCell ref="AN22:AN27"/>
    <mergeCell ref="AJ23:AJ27"/>
    <mergeCell ref="AK23:AM23"/>
    <mergeCell ref="AM24:AM27"/>
    <mergeCell ref="AK24:AK27"/>
    <mergeCell ref="AL24:AL27"/>
    <mergeCell ref="K21:K27"/>
    <mergeCell ref="E22:E27"/>
    <mergeCell ref="F22:I22"/>
    <mergeCell ref="J22:J27"/>
    <mergeCell ref="F23:F27"/>
    <mergeCell ref="G23:I23"/>
    <mergeCell ref="G24:G27"/>
    <mergeCell ref="H24:H27"/>
    <mergeCell ref="I24:I27"/>
    <mergeCell ref="AP4:AP10"/>
    <mergeCell ref="AQ4:AQ10"/>
    <mergeCell ref="E5:E10"/>
    <mergeCell ref="F5:I5"/>
    <mergeCell ref="J5:J10"/>
    <mergeCell ref="AI5:AI10"/>
    <mergeCell ref="AJ5:AM5"/>
    <mergeCell ref="AN5:AN10"/>
    <mergeCell ref="F6:F10"/>
    <mergeCell ref="G6:I6"/>
    <mergeCell ref="AG4:AG10"/>
    <mergeCell ref="AH4:AH10"/>
    <mergeCell ref="AI4:AN4"/>
    <mergeCell ref="AO4:AO10"/>
    <mergeCell ref="AJ6:AJ10"/>
    <mergeCell ref="AK6:AM6"/>
    <mergeCell ref="AK7:AK10"/>
    <mergeCell ref="AL7:AL10"/>
    <mergeCell ref="AM7:AM10"/>
    <mergeCell ref="C1:M1"/>
    <mergeCell ref="C4:C10"/>
    <mergeCell ref="D4:D10"/>
    <mergeCell ref="E4:J4"/>
    <mergeCell ref="K4:K10"/>
    <mergeCell ref="L4:L10"/>
    <mergeCell ref="M4:M10"/>
    <mergeCell ref="G7:G10"/>
    <mergeCell ref="H7:H10"/>
    <mergeCell ref="I7:I10"/>
  </mergeCells>
  <phoneticPr fontId="36" type="noConversion"/>
  <pageMargins left="0.75" right="0.75" top="1" bottom="1" header="0.5" footer="0.5"/>
  <pageSetup paperSize="9" scale="75" orientation="landscape" verticalDpi="0" r:id="rId1"/>
  <headerFooter alignWithMargins="0"/>
  <rowBreaks count="3" manualBreakCount="3">
    <brk id="38" max="43" man="1"/>
    <brk id="77" max="43" man="1"/>
    <brk id="119" max="4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2" zoomScale="85" zoomScaleSheetLayoutView="75" workbookViewId="0">
      <selection activeCell="AI15" sqref="AI15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44" width="9.140625" style="3"/>
    <col min="45" max="45" width="41.140625" style="3" customWidth="1"/>
    <col min="46" max="16384" width="9.140625" style="3"/>
  </cols>
  <sheetData>
    <row r="1" spans="1:45" ht="23.25" hidden="1" x14ac:dyDescent="0.35">
      <c r="C1" s="1296" t="s">
        <v>235</v>
      </c>
      <c r="D1" s="1296"/>
      <c r="E1" s="1296"/>
      <c r="F1" s="1296"/>
      <c r="G1" s="1296"/>
      <c r="H1" s="1296"/>
      <c r="I1" s="1296"/>
      <c r="J1" s="1296"/>
      <c r="K1" s="1296"/>
      <c r="L1" s="1296"/>
      <c r="M1" s="1296"/>
      <c r="N1" s="288"/>
      <c r="O1" s="28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399"/>
    </row>
    <row r="2" spans="1:45" ht="20.25" x14ac:dyDescent="0.3">
      <c r="C2" s="398" t="s">
        <v>336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98" t="s">
        <v>465</v>
      </c>
    </row>
    <row r="3" spans="1:45" ht="15" customHeight="1" x14ac:dyDescent="0.2">
      <c r="C3" s="2" t="s">
        <v>211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211</v>
      </c>
    </row>
    <row r="4" spans="1:45" ht="15" customHeight="1" x14ac:dyDescent="0.2">
      <c r="C4" s="1297" t="s">
        <v>0</v>
      </c>
      <c r="D4" s="1298" t="s">
        <v>1</v>
      </c>
      <c r="E4" s="1299" t="s">
        <v>2</v>
      </c>
      <c r="F4" s="1299"/>
      <c r="G4" s="1299"/>
      <c r="H4" s="1299"/>
      <c r="I4" s="1299"/>
      <c r="J4" s="1159"/>
      <c r="K4" s="1298" t="s">
        <v>3</v>
      </c>
      <c r="L4" s="1298" t="s">
        <v>4</v>
      </c>
      <c r="M4" s="1298" t="s">
        <v>5</v>
      </c>
      <c r="N4" s="289"/>
      <c r="O4" s="28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297" t="s">
        <v>0</v>
      </c>
      <c r="AH4" s="1298" t="s">
        <v>1</v>
      </c>
      <c r="AI4" s="1299" t="s">
        <v>2</v>
      </c>
      <c r="AJ4" s="1299"/>
      <c r="AK4" s="1299"/>
      <c r="AL4" s="1299"/>
      <c r="AM4" s="1299"/>
      <c r="AN4" s="1159"/>
      <c r="AO4" s="1298" t="s">
        <v>3</v>
      </c>
      <c r="AP4" s="1298" t="s">
        <v>4</v>
      </c>
      <c r="AQ4" s="1298" t="s">
        <v>5</v>
      </c>
      <c r="AR4" s="289"/>
    </row>
    <row r="5" spans="1:45" ht="15" customHeight="1" x14ac:dyDescent="0.2">
      <c r="C5" s="1297"/>
      <c r="D5" s="1298"/>
      <c r="E5" s="1298" t="s">
        <v>6</v>
      </c>
      <c r="F5" s="1300" t="s">
        <v>7</v>
      </c>
      <c r="G5" s="1300"/>
      <c r="H5" s="1300"/>
      <c r="I5" s="1300"/>
      <c r="J5" s="1298" t="s">
        <v>8</v>
      </c>
      <c r="K5" s="1298"/>
      <c r="L5" s="1298"/>
      <c r="M5" s="1298"/>
      <c r="N5" s="289"/>
      <c r="O5" s="28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297"/>
      <c r="AH5" s="1298"/>
      <c r="AI5" s="1298" t="s">
        <v>6</v>
      </c>
      <c r="AJ5" s="1300" t="s">
        <v>7</v>
      </c>
      <c r="AK5" s="1300"/>
      <c r="AL5" s="1300"/>
      <c r="AM5" s="1300"/>
      <c r="AN5" s="1298" t="s">
        <v>8</v>
      </c>
      <c r="AO5" s="1298"/>
      <c r="AP5" s="1298"/>
      <c r="AQ5" s="1298"/>
      <c r="AR5" s="289"/>
    </row>
    <row r="6" spans="1:45" ht="15" customHeight="1" x14ac:dyDescent="0.2">
      <c r="C6" s="1297"/>
      <c r="D6" s="1298"/>
      <c r="E6" s="1159"/>
      <c r="F6" s="1298" t="s">
        <v>9</v>
      </c>
      <c r="G6" s="1299" t="s">
        <v>10</v>
      </c>
      <c r="H6" s="1159"/>
      <c r="I6" s="1159"/>
      <c r="J6" s="1159"/>
      <c r="K6" s="1298"/>
      <c r="L6" s="1298"/>
      <c r="M6" s="1298"/>
      <c r="N6" s="289"/>
      <c r="O6" s="28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297"/>
      <c r="AH6" s="1298"/>
      <c r="AI6" s="1159"/>
      <c r="AJ6" s="1298" t="s">
        <v>9</v>
      </c>
      <c r="AK6" s="1299" t="s">
        <v>10</v>
      </c>
      <c r="AL6" s="1159"/>
      <c r="AM6" s="1159"/>
      <c r="AN6" s="1159"/>
      <c r="AO6" s="1298"/>
      <c r="AP6" s="1298"/>
      <c r="AQ6" s="1298"/>
      <c r="AR6" s="289"/>
    </row>
    <row r="7" spans="1:45" ht="12.75" customHeight="1" x14ac:dyDescent="0.2">
      <c r="C7" s="1297"/>
      <c r="D7" s="1298"/>
      <c r="E7" s="1159"/>
      <c r="F7" s="1301"/>
      <c r="G7" s="1298" t="s">
        <v>11</v>
      </c>
      <c r="H7" s="1298" t="s">
        <v>12</v>
      </c>
      <c r="I7" s="1298" t="s">
        <v>13</v>
      </c>
      <c r="J7" s="1159"/>
      <c r="K7" s="1298"/>
      <c r="L7" s="1298"/>
      <c r="M7" s="1298"/>
      <c r="N7" s="289"/>
      <c r="O7" s="28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297"/>
      <c r="AH7" s="1298"/>
      <c r="AI7" s="1159"/>
      <c r="AJ7" s="1301"/>
      <c r="AK7" s="1298" t="s">
        <v>11</v>
      </c>
      <c r="AL7" s="1298" t="s">
        <v>12</v>
      </c>
      <c r="AM7" s="1298" t="s">
        <v>13</v>
      </c>
      <c r="AN7" s="1159"/>
      <c r="AO7" s="1298"/>
      <c r="AP7" s="1298"/>
      <c r="AQ7" s="1298"/>
      <c r="AR7" s="289"/>
    </row>
    <row r="8" spans="1:45" ht="12.75" x14ac:dyDescent="0.2">
      <c r="C8" s="1297"/>
      <c r="D8" s="1298"/>
      <c r="E8" s="1159"/>
      <c r="F8" s="1301"/>
      <c r="G8" s="1298"/>
      <c r="H8" s="1298"/>
      <c r="I8" s="1298"/>
      <c r="J8" s="1159"/>
      <c r="K8" s="1298"/>
      <c r="L8" s="1298"/>
      <c r="M8" s="1298"/>
      <c r="N8" s="289"/>
      <c r="O8" s="28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297"/>
      <c r="AH8" s="1298"/>
      <c r="AI8" s="1159"/>
      <c r="AJ8" s="1301"/>
      <c r="AK8" s="1298"/>
      <c r="AL8" s="1298"/>
      <c r="AM8" s="1298"/>
      <c r="AN8" s="1159"/>
      <c r="AO8" s="1298"/>
      <c r="AP8" s="1298"/>
      <c r="AQ8" s="1298"/>
      <c r="AR8" s="289"/>
    </row>
    <row r="9" spans="1:45" ht="12.75" x14ac:dyDescent="0.2">
      <c r="C9" s="1297"/>
      <c r="D9" s="1298"/>
      <c r="E9" s="1159"/>
      <c r="F9" s="1301"/>
      <c r="G9" s="1298"/>
      <c r="H9" s="1298"/>
      <c r="I9" s="1298"/>
      <c r="J9" s="1159"/>
      <c r="K9" s="1298"/>
      <c r="L9" s="1298"/>
      <c r="M9" s="1298"/>
      <c r="N9" s="289"/>
      <c r="O9" s="28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297"/>
      <c r="AH9" s="1298"/>
      <c r="AI9" s="1159"/>
      <c r="AJ9" s="1301"/>
      <c r="AK9" s="1298"/>
      <c r="AL9" s="1298"/>
      <c r="AM9" s="1298"/>
      <c r="AN9" s="1159"/>
      <c r="AO9" s="1298"/>
      <c r="AP9" s="1298"/>
      <c r="AQ9" s="1298"/>
      <c r="AR9" s="289"/>
    </row>
    <row r="10" spans="1:45" ht="12.75" x14ac:dyDescent="0.2">
      <c r="C10" s="1297"/>
      <c r="D10" s="1298"/>
      <c r="E10" s="1159"/>
      <c r="F10" s="1301"/>
      <c r="G10" s="1298"/>
      <c r="H10" s="1298"/>
      <c r="I10" s="1298"/>
      <c r="J10" s="1159"/>
      <c r="K10" s="1298"/>
      <c r="L10" s="1298"/>
      <c r="M10" s="1298"/>
      <c r="N10" s="289"/>
      <c r="O10" s="28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297"/>
      <c r="AH10" s="1298"/>
      <c r="AI10" s="1159"/>
      <c r="AJ10" s="1301"/>
      <c r="AK10" s="1298"/>
      <c r="AL10" s="1298"/>
      <c r="AM10" s="1298"/>
      <c r="AN10" s="1159"/>
      <c r="AO10" s="1298"/>
      <c r="AP10" s="1298"/>
      <c r="AQ10" s="1298"/>
      <c r="AR10" s="289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290"/>
      <c r="O11" s="29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420">
        <f t="shared" ref="AI11:AI17" si="5">AH11*30</f>
        <v>90</v>
      </c>
      <c r="AJ11" s="420">
        <f t="shared" ref="AJ11:AJ17" si="6">AK11+AL11+AM11</f>
        <v>45</v>
      </c>
      <c r="AK11" s="420"/>
      <c r="AL11" s="420"/>
      <c r="AM11" s="420">
        <v>45</v>
      </c>
      <c r="AN11" s="420">
        <f t="shared" ref="AN11:AN17" si="7">AI11-AJ11</f>
        <v>45</v>
      </c>
      <c r="AO11" s="421">
        <f t="shared" ref="AO11:AO17" si="8">AJ11/15</f>
        <v>3</v>
      </c>
      <c r="AP11" s="420" t="s">
        <v>17</v>
      </c>
      <c r="AQ11" s="421">
        <f t="shared" ref="AQ11:AQ17" si="9">AJ11/AI11*100</f>
        <v>50</v>
      </c>
      <c r="AR11" s="290"/>
    </row>
    <row r="12" spans="1:45" x14ac:dyDescent="0.25">
      <c r="A12" s="1" t="s">
        <v>17</v>
      </c>
      <c r="B12" s="1" t="s">
        <v>15</v>
      </c>
      <c r="C12" s="4" t="s">
        <v>224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290"/>
      <c r="O12" s="29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224</v>
      </c>
      <c r="AH12" s="421">
        <v>6</v>
      </c>
      <c r="AI12" s="420">
        <f t="shared" si="5"/>
        <v>180</v>
      </c>
      <c r="AJ12" s="420">
        <f t="shared" si="6"/>
        <v>75</v>
      </c>
      <c r="AK12" s="420">
        <v>45</v>
      </c>
      <c r="AL12" s="420"/>
      <c r="AM12" s="420">
        <v>30</v>
      </c>
      <c r="AN12" s="420">
        <f t="shared" si="7"/>
        <v>105</v>
      </c>
      <c r="AO12" s="421">
        <f t="shared" si="8"/>
        <v>5</v>
      </c>
      <c r="AP12" s="420" t="s">
        <v>19</v>
      </c>
      <c r="AQ12" s="421">
        <f t="shared" si="9"/>
        <v>41.666666666666671</v>
      </c>
      <c r="AR12" s="290"/>
    </row>
    <row r="13" spans="1:45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290"/>
      <c r="O13" s="29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421">
        <v>6</v>
      </c>
      <c r="AI13" s="420">
        <f t="shared" si="5"/>
        <v>180</v>
      </c>
      <c r="AJ13" s="420">
        <f t="shared" si="6"/>
        <v>75</v>
      </c>
      <c r="AK13" s="420">
        <v>30</v>
      </c>
      <c r="AL13" s="420"/>
      <c r="AM13" s="420">
        <v>45</v>
      </c>
      <c r="AN13" s="420">
        <f t="shared" si="7"/>
        <v>105</v>
      </c>
      <c r="AO13" s="421">
        <f t="shared" si="8"/>
        <v>5</v>
      </c>
      <c r="AP13" s="420" t="s">
        <v>19</v>
      </c>
      <c r="AQ13" s="421">
        <f t="shared" si="9"/>
        <v>41.666666666666671</v>
      </c>
      <c r="AR13" s="722" t="s">
        <v>350</v>
      </c>
    </row>
    <row r="14" spans="1:45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290"/>
      <c r="O14" s="29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356</v>
      </c>
      <c r="AH14" s="421">
        <v>5</v>
      </c>
      <c r="AI14" s="420">
        <f t="shared" si="5"/>
        <v>150</v>
      </c>
      <c r="AJ14" s="420">
        <f t="shared" si="6"/>
        <v>60</v>
      </c>
      <c r="AK14" s="420">
        <v>30</v>
      </c>
      <c r="AL14" s="420"/>
      <c r="AM14" s="420">
        <v>30</v>
      </c>
      <c r="AN14" s="420">
        <f t="shared" si="7"/>
        <v>90</v>
      </c>
      <c r="AO14" s="421">
        <f>AJ14/15</f>
        <v>4</v>
      </c>
      <c r="AP14" s="420" t="s">
        <v>19</v>
      </c>
      <c r="AQ14" s="421">
        <f t="shared" si="9"/>
        <v>40</v>
      </c>
      <c r="AR14" s="722" t="s">
        <v>352</v>
      </c>
    </row>
    <row r="15" spans="1:45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290"/>
      <c r="O15" s="29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357</v>
      </c>
      <c r="AH15" s="421">
        <v>4</v>
      </c>
      <c r="AI15" s="420">
        <f t="shared" si="5"/>
        <v>120</v>
      </c>
      <c r="AJ15" s="420">
        <f t="shared" si="6"/>
        <v>60</v>
      </c>
      <c r="AK15" s="420">
        <v>15</v>
      </c>
      <c r="AL15" s="420">
        <v>45</v>
      </c>
      <c r="AM15" s="420"/>
      <c r="AN15" s="420">
        <f t="shared" si="7"/>
        <v>60</v>
      </c>
      <c r="AO15" s="421">
        <f t="shared" si="8"/>
        <v>4</v>
      </c>
      <c r="AP15" s="420" t="s">
        <v>17</v>
      </c>
      <c r="AQ15" s="421">
        <f t="shared" si="9"/>
        <v>50</v>
      </c>
      <c r="AR15" s="290"/>
    </row>
    <row r="16" spans="1:45" x14ac:dyDescent="0.25">
      <c r="A16" s="1" t="s">
        <v>17</v>
      </c>
      <c r="B16" s="1" t="s">
        <v>15</v>
      </c>
      <c r="C16" s="4" t="s">
        <v>244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290"/>
      <c r="O16" s="29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359</v>
      </c>
      <c r="AH16" s="421">
        <v>4</v>
      </c>
      <c r="AI16" s="420">
        <f t="shared" si="5"/>
        <v>120</v>
      </c>
      <c r="AJ16" s="420">
        <f t="shared" si="6"/>
        <v>45</v>
      </c>
      <c r="AK16" s="420">
        <v>30</v>
      </c>
      <c r="AL16" s="420"/>
      <c r="AM16" s="420">
        <v>15</v>
      </c>
      <c r="AN16" s="420">
        <f t="shared" si="7"/>
        <v>75</v>
      </c>
      <c r="AO16" s="421">
        <f>AJ16/15</f>
        <v>3</v>
      </c>
      <c r="AP16" s="420" t="s">
        <v>17</v>
      </c>
      <c r="AQ16" s="421">
        <f t="shared" si="9"/>
        <v>37.5</v>
      </c>
      <c r="AR16" s="290"/>
      <c r="AS16" s="3">
        <v>4</v>
      </c>
    </row>
    <row r="17" spans="1:45" x14ac:dyDescent="0.25">
      <c r="C17" s="8" t="s">
        <v>23</v>
      </c>
      <c r="D17" s="286">
        <f t="shared" ref="D17:K17" si="10">SUM(D11:D16)</f>
        <v>27</v>
      </c>
      <c r="E17" s="285">
        <f t="shared" si="10"/>
        <v>810</v>
      </c>
      <c r="F17" s="285">
        <f t="shared" si="10"/>
        <v>330</v>
      </c>
      <c r="G17" s="285">
        <f t="shared" si="10"/>
        <v>128</v>
      </c>
      <c r="H17" s="285">
        <f t="shared" si="10"/>
        <v>45</v>
      </c>
      <c r="I17" s="285">
        <f t="shared" si="10"/>
        <v>157</v>
      </c>
      <c r="J17" s="285">
        <f t="shared" si="10"/>
        <v>480</v>
      </c>
      <c r="K17" s="285">
        <f t="shared" si="10"/>
        <v>22</v>
      </c>
      <c r="L17" s="285"/>
      <c r="M17" s="285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358</v>
      </c>
      <c r="AH17" s="421">
        <v>2</v>
      </c>
      <c r="AI17" s="420">
        <f t="shared" si="5"/>
        <v>60</v>
      </c>
      <c r="AJ17" s="420">
        <f t="shared" si="6"/>
        <v>30</v>
      </c>
      <c r="AK17" s="420">
        <v>15</v>
      </c>
      <c r="AL17" s="420"/>
      <c r="AM17" s="420">
        <v>15</v>
      </c>
      <c r="AN17" s="420">
        <f t="shared" si="7"/>
        <v>30</v>
      </c>
      <c r="AO17" s="421">
        <f t="shared" si="8"/>
        <v>2</v>
      </c>
      <c r="AP17" s="420" t="s">
        <v>17</v>
      </c>
      <c r="AQ17" s="421">
        <f t="shared" si="9"/>
        <v>50</v>
      </c>
      <c r="AR17" s="290"/>
    </row>
    <row r="18" spans="1:45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546" t="s">
        <v>23</v>
      </c>
      <c r="AH18" s="547">
        <f>SUM(AH11:AH17)</f>
        <v>30</v>
      </c>
      <c r="AI18" s="548">
        <f>SUM(AI11:AI17)</f>
        <v>900</v>
      </c>
      <c r="AJ18" s="548">
        <f t="shared" ref="AJ18:AO18" si="11">SUM(AJ11:AJ17)</f>
        <v>390</v>
      </c>
      <c r="AK18" s="548">
        <f t="shared" si="11"/>
        <v>165</v>
      </c>
      <c r="AL18" s="548">
        <f t="shared" si="11"/>
        <v>45</v>
      </c>
      <c r="AM18" s="548">
        <f t="shared" si="11"/>
        <v>180</v>
      </c>
      <c r="AN18" s="548">
        <f t="shared" si="11"/>
        <v>510</v>
      </c>
      <c r="AO18" s="548">
        <f t="shared" si="11"/>
        <v>26</v>
      </c>
      <c r="AP18" s="548"/>
      <c r="AQ18" s="548"/>
      <c r="AR18" s="10"/>
    </row>
    <row r="19" spans="1:45" x14ac:dyDescent="0.25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25">
      <c r="C21" s="1297" t="s">
        <v>0</v>
      </c>
      <c r="D21" s="1298" t="s">
        <v>1</v>
      </c>
      <c r="E21" s="1299" t="s">
        <v>2</v>
      </c>
      <c r="F21" s="1299"/>
      <c r="G21" s="1299"/>
      <c r="H21" s="1299"/>
      <c r="I21" s="1299"/>
      <c r="J21" s="1159"/>
      <c r="K21" s="1298" t="s">
        <v>3</v>
      </c>
      <c r="L21" s="1298" t="s">
        <v>4</v>
      </c>
      <c r="M21" s="1298" t="s">
        <v>5</v>
      </c>
      <c r="N21" s="289"/>
      <c r="O21" s="289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297" t="s">
        <v>0</v>
      </c>
      <c r="AH21" s="1298" t="s">
        <v>1</v>
      </c>
      <c r="AI21" s="1299" t="s">
        <v>2</v>
      </c>
      <c r="AJ21" s="1299"/>
      <c r="AK21" s="1299"/>
      <c r="AL21" s="1299"/>
      <c r="AM21" s="1299"/>
      <c r="AN21" s="1159"/>
      <c r="AO21" s="1298" t="s">
        <v>3</v>
      </c>
      <c r="AP21" s="1298" t="s">
        <v>4</v>
      </c>
      <c r="AQ21" s="1298" t="s">
        <v>5</v>
      </c>
      <c r="AR21" s="289"/>
    </row>
    <row r="22" spans="1:45" ht="15" customHeight="1" x14ac:dyDescent="0.25">
      <c r="C22" s="1297"/>
      <c r="D22" s="1298"/>
      <c r="E22" s="1298" t="s">
        <v>6</v>
      </c>
      <c r="F22" s="1300" t="s">
        <v>7</v>
      </c>
      <c r="G22" s="1300"/>
      <c r="H22" s="1300"/>
      <c r="I22" s="1300"/>
      <c r="J22" s="1298" t="s">
        <v>26</v>
      </c>
      <c r="K22" s="1298"/>
      <c r="L22" s="1298"/>
      <c r="M22" s="1298"/>
      <c r="N22" s="289"/>
      <c r="O22" s="289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297"/>
      <c r="AH22" s="1298"/>
      <c r="AI22" s="1298" t="s">
        <v>6</v>
      </c>
      <c r="AJ22" s="1300" t="s">
        <v>7</v>
      </c>
      <c r="AK22" s="1300"/>
      <c r="AL22" s="1300"/>
      <c r="AM22" s="1300"/>
      <c r="AN22" s="1298" t="s">
        <v>26</v>
      </c>
      <c r="AO22" s="1298"/>
      <c r="AP22" s="1298"/>
      <c r="AQ22" s="1298"/>
      <c r="AR22" s="289"/>
    </row>
    <row r="23" spans="1:45" ht="15" customHeight="1" x14ac:dyDescent="0.25">
      <c r="C23" s="1297"/>
      <c r="D23" s="1298"/>
      <c r="E23" s="1159"/>
      <c r="F23" s="1298" t="s">
        <v>9</v>
      </c>
      <c r="G23" s="1299" t="s">
        <v>10</v>
      </c>
      <c r="H23" s="1159"/>
      <c r="I23" s="1159"/>
      <c r="J23" s="1159"/>
      <c r="K23" s="1298"/>
      <c r="L23" s="1298"/>
      <c r="M23" s="1298"/>
      <c r="N23" s="289"/>
      <c r="O23" s="28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297"/>
      <c r="AH23" s="1298"/>
      <c r="AI23" s="1159"/>
      <c r="AJ23" s="1298" t="s">
        <v>9</v>
      </c>
      <c r="AK23" s="1299" t="s">
        <v>10</v>
      </c>
      <c r="AL23" s="1159"/>
      <c r="AM23" s="1159"/>
      <c r="AN23" s="1159"/>
      <c r="AO23" s="1298"/>
      <c r="AP23" s="1298"/>
      <c r="AQ23" s="1298"/>
      <c r="AR23" s="289"/>
    </row>
    <row r="24" spans="1:45" ht="15" customHeight="1" x14ac:dyDescent="0.25">
      <c r="C24" s="1297"/>
      <c r="D24" s="1298"/>
      <c r="E24" s="1159"/>
      <c r="F24" s="1301"/>
      <c r="G24" s="1298" t="s">
        <v>11</v>
      </c>
      <c r="H24" s="1298" t="s">
        <v>12</v>
      </c>
      <c r="I24" s="1298" t="s">
        <v>13</v>
      </c>
      <c r="J24" s="1159"/>
      <c r="K24" s="1298"/>
      <c r="L24" s="1298"/>
      <c r="M24" s="1298"/>
      <c r="N24" s="289"/>
      <c r="O24" s="28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297"/>
      <c r="AH24" s="1298"/>
      <c r="AI24" s="1159"/>
      <c r="AJ24" s="1301"/>
      <c r="AK24" s="1298" t="s">
        <v>11</v>
      </c>
      <c r="AL24" s="1298" t="s">
        <v>12</v>
      </c>
      <c r="AM24" s="1298" t="s">
        <v>13</v>
      </c>
      <c r="AN24" s="1159"/>
      <c r="AO24" s="1298"/>
      <c r="AP24" s="1298"/>
      <c r="AQ24" s="1298"/>
      <c r="AR24" s="289"/>
    </row>
    <row r="25" spans="1:45" x14ac:dyDescent="0.25">
      <c r="C25" s="1297"/>
      <c r="D25" s="1298"/>
      <c r="E25" s="1159"/>
      <c r="F25" s="1301"/>
      <c r="G25" s="1298"/>
      <c r="H25" s="1298"/>
      <c r="I25" s="1298"/>
      <c r="J25" s="1159"/>
      <c r="K25" s="1298"/>
      <c r="L25" s="1298"/>
      <c r="M25" s="1298"/>
      <c r="N25" s="289"/>
      <c r="O25" s="289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297"/>
      <c r="AH25" s="1298"/>
      <c r="AI25" s="1159"/>
      <c r="AJ25" s="1301"/>
      <c r="AK25" s="1298"/>
      <c r="AL25" s="1298"/>
      <c r="AM25" s="1298"/>
      <c r="AN25" s="1159"/>
      <c r="AO25" s="1298"/>
      <c r="AP25" s="1298"/>
      <c r="AQ25" s="1298"/>
      <c r="AR25" s="289"/>
    </row>
    <row r="26" spans="1:45" x14ac:dyDescent="0.25">
      <c r="C26" s="1297"/>
      <c r="D26" s="1298"/>
      <c r="E26" s="1159"/>
      <c r="F26" s="1301"/>
      <c r="G26" s="1298"/>
      <c r="H26" s="1298"/>
      <c r="I26" s="1298"/>
      <c r="J26" s="1159"/>
      <c r="K26" s="1298"/>
      <c r="L26" s="1298"/>
      <c r="M26" s="1298"/>
      <c r="N26" s="289"/>
      <c r="O26" s="289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297"/>
      <c r="AH26" s="1298"/>
      <c r="AI26" s="1159"/>
      <c r="AJ26" s="1301"/>
      <c r="AK26" s="1298"/>
      <c r="AL26" s="1298"/>
      <c r="AM26" s="1298"/>
      <c r="AN26" s="1159"/>
      <c r="AO26" s="1298"/>
      <c r="AP26" s="1298"/>
      <c r="AQ26" s="1298"/>
      <c r="AR26" s="289"/>
    </row>
    <row r="27" spans="1:45" ht="12.75" x14ac:dyDescent="0.2">
      <c r="C27" s="1297"/>
      <c r="D27" s="1298"/>
      <c r="E27" s="1159"/>
      <c r="F27" s="1301"/>
      <c r="G27" s="1298"/>
      <c r="H27" s="1298"/>
      <c r="I27" s="1298"/>
      <c r="J27" s="1159"/>
      <c r="K27" s="1298"/>
      <c r="L27" s="1298"/>
      <c r="M27" s="1298"/>
      <c r="N27" s="289"/>
      <c r="O27" s="28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297"/>
      <c r="AH27" s="1298"/>
      <c r="AI27" s="1159"/>
      <c r="AJ27" s="1301"/>
      <c r="AK27" s="1298"/>
      <c r="AL27" s="1298"/>
      <c r="AM27" s="1298"/>
      <c r="AN27" s="1159"/>
      <c r="AO27" s="1298"/>
      <c r="AP27" s="1298"/>
      <c r="AQ27" s="1298"/>
      <c r="AR27" s="289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290"/>
      <c r="O28" s="29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420">
        <f t="shared" ref="AI28:AI34" si="12">AH28*30</f>
        <v>90</v>
      </c>
      <c r="AJ28" s="420">
        <f t="shared" ref="AJ28:AJ34" si="13">AK28+AL28+AM28</f>
        <v>36</v>
      </c>
      <c r="AK28" s="420"/>
      <c r="AL28" s="420"/>
      <c r="AM28" s="420">
        <v>36</v>
      </c>
      <c r="AN28" s="420">
        <f t="shared" ref="AN28:AN34" si="14">AI28-AJ28</f>
        <v>54</v>
      </c>
      <c r="AO28" s="421">
        <f t="shared" ref="AO28:AO34" si="15">AJ28/18</f>
        <v>2</v>
      </c>
      <c r="AP28" s="420" t="s">
        <v>17</v>
      </c>
      <c r="AQ28" s="421">
        <f t="shared" ref="AQ28:AQ34" si="16">AJ28/AI28*100</f>
        <v>40</v>
      </c>
      <c r="AR28" s="290"/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290"/>
      <c r="O29" s="29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344</v>
      </c>
      <c r="AH29" s="421">
        <v>6</v>
      </c>
      <c r="AI29" s="420">
        <f t="shared" si="12"/>
        <v>180</v>
      </c>
      <c r="AJ29" s="420">
        <f t="shared" si="13"/>
        <v>54</v>
      </c>
      <c r="AK29" s="420">
        <v>36</v>
      </c>
      <c r="AL29" s="420"/>
      <c r="AM29" s="420">
        <v>18</v>
      </c>
      <c r="AN29" s="420">
        <f t="shared" si="14"/>
        <v>126</v>
      </c>
      <c r="AO29" s="421">
        <f t="shared" si="15"/>
        <v>3</v>
      </c>
      <c r="AP29" s="420" t="s">
        <v>17</v>
      </c>
      <c r="AQ29" s="421">
        <f t="shared" si="16"/>
        <v>30</v>
      </c>
      <c r="AR29" s="290"/>
      <c r="AS29" s="3">
        <v>6</v>
      </c>
    </row>
    <row r="30" spans="1:45" ht="25.5" x14ac:dyDescent="0.25">
      <c r="A30" s="1" t="s">
        <v>17</v>
      </c>
      <c r="B30" s="1" t="s">
        <v>15</v>
      </c>
      <c r="C30" s="4" t="s">
        <v>291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290"/>
      <c r="O30" s="29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866" t="s">
        <v>281</v>
      </c>
      <c r="AH30" s="421">
        <v>6</v>
      </c>
      <c r="AI30" s="420">
        <f t="shared" si="12"/>
        <v>180</v>
      </c>
      <c r="AJ30" s="420">
        <f t="shared" si="13"/>
        <v>72</v>
      </c>
      <c r="AK30" s="420">
        <v>36</v>
      </c>
      <c r="AL30" s="420"/>
      <c r="AM30" s="420">
        <v>36</v>
      </c>
      <c r="AN30" s="420">
        <f t="shared" si="14"/>
        <v>108</v>
      </c>
      <c r="AO30" s="421">
        <f t="shared" si="15"/>
        <v>4</v>
      </c>
      <c r="AP30" s="420" t="s">
        <v>19</v>
      </c>
      <c r="AQ30" s="421">
        <f t="shared" si="16"/>
        <v>40</v>
      </c>
      <c r="AR30" s="290"/>
    </row>
    <row r="31" spans="1:45" x14ac:dyDescent="0.25">
      <c r="A31" s="1" t="s">
        <v>17</v>
      </c>
      <c r="B31" s="1" t="s">
        <v>15</v>
      </c>
      <c r="C31" s="4" t="s">
        <v>268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290"/>
      <c r="O31" s="29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360</v>
      </c>
      <c r="AH31" s="421">
        <v>6</v>
      </c>
      <c r="AI31" s="420">
        <f t="shared" si="12"/>
        <v>180</v>
      </c>
      <c r="AJ31" s="420">
        <f t="shared" si="13"/>
        <v>72</v>
      </c>
      <c r="AK31" s="420">
        <v>36</v>
      </c>
      <c r="AL31" s="420"/>
      <c r="AM31" s="420">
        <v>36</v>
      </c>
      <c r="AN31" s="420">
        <f t="shared" si="14"/>
        <v>108</v>
      </c>
      <c r="AO31" s="421">
        <f t="shared" si="15"/>
        <v>4</v>
      </c>
      <c r="AP31" s="420" t="s">
        <v>19</v>
      </c>
      <c r="AQ31" s="421">
        <f t="shared" si="16"/>
        <v>40</v>
      </c>
      <c r="AR31" s="290"/>
    </row>
    <row r="32" spans="1:45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290"/>
      <c r="O32" s="29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421">
        <v>3</v>
      </c>
      <c r="AI32" s="420">
        <f t="shared" si="12"/>
        <v>90</v>
      </c>
      <c r="AJ32" s="420">
        <f t="shared" si="13"/>
        <v>54</v>
      </c>
      <c r="AK32" s="420">
        <v>18</v>
      </c>
      <c r="AL32" s="420"/>
      <c r="AM32" s="420">
        <v>36</v>
      </c>
      <c r="AN32" s="420">
        <f t="shared" si="14"/>
        <v>36</v>
      </c>
      <c r="AO32" s="421">
        <f t="shared" si="15"/>
        <v>3</v>
      </c>
      <c r="AP32" s="420" t="s">
        <v>19</v>
      </c>
      <c r="AQ32" s="421">
        <f t="shared" si="16"/>
        <v>60</v>
      </c>
      <c r="AR32" s="290"/>
    </row>
    <row r="33" spans="1:45" x14ac:dyDescent="0.25">
      <c r="A33" s="1" t="s">
        <v>17</v>
      </c>
      <c r="B33" s="1" t="s">
        <v>15</v>
      </c>
      <c r="C33" s="4" t="s">
        <v>226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290"/>
      <c r="O33" s="29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226</v>
      </c>
      <c r="AH33" s="421">
        <v>3</v>
      </c>
      <c r="AI33" s="420">
        <f t="shared" si="12"/>
        <v>90</v>
      </c>
      <c r="AJ33" s="420">
        <f t="shared" si="13"/>
        <v>18</v>
      </c>
      <c r="AK33" s="420"/>
      <c r="AL33" s="420"/>
      <c r="AM33" s="420">
        <v>18</v>
      </c>
      <c r="AN33" s="420">
        <f t="shared" si="14"/>
        <v>72</v>
      </c>
      <c r="AO33" s="421">
        <f t="shared" si="15"/>
        <v>1</v>
      </c>
      <c r="AP33" s="420" t="s">
        <v>17</v>
      </c>
      <c r="AQ33" s="421">
        <f t="shared" si="16"/>
        <v>20</v>
      </c>
      <c r="AR33" s="722" t="s">
        <v>350</v>
      </c>
      <c r="AS33" s="3">
        <v>3</v>
      </c>
    </row>
    <row r="34" spans="1:45" ht="16.5" customHeight="1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290"/>
      <c r="O34" s="29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124</v>
      </c>
      <c r="AH34" s="421">
        <v>3</v>
      </c>
      <c r="AI34" s="420">
        <f t="shared" si="12"/>
        <v>90</v>
      </c>
      <c r="AJ34" s="420">
        <f t="shared" si="13"/>
        <v>36</v>
      </c>
      <c r="AK34" s="420">
        <v>18</v>
      </c>
      <c r="AL34" s="420"/>
      <c r="AM34" s="420">
        <v>18</v>
      </c>
      <c r="AN34" s="420">
        <f t="shared" si="14"/>
        <v>54</v>
      </c>
      <c r="AO34" s="421">
        <f t="shared" si="15"/>
        <v>2</v>
      </c>
      <c r="AP34" s="420" t="s">
        <v>17</v>
      </c>
      <c r="AQ34" s="421">
        <f t="shared" si="16"/>
        <v>40</v>
      </c>
      <c r="AR34" s="722" t="s">
        <v>352</v>
      </c>
    </row>
    <row r="35" spans="1:45" x14ac:dyDescent="0.25">
      <c r="C35" s="8" t="s">
        <v>23</v>
      </c>
      <c r="D35" s="286">
        <f t="shared" ref="D35:K35" si="22">SUM(D28:D34)</f>
        <v>30</v>
      </c>
      <c r="E35" s="285">
        <f t="shared" si="22"/>
        <v>900</v>
      </c>
      <c r="F35" s="285">
        <f t="shared" si="22"/>
        <v>360</v>
      </c>
      <c r="G35" s="285">
        <f t="shared" si="22"/>
        <v>108</v>
      </c>
      <c r="H35" s="285">
        <f t="shared" si="22"/>
        <v>0</v>
      </c>
      <c r="I35" s="285">
        <f t="shared" si="22"/>
        <v>252</v>
      </c>
      <c r="J35" s="285">
        <f t="shared" si="22"/>
        <v>540</v>
      </c>
      <c r="K35" s="285">
        <f t="shared" si="22"/>
        <v>20</v>
      </c>
      <c r="L35" s="285"/>
      <c r="M35" s="285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546" t="s">
        <v>23</v>
      </c>
      <c r="AH35" s="547">
        <f>SUM(AH28:AH34)</f>
        <v>30</v>
      </c>
      <c r="AI35" s="548">
        <f>SUM(AI28:AI34)</f>
        <v>900</v>
      </c>
      <c r="AJ35" s="548">
        <f t="shared" ref="AJ35:AO35" si="23">SUM(AJ28:AJ34)</f>
        <v>342</v>
      </c>
      <c r="AK35" s="548">
        <f t="shared" si="23"/>
        <v>144</v>
      </c>
      <c r="AL35" s="548">
        <f t="shared" si="23"/>
        <v>0</v>
      </c>
      <c r="AM35" s="548">
        <f t="shared" si="23"/>
        <v>198</v>
      </c>
      <c r="AN35" s="548">
        <f t="shared" si="23"/>
        <v>558</v>
      </c>
      <c r="AO35" s="548">
        <f t="shared" si="23"/>
        <v>19</v>
      </c>
      <c r="AP35" s="548"/>
      <c r="AQ35" s="548"/>
      <c r="AR35" s="10"/>
    </row>
    <row r="36" spans="1:45" ht="12.75" x14ac:dyDescent="0.2">
      <c r="C36" s="9" t="s">
        <v>24</v>
      </c>
      <c r="D36" s="12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2.75" x14ac:dyDescent="0.2">
      <c r="C41" s="2" t="s">
        <v>212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212</v>
      </c>
    </row>
    <row r="42" spans="1:45" ht="15" customHeight="1" x14ac:dyDescent="0.2">
      <c r="C42" s="1297" t="s">
        <v>0</v>
      </c>
      <c r="D42" s="1298" t="s">
        <v>1</v>
      </c>
      <c r="E42" s="1299" t="s">
        <v>2</v>
      </c>
      <c r="F42" s="1299"/>
      <c r="G42" s="1299"/>
      <c r="H42" s="1299"/>
      <c r="I42" s="1299"/>
      <c r="J42" s="1159"/>
      <c r="K42" s="1298" t="s">
        <v>3</v>
      </c>
      <c r="L42" s="1298" t="s">
        <v>4</v>
      </c>
      <c r="M42" s="1298" t="s">
        <v>5</v>
      </c>
      <c r="N42" s="289"/>
      <c r="O42" s="289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297" t="s">
        <v>0</v>
      </c>
      <c r="AH42" s="1298" t="s">
        <v>1</v>
      </c>
      <c r="AI42" s="1299" t="s">
        <v>2</v>
      </c>
      <c r="AJ42" s="1299"/>
      <c r="AK42" s="1299"/>
      <c r="AL42" s="1299"/>
      <c r="AM42" s="1299"/>
      <c r="AN42" s="1159"/>
      <c r="AO42" s="1298" t="s">
        <v>3</v>
      </c>
      <c r="AP42" s="1298" t="s">
        <v>4</v>
      </c>
      <c r="AQ42" s="1298" t="s">
        <v>5</v>
      </c>
      <c r="AR42" s="289"/>
    </row>
    <row r="43" spans="1:45" ht="15" customHeight="1" x14ac:dyDescent="0.2">
      <c r="C43" s="1297"/>
      <c r="D43" s="1298"/>
      <c r="E43" s="1298" t="s">
        <v>6</v>
      </c>
      <c r="F43" s="1300" t="s">
        <v>7</v>
      </c>
      <c r="G43" s="1300"/>
      <c r="H43" s="1300"/>
      <c r="I43" s="1300"/>
      <c r="J43" s="1298" t="s">
        <v>26</v>
      </c>
      <c r="K43" s="1298"/>
      <c r="L43" s="1298"/>
      <c r="M43" s="1298"/>
      <c r="N43" s="289"/>
      <c r="O43" s="289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297"/>
      <c r="AH43" s="1298"/>
      <c r="AI43" s="1298" t="s">
        <v>6</v>
      </c>
      <c r="AJ43" s="1300" t="s">
        <v>7</v>
      </c>
      <c r="AK43" s="1300"/>
      <c r="AL43" s="1300"/>
      <c r="AM43" s="1300"/>
      <c r="AN43" s="1298" t="s">
        <v>26</v>
      </c>
      <c r="AO43" s="1298"/>
      <c r="AP43" s="1298"/>
      <c r="AQ43" s="1298"/>
      <c r="AR43" s="289"/>
    </row>
    <row r="44" spans="1:45" ht="15" customHeight="1" x14ac:dyDescent="0.2">
      <c r="C44" s="1297"/>
      <c r="D44" s="1298"/>
      <c r="E44" s="1159"/>
      <c r="F44" s="1298" t="s">
        <v>9</v>
      </c>
      <c r="G44" s="1299" t="s">
        <v>10</v>
      </c>
      <c r="H44" s="1159"/>
      <c r="I44" s="1159"/>
      <c r="J44" s="1159"/>
      <c r="K44" s="1298"/>
      <c r="L44" s="1298"/>
      <c r="M44" s="1298"/>
      <c r="N44" s="289"/>
      <c r="O44" s="289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297"/>
      <c r="AH44" s="1298"/>
      <c r="AI44" s="1159"/>
      <c r="AJ44" s="1298" t="s">
        <v>9</v>
      </c>
      <c r="AK44" s="1299" t="s">
        <v>10</v>
      </c>
      <c r="AL44" s="1159"/>
      <c r="AM44" s="1159"/>
      <c r="AN44" s="1159"/>
      <c r="AO44" s="1298"/>
      <c r="AP44" s="1298"/>
      <c r="AQ44" s="1298"/>
      <c r="AR44" s="289"/>
    </row>
    <row r="45" spans="1:45" ht="15" customHeight="1" x14ac:dyDescent="0.2">
      <c r="C45" s="1297"/>
      <c r="D45" s="1298"/>
      <c r="E45" s="1159"/>
      <c r="F45" s="1301"/>
      <c r="G45" s="1298" t="s">
        <v>11</v>
      </c>
      <c r="H45" s="1298" t="s">
        <v>12</v>
      </c>
      <c r="I45" s="1298" t="s">
        <v>13</v>
      </c>
      <c r="J45" s="1159"/>
      <c r="K45" s="1298"/>
      <c r="L45" s="1298"/>
      <c r="M45" s="1298"/>
      <c r="N45" s="289"/>
      <c r="O45" s="289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297"/>
      <c r="AH45" s="1298"/>
      <c r="AI45" s="1159"/>
      <c r="AJ45" s="1301"/>
      <c r="AK45" s="1298" t="s">
        <v>11</v>
      </c>
      <c r="AL45" s="1298" t="s">
        <v>12</v>
      </c>
      <c r="AM45" s="1298" t="s">
        <v>13</v>
      </c>
      <c r="AN45" s="1159"/>
      <c r="AO45" s="1298"/>
      <c r="AP45" s="1298"/>
      <c r="AQ45" s="1298"/>
      <c r="AR45" s="289"/>
    </row>
    <row r="46" spans="1:45" ht="12.75" x14ac:dyDescent="0.2">
      <c r="C46" s="1297"/>
      <c r="D46" s="1298"/>
      <c r="E46" s="1159"/>
      <c r="F46" s="1301"/>
      <c r="G46" s="1298"/>
      <c r="H46" s="1298"/>
      <c r="I46" s="1298"/>
      <c r="J46" s="1159"/>
      <c r="K46" s="1298"/>
      <c r="L46" s="1298"/>
      <c r="M46" s="1298"/>
      <c r="N46" s="289"/>
      <c r="O46" s="289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297"/>
      <c r="AH46" s="1298"/>
      <c r="AI46" s="1159"/>
      <c r="AJ46" s="1301"/>
      <c r="AK46" s="1298"/>
      <c r="AL46" s="1298"/>
      <c r="AM46" s="1298"/>
      <c r="AN46" s="1159"/>
      <c r="AO46" s="1298"/>
      <c r="AP46" s="1298"/>
      <c r="AQ46" s="1298"/>
      <c r="AR46" s="289"/>
    </row>
    <row r="47" spans="1:45" ht="12.75" x14ac:dyDescent="0.2">
      <c r="C47" s="1297"/>
      <c r="D47" s="1298"/>
      <c r="E47" s="1159"/>
      <c r="F47" s="1301"/>
      <c r="G47" s="1298"/>
      <c r="H47" s="1298"/>
      <c r="I47" s="1298"/>
      <c r="J47" s="1159"/>
      <c r="K47" s="1298"/>
      <c r="L47" s="1298"/>
      <c r="M47" s="1298"/>
      <c r="N47" s="289"/>
      <c r="O47" s="289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297"/>
      <c r="AH47" s="1298"/>
      <c r="AI47" s="1159"/>
      <c r="AJ47" s="1301"/>
      <c r="AK47" s="1298"/>
      <c r="AL47" s="1298"/>
      <c r="AM47" s="1298"/>
      <c r="AN47" s="1159"/>
      <c r="AO47" s="1298"/>
      <c r="AP47" s="1298"/>
      <c r="AQ47" s="1298"/>
      <c r="AR47" s="289"/>
    </row>
    <row r="48" spans="1:45" ht="12.75" x14ac:dyDescent="0.2">
      <c r="C48" s="1297"/>
      <c r="D48" s="1298"/>
      <c r="E48" s="1159"/>
      <c r="F48" s="1301"/>
      <c r="G48" s="1298"/>
      <c r="H48" s="1298"/>
      <c r="I48" s="1298"/>
      <c r="J48" s="1159"/>
      <c r="K48" s="1298"/>
      <c r="L48" s="1298"/>
      <c r="M48" s="1298"/>
      <c r="N48" s="289"/>
      <c r="O48" s="289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297"/>
      <c r="AH48" s="1298"/>
      <c r="AI48" s="1159"/>
      <c r="AJ48" s="1301"/>
      <c r="AK48" s="1298"/>
      <c r="AL48" s="1298"/>
      <c r="AM48" s="1298"/>
      <c r="AN48" s="1159"/>
      <c r="AO48" s="1298"/>
      <c r="AP48" s="1298"/>
      <c r="AQ48" s="1298"/>
      <c r="AR48" s="289"/>
    </row>
    <row r="49" spans="1:45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290"/>
      <c r="O49" s="29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420">
        <f t="shared" ref="AI49:AI56" si="29">AH49*30</f>
        <v>90</v>
      </c>
      <c r="AJ49" s="420">
        <f t="shared" ref="AJ49:AJ56" si="30">AK49+AL49+AM49</f>
        <v>45</v>
      </c>
      <c r="AK49" s="420"/>
      <c r="AL49" s="420"/>
      <c r="AM49" s="420">
        <v>45</v>
      </c>
      <c r="AN49" s="420">
        <f t="shared" ref="AN49:AN56" si="31">AI49-AJ49</f>
        <v>45</v>
      </c>
      <c r="AO49" s="421">
        <f t="shared" ref="AO49:AO56" si="32">AJ49/15</f>
        <v>3</v>
      </c>
      <c r="AP49" s="420" t="s">
        <v>17</v>
      </c>
      <c r="AQ49" s="421">
        <f t="shared" ref="AQ49:AQ56" si="33">AJ49/AI49*100</f>
        <v>50</v>
      </c>
      <c r="AR49" s="290"/>
    </row>
    <row r="50" spans="1:45" ht="12.75" x14ac:dyDescent="0.2">
      <c r="A50" s="1" t="s">
        <v>17</v>
      </c>
      <c r="B50" s="1" t="s">
        <v>15</v>
      </c>
      <c r="C50" s="4" t="s">
        <v>290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290"/>
      <c r="O50" s="29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362</v>
      </c>
      <c r="AH50" s="421">
        <v>4</v>
      </c>
      <c r="AI50" s="420">
        <f t="shared" si="29"/>
        <v>120</v>
      </c>
      <c r="AJ50" s="420">
        <f t="shared" si="30"/>
        <v>60</v>
      </c>
      <c r="AK50" s="420">
        <v>30</v>
      </c>
      <c r="AL50" s="420"/>
      <c r="AM50" s="420">
        <v>30</v>
      </c>
      <c r="AN50" s="420">
        <f t="shared" si="31"/>
        <v>60</v>
      </c>
      <c r="AO50" s="421">
        <f t="shared" si="32"/>
        <v>4</v>
      </c>
      <c r="AP50" s="420" t="s">
        <v>17</v>
      </c>
      <c r="AQ50" s="421">
        <f t="shared" si="33"/>
        <v>50</v>
      </c>
      <c r="AR50" s="290"/>
      <c r="AS50" s="3">
        <v>4</v>
      </c>
    </row>
    <row r="51" spans="1:45" ht="12.75" x14ac:dyDescent="0.2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290"/>
      <c r="O51" s="29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90"/>
      <c r="AE51" s="1" t="s">
        <v>13</v>
      </c>
      <c r="AF51" s="1" t="s">
        <v>15</v>
      </c>
      <c r="AG51" s="4" t="s">
        <v>39</v>
      </c>
      <c r="AH51" s="421">
        <v>6</v>
      </c>
      <c r="AI51" s="420">
        <f t="shared" si="29"/>
        <v>180</v>
      </c>
      <c r="AJ51" s="420">
        <f t="shared" si="30"/>
        <v>60</v>
      </c>
      <c r="AK51" s="420">
        <v>30</v>
      </c>
      <c r="AL51" s="420"/>
      <c r="AM51" s="420">
        <v>30</v>
      </c>
      <c r="AN51" s="420">
        <f t="shared" si="31"/>
        <v>120</v>
      </c>
      <c r="AO51" s="421">
        <f t="shared" si="32"/>
        <v>4</v>
      </c>
      <c r="AP51" s="420" t="s">
        <v>19</v>
      </c>
      <c r="AQ51" s="421">
        <f t="shared" si="33"/>
        <v>33.333333333333329</v>
      </c>
      <c r="AR51" s="722" t="s">
        <v>350</v>
      </c>
    </row>
    <row r="52" spans="1:45" ht="12.75" x14ac:dyDescent="0.2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290"/>
      <c r="O52" s="29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363</v>
      </c>
      <c r="AH52" s="421">
        <v>3</v>
      </c>
      <c r="AI52" s="420">
        <f t="shared" si="29"/>
        <v>90</v>
      </c>
      <c r="AJ52" s="420">
        <f t="shared" si="30"/>
        <v>30</v>
      </c>
      <c r="AK52" s="420">
        <v>15</v>
      </c>
      <c r="AL52" s="420"/>
      <c r="AM52" s="420">
        <v>15</v>
      </c>
      <c r="AN52" s="420">
        <f t="shared" si="31"/>
        <v>60</v>
      </c>
      <c r="AO52" s="421">
        <f t="shared" si="32"/>
        <v>2</v>
      </c>
      <c r="AP52" s="420" t="s">
        <v>17</v>
      </c>
      <c r="AQ52" s="421">
        <f t="shared" si="33"/>
        <v>33.333333333333329</v>
      </c>
      <c r="AR52" s="722" t="s">
        <v>352</v>
      </c>
    </row>
    <row r="53" spans="1:45" ht="12.75" x14ac:dyDescent="0.2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290"/>
      <c r="O53" s="29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462</v>
      </c>
      <c r="AH53" s="421">
        <v>4</v>
      </c>
      <c r="AI53" s="420">
        <f t="shared" si="29"/>
        <v>120</v>
      </c>
      <c r="AJ53" s="420">
        <f t="shared" si="30"/>
        <v>60</v>
      </c>
      <c r="AK53" s="420">
        <v>30</v>
      </c>
      <c r="AL53" s="420"/>
      <c r="AM53" s="420">
        <v>30</v>
      </c>
      <c r="AN53" s="420">
        <f t="shared" si="31"/>
        <v>60</v>
      </c>
      <c r="AO53" s="421">
        <f t="shared" si="32"/>
        <v>4</v>
      </c>
      <c r="AP53" s="420" t="s">
        <v>19</v>
      </c>
      <c r="AQ53" s="421">
        <f t="shared" si="33"/>
        <v>50</v>
      </c>
      <c r="AR53" s="290"/>
    </row>
    <row r="54" spans="1:45" ht="16.5" customHeight="1" x14ac:dyDescent="0.2">
      <c r="A54" s="1" t="s">
        <v>17</v>
      </c>
      <c r="B54" s="1" t="s">
        <v>30</v>
      </c>
      <c r="C54" s="4" t="s">
        <v>205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290"/>
      <c r="O54" s="29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138</v>
      </c>
      <c r="AH54" s="421">
        <v>3</v>
      </c>
      <c r="AI54" s="420">
        <f t="shared" si="29"/>
        <v>90</v>
      </c>
      <c r="AJ54" s="420">
        <f t="shared" si="30"/>
        <v>45</v>
      </c>
      <c r="AK54" s="420">
        <v>15</v>
      </c>
      <c r="AL54" s="420"/>
      <c r="AM54" s="420">
        <v>30</v>
      </c>
      <c r="AN54" s="420">
        <f t="shared" si="31"/>
        <v>45</v>
      </c>
      <c r="AO54" s="421">
        <f t="shared" si="32"/>
        <v>3</v>
      </c>
      <c r="AP54" s="420" t="s">
        <v>19</v>
      </c>
      <c r="AQ54" s="421">
        <f t="shared" si="33"/>
        <v>50</v>
      </c>
      <c r="AR54" s="290"/>
    </row>
    <row r="55" spans="1:45" ht="12" customHeight="1" x14ac:dyDescent="0.2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290"/>
      <c r="O55" s="29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368</v>
      </c>
      <c r="AH55" s="421">
        <v>3</v>
      </c>
      <c r="AI55" s="420">
        <f t="shared" si="29"/>
        <v>90</v>
      </c>
      <c r="AJ55" s="420">
        <f>AK55+AL55+AM55</f>
        <v>36</v>
      </c>
      <c r="AK55" s="420">
        <v>18</v>
      </c>
      <c r="AL55" s="420"/>
      <c r="AM55" s="420">
        <v>18</v>
      </c>
      <c r="AN55" s="420">
        <f t="shared" si="31"/>
        <v>54</v>
      </c>
      <c r="AO55" s="421">
        <f>AJ55/18</f>
        <v>2</v>
      </c>
      <c r="AP55" s="420" t="s">
        <v>17</v>
      </c>
      <c r="AQ55" s="421">
        <f t="shared" si="33"/>
        <v>40</v>
      </c>
      <c r="AR55" s="290"/>
      <c r="AS55" s="3">
        <v>3</v>
      </c>
    </row>
    <row r="56" spans="1:45" ht="12.75" x14ac:dyDescent="0.2">
      <c r="C56" s="8" t="s">
        <v>23</v>
      </c>
      <c r="D56" s="286">
        <f t="shared" ref="D56:L56" si="34">SUM(D49:D54)</f>
        <v>27</v>
      </c>
      <c r="E56" s="285">
        <f t="shared" si="34"/>
        <v>810</v>
      </c>
      <c r="F56" s="285">
        <f t="shared" si="34"/>
        <v>315</v>
      </c>
      <c r="G56" s="285">
        <f t="shared" si="34"/>
        <v>135</v>
      </c>
      <c r="H56" s="285">
        <f t="shared" si="34"/>
        <v>15</v>
      </c>
      <c r="I56" s="285">
        <f t="shared" si="34"/>
        <v>165</v>
      </c>
      <c r="J56" s="285">
        <f t="shared" si="34"/>
        <v>495</v>
      </c>
      <c r="K56" s="285">
        <f t="shared" si="34"/>
        <v>21</v>
      </c>
      <c r="L56" s="285">
        <f t="shared" si="34"/>
        <v>0</v>
      </c>
      <c r="M56" s="285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443</v>
      </c>
      <c r="AH56" s="421">
        <v>4</v>
      </c>
      <c r="AI56" s="420">
        <f t="shared" si="29"/>
        <v>120</v>
      </c>
      <c r="AJ56" s="420">
        <f t="shared" si="30"/>
        <v>45</v>
      </c>
      <c r="AK56" s="420">
        <v>30</v>
      </c>
      <c r="AL56" s="420"/>
      <c r="AM56" s="420">
        <v>15</v>
      </c>
      <c r="AN56" s="420">
        <f t="shared" si="31"/>
        <v>75</v>
      </c>
      <c r="AO56" s="421">
        <f t="shared" si="32"/>
        <v>3</v>
      </c>
      <c r="AP56" s="420" t="s">
        <v>17</v>
      </c>
      <c r="AQ56" s="421">
        <f t="shared" si="33"/>
        <v>37.5</v>
      </c>
      <c r="AR56" s="290"/>
      <c r="AS56" s="3">
        <v>4</v>
      </c>
    </row>
    <row r="57" spans="1:45" ht="12.75" x14ac:dyDescent="0.2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546" t="s">
        <v>23</v>
      </c>
      <c r="AH57" s="547">
        <f>SUM(AH49:AH56)</f>
        <v>30</v>
      </c>
      <c r="AI57" s="548">
        <f>SUM(AI49:AI56)</f>
        <v>900</v>
      </c>
      <c r="AJ57" s="548">
        <f t="shared" ref="AJ57:AO57" si="35">SUM(AJ49:AJ56)</f>
        <v>381</v>
      </c>
      <c r="AK57" s="548">
        <f t="shared" si="35"/>
        <v>168</v>
      </c>
      <c r="AL57" s="548">
        <f t="shared" si="35"/>
        <v>0</v>
      </c>
      <c r="AM57" s="548">
        <f t="shared" si="35"/>
        <v>213</v>
      </c>
      <c r="AN57" s="548">
        <f t="shared" si="35"/>
        <v>519</v>
      </c>
      <c r="AO57" s="548">
        <f t="shared" si="35"/>
        <v>25</v>
      </c>
      <c r="AP57" s="548">
        <f>SUM(AP49:AP56)</f>
        <v>0</v>
      </c>
      <c r="AQ57" s="548"/>
    </row>
    <row r="58" spans="1:45" ht="12.75" x14ac:dyDescent="0.2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351</v>
      </c>
    </row>
    <row r="59" spans="1:45" ht="15" customHeight="1" x14ac:dyDescent="0.2">
      <c r="C59" s="2" t="s">
        <v>213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213</v>
      </c>
    </row>
    <row r="60" spans="1:45" ht="15" customHeight="1" x14ac:dyDescent="0.2">
      <c r="C60" s="1297" t="s">
        <v>0</v>
      </c>
      <c r="D60" s="1298" t="s">
        <v>1</v>
      </c>
      <c r="E60" s="1299" t="s">
        <v>2</v>
      </c>
      <c r="F60" s="1299"/>
      <c r="G60" s="1299"/>
      <c r="H60" s="1299"/>
      <c r="I60" s="1299"/>
      <c r="J60" s="1159"/>
      <c r="K60" s="1298" t="s">
        <v>3</v>
      </c>
      <c r="L60" s="1298" t="s">
        <v>4</v>
      </c>
      <c r="M60" s="1298" t="s">
        <v>5</v>
      </c>
      <c r="N60" s="289"/>
      <c r="O60" s="289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297" t="s">
        <v>0</v>
      </c>
      <c r="AH60" s="1298" t="s">
        <v>1</v>
      </c>
      <c r="AI60" s="1299" t="s">
        <v>2</v>
      </c>
      <c r="AJ60" s="1299"/>
      <c r="AK60" s="1299"/>
      <c r="AL60" s="1299"/>
      <c r="AM60" s="1299"/>
      <c r="AN60" s="1159"/>
      <c r="AO60" s="1298" t="s">
        <v>3</v>
      </c>
      <c r="AP60" s="1298" t="s">
        <v>4</v>
      </c>
      <c r="AQ60" s="1298" t="s">
        <v>5</v>
      </c>
      <c r="AR60" s="289"/>
    </row>
    <row r="61" spans="1:45" ht="15" customHeight="1" x14ac:dyDescent="0.2">
      <c r="C61" s="1297"/>
      <c r="D61" s="1298"/>
      <c r="E61" s="1298" t="s">
        <v>6</v>
      </c>
      <c r="F61" s="1300" t="s">
        <v>7</v>
      </c>
      <c r="G61" s="1300"/>
      <c r="H61" s="1300"/>
      <c r="I61" s="1300"/>
      <c r="J61" s="1298" t="s">
        <v>26</v>
      </c>
      <c r="K61" s="1298"/>
      <c r="L61" s="1298"/>
      <c r="M61" s="1298"/>
      <c r="N61" s="289"/>
      <c r="O61" s="289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297"/>
      <c r="AH61" s="1298"/>
      <c r="AI61" s="1298" t="s">
        <v>6</v>
      </c>
      <c r="AJ61" s="1300" t="s">
        <v>7</v>
      </c>
      <c r="AK61" s="1300"/>
      <c r="AL61" s="1300"/>
      <c r="AM61" s="1300"/>
      <c r="AN61" s="1298" t="s">
        <v>26</v>
      </c>
      <c r="AO61" s="1298"/>
      <c r="AP61" s="1298"/>
      <c r="AQ61" s="1298"/>
      <c r="AR61" s="289"/>
    </row>
    <row r="62" spans="1:45" ht="15" customHeight="1" x14ac:dyDescent="0.2">
      <c r="C62" s="1297"/>
      <c r="D62" s="1298"/>
      <c r="E62" s="1159"/>
      <c r="F62" s="1298" t="s">
        <v>9</v>
      </c>
      <c r="G62" s="1299" t="s">
        <v>10</v>
      </c>
      <c r="H62" s="1159"/>
      <c r="I62" s="1159"/>
      <c r="J62" s="1159"/>
      <c r="K62" s="1298"/>
      <c r="L62" s="1298"/>
      <c r="M62" s="1298"/>
      <c r="N62" s="289"/>
      <c r="O62" s="289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297"/>
      <c r="AH62" s="1298"/>
      <c r="AI62" s="1159"/>
      <c r="AJ62" s="1298" t="s">
        <v>9</v>
      </c>
      <c r="AK62" s="1299" t="s">
        <v>10</v>
      </c>
      <c r="AL62" s="1159"/>
      <c r="AM62" s="1159"/>
      <c r="AN62" s="1159"/>
      <c r="AO62" s="1298"/>
      <c r="AP62" s="1298"/>
      <c r="AQ62" s="1298"/>
      <c r="AR62" s="289"/>
    </row>
    <row r="63" spans="1:45" ht="12.75" customHeight="1" x14ac:dyDescent="0.2">
      <c r="C63" s="1297"/>
      <c r="D63" s="1298"/>
      <c r="E63" s="1159"/>
      <c r="F63" s="1301"/>
      <c r="G63" s="1298" t="s">
        <v>11</v>
      </c>
      <c r="H63" s="1298" t="s">
        <v>12</v>
      </c>
      <c r="I63" s="1298" t="s">
        <v>13</v>
      </c>
      <c r="J63" s="1159"/>
      <c r="K63" s="1298"/>
      <c r="L63" s="1298"/>
      <c r="M63" s="1298"/>
      <c r="N63" s="289"/>
      <c r="O63" s="289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297"/>
      <c r="AH63" s="1298"/>
      <c r="AI63" s="1159"/>
      <c r="AJ63" s="1301"/>
      <c r="AK63" s="1298" t="s">
        <v>11</v>
      </c>
      <c r="AL63" s="1298" t="s">
        <v>12</v>
      </c>
      <c r="AM63" s="1298" t="s">
        <v>13</v>
      </c>
      <c r="AN63" s="1159"/>
      <c r="AO63" s="1298"/>
      <c r="AP63" s="1298"/>
      <c r="AQ63" s="1298"/>
      <c r="AR63" s="289"/>
    </row>
    <row r="64" spans="1:45" ht="12.75" x14ac:dyDescent="0.2">
      <c r="C64" s="1297"/>
      <c r="D64" s="1298"/>
      <c r="E64" s="1159"/>
      <c r="F64" s="1301"/>
      <c r="G64" s="1298"/>
      <c r="H64" s="1298"/>
      <c r="I64" s="1298"/>
      <c r="J64" s="1159"/>
      <c r="K64" s="1298"/>
      <c r="L64" s="1298"/>
      <c r="M64" s="1298"/>
      <c r="N64" s="289"/>
      <c r="O64" s="289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297"/>
      <c r="AH64" s="1298"/>
      <c r="AI64" s="1159"/>
      <c r="AJ64" s="1301"/>
      <c r="AK64" s="1298"/>
      <c r="AL64" s="1298"/>
      <c r="AM64" s="1298"/>
      <c r="AN64" s="1159"/>
      <c r="AO64" s="1298"/>
      <c r="AP64" s="1298"/>
      <c r="AQ64" s="1298"/>
      <c r="AR64" s="289"/>
    </row>
    <row r="65" spans="1:45" ht="12.75" x14ac:dyDescent="0.2">
      <c r="C65" s="1297"/>
      <c r="D65" s="1298"/>
      <c r="E65" s="1159"/>
      <c r="F65" s="1301"/>
      <c r="G65" s="1298"/>
      <c r="H65" s="1298"/>
      <c r="I65" s="1298"/>
      <c r="J65" s="1159"/>
      <c r="K65" s="1298"/>
      <c r="L65" s="1298"/>
      <c r="M65" s="1298"/>
      <c r="N65" s="289"/>
      <c r="O65" s="289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297"/>
      <c r="AH65" s="1298"/>
      <c r="AI65" s="1159"/>
      <c r="AJ65" s="1301"/>
      <c r="AK65" s="1298"/>
      <c r="AL65" s="1298"/>
      <c r="AM65" s="1298"/>
      <c r="AN65" s="1159"/>
      <c r="AO65" s="1298"/>
      <c r="AP65" s="1298"/>
      <c r="AQ65" s="1298"/>
      <c r="AR65" s="289"/>
    </row>
    <row r="66" spans="1:45" ht="12.75" x14ac:dyDescent="0.2">
      <c r="C66" s="1297"/>
      <c r="D66" s="1298"/>
      <c r="E66" s="1159"/>
      <c r="F66" s="1301"/>
      <c r="G66" s="1298"/>
      <c r="H66" s="1298"/>
      <c r="I66" s="1298"/>
      <c r="J66" s="1159"/>
      <c r="K66" s="1298"/>
      <c r="L66" s="1298"/>
      <c r="M66" s="1298"/>
      <c r="N66" s="289"/>
      <c r="O66" s="289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297"/>
      <c r="AH66" s="1298"/>
      <c r="AI66" s="1159"/>
      <c r="AJ66" s="1301"/>
      <c r="AK66" s="1298"/>
      <c r="AL66" s="1298"/>
      <c r="AM66" s="1298"/>
      <c r="AN66" s="1159"/>
      <c r="AO66" s="1298"/>
      <c r="AP66" s="1298"/>
      <c r="AQ66" s="1298"/>
      <c r="AR66" s="289"/>
    </row>
    <row r="67" spans="1:45" ht="12.75" x14ac:dyDescent="0.2">
      <c r="A67" s="1" t="s">
        <v>13</v>
      </c>
      <c r="B67" s="1" t="s">
        <v>15</v>
      </c>
      <c r="C67" s="8" t="s">
        <v>246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290"/>
      <c r="O67" s="29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8" t="s">
        <v>365</v>
      </c>
      <c r="AH67" s="5">
        <v>3</v>
      </c>
      <c r="AI67" s="420">
        <f>AH67*30</f>
        <v>90</v>
      </c>
      <c r="AJ67" s="420"/>
      <c r="AK67" s="420"/>
      <c r="AL67" s="420"/>
      <c r="AM67" s="420"/>
      <c r="AN67" s="420">
        <f>AI67-AJ67</f>
        <v>90</v>
      </c>
      <c r="AO67" s="421"/>
      <c r="AP67" s="420" t="s">
        <v>28</v>
      </c>
      <c r="AQ67" s="421">
        <f>AJ67/AI67*100</f>
        <v>0</v>
      </c>
      <c r="AR67" s="290"/>
      <c r="AS67" s="3">
        <v>3</v>
      </c>
    </row>
    <row r="68" spans="1:45" ht="12.75" x14ac:dyDescent="0.2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3" si="36">D68*30</f>
        <v>120</v>
      </c>
      <c r="F68" s="6">
        <f t="shared" ref="F68:F73" si="37">G68+H68+I68</f>
        <v>54</v>
      </c>
      <c r="G68" s="6"/>
      <c r="H68" s="6"/>
      <c r="I68" s="6">
        <v>54</v>
      </c>
      <c r="J68" s="6">
        <f t="shared" ref="J68:J73" si="38">E68-F68</f>
        <v>66</v>
      </c>
      <c r="K68" s="7">
        <f t="shared" ref="K68:K73" si="39">F68/18</f>
        <v>3</v>
      </c>
      <c r="L68" s="6" t="s">
        <v>28</v>
      </c>
      <c r="M68" s="7">
        <f t="shared" ref="M68:M73" si="40">F68/E68*100</f>
        <v>45</v>
      </c>
      <c r="N68" s="290"/>
      <c r="O68" s="29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91"/>
      <c r="AE68" s="1" t="s">
        <v>17</v>
      </c>
      <c r="AF68" s="1" t="s">
        <v>15</v>
      </c>
      <c r="AG68" s="4" t="s">
        <v>16</v>
      </c>
      <c r="AH68" s="421">
        <v>3</v>
      </c>
      <c r="AI68" s="420">
        <f t="shared" ref="AI68:AI74" si="41">AH68*30</f>
        <v>90</v>
      </c>
      <c r="AJ68" s="420">
        <f t="shared" ref="AJ68:AJ74" si="42">AK68+AL68+AM68</f>
        <v>36</v>
      </c>
      <c r="AK68" s="420"/>
      <c r="AL68" s="420"/>
      <c r="AM68" s="420">
        <v>36</v>
      </c>
      <c r="AN68" s="420">
        <f t="shared" ref="AN68:AN74" si="43">AI68-AJ68</f>
        <v>54</v>
      </c>
      <c r="AO68" s="421">
        <f t="shared" ref="AO68:AO74" si="44">AJ68/18</f>
        <v>2</v>
      </c>
      <c r="AP68" s="420" t="s">
        <v>17</v>
      </c>
      <c r="AQ68" s="421">
        <f t="shared" ref="AQ68:AQ73" si="45">AJ68/AI68*100</f>
        <v>40</v>
      </c>
      <c r="AR68" s="290"/>
    </row>
    <row r="69" spans="1:45" ht="12.75" x14ac:dyDescent="0.2">
      <c r="A69" s="1" t="s">
        <v>13</v>
      </c>
      <c r="B69" s="1" t="s">
        <v>15</v>
      </c>
      <c r="C69" s="11" t="s">
        <v>35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290"/>
      <c r="O69" s="29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91"/>
      <c r="AE69" s="1" t="s">
        <v>13</v>
      </c>
      <c r="AF69" s="1" t="s">
        <v>15</v>
      </c>
      <c r="AG69" s="4" t="s">
        <v>366</v>
      </c>
      <c r="AH69" s="551">
        <v>4</v>
      </c>
      <c r="AI69" s="420">
        <f t="shared" si="41"/>
        <v>120</v>
      </c>
      <c r="AJ69" s="420">
        <f t="shared" si="42"/>
        <v>54</v>
      </c>
      <c r="AK69" s="741">
        <v>36</v>
      </c>
      <c r="AL69" s="741"/>
      <c r="AM69" s="741">
        <v>18</v>
      </c>
      <c r="AN69" s="420">
        <f t="shared" si="43"/>
        <v>66</v>
      </c>
      <c r="AO69" s="421">
        <f t="shared" si="44"/>
        <v>3</v>
      </c>
      <c r="AP69" s="741" t="s">
        <v>19</v>
      </c>
      <c r="AQ69" s="421">
        <f t="shared" si="45"/>
        <v>45</v>
      </c>
      <c r="AR69" s="290"/>
      <c r="AS69" s="3">
        <v>4</v>
      </c>
    </row>
    <row r="70" spans="1:45" ht="15.75" customHeight="1" x14ac:dyDescent="0.2">
      <c r="A70" s="1" t="s">
        <v>13</v>
      </c>
      <c r="B70" s="1" t="s">
        <v>15</v>
      </c>
      <c r="C70" s="4" t="s">
        <v>236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290"/>
      <c r="O70" s="29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91"/>
      <c r="AE70" s="1" t="s">
        <v>13</v>
      </c>
      <c r="AF70" s="1" t="s">
        <v>15</v>
      </c>
      <c r="AG70" s="4" t="s">
        <v>371</v>
      </c>
      <c r="AH70" s="551">
        <v>4</v>
      </c>
      <c r="AI70" s="420">
        <f t="shared" si="41"/>
        <v>120</v>
      </c>
      <c r="AJ70" s="420">
        <f>AK70+AL70+AM70</f>
        <v>54</v>
      </c>
      <c r="AK70" s="741">
        <v>36</v>
      </c>
      <c r="AL70" s="741"/>
      <c r="AM70" s="741">
        <v>18</v>
      </c>
      <c r="AN70" s="420">
        <f>AI70-AJ70</f>
        <v>66</v>
      </c>
      <c r="AO70" s="421">
        <f t="shared" si="44"/>
        <v>3</v>
      </c>
      <c r="AP70" s="741" t="s">
        <v>19</v>
      </c>
      <c r="AQ70" s="421">
        <f>AJ70/AI70*100</f>
        <v>45</v>
      </c>
      <c r="AR70" s="290"/>
      <c r="AS70" s="3">
        <v>4</v>
      </c>
    </row>
    <row r="71" spans="1:45" ht="12.75" x14ac:dyDescent="0.2">
      <c r="A71" s="1" t="s">
        <v>13</v>
      </c>
      <c r="B71" s="1" t="s">
        <v>15</v>
      </c>
      <c r="C71" s="4" t="s">
        <v>36</v>
      </c>
      <c r="D71" s="7">
        <v>4</v>
      </c>
      <c r="E71" s="6">
        <f t="shared" si="36"/>
        <v>120</v>
      </c>
      <c r="F71" s="6">
        <f t="shared" si="37"/>
        <v>54</v>
      </c>
      <c r="G71" s="6">
        <v>18</v>
      </c>
      <c r="H71" s="6"/>
      <c r="I71" s="6">
        <v>36</v>
      </c>
      <c r="J71" s="6">
        <f t="shared" si="38"/>
        <v>66</v>
      </c>
      <c r="K71" s="7">
        <f t="shared" si="39"/>
        <v>3</v>
      </c>
      <c r="L71" s="6" t="s">
        <v>19</v>
      </c>
      <c r="M71" s="7">
        <f t="shared" si="40"/>
        <v>45</v>
      </c>
      <c r="N71" s="290"/>
      <c r="O71" s="29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91"/>
      <c r="AE71" s="1" t="s">
        <v>13</v>
      </c>
      <c r="AF71" s="1" t="s">
        <v>15</v>
      </c>
      <c r="AG71" s="4" t="s">
        <v>367</v>
      </c>
      <c r="AH71" s="421">
        <v>4</v>
      </c>
      <c r="AI71" s="420">
        <f t="shared" si="41"/>
        <v>120</v>
      </c>
      <c r="AJ71" s="420">
        <f t="shared" si="42"/>
        <v>54</v>
      </c>
      <c r="AK71" s="420">
        <v>18</v>
      </c>
      <c r="AL71" s="420"/>
      <c r="AM71" s="420">
        <v>36</v>
      </c>
      <c r="AN71" s="420">
        <f t="shared" si="43"/>
        <v>66</v>
      </c>
      <c r="AO71" s="421">
        <f t="shared" si="44"/>
        <v>3</v>
      </c>
      <c r="AP71" s="420" t="s">
        <v>19</v>
      </c>
      <c r="AQ71" s="421">
        <f t="shared" si="45"/>
        <v>45</v>
      </c>
      <c r="AR71" s="290"/>
      <c r="AS71" s="545">
        <v>4</v>
      </c>
    </row>
    <row r="72" spans="1:45" ht="25.5" x14ac:dyDescent="0.2">
      <c r="A72" s="1" t="s">
        <v>17</v>
      </c>
      <c r="B72" s="1" t="s">
        <v>30</v>
      </c>
      <c r="C72" s="4" t="s">
        <v>218</v>
      </c>
      <c r="D72" s="7">
        <v>3.5</v>
      </c>
      <c r="E72" s="6">
        <f t="shared" si="36"/>
        <v>105</v>
      </c>
      <c r="F72" s="6">
        <f t="shared" si="37"/>
        <v>36</v>
      </c>
      <c r="G72" s="6">
        <v>18</v>
      </c>
      <c r="H72" s="6"/>
      <c r="I72" s="6">
        <v>18</v>
      </c>
      <c r="J72" s="6">
        <f t="shared" si="38"/>
        <v>69</v>
      </c>
      <c r="K72" s="7">
        <f t="shared" si="39"/>
        <v>2</v>
      </c>
      <c r="L72" s="6" t="s">
        <v>17</v>
      </c>
      <c r="M72" s="7">
        <f t="shared" si="40"/>
        <v>34.285714285714285</v>
      </c>
      <c r="N72" s="290"/>
      <c r="O72" s="29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91"/>
      <c r="AE72" s="1" t="s">
        <v>17</v>
      </c>
      <c r="AF72" s="1" t="s">
        <v>30</v>
      </c>
      <c r="AG72" s="4" t="s">
        <v>444</v>
      </c>
      <c r="AH72" s="421">
        <v>4</v>
      </c>
      <c r="AI72" s="420">
        <f t="shared" si="41"/>
        <v>120</v>
      </c>
      <c r="AJ72" s="420">
        <f t="shared" si="42"/>
        <v>36</v>
      </c>
      <c r="AK72" s="420">
        <v>18</v>
      </c>
      <c r="AL72" s="420"/>
      <c r="AM72" s="420">
        <v>18</v>
      </c>
      <c r="AN72" s="420">
        <f t="shared" si="43"/>
        <v>84</v>
      </c>
      <c r="AO72" s="421">
        <f t="shared" si="44"/>
        <v>2</v>
      </c>
      <c r="AP72" s="420" t="s">
        <v>17</v>
      </c>
      <c r="AQ72" s="421">
        <f t="shared" si="45"/>
        <v>30</v>
      </c>
      <c r="AR72" s="722" t="s">
        <v>350</v>
      </c>
    </row>
    <row r="73" spans="1:45" ht="25.5" x14ac:dyDescent="0.2">
      <c r="A73" s="1" t="s">
        <v>13</v>
      </c>
      <c r="B73" s="1" t="s">
        <v>15</v>
      </c>
      <c r="C73" s="4" t="s">
        <v>284</v>
      </c>
      <c r="D73" s="7">
        <v>1</v>
      </c>
      <c r="E73" s="6">
        <f t="shared" si="36"/>
        <v>30</v>
      </c>
      <c r="F73" s="6">
        <f t="shared" si="37"/>
        <v>15</v>
      </c>
      <c r="G73" s="6"/>
      <c r="H73" s="6"/>
      <c r="I73" s="6">
        <v>15</v>
      </c>
      <c r="J73" s="6">
        <f t="shared" si="38"/>
        <v>15</v>
      </c>
      <c r="K73" s="7">
        <f t="shared" si="39"/>
        <v>0.83333333333333337</v>
      </c>
      <c r="L73" s="6" t="s">
        <v>17</v>
      </c>
      <c r="M73" s="7">
        <f t="shared" si="40"/>
        <v>50</v>
      </c>
      <c r="N73" s="290"/>
      <c r="O73" s="29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E73" s="1" t="s">
        <v>13</v>
      </c>
      <c r="AF73" s="1" t="s">
        <v>15</v>
      </c>
      <c r="AG73" s="4" t="s">
        <v>364</v>
      </c>
      <c r="AH73" s="421">
        <v>4</v>
      </c>
      <c r="AI73" s="420">
        <f t="shared" si="41"/>
        <v>120</v>
      </c>
      <c r="AJ73" s="420">
        <f t="shared" si="42"/>
        <v>36</v>
      </c>
      <c r="AK73" s="420"/>
      <c r="AL73" s="420"/>
      <c r="AM73" s="420">
        <v>36</v>
      </c>
      <c r="AN73" s="420">
        <f t="shared" si="43"/>
        <v>84</v>
      </c>
      <c r="AO73" s="421">
        <f t="shared" si="44"/>
        <v>2</v>
      </c>
      <c r="AP73" s="420" t="s">
        <v>17</v>
      </c>
      <c r="AQ73" s="421">
        <f t="shared" si="45"/>
        <v>30</v>
      </c>
      <c r="AR73" s="722" t="s">
        <v>377</v>
      </c>
      <c r="AS73" s="3">
        <v>4</v>
      </c>
    </row>
    <row r="74" spans="1:45" ht="25.5" x14ac:dyDescent="0.2">
      <c r="C74" s="4"/>
      <c r="D74" s="7"/>
      <c r="E74" s="6"/>
      <c r="F74" s="6"/>
      <c r="G74" s="6"/>
      <c r="H74" s="6"/>
      <c r="I74" s="6"/>
      <c r="J74" s="6"/>
      <c r="K74" s="7"/>
      <c r="L74" s="6"/>
      <c r="M74" s="7"/>
      <c r="N74" s="290"/>
      <c r="O74" s="29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30</v>
      </c>
      <c r="AG74" s="4" t="s">
        <v>459</v>
      </c>
      <c r="AH74" s="421">
        <v>4</v>
      </c>
      <c r="AI74" s="420">
        <f t="shared" si="41"/>
        <v>120</v>
      </c>
      <c r="AJ74" s="420">
        <f t="shared" si="42"/>
        <v>54</v>
      </c>
      <c r="AK74" s="420">
        <v>18</v>
      </c>
      <c r="AL74" s="420"/>
      <c r="AM74" s="420">
        <v>36</v>
      </c>
      <c r="AN74" s="420">
        <f t="shared" si="43"/>
        <v>66</v>
      </c>
      <c r="AO74" s="421">
        <f t="shared" si="44"/>
        <v>3</v>
      </c>
      <c r="AP74" s="420" t="s">
        <v>17</v>
      </c>
      <c r="AQ74" s="421">
        <f>AJ74/AI74*100</f>
        <v>45</v>
      </c>
      <c r="AS74" s="3">
        <v>4</v>
      </c>
    </row>
    <row r="75" spans="1:45" ht="12.75" x14ac:dyDescent="0.2">
      <c r="C75" s="8" t="s">
        <v>23</v>
      </c>
      <c r="D75" s="286">
        <f t="shared" ref="D75:K75" si="46">SUM(D67:D73)</f>
        <v>26</v>
      </c>
      <c r="E75" s="285">
        <f t="shared" si="46"/>
        <v>780</v>
      </c>
      <c r="F75" s="285">
        <f t="shared" si="46"/>
        <v>285</v>
      </c>
      <c r="G75" s="285">
        <f t="shared" si="46"/>
        <v>90</v>
      </c>
      <c r="H75" s="285">
        <f t="shared" si="46"/>
        <v>0</v>
      </c>
      <c r="I75" s="285">
        <f t="shared" si="46"/>
        <v>195</v>
      </c>
      <c r="J75" s="285">
        <f t="shared" si="46"/>
        <v>495</v>
      </c>
      <c r="K75" s="285">
        <f t="shared" si="46"/>
        <v>15.833333333333334</v>
      </c>
      <c r="L75" s="285"/>
      <c r="M75" s="285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/>
      <c r="AF75" s="1"/>
      <c r="AG75" s="546" t="s">
        <v>23</v>
      </c>
      <c r="AH75" s="547">
        <f t="shared" ref="AH75:AO75" si="47">SUM(AH67:AH74)</f>
        <v>30</v>
      </c>
      <c r="AI75" s="548">
        <f t="shared" si="47"/>
        <v>900</v>
      </c>
      <c r="AJ75" s="548">
        <f t="shared" si="47"/>
        <v>324</v>
      </c>
      <c r="AK75" s="548">
        <f t="shared" si="47"/>
        <v>126</v>
      </c>
      <c r="AL75" s="548">
        <f t="shared" si="47"/>
        <v>0</v>
      </c>
      <c r="AM75" s="548">
        <f t="shared" si="47"/>
        <v>198</v>
      </c>
      <c r="AN75" s="548">
        <f t="shared" si="47"/>
        <v>576</v>
      </c>
      <c r="AO75" s="548">
        <f t="shared" si="47"/>
        <v>18</v>
      </c>
      <c r="AP75" s="548"/>
      <c r="AQ75" s="548"/>
    </row>
    <row r="76" spans="1:45" ht="12.75" x14ac:dyDescent="0.2">
      <c r="C76" s="9" t="s">
        <v>24</v>
      </c>
      <c r="D76" s="12">
        <f>30-D75</f>
        <v>4</v>
      </c>
      <c r="E76" s="10"/>
      <c r="F76" s="10"/>
      <c r="G76" s="10"/>
      <c r="H76" s="10"/>
      <c r="I76" s="10"/>
      <c r="J76" s="10"/>
      <c r="K76" s="10"/>
      <c r="L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45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4"/>
    </row>
    <row r="79" spans="1:45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">
      <c r="C82" s="2" t="s">
        <v>214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214</v>
      </c>
    </row>
    <row r="83" spans="1:45" ht="15" customHeight="1" x14ac:dyDescent="0.2">
      <c r="C83" s="1297" t="s">
        <v>0</v>
      </c>
      <c r="D83" s="1298" t="s">
        <v>1</v>
      </c>
      <c r="E83" s="1299" t="s">
        <v>2</v>
      </c>
      <c r="F83" s="1299"/>
      <c r="G83" s="1299"/>
      <c r="H83" s="1299"/>
      <c r="I83" s="1299"/>
      <c r="J83" s="1159"/>
      <c r="K83" s="1298" t="s">
        <v>3</v>
      </c>
      <c r="L83" s="1298" t="s">
        <v>4</v>
      </c>
      <c r="M83" s="1298" t="s">
        <v>5</v>
      </c>
      <c r="N83" s="289"/>
      <c r="O83" s="289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297" t="s">
        <v>0</v>
      </c>
      <c r="AH83" s="1298" t="s">
        <v>1</v>
      </c>
      <c r="AI83" s="1299" t="s">
        <v>2</v>
      </c>
      <c r="AJ83" s="1299"/>
      <c r="AK83" s="1299"/>
      <c r="AL83" s="1299"/>
      <c r="AM83" s="1299"/>
      <c r="AN83" s="1159"/>
      <c r="AO83" s="1298" t="s">
        <v>3</v>
      </c>
      <c r="AP83" s="1298" t="s">
        <v>4</v>
      </c>
      <c r="AQ83" s="1298" t="s">
        <v>5</v>
      </c>
    </row>
    <row r="84" spans="1:45" ht="15" customHeight="1" x14ac:dyDescent="0.2">
      <c r="C84" s="1297"/>
      <c r="D84" s="1298"/>
      <c r="E84" s="1298" t="s">
        <v>6</v>
      </c>
      <c r="F84" s="1300" t="s">
        <v>7</v>
      </c>
      <c r="G84" s="1300"/>
      <c r="H84" s="1300"/>
      <c r="I84" s="1300"/>
      <c r="J84" s="1298" t="s">
        <v>26</v>
      </c>
      <c r="K84" s="1298"/>
      <c r="L84" s="1298"/>
      <c r="M84" s="1298"/>
      <c r="N84" s="289"/>
      <c r="O84" s="289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297"/>
      <c r="AH84" s="1298"/>
      <c r="AI84" s="1298" t="s">
        <v>6</v>
      </c>
      <c r="AJ84" s="1300" t="s">
        <v>7</v>
      </c>
      <c r="AK84" s="1300"/>
      <c r="AL84" s="1300"/>
      <c r="AM84" s="1300"/>
      <c r="AN84" s="1298" t="s">
        <v>26</v>
      </c>
      <c r="AO84" s="1298"/>
      <c r="AP84" s="1298"/>
      <c r="AQ84" s="1298"/>
    </row>
    <row r="85" spans="1:45" ht="12.75" customHeight="1" x14ac:dyDescent="0.2">
      <c r="C85" s="1297"/>
      <c r="D85" s="1298"/>
      <c r="E85" s="1159"/>
      <c r="F85" s="1298" t="s">
        <v>9</v>
      </c>
      <c r="G85" s="1299" t="s">
        <v>10</v>
      </c>
      <c r="H85" s="1159"/>
      <c r="I85" s="1159"/>
      <c r="J85" s="1159"/>
      <c r="K85" s="1298"/>
      <c r="L85" s="1298"/>
      <c r="M85" s="1298"/>
      <c r="N85" s="289"/>
      <c r="O85" s="289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297"/>
      <c r="AH85" s="1298"/>
      <c r="AI85" s="1159"/>
      <c r="AJ85" s="1298" t="s">
        <v>9</v>
      </c>
      <c r="AK85" s="1299" t="s">
        <v>10</v>
      </c>
      <c r="AL85" s="1159"/>
      <c r="AM85" s="1159"/>
      <c r="AN85" s="1159"/>
      <c r="AO85" s="1298"/>
      <c r="AP85" s="1298"/>
      <c r="AQ85" s="1298"/>
    </row>
    <row r="86" spans="1:45" ht="12.75" customHeight="1" x14ac:dyDescent="0.2">
      <c r="C86" s="1297"/>
      <c r="D86" s="1298"/>
      <c r="E86" s="1159"/>
      <c r="F86" s="1301"/>
      <c r="G86" s="1298" t="s">
        <v>11</v>
      </c>
      <c r="H86" s="1298" t="s">
        <v>12</v>
      </c>
      <c r="I86" s="1298" t="s">
        <v>13</v>
      </c>
      <c r="J86" s="1159"/>
      <c r="K86" s="1298"/>
      <c r="L86" s="1298"/>
      <c r="M86" s="1298"/>
      <c r="N86" s="289"/>
      <c r="O86" s="289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297"/>
      <c r="AH86" s="1298"/>
      <c r="AI86" s="1159"/>
      <c r="AJ86" s="1301"/>
      <c r="AK86" s="1298" t="s">
        <v>11</v>
      </c>
      <c r="AL86" s="1298" t="s">
        <v>12</v>
      </c>
      <c r="AM86" s="1298" t="s">
        <v>13</v>
      </c>
      <c r="AN86" s="1159"/>
      <c r="AO86" s="1298"/>
      <c r="AP86" s="1298"/>
      <c r="AQ86" s="1298"/>
    </row>
    <row r="87" spans="1:45" ht="12.75" x14ac:dyDescent="0.2">
      <c r="C87" s="1297"/>
      <c r="D87" s="1298"/>
      <c r="E87" s="1159"/>
      <c r="F87" s="1301"/>
      <c r="G87" s="1298"/>
      <c r="H87" s="1298"/>
      <c r="I87" s="1298"/>
      <c r="J87" s="1159"/>
      <c r="K87" s="1298"/>
      <c r="L87" s="1298"/>
      <c r="M87" s="1298"/>
      <c r="N87" s="289"/>
      <c r="O87" s="289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297"/>
      <c r="AH87" s="1298"/>
      <c r="AI87" s="1159"/>
      <c r="AJ87" s="1301"/>
      <c r="AK87" s="1298"/>
      <c r="AL87" s="1298"/>
      <c r="AM87" s="1298"/>
      <c r="AN87" s="1159"/>
      <c r="AO87" s="1298"/>
      <c r="AP87" s="1298"/>
      <c r="AQ87" s="1298"/>
    </row>
    <row r="88" spans="1:45" ht="12.75" x14ac:dyDescent="0.2">
      <c r="C88" s="1297"/>
      <c r="D88" s="1298"/>
      <c r="E88" s="1159"/>
      <c r="F88" s="1301"/>
      <c r="G88" s="1298"/>
      <c r="H88" s="1298"/>
      <c r="I88" s="1298"/>
      <c r="J88" s="1159"/>
      <c r="K88" s="1298"/>
      <c r="L88" s="1298"/>
      <c r="M88" s="1298"/>
      <c r="N88" s="289"/>
      <c r="O88" s="289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297"/>
      <c r="AH88" s="1298"/>
      <c r="AI88" s="1159"/>
      <c r="AJ88" s="1301"/>
      <c r="AK88" s="1298"/>
      <c r="AL88" s="1298"/>
      <c r="AM88" s="1298"/>
      <c r="AN88" s="1159"/>
      <c r="AO88" s="1298"/>
      <c r="AP88" s="1298"/>
      <c r="AQ88" s="1298"/>
    </row>
    <row r="89" spans="1:45" ht="12.75" x14ac:dyDescent="0.2">
      <c r="C89" s="1297"/>
      <c r="D89" s="1298"/>
      <c r="E89" s="1159"/>
      <c r="F89" s="1301"/>
      <c r="G89" s="1298"/>
      <c r="H89" s="1298"/>
      <c r="I89" s="1298"/>
      <c r="J89" s="1159"/>
      <c r="K89" s="1298"/>
      <c r="L89" s="1298"/>
      <c r="M89" s="1298"/>
      <c r="N89" s="289"/>
      <c r="O89" s="289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297"/>
      <c r="AH89" s="1298"/>
      <c r="AI89" s="1159"/>
      <c r="AJ89" s="1301"/>
      <c r="AK89" s="1298"/>
      <c r="AL89" s="1298"/>
      <c r="AM89" s="1298"/>
      <c r="AN89" s="1159"/>
      <c r="AO89" s="1298"/>
      <c r="AP89" s="1298"/>
      <c r="AQ89" s="1298"/>
    </row>
    <row r="90" spans="1:45" ht="25.5" customHeight="1" x14ac:dyDescent="0.2">
      <c r="A90" s="1" t="s">
        <v>17</v>
      </c>
      <c r="B90" s="1" t="s">
        <v>30</v>
      </c>
      <c r="C90" s="4" t="s">
        <v>199</v>
      </c>
      <c r="D90" s="5">
        <v>3</v>
      </c>
      <c r="E90" s="6">
        <f t="shared" ref="E90:E97" si="48">D90*30</f>
        <v>90</v>
      </c>
      <c r="F90" s="6">
        <f t="shared" ref="F90:F97" si="49">G90+H90+I90</f>
        <v>45</v>
      </c>
      <c r="G90" s="6"/>
      <c r="H90" s="6"/>
      <c r="I90" s="6">
        <v>45</v>
      </c>
      <c r="J90" s="6">
        <f t="shared" ref="J90:J97" si="50">E90-F90</f>
        <v>45</v>
      </c>
      <c r="K90" s="7">
        <f>F90/15</f>
        <v>3</v>
      </c>
      <c r="L90" s="6" t="s">
        <v>17</v>
      </c>
      <c r="M90" s="7">
        <f t="shared" ref="M90:M97" si="51">F90/E90*100</f>
        <v>50</v>
      </c>
      <c r="N90" s="290"/>
      <c r="O90" s="29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92"/>
      <c r="AE90" s="1" t="s">
        <v>17</v>
      </c>
      <c r="AF90" s="1" t="s">
        <v>30</v>
      </c>
      <c r="AG90" s="4" t="s">
        <v>200</v>
      </c>
      <c r="AH90" s="5">
        <v>4</v>
      </c>
      <c r="AI90" s="420">
        <f t="shared" ref="AI90:AI97" si="52">AH90*30</f>
        <v>120</v>
      </c>
      <c r="AJ90" s="420">
        <f t="shared" ref="AJ90:AJ96" si="53">AK90+AL90+AM90</f>
        <v>45</v>
      </c>
      <c r="AK90" s="420"/>
      <c r="AL90" s="420"/>
      <c r="AM90" s="420">
        <v>45</v>
      </c>
      <c r="AN90" s="420">
        <f t="shared" ref="AN90:AN97" si="54">AI90-AJ90</f>
        <v>75</v>
      </c>
      <c r="AO90" s="421">
        <f t="shared" ref="AO90:AO96" si="55">AJ90/15</f>
        <v>3</v>
      </c>
      <c r="AP90" s="420" t="s">
        <v>17</v>
      </c>
      <c r="AQ90" s="421">
        <f t="shared" ref="AQ90:AQ97" si="56">AJ90/AI90*100</f>
        <v>37.5</v>
      </c>
      <c r="AR90" s="290"/>
      <c r="AS90" s="4"/>
    </row>
    <row r="91" spans="1:45" ht="12.75" x14ac:dyDescent="0.2">
      <c r="A91" s="1" t="s">
        <v>13</v>
      </c>
      <c r="B91" s="1" t="s">
        <v>15</v>
      </c>
      <c r="C91" s="4" t="s">
        <v>38</v>
      </c>
      <c r="D91" s="7">
        <v>6</v>
      </c>
      <c r="E91" s="6">
        <f t="shared" si="48"/>
        <v>180</v>
      </c>
      <c r="F91" s="6">
        <f t="shared" si="49"/>
        <v>60</v>
      </c>
      <c r="G91" s="6">
        <v>30</v>
      </c>
      <c r="H91" s="6"/>
      <c r="I91" s="6">
        <v>30</v>
      </c>
      <c r="J91" s="6">
        <f t="shared" si="50"/>
        <v>120</v>
      </c>
      <c r="K91" s="7">
        <f>F91/15</f>
        <v>4</v>
      </c>
      <c r="L91" s="6" t="s">
        <v>19</v>
      </c>
      <c r="M91" s="7">
        <f t="shared" si="51"/>
        <v>33.333333333333329</v>
      </c>
      <c r="N91" s="290"/>
      <c r="O91" s="29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38</v>
      </c>
      <c r="AH91" s="421">
        <v>5</v>
      </c>
      <c r="AI91" s="420">
        <f t="shared" si="52"/>
        <v>150</v>
      </c>
      <c r="AJ91" s="420">
        <f t="shared" si="53"/>
        <v>60</v>
      </c>
      <c r="AK91" s="420">
        <v>30</v>
      </c>
      <c r="AL91" s="420"/>
      <c r="AM91" s="420">
        <v>30</v>
      </c>
      <c r="AN91" s="420">
        <f t="shared" si="54"/>
        <v>90</v>
      </c>
      <c r="AO91" s="421">
        <f t="shared" si="55"/>
        <v>4</v>
      </c>
      <c r="AP91" s="420" t="s">
        <v>19</v>
      </c>
      <c r="AQ91" s="421">
        <f t="shared" si="56"/>
        <v>40</v>
      </c>
      <c r="AR91" s="290"/>
      <c r="AS91" s="4">
        <v>5</v>
      </c>
    </row>
    <row r="92" spans="1:45" ht="15" customHeight="1" x14ac:dyDescent="0.2">
      <c r="A92" s="1" t="s">
        <v>13</v>
      </c>
      <c r="B92" s="1" t="s">
        <v>15</v>
      </c>
      <c r="C92" s="4" t="s">
        <v>247</v>
      </c>
      <c r="D92" s="7">
        <v>5</v>
      </c>
      <c r="E92" s="6">
        <f t="shared" si="48"/>
        <v>150</v>
      </c>
      <c r="F92" s="6">
        <f t="shared" si="49"/>
        <v>60</v>
      </c>
      <c r="G92" s="6">
        <v>30</v>
      </c>
      <c r="H92" s="6"/>
      <c r="I92" s="6">
        <v>30</v>
      </c>
      <c r="J92" s="6">
        <f t="shared" si="50"/>
        <v>90</v>
      </c>
      <c r="K92" s="7">
        <f>F92/15</f>
        <v>4</v>
      </c>
      <c r="L92" s="6" t="s">
        <v>19</v>
      </c>
      <c r="M92" s="7">
        <f t="shared" si="51"/>
        <v>40</v>
      </c>
      <c r="N92" s="290"/>
      <c r="O92" s="29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247</v>
      </c>
      <c r="AH92" s="421">
        <v>4</v>
      </c>
      <c r="AI92" s="420">
        <f t="shared" si="52"/>
        <v>120</v>
      </c>
      <c r="AJ92" s="420">
        <f t="shared" si="53"/>
        <v>45</v>
      </c>
      <c r="AK92" s="420">
        <v>30</v>
      </c>
      <c r="AL92" s="420"/>
      <c r="AM92" s="420">
        <v>15</v>
      </c>
      <c r="AN92" s="420">
        <f t="shared" si="54"/>
        <v>75</v>
      </c>
      <c r="AO92" s="421">
        <f t="shared" si="55"/>
        <v>3</v>
      </c>
      <c r="AP92" s="420" t="s">
        <v>19</v>
      </c>
      <c r="AQ92" s="421">
        <f t="shared" si="56"/>
        <v>37.5</v>
      </c>
      <c r="AR92" s="290"/>
      <c r="AS92" s="4">
        <v>4</v>
      </c>
    </row>
    <row r="93" spans="1:45" ht="12.75" x14ac:dyDescent="0.2">
      <c r="A93" s="1" t="s">
        <v>13</v>
      </c>
      <c r="B93" s="1" t="s">
        <v>15</v>
      </c>
      <c r="C93" s="4" t="s">
        <v>248</v>
      </c>
      <c r="D93" s="7">
        <v>4</v>
      </c>
      <c r="E93" s="6">
        <f t="shared" si="48"/>
        <v>120</v>
      </c>
      <c r="F93" s="6">
        <f t="shared" si="49"/>
        <v>45</v>
      </c>
      <c r="G93" s="6">
        <v>15</v>
      </c>
      <c r="H93" s="6"/>
      <c r="I93" s="6">
        <v>30</v>
      </c>
      <c r="J93" s="6">
        <f t="shared" si="50"/>
        <v>75</v>
      </c>
      <c r="K93" s="7">
        <f>F93/15</f>
        <v>3</v>
      </c>
      <c r="L93" s="6" t="s">
        <v>28</v>
      </c>
      <c r="M93" s="7">
        <f t="shared" si="51"/>
        <v>37.5</v>
      </c>
      <c r="N93" s="290"/>
      <c r="O93" s="29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445</v>
      </c>
      <c r="AH93" s="421">
        <v>5</v>
      </c>
      <c r="AI93" s="420">
        <f t="shared" si="52"/>
        <v>150</v>
      </c>
      <c r="AJ93" s="420">
        <f t="shared" si="53"/>
        <v>60</v>
      </c>
      <c r="AK93" s="420">
        <v>30</v>
      </c>
      <c r="AL93" s="420"/>
      <c r="AM93" s="420">
        <v>30</v>
      </c>
      <c r="AN93" s="420">
        <f t="shared" si="54"/>
        <v>90</v>
      </c>
      <c r="AO93" s="421">
        <f t="shared" si="55"/>
        <v>4</v>
      </c>
      <c r="AP93" s="420" t="s">
        <v>19</v>
      </c>
      <c r="AQ93" s="421">
        <f t="shared" si="56"/>
        <v>40</v>
      </c>
      <c r="AR93" s="290"/>
      <c r="AS93" s="4"/>
    </row>
    <row r="94" spans="1:45" ht="25.5" x14ac:dyDescent="0.2">
      <c r="A94" s="1" t="s">
        <v>13</v>
      </c>
      <c r="B94" s="1" t="s">
        <v>30</v>
      </c>
      <c r="C94" s="259" t="s">
        <v>249</v>
      </c>
      <c r="D94" s="7">
        <v>5</v>
      </c>
      <c r="E94" s="6">
        <f t="shared" si="48"/>
        <v>150</v>
      </c>
      <c r="F94" s="6">
        <f t="shared" si="49"/>
        <v>60</v>
      </c>
      <c r="G94" s="6">
        <v>30</v>
      </c>
      <c r="H94" s="6"/>
      <c r="I94" s="6">
        <v>30</v>
      </c>
      <c r="J94" s="6">
        <f t="shared" si="50"/>
        <v>90</v>
      </c>
      <c r="K94" s="7">
        <f>F94/15</f>
        <v>4</v>
      </c>
      <c r="L94" s="6" t="s">
        <v>28</v>
      </c>
      <c r="M94" s="7">
        <f t="shared" si="51"/>
        <v>40</v>
      </c>
      <c r="N94" s="290"/>
      <c r="O94" s="29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549" t="s">
        <v>460</v>
      </c>
      <c r="AH94" s="421">
        <v>4</v>
      </c>
      <c r="AI94" s="420">
        <f t="shared" si="52"/>
        <v>120</v>
      </c>
      <c r="AJ94" s="420">
        <f t="shared" si="53"/>
        <v>45</v>
      </c>
      <c r="AK94" s="420">
        <v>30</v>
      </c>
      <c r="AL94" s="420"/>
      <c r="AM94" s="420">
        <v>15</v>
      </c>
      <c r="AN94" s="420">
        <f t="shared" si="54"/>
        <v>75</v>
      </c>
      <c r="AO94" s="421">
        <f t="shared" si="55"/>
        <v>3</v>
      </c>
      <c r="AP94" s="420" t="s">
        <v>17</v>
      </c>
      <c r="AQ94" s="421">
        <f t="shared" si="56"/>
        <v>37.5</v>
      </c>
      <c r="AR94" s="290"/>
      <c r="AS94" s="549">
        <v>4</v>
      </c>
    </row>
    <row r="95" spans="1:45" ht="12.75" x14ac:dyDescent="0.2">
      <c r="C95" s="259"/>
      <c r="D95" s="7"/>
      <c r="E95" s="6"/>
      <c r="F95" s="6"/>
      <c r="G95" s="6"/>
      <c r="H95" s="6"/>
      <c r="I95" s="6"/>
      <c r="J95" s="6"/>
      <c r="K95" s="7"/>
      <c r="L95" s="6"/>
      <c r="M95" s="7"/>
      <c r="N95" s="290"/>
      <c r="O95" s="29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549" t="s">
        <v>375</v>
      </c>
      <c r="AH95" s="421">
        <v>3</v>
      </c>
      <c r="AI95" s="420">
        <f t="shared" si="52"/>
        <v>90</v>
      </c>
      <c r="AJ95" s="420">
        <f t="shared" si="53"/>
        <v>30</v>
      </c>
      <c r="AK95" s="420">
        <v>15</v>
      </c>
      <c r="AL95" s="420"/>
      <c r="AM95" s="420">
        <v>15</v>
      </c>
      <c r="AN95" s="420">
        <f t="shared" si="54"/>
        <v>60</v>
      </c>
      <c r="AO95" s="421">
        <f t="shared" si="55"/>
        <v>2</v>
      </c>
      <c r="AP95" s="420" t="s">
        <v>17</v>
      </c>
      <c r="AQ95" s="421">
        <f t="shared" si="56"/>
        <v>33.333333333333329</v>
      </c>
      <c r="AR95" s="722" t="s">
        <v>353</v>
      </c>
      <c r="AS95" s="549">
        <v>3</v>
      </c>
    </row>
    <row r="96" spans="1:45" ht="12.75" x14ac:dyDescent="0.2">
      <c r="C96" s="11"/>
      <c r="D96" s="7"/>
      <c r="E96" s="6"/>
      <c r="F96" s="6"/>
      <c r="G96" s="6"/>
      <c r="H96" s="6"/>
      <c r="I96" s="6"/>
      <c r="J96" s="6"/>
      <c r="K96" s="7"/>
      <c r="L96" s="6"/>
      <c r="M96" s="7"/>
      <c r="N96" s="290"/>
      <c r="O96" s="29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237</v>
      </c>
      <c r="AH96" s="421">
        <v>4</v>
      </c>
      <c r="AI96" s="420">
        <f t="shared" si="52"/>
        <v>120</v>
      </c>
      <c r="AJ96" s="420">
        <f t="shared" si="53"/>
        <v>45</v>
      </c>
      <c r="AK96" s="420">
        <v>30</v>
      </c>
      <c r="AL96" s="420"/>
      <c r="AM96" s="420">
        <v>15</v>
      </c>
      <c r="AN96" s="420">
        <f t="shared" si="54"/>
        <v>75</v>
      </c>
      <c r="AO96" s="421">
        <f t="shared" si="55"/>
        <v>3</v>
      </c>
      <c r="AP96" s="420" t="s">
        <v>19</v>
      </c>
      <c r="AQ96" s="421">
        <f t="shared" si="56"/>
        <v>37.5</v>
      </c>
      <c r="AR96" s="722"/>
      <c r="AS96" s="4">
        <v>4</v>
      </c>
    </row>
    <row r="97" spans="1:45" ht="12.75" x14ac:dyDescent="0.2">
      <c r="A97" s="1" t="s">
        <v>13</v>
      </c>
      <c r="B97" s="1" t="s">
        <v>15</v>
      </c>
      <c r="C97" s="4" t="s">
        <v>239</v>
      </c>
      <c r="D97" s="7">
        <v>1</v>
      </c>
      <c r="E97" s="6">
        <f t="shared" si="48"/>
        <v>30</v>
      </c>
      <c r="F97" s="6">
        <f t="shared" si="49"/>
        <v>0</v>
      </c>
      <c r="G97" s="6"/>
      <c r="H97" s="6"/>
      <c r="I97" s="6"/>
      <c r="J97" s="6">
        <f t="shared" si="50"/>
        <v>30</v>
      </c>
      <c r="K97" s="7">
        <f>F97/18</f>
        <v>0</v>
      </c>
      <c r="L97" s="6" t="s">
        <v>28</v>
      </c>
      <c r="M97" s="7">
        <f t="shared" si="51"/>
        <v>0</v>
      </c>
      <c r="N97" s="290"/>
      <c r="O97" s="29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239</v>
      </c>
      <c r="AH97" s="421">
        <v>1</v>
      </c>
      <c r="AI97" s="420">
        <f t="shared" si="52"/>
        <v>30</v>
      </c>
      <c r="AJ97" s="420"/>
      <c r="AK97" s="420"/>
      <c r="AL97" s="420"/>
      <c r="AM97" s="420"/>
      <c r="AN97" s="420">
        <f t="shared" si="54"/>
        <v>30</v>
      </c>
      <c r="AO97" s="421"/>
      <c r="AP97" s="420" t="s">
        <v>28</v>
      </c>
      <c r="AQ97" s="421">
        <f t="shared" si="56"/>
        <v>0</v>
      </c>
      <c r="AR97" s="722" t="s">
        <v>351</v>
      </c>
      <c r="AS97" s="4">
        <v>1</v>
      </c>
    </row>
    <row r="98" spans="1:45" ht="15" customHeight="1" x14ac:dyDescent="0.2">
      <c r="C98" s="8" t="s">
        <v>23</v>
      </c>
      <c r="D98" s="286">
        <f t="shared" ref="D98:M98" si="57">SUM(D90:D97)</f>
        <v>24</v>
      </c>
      <c r="E98" s="285">
        <f t="shared" si="57"/>
        <v>720</v>
      </c>
      <c r="F98" s="285">
        <f t="shared" si="57"/>
        <v>270</v>
      </c>
      <c r="G98" s="285">
        <f t="shared" si="57"/>
        <v>105</v>
      </c>
      <c r="H98" s="285">
        <f t="shared" si="57"/>
        <v>0</v>
      </c>
      <c r="I98" s="285">
        <f t="shared" si="57"/>
        <v>165</v>
      </c>
      <c r="J98" s="285">
        <f t="shared" si="57"/>
        <v>450</v>
      </c>
      <c r="K98" s="285">
        <f t="shared" si="57"/>
        <v>18</v>
      </c>
      <c r="L98" s="285">
        <f t="shared" si="57"/>
        <v>0</v>
      </c>
      <c r="M98" s="285">
        <f t="shared" si="57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547">
        <f t="shared" ref="AH98:AQ98" si="58">SUM(AH90:AH97)</f>
        <v>30</v>
      </c>
      <c r="AI98" s="548">
        <f t="shared" si="58"/>
        <v>900</v>
      </c>
      <c r="AJ98" s="548">
        <f t="shared" si="58"/>
        <v>330</v>
      </c>
      <c r="AK98" s="548">
        <f t="shared" si="58"/>
        <v>165</v>
      </c>
      <c r="AL98" s="548">
        <f t="shared" si="58"/>
        <v>0</v>
      </c>
      <c r="AM98" s="548">
        <f t="shared" si="58"/>
        <v>165</v>
      </c>
      <c r="AN98" s="548">
        <f t="shared" si="58"/>
        <v>570</v>
      </c>
      <c r="AO98" s="548">
        <f t="shared" si="58"/>
        <v>22</v>
      </c>
      <c r="AP98" s="548">
        <f t="shared" si="58"/>
        <v>0</v>
      </c>
      <c r="AQ98" s="548">
        <f t="shared" si="58"/>
        <v>263.33333333333331</v>
      </c>
      <c r="AR98" s="828" t="s">
        <v>354</v>
      </c>
      <c r="AS98" s="4"/>
    </row>
    <row r="99" spans="1:45" ht="15" customHeight="1" x14ac:dyDescent="0.2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2.75" x14ac:dyDescent="0.2">
      <c r="C102" s="2" t="s">
        <v>215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215</v>
      </c>
    </row>
    <row r="103" spans="1:45" ht="12.75" customHeight="1" x14ac:dyDescent="0.2">
      <c r="C103" s="1297" t="s">
        <v>0</v>
      </c>
      <c r="D103" s="1298" t="s">
        <v>1</v>
      </c>
      <c r="E103" s="1299" t="s">
        <v>2</v>
      </c>
      <c r="F103" s="1299"/>
      <c r="G103" s="1299"/>
      <c r="H103" s="1299"/>
      <c r="I103" s="1299"/>
      <c r="J103" s="1159"/>
      <c r="K103" s="1298" t="s">
        <v>3</v>
      </c>
      <c r="L103" s="1298" t="s">
        <v>4</v>
      </c>
      <c r="M103" s="1298" t="s">
        <v>5</v>
      </c>
      <c r="N103" s="289"/>
      <c r="O103" s="289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297" t="s">
        <v>0</v>
      </c>
      <c r="AH103" s="1298" t="s">
        <v>1</v>
      </c>
      <c r="AI103" s="1299" t="s">
        <v>2</v>
      </c>
      <c r="AJ103" s="1299"/>
      <c r="AK103" s="1299"/>
      <c r="AL103" s="1299"/>
      <c r="AM103" s="1299"/>
      <c r="AN103" s="1159"/>
      <c r="AO103" s="1298" t="s">
        <v>3</v>
      </c>
      <c r="AP103" s="1298" t="s">
        <v>4</v>
      </c>
      <c r="AQ103" s="1298" t="s">
        <v>5</v>
      </c>
    </row>
    <row r="104" spans="1:45" ht="12.75" customHeight="1" x14ac:dyDescent="0.2">
      <c r="C104" s="1297"/>
      <c r="D104" s="1298"/>
      <c r="E104" s="1298" t="s">
        <v>6</v>
      </c>
      <c r="F104" s="1300" t="s">
        <v>7</v>
      </c>
      <c r="G104" s="1300"/>
      <c r="H104" s="1300"/>
      <c r="I104" s="1300"/>
      <c r="J104" s="1298" t="s">
        <v>26</v>
      </c>
      <c r="K104" s="1298"/>
      <c r="L104" s="1298"/>
      <c r="M104" s="1298"/>
      <c r="N104" s="289"/>
      <c r="O104" s="289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297"/>
      <c r="AH104" s="1298"/>
      <c r="AI104" s="1298" t="s">
        <v>6</v>
      </c>
      <c r="AJ104" s="1300" t="s">
        <v>7</v>
      </c>
      <c r="AK104" s="1300"/>
      <c r="AL104" s="1300"/>
      <c r="AM104" s="1300"/>
      <c r="AN104" s="1298" t="s">
        <v>26</v>
      </c>
      <c r="AO104" s="1298"/>
      <c r="AP104" s="1298"/>
      <c r="AQ104" s="1298"/>
    </row>
    <row r="105" spans="1:45" ht="12.75" customHeight="1" x14ac:dyDescent="0.2">
      <c r="C105" s="1297"/>
      <c r="D105" s="1298"/>
      <c r="E105" s="1159"/>
      <c r="F105" s="1298" t="s">
        <v>9</v>
      </c>
      <c r="G105" s="1299" t="s">
        <v>10</v>
      </c>
      <c r="H105" s="1159"/>
      <c r="I105" s="1159"/>
      <c r="J105" s="1159"/>
      <c r="K105" s="1298"/>
      <c r="L105" s="1298"/>
      <c r="M105" s="1298"/>
      <c r="N105" s="289"/>
      <c r="O105" s="289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297"/>
      <c r="AH105" s="1298"/>
      <c r="AI105" s="1159"/>
      <c r="AJ105" s="1298" t="s">
        <v>9</v>
      </c>
      <c r="AK105" s="1299" t="s">
        <v>10</v>
      </c>
      <c r="AL105" s="1159"/>
      <c r="AM105" s="1159"/>
      <c r="AN105" s="1159"/>
      <c r="AO105" s="1298"/>
      <c r="AP105" s="1298"/>
      <c r="AQ105" s="1298"/>
    </row>
    <row r="106" spans="1:45" ht="12.75" customHeight="1" x14ac:dyDescent="0.2">
      <c r="C106" s="1297"/>
      <c r="D106" s="1298"/>
      <c r="E106" s="1159"/>
      <c r="F106" s="1301"/>
      <c r="G106" s="1298" t="s">
        <v>11</v>
      </c>
      <c r="H106" s="1298" t="s">
        <v>12</v>
      </c>
      <c r="I106" s="1298" t="s">
        <v>13</v>
      </c>
      <c r="J106" s="1159"/>
      <c r="K106" s="1298"/>
      <c r="L106" s="1298"/>
      <c r="M106" s="1298"/>
      <c r="N106" s="289"/>
      <c r="O106" s="289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297"/>
      <c r="AH106" s="1298"/>
      <c r="AI106" s="1159"/>
      <c r="AJ106" s="1301"/>
      <c r="AK106" s="1298" t="s">
        <v>11</v>
      </c>
      <c r="AL106" s="1298" t="s">
        <v>12</v>
      </c>
      <c r="AM106" s="1298" t="s">
        <v>13</v>
      </c>
      <c r="AN106" s="1159"/>
      <c r="AO106" s="1298"/>
      <c r="AP106" s="1298"/>
      <c r="AQ106" s="1298"/>
    </row>
    <row r="107" spans="1:45" ht="12.75" x14ac:dyDescent="0.2">
      <c r="C107" s="1297"/>
      <c r="D107" s="1298"/>
      <c r="E107" s="1159"/>
      <c r="F107" s="1301"/>
      <c r="G107" s="1298"/>
      <c r="H107" s="1298"/>
      <c r="I107" s="1298"/>
      <c r="J107" s="1159"/>
      <c r="K107" s="1298"/>
      <c r="L107" s="1298"/>
      <c r="M107" s="1298"/>
      <c r="N107" s="289"/>
      <c r="O107" s="289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297"/>
      <c r="AH107" s="1298"/>
      <c r="AI107" s="1159"/>
      <c r="AJ107" s="1301"/>
      <c r="AK107" s="1298"/>
      <c r="AL107" s="1298"/>
      <c r="AM107" s="1298"/>
      <c r="AN107" s="1159"/>
      <c r="AO107" s="1298"/>
      <c r="AP107" s="1298"/>
      <c r="AQ107" s="1298"/>
    </row>
    <row r="108" spans="1:45" ht="12.75" x14ac:dyDescent="0.2">
      <c r="C108" s="1297"/>
      <c r="D108" s="1298"/>
      <c r="E108" s="1159"/>
      <c r="F108" s="1301"/>
      <c r="G108" s="1298"/>
      <c r="H108" s="1298"/>
      <c r="I108" s="1298"/>
      <c r="J108" s="1159"/>
      <c r="K108" s="1298"/>
      <c r="L108" s="1298"/>
      <c r="M108" s="1298"/>
      <c r="N108" s="289"/>
      <c r="O108" s="289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297"/>
      <c r="AH108" s="1298"/>
      <c r="AI108" s="1159"/>
      <c r="AJ108" s="1301"/>
      <c r="AK108" s="1298"/>
      <c r="AL108" s="1298"/>
      <c r="AM108" s="1298"/>
      <c r="AN108" s="1159"/>
      <c r="AO108" s="1298"/>
      <c r="AP108" s="1298"/>
      <c r="AQ108" s="1298"/>
    </row>
    <row r="109" spans="1:45" ht="12.75" x14ac:dyDescent="0.2">
      <c r="C109" s="1297"/>
      <c r="D109" s="1298"/>
      <c r="E109" s="1159"/>
      <c r="F109" s="1301"/>
      <c r="G109" s="1298"/>
      <c r="H109" s="1298"/>
      <c r="I109" s="1298"/>
      <c r="J109" s="1159"/>
      <c r="K109" s="1298"/>
      <c r="L109" s="1298"/>
      <c r="M109" s="1298"/>
      <c r="N109" s="289"/>
      <c r="O109" s="289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297"/>
      <c r="AH109" s="1298"/>
      <c r="AI109" s="1159"/>
      <c r="AJ109" s="1301"/>
      <c r="AK109" s="1298"/>
      <c r="AL109" s="1298"/>
      <c r="AM109" s="1298"/>
      <c r="AN109" s="1159"/>
      <c r="AO109" s="1298"/>
      <c r="AP109" s="1298"/>
      <c r="AQ109" s="1298"/>
    </row>
    <row r="110" spans="1:45" ht="17.25" customHeight="1" x14ac:dyDescent="0.2">
      <c r="A110" s="1" t="s">
        <v>13</v>
      </c>
      <c r="B110" s="1" t="s">
        <v>15</v>
      </c>
      <c r="C110" s="8" t="s">
        <v>250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290"/>
      <c r="O110" s="29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372</v>
      </c>
      <c r="AH110" s="5">
        <v>3</v>
      </c>
      <c r="AI110" s="420">
        <f>AH110*30</f>
        <v>90</v>
      </c>
      <c r="AJ110" s="420"/>
      <c r="AK110" s="420"/>
      <c r="AL110" s="420"/>
      <c r="AM110" s="420"/>
      <c r="AN110" s="420">
        <f>AI110-AJ110</f>
        <v>90</v>
      </c>
      <c r="AO110" s="421"/>
      <c r="AP110" s="420" t="s">
        <v>28</v>
      </c>
      <c r="AQ110" s="421">
        <f>AJ110/AI110*100</f>
        <v>0</v>
      </c>
      <c r="AR110" s="290"/>
      <c r="AS110" s="8">
        <v>3</v>
      </c>
    </row>
    <row r="111" spans="1:45" ht="25.5" x14ac:dyDescent="0.2">
      <c r="A111" s="1" t="s">
        <v>17</v>
      </c>
      <c r="B111" s="1" t="s">
        <v>30</v>
      </c>
      <c r="C111" s="4" t="s">
        <v>37</v>
      </c>
      <c r="D111" s="7">
        <v>4</v>
      </c>
      <c r="E111" s="6">
        <f t="shared" ref="E111:E117" si="59">D111*30</f>
        <v>120</v>
      </c>
      <c r="F111" s="6">
        <f t="shared" ref="F111:F117" si="60">G111+H111+I111</f>
        <v>54</v>
      </c>
      <c r="G111" s="6"/>
      <c r="H111" s="6"/>
      <c r="I111" s="6">
        <v>54</v>
      </c>
      <c r="J111" s="6">
        <f t="shared" ref="J111:J117" si="61">E111-F111</f>
        <v>66</v>
      </c>
      <c r="K111" s="7">
        <f t="shared" ref="K111:K117" si="62">F111/18</f>
        <v>3</v>
      </c>
      <c r="L111" s="6" t="s">
        <v>17</v>
      </c>
      <c r="M111" s="7">
        <f t="shared" ref="M111:M117" si="63">F111/E111*100</f>
        <v>45</v>
      </c>
      <c r="N111" s="290"/>
      <c r="O111" s="29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92"/>
      <c r="AE111" s="1" t="s">
        <v>17</v>
      </c>
      <c r="AF111" s="1" t="s">
        <v>30</v>
      </c>
      <c r="AG111" s="4" t="s">
        <v>199</v>
      </c>
      <c r="AH111" s="421">
        <v>4</v>
      </c>
      <c r="AI111" s="420">
        <f t="shared" ref="AI111:AI117" si="64">AH111*30</f>
        <v>120</v>
      </c>
      <c r="AJ111" s="420">
        <f t="shared" ref="AJ111:AJ117" si="65">AK111+AL111+AM111</f>
        <v>54</v>
      </c>
      <c r="AK111" s="420"/>
      <c r="AL111" s="420"/>
      <c r="AM111" s="420">
        <v>54</v>
      </c>
      <c r="AN111" s="420">
        <f t="shared" ref="AN111:AN117" si="66">AI111-AJ111</f>
        <v>66</v>
      </c>
      <c r="AO111" s="421">
        <f t="shared" ref="AO111:AO117" si="67">AJ111/18</f>
        <v>3</v>
      </c>
      <c r="AP111" s="420" t="s">
        <v>17</v>
      </c>
      <c r="AQ111" s="421">
        <f>AJ111/AI111*100</f>
        <v>45</v>
      </c>
      <c r="AR111" s="290"/>
      <c r="AS111" s="4"/>
    </row>
    <row r="112" spans="1:45" ht="15.75" customHeight="1" x14ac:dyDescent="0.2">
      <c r="A112" s="1" t="s">
        <v>13</v>
      </c>
      <c r="B112" s="1" t="s">
        <v>30</v>
      </c>
      <c r="C112" s="4" t="s">
        <v>286</v>
      </c>
      <c r="D112" s="7">
        <v>5</v>
      </c>
      <c r="E112" s="6">
        <f t="shared" si="59"/>
        <v>150</v>
      </c>
      <c r="F112" s="6">
        <f t="shared" si="60"/>
        <v>72</v>
      </c>
      <c r="G112" s="6">
        <v>36</v>
      </c>
      <c r="H112" s="6"/>
      <c r="I112" s="6">
        <v>36</v>
      </c>
      <c r="J112" s="6">
        <f t="shared" si="61"/>
        <v>78</v>
      </c>
      <c r="K112" s="7">
        <f t="shared" si="62"/>
        <v>4</v>
      </c>
      <c r="L112" s="6" t="s">
        <v>19</v>
      </c>
      <c r="M112" s="7">
        <f t="shared" si="63"/>
        <v>48</v>
      </c>
      <c r="N112" s="290"/>
      <c r="O112" s="29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369</v>
      </c>
      <c r="AH112" s="421">
        <v>4</v>
      </c>
      <c r="AI112" s="420">
        <f t="shared" si="64"/>
        <v>120</v>
      </c>
      <c r="AJ112" s="420">
        <f t="shared" si="65"/>
        <v>54</v>
      </c>
      <c r="AK112" s="420">
        <v>36</v>
      </c>
      <c r="AL112" s="420"/>
      <c r="AM112" s="420">
        <v>18</v>
      </c>
      <c r="AN112" s="420">
        <f t="shared" si="66"/>
        <v>66</v>
      </c>
      <c r="AO112" s="421">
        <f t="shared" si="67"/>
        <v>3</v>
      </c>
      <c r="AP112" s="420" t="s">
        <v>17</v>
      </c>
      <c r="AQ112" s="421">
        <f>AJ112/AI112*100</f>
        <v>45</v>
      </c>
      <c r="AR112" s="290"/>
      <c r="AS112" s="4">
        <v>4</v>
      </c>
    </row>
    <row r="113" spans="1:45" ht="15" customHeight="1" x14ac:dyDescent="0.2">
      <c r="A113" s="1" t="s">
        <v>13</v>
      </c>
      <c r="B113" s="1" t="s">
        <v>15</v>
      </c>
      <c r="C113" s="4" t="s">
        <v>252</v>
      </c>
      <c r="D113" s="7">
        <v>1</v>
      </c>
      <c r="E113" s="6">
        <f t="shared" si="59"/>
        <v>30</v>
      </c>
      <c r="F113" s="6"/>
      <c r="G113" s="6"/>
      <c r="H113" s="6"/>
      <c r="I113" s="6"/>
      <c r="J113" s="6">
        <f t="shared" si="61"/>
        <v>30</v>
      </c>
      <c r="K113" s="7"/>
      <c r="L113" s="6" t="s">
        <v>28</v>
      </c>
      <c r="M113" s="7"/>
      <c r="N113" s="290"/>
      <c r="O113" s="29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275</v>
      </c>
      <c r="AH113" s="421">
        <v>4</v>
      </c>
      <c r="AI113" s="420">
        <f t="shared" si="64"/>
        <v>120</v>
      </c>
      <c r="AJ113" s="420">
        <f t="shared" si="65"/>
        <v>54</v>
      </c>
      <c r="AK113" s="420">
        <v>36</v>
      </c>
      <c r="AL113" s="420"/>
      <c r="AM113" s="420">
        <v>18</v>
      </c>
      <c r="AN113" s="420">
        <f t="shared" si="66"/>
        <v>66</v>
      </c>
      <c r="AO113" s="421">
        <f t="shared" si="67"/>
        <v>3</v>
      </c>
      <c r="AP113" s="420" t="s">
        <v>19</v>
      </c>
      <c r="AQ113" s="421"/>
      <c r="AR113" s="290"/>
      <c r="AS113" s="4">
        <v>4</v>
      </c>
    </row>
    <row r="114" spans="1:45" ht="16.5" customHeight="1" x14ac:dyDescent="0.2">
      <c r="A114" s="1" t="s">
        <v>13</v>
      </c>
      <c r="B114" s="1" t="s">
        <v>30</v>
      </c>
      <c r="C114" s="11" t="s">
        <v>243</v>
      </c>
      <c r="D114" s="7">
        <v>5</v>
      </c>
      <c r="E114" s="6">
        <f t="shared" si="59"/>
        <v>150</v>
      </c>
      <c r="F114" s="6">
        <f t="shared" si="60"/>
        <v>54</v>
      </c>
      <c r="G114" s="6">
        <v>18</v>
      </c>
      <c r="H114" s="6"/>
      <c r="I114" s="6">
        <v>36</v>
      </c>
      <c r="J114" s="6">
        <f t="shared" si="61"/>
        <v>96</v>
      </c>
      <c r="K114" s="7">
        <f t="shared" si="62"/>
        <v>3</v>
      </c>
      <c r="L114" s="6" t="s">
        <v>28</v>
      </c>
      <c r="M114" s="7">
        <f t="shared" si="63"/>
        <v>36</v>
      </c>
      <c r="N114" s="290"/>
      <c r="O114" s="29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373</v>
      </c>
      <c r="AH114" s="421">
        <v>4</v>
      </c>
      <c r="AI114" s="420">
        <f t="shared" si="64"/>
        <v>120</v>
      </c>
      <c r="AJ114" s="420">
        <f t="shared" si="65"/>
        <v>54</v>
      </c>
      <c r="AK114" s="420">
        <v>36</v>
      </c>
      <c r="AL114" s="420"/>
      <c r="AM114" s="420">
        <v>18</v>
      </c>
      <c r="AN114" s="420">
        <f t="shared" si="66"/>
        <v>66</v>
      </c>
      <c r="AO114" s="421">
        <f t="shared" si="67"/>
        <v>3</v>
      </c>
      <c r="AP114" s="420" t="s">
        <v>19</v>
      </c>
      <c r="AQ114" s="421">
        <f>AJ114/AI114*100</f>
        <v>45</v>
      </c>
      <c r="AR114" s="722" t="s">
        <v>353</v>
      </c>
      <c r="AS114" s="4">
        <v>4</v>
      </c>
    </row>
    <row r="115" spans="1:45" ht="14.25" customHeight="1" x14ac:dyDescent="0.2">
      <c r="A115" s="1" t="s">
        <v>13</v>
      </c>
      <c r="B115" s="1" t="s">
        <v>15</v>
      </c>
      <c r="C115" s="11" t="s">
        <v>251</v>
      </c>
      <c r="D115" s="287">
        <v>5</v>
      </c>
      <c r="E115" s="6">
        <f t="shared" si="59"/>
        <v>150</v>
      </c>
      <c r="F115" s="6">
        <f t="shared" si="60"/>
        <v>72</v>
      </c>
      <c r="G115" s="6">
        <v>36</v>
      </c>
      <c r="H115" s="6"/>
      <c r="I115" s="6">
        <v>36</v>
      </c>
      <c r="J115" s="6">
        <f t="shared" si="61"/>
        <v>78</v>
      </c>
      <c r="K115" s="7">
        <f t="shared" si="62"/>
        <v>4</v>
      </c>
      <c r="L115" s="6" t="s">
        <v>19</v>
      </c>
      <c r="M115" s="7">
        <f t="shared" si="63"/>
        <v>48</v>
      </c>
      <c r="N115" s="290"/>
      <c r="O115" s="29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378</v>
      </c>
      <c r="AH115" s="551">
        <v>3</v>
      </c>
      <c r="AI115" s="420">
        <f>AH115*30</f>
        <v>90</v>
      </c>
      <c r="AJ115" s="420">
        <f t="shared" si="65"/>
        <v>36</v>
      </c>
      <c r="AK115" s="420">
        <v>18</v>
      </c>
      <c r="AL115" s="420"/>
      <c r="AM115" s="420">
        <v>18</v>
      </c>
      <c r="AN115" s="420">
        <f t="shared" si="66"/>
        <v>54</v>
      </c>
      <c r="AO115" s="421">
        <f t="shared" si="67"/>
        <v>2</v>
      </c>
      <c r="AP115" s="420" t="s">
        <v>19</v>
      </c>
      <c r="AQ115" s="421">
        <f>AJ115/AI115*100</f>
        <v>40</v>
      </c>
      <c r="AR115" s="722" t="s">
        <v>352</v>
      </c>
      <c r="AS115" s="4">
        <v>4</v>
      </c>
    </row>
    <row r="116" spans="1:45" ht="14.25" customHeight="1" x14ac:dyDescent="0.2">
      <c r="C116" s="11"/>
      <c r="D116" s="287"/>
      <c r="E116" s="6"/>
      <c r="F116" s="6"/>
      <c r="G116" s="6"/>
      <c r="H116" s="6"/>
      <c r="I116" s="6"/>
      <c r="J116" s="6"/>
      <c r="K116" s="7"/>
      <c r="L116" s="6"/>
      <c r="M116" s="7"/>
      <c r="N116" s="290"/>
      <c r="O116" s="29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552" t="s">
        <v>285</v>
      </c>
      <c r="AH116" s="551">
        <v>4</v>
      </c>
      <c r="AI116" s="420">
        <f>AH116*30</f>
        <v>120</v>
      </c>
      <c r="AJ116" s="420">
        <f t="shared" si="65"/>
        <v>54</v>
      </c>
      <c r="AK116" s="420">
        <v>36</v>
      </c>
      <c r="AL116" s="420"/>
      <c r="AM116" s="420">
        <v>18</v>
      </c>
      <c r="AN116" s="420">
        <f t="shared" si="66"/>
        <v>66</v>
      </c>
      <c r="AO116" s="421">
        <f t="shared" si="67"/>
        <v>3</v>
      </c>
      <c r="AP116" s="420" t="s">
        <v>19</v>
      </c>
      <c r="AQ116" s="421">
        <f>AJ116/AI116*100</f>
        <v>45</v>
      </c>
      <c r="AS116" s="4">
        <v>4</v>
      </c>
    </row>
    <row r="117" spans="1:45" ht="15.75" customHeight="1" x14ac:dyDescent="0.2">
      <c r="A117" s="1" t="s">
        <v>13</v>
      </c>
      <c r="B117" s="1" t="s">
        <v>15</v>
      </c>
      <c r="C117" s="260" t="s">
        <v>285</v>
      </c>
      <c r="D117" s="7">
        <v>5.5</v>
      </c>
      <c r="E117" s="6">
        <f t="shared" si="59"/>
        <v>165</v>
      </c>
      <c r="F117" s="6">
        <f t="shared" si="60"/>
        <v>72</v>
      </c>
      <c r="G117" s="6">
        <v>36</v>
      </c>
      <c r="H117" s="6"/>
      <c r="I117" s="6">
        <v>36</v>
      </c>
      <c r="J117" s="6">
        <f t="shared" si="61"/>
        <v>93</v>
      </c>
      <c r="K117" s="7">
        <f t="shared" si="62"/>
        <v>4</v>
      </c>
      <c r="L117" s="6" t="s">
        <v>19</v>
      </c>
      <c r="M117" s="7">
        <f t="shared" si="63"/>
        <v>43.636363636363633</v>
      </c>
      <c r="N117" s="290"/>
      <c r="O117" s="29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550" t="s">
        <v>254</v>
      </c>
      <c r="AH117" s="421">
        <v>4</v>
      </c>
      <c r="AI117" s="420">
        <f t="shared" si="64"/>
        <v>120</v>
      </c>
      <c r="AJ117" s="420">
        <f t="shared" si="65"/>
        <v>54</v>
      </c>
      <c r="AK117" s="420">
        <v>36</v>
      </c>
      <c r="AL117" s="420"/>
      <c r="AM117" s="420">
        <v>18</v>
      </c>
      <c r="AN117" s="420">
        <f t="shared" si="66"/>
        <v>66</v>
      </c>
      <c r="AO117" s="421">
        <f t="shared" si="67"/>
        <v>3</v>
      </c>
      <c r="AP117" s="420" t="s">
        <v>17</v>
      </c>
      <c r="AQ117" s="421">
        <f>AJ117/AI117*100</f>
        <v>45</v>
      </c>
      <c r="AR117" s="290"/>
      <c r="AS117" s="4">
        <v>4</v>
      </c>
    </row>
    <row r="118" spans="1:45" ht="15" customHeight="1" x14ac:dyDescent="0.2">
      <c r="C118" s="8" t="s">
        <v>23</v>
      </c>
      <c r="D118" s="286">
        <f t="shared" ref="D118:K118" si="68">SUM(D110:D117)</f>
        <v>30</v>
      </c>
      <c r="E118" s="285">
        <f t="shared" si="68"/>
        <v>900</v>
      </c>
      <c r="F118" s="285">
        <f t="shared" si="68"/>
        <v>324</v>
      </c>
      <c r="G118" s="285">
        <f t="shared" si="68"/>
        <v>126</v>
      </c>
      <c r="H118" s="285">
        <f t="shared" si="68"/>
        <v>0</v>
      </c>
      <c r="I118" s="285">
        <f t="shared" si="68"/>
        <v>198</v>
      </c>
      <c r="J118" s="285">
        <f t="shared" si="68"/>
        <v>576</v>
      </c>
      <c r="K118" s="285">
        <f t="shared" si="68"/>
        <v>18</v>
      </c>
      <c r="L118" s="285"/>
      <c r="M118" s="285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547">
        <f t="shared" ref="AH118:AO118" si="69">SUM(AH110:AH117)</f>
        <v>30</v>
      </c>
      <c r="AI118" s="548">
        <f t="shared" si="69"/>
        <v>900</v>
      </c>
      <c r="AJ118" s="548">
        <f t="shared" si="69"/>
        <v>360</v>
      </c>
      <c r="AK118" s="548">
        <f t="shared" si="69"/>
        <v>198</v>
      </c>
      <c r="AL118" s="548">
        <f t="shared" si="69"/>
        <v>0</v>
      </c>
      <c r="AM118" s="548">
        <f t="shared" si="69"/>
        <v>162</v>
      </c>
      <c r="AN118" s="548">
        <f t="shared" si="69"/>
        <v>540</v>
      </c>
      <c r="AO118" s="548">
        <f t="shared" si="69"/>
        <v>20</v>
      </c>
      <c r="AP118" s="548"/>
      <c r="AQ118" s="548"/>
      <c r="AR118" s="10"/>
      <c r="AS118" s="550"/>
    </row>
    <row r="119" spans="1:45" ht="15" customHeight="1" x14ac:dyDescent="0.2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2.75" x14ac:dyDescent="0.2">
      <c r="C120" s="2" t="s">
        <v>216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216</v>
      </c>
    </row>
    <row r="121" spans="1:45" ht="12.75" customHeight="1" x14ac:dyDescent="0.2">
      <c r="C121" s="1297" t="s">
        <v>0</v>
      </c>
      <c r="D121" s="1298" t="s">
        <v>1</v>
      </c>
      <c r="E121" s="1299" t="s">
        <v>2</v>
      </c>
      <c r="F121" s="1299"/>
      <c r="G121" s="1299"/>
      <c r="H121" s="1299"/>
      <c r="I121" s="1299"/>
      <c r="J121" s="1159"/>
      <c r="K121" s="1298" t="s">
        <v>3</v>
      </c>
      <c r="L121" s="1298" t="s">
        <v>4</v>
      </c>
      <c r="M121" s="1298" t="s">
        <v>5</v>
      </c>
      <c r="N121" s="289"/>
      <c r="O121" s="28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297" t="s">
        <v>0</v>
      </c>
      <c r="AH121" s="1298" t="s">
        <v>1</v>
      </c>
      <c r="AI121" s="1299" t="s">
        <v>2</v>
      </c>
      <c r="AJ121" s="1299"/>
      <c r="AK121" s="1299"/>
      <c r="AL121" s="1299"/>
      <c r="AM121" s="1299"/>
      <c r="AN121" s="1159"/>
      <c r="AO121" s="1298" t="s">
        <v>3</v>
      </c>
      <c r="AP121" s="1298" t="s">
        <v>4</v>
      </c>
      <c r="AQ121" s="1298" t="s">
        <v>5</v>
      </c>
    </row>
    <row r="122" spans="1:45" ht="12.75" customHeight="1" x14ac:dyDescent="0.2">
      <c r="C122" s="1297"/>
      <c r="D122" s="1298"/>
      <c r="E122" s="1298" t="s">
        <v>6</v>
      </c>
      <c r="F122" s="1300" t="s">
        <v>7</v>
      </c>
      <c r="G122" s="1300"/>
      <c r="H122" s="1300"/>
      <c r="I122" s="1300"/>
      <c r="J122" s="1298" t="s">
        <v>26</v>
      </c>
      <c r="K122" s="1298"/>
      <c r="L122" s="1298"/>
      <c r="M122" s="1298"/>
      <c r="N122" s="289"/>
      <c r="O122" s="28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297"/>
      <c r="AH122" s="1298"/>
      <c r="AI122" s="1298" t="s">
        <v>6</v>
      </c>
      <c r="AJ122" s="1300" t="s">
        <v>7</v>
      </c>
      <c r="AK122" s="1300"/>
      <c r="AL122" s="1300"/>
      <c r="AM122" s="1300"/>
      <c r="AN122" s="1298" t="s">
        <v>26</v>
      </c>
      <c r="AO122" s="1298"/>
      <c r="AP122" s="1298"/>
      <c r="AQ122" s="1298"/>
    </row>
    <row r="123" spans="1:45" ht="12.75" customHeight="1" x14ac:dyDescent="0.2">
      <c r="C123" s="1297"/>
      <c r="D123" s="1298"/>
      <c r="E123" s="1159"/>
      <c r="F123" s="1298" t="s">
        <v>9</v>
      </c>
      <c r="G123" s="1299" t="s">
        <v>10</v>
      </c>
      <c r="H123" s="1159"/>
      <c r="I123" s="1159"/>
      <c r="J123" s="1159"/>
      <c r="K123" s="1298"/>
      <c r="L123" s="1298"/>
      <c r="M123" s="1298"/>
      <c r="N123" s="289"/>
      <c r="O123" s="28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297"/>
      <c r="AH123" s="1298"/>
      <c r="AI123" s="1159"/>
      <c r="AJ123" s="1298" t="s">
        <v>9</v>
      </c>
      <c r="AK123" s="1299" t="s">
        <v>10</v>
      </c>
      <c r="AL123" s="1159"/>
      <c r="AM123" s="1159"/>
      <c r="AN123" s="1159"/>
      <c r="AO123" s="1298"/>
      <c r="AP123" s="1298"/>
      <c r="AQ123" s="1298"/>
    </row>
    <row r="124" spans="1:45" ht="12.75" customHeight="1" x14ac:dyDescent="0.2">
      <c r="C124" s="1297"/>
      <c r="D124" s="1298"/>
      <c r="E124" s="1159"/>
      <c r="F124" s="1301"/>
      <c r="G124" s="1298" t="s">
        <v>11</v>
      </c>
      <c r="H124" s="1298" t="s">
        <v>12</v>
      </c>
      <c r="I124" s="1298" t="s">
        <v>13</v>
      </c>
      <c r="J124" s="1159"/>
      <c r="K124" s="1298"/>
      <c r="L124" s="1298"/>
      <c r="M124" s="1298"/>
      <c r="N124" s="289"/>
      <c r="O124" s="28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297"/>
      <c r="AH124" s="1298"/>
      <c r="AI124" s="1159"/>
      <c r="AJ124" s="1301"/>
      <c r="AK124" s="1298" t="s">
        <v>11</v>
      </c>
      <c r="AL124" s="1298" t="s">
        <v>12</v>
      </c>
      <c r="AM124" s="1298" t="s">
        <v>13</v>
      </c>
      <c r="AN124" s="1159"/>
      <c r="AO124" s="1298"/>
      <c r="AP124" s="1298"/>
      <c r="AQ124" s="1298"/>
    </row>
    <row r="125" spans="1:45" ht="12.75" x14ac:dyDescent="0.2">
      <c r="C125" s="1297"/>
      <c r="D125" s="1298"/>
      <c r="E125" s="1159"/>
      <c r="F125" s="1301"/>
      <c r="G125" s="1298"/>
      <c r="H125" s="1298"/>
      <c r="I125" s="1298"/>
      <c r="J125" s="1159"/>
      <c r="K125" s="1298"/>
      <c r="L125" s="1298"/>
      <c r="M125" s="1298"/>
      <c r="N125" s="289"/>
      <c r="O125" s="28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297"/>
      <c r="AH125" s="1298"/>
      <c r="AI125" s="1159"/>
      <c r="AJ125" s="1301"/>
      <c r="AK125" s="1298"/>
      <c r="AL125" s="1298"/>
      <c r="AM125" s="1298"/>
      <c r="AN125" s="1159"/>
      <c r="AO125" s="1298"/>
      <c r="AP125" s="1298"/>
      <c r="AQ125" s="1298"/>
    </row>
    <row r="126" spans="1:45" ht="12.75" x14ac:dyDescent="0.2">
      <c r="C126" s="1297"/>
      <c r="D126" s="1298"/>
      <c r="E126" s="1159"/>
      <c r="F126" s="1301"/>
      <c r="G126" s="1298"/>
      <c r="H126" s="1298"/>
      <c r="I126" s="1298"/>
      <c r="J126" s="1159"/>
      <c r="K126" s="1298"/>
      <c r="L126" s="1298"/>
      <c r="M126" s="1298"/>
      <c r="N126" s="289"/>
      <c r="O126" s="289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297"/>
      <c r="AH126" s="1298"/>
      <c r="AI126" s="1159"/>
      <c r="AJ126" s="1301"/>
      <c r="AK126" s="1298"/>
      <c r="AL126" s="1298"/>
      <c r="AM126" s="1298"/>
      <c r="AN126" s="1159"/>
      <c r="AO126" s="1298"/>
      <c r="AP126" s="1298"/>
      <c r="AQ126" s="1298"/>
    </row>
    <row r="127" spans="1:45" ht="27" customHeight="1" x14ac:dyDescent="0.2">
      <c r="C127" s="1297"/>
      <c r="D127" s="1298"/>
      <c r="E127" s="1159"/>
      <c r="F127" s="1301"/>
      <c r="G127" s="1298"/>
      <c r="H127" s="1298"/>
      <c r="I127" s="1298"/>
      <c r="J127" s="1159"/>
      <c r="K127" s="1298"/>
      <c r="L127" s="1298"/>
      <c r="M127" s="1298"/>
      <c r="N127" s="289"/>
      <c r="O127" s="289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297"/>
      <c r="AH127" s="1298"/>
      <c r="AI127" s="1159"/>
      <c r="AJ127" s="1301"/>
      <c r="AK127" s="1298"/>
      <c r="AL127" s="1298"/>
      <c r="AM127" s="1298"/>
      <c r="AN127" s="1159"/>
      <c r="AO127" s="1298"/>
      <c r="AP127" s="1298"/>
      <c r="AQ127" s="1298"/>
    </row>
    <row r="128" spans="1:45" ht="38.25" x14ac:dyDescent="0.2">
      <c r="A128" s="1" t="s">
        <v>17</v>
      </c>
      <c r="B128" s="1" t="s">
        <v>30</v>
      </c>
      <c r="C128" s="4" t="s">
        <v>200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70">F128/15</f>
        <v>3</v>
      </c>
      <c r="L128" s="6" t="s">
        <v>17</v>
      </c>
      <c r="M128" s="7">
        <f>F128/E128*100</f>
        <v>50</v>
      </c>
      <c r="N128" s="290"/>
      <c r="O128" s="29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91"/>
      <c r="AE128" s="1" t="s">
        <v>17</v>
      </c>
      <c r="AF128" s="1" t="s">
        <v>30</v>
      </c>
      <c r="AG128" s="4" t="s">
        <v>370</v>
      </c>
      <c r="AH128" s="5">
        <v>4</v>
      </c>
      <c r="AI128" s="420">
        <f t="shared" ref="AI128:AI135" si="71">AH128*30</f>
        <v>120</v>
      </c>
      <c r="AJ128" s="420">
        <f>AK128+AL128+AM128</f>
        <v>45</v>
      </c>
      <c r="AK128" s="420"/>
      <c r="AL128" s="420"/>
      <c r="AM128" s="420">
        <v>45</v>
      </c>
      <c r="AN128" s="420">
        <f>AI128-AJ128</f>
        <v>75</v>
      </c>
      <c r="AO128" s="421">
        <f t="shared" ref="AO128:AO135" si="72">AJ128/15</f>
        <v>3</v>
      </c>
      <c r="AP128" s="420" t="s">
        <v>17</v>
      </c>
      <c r="AQ128" s="421">
        <f>AJ128/AI128*100</f>
        <v>37.5</v>
      </c>
      <c r="AR128" s="290"/>
      <c r="AS128" s="4"/>
    </row>
    <row r="129" spans="1:47" ht="15.75" customHeight="1" x14ac:dyDescent="0.2">
      <c r="A129" s="1" t="s">
        <v>13</v>
      </c>
      <c r="B129" s="1" t="s">
        <v>15</v>
      </c>
      <c r="C129" s="4" t="s">
        <v>238</v>
      </c>
      <c r="D129" s="7">
        <v>5</v>
      </c>
      <c r="E129" s="6">
        <f t="shared" ref="E129:E135" si="73">D129*30</f>
        <v>150</v>
      </c>
      <c r="F129" s="6">
        <f t="shared" ref="F129:F135" si="74">G129+H129+I129</f>
        <v>60</v>
      </c>
      <c r="G129" s="6">
        <v>30</v>
      </c>
      <c r="H129" s="6"/>
      <c r="I129" s="6">
        <v>30</v>
      </c>
      <c r="J129" s="6">
        <f t="shared" ref="J129:J135" si="75">E129-F129</f>
        <v>90</v>
      </c>
      <c r="K129" s="7">
        <f t="shared" si="70"/>
        <v>4</v>
      </c>
      <c r="L129" s="6" t="s">
        <v>19</v>
      </c>
      <c r="M129" s="7">
        <f t="shared" ref="M129:M135" si="76">F129/E129*100</f>
        <v>40</v>
      </c>
      <c r="N129" s="290"/>
      <c r="O129" s="29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91"/>
      <c r="AE129" s="1" t="s">
        <v>13</v>
      </c>
      <c r="AF129" s="1" t="s">
        <v>15</v>
      </c>
      <c r="AG129" s="4" t="s">
        <v>379</v>
      </c>
      <c r="AH129" s="421">
        <v>5</v>
      </c>
      <c r="AI129" s="420">
        <f t="shared" si="71"/>
        <v>150</v>
      </c>
      <c r="AJ129" s="420">
        <f t="shared" ref="AJ129:AJ135" si="77">AK129+AL129+AM129</f>
        <v>60</v>
      </c>
      <c r="AK129" s="420">
        <v>30</v>
      </c>
      <c r="AL129" s="420"/>
      <c r="AM129" s="420">
        <v>30</v>
      </c>
      <c r="AN129" s="420">
        <f t="shared" ref="AN129:AN135" si="78">AI129-AJ129</f>
        <v>90</v>
      </c>
      <c r="AO129" s="421">
        <f t="shared" si="72"/>
        <v>4</v>
      </c>
      <c r="AP129" s="420" t="s">
        <v>19</v>
      </c>
      <c r="AQ129" s="421">
        <f t="shared" ref="AQ129:AQ135" si="79">AJ129/AI129*100</f>
        <v>40</v>
      </c>
      <c r="AR129" s="290"/>
      <c r="AS129" s="4">
        <v>5</v>
      </c>
    </row>
    <row r="130" spans="1:47" ht="12.75" x14ac:dyDescent="0.2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290"/>
      <c r="O130" s="29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91"/>
      <c r="AE130" s="1" t="s">
        <v>13</v>
      </c>
      <c r="AF130" s="1" t="s">
        <v>15</v>
      </c>
      <c r="AG130" s="4" t="s">
        <v>381</v>
      </c>
      <c r="AH130" s="421">
        <v>1</v>
      </c>
      <c r="AI130" s="420">
        <f t="shared" si="71"/>
        <v>30</v>
      </c>
      <c r="AJ130" s="420"/>
      <c r="AK130" s="420"/>
      <c r="AL130" s="420"/>
      <c r="AM130" s="420"/>
      <c r="AN130" s="420">
        <v>30</v>
      </c>
      <c r="AO130" s="421"/>
      <c r="AP130" s="420" t="s">
        <v>28</v>
      </c>
      <c r="AQ130" s="421"/>
      <c r="AR130" s="290"/>
      <c r="AS130" s="4">
        <v>1</v>
      </c>
    </row>
    <row r="131" spans="1:47" ht="29.25" customHeight="1" x14ac:dyDescent="0.2">
      <c r="A131" s="1" t="s">
        <v>13</v>
      </c>
      <c r="B131" s="1" t="s">
        <v>30</v>
      </c>
      <c r="C131" s="11" t="s">
        <v>253</v>
      </c>
      <c r="D131" s="7">
        <v>5</v>
      </c>
      <c r="E131" s="6">
        <f t="shared" si="73"/>
        <v>150</v>
      </c>
      <c r="F131" s="6">
        <f t="shared" si="74"/>
        <v>60</v>
      </c>
      <c r="G131" s="6">
        <v>30</v>
      </c>
      <c r="H131" s="6"/>
      <c r="I131" s="6">
        <v>30</v>
      </c>
      <c r="J131" s="6">
        <f t="shared" si="75"/>
        <v>90</v>
      </c>
      <c r="K131" s="7">
        <f t="shared" si="70"/>
        <v>4</v>
      </c>
      <c r="L131" s="6" t="s">
        <v>19</v>
      </c>
      <c r="M131" s="7">
        <f t="shared" si="76"/>
        <v>40</v>
      </c>
      <c r="N131" s="290"/>
      <c r="O131" s="29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91"/>
      <c r="AE131" s="1" t="s">
        <v>13</v>
      </c>
      <c r="AF131" s="1" t="s">
        <v>30</v>
      </c>
      <c r="AG131" s="4" t="s">
        <v>383</v>
      </c>
      <c r="AH131" s="421">
        <v>4</v>
      </c>
      <c r="AI131" s="420">
        <f t="shared" si="71"/>
        <v>120</v>
      </c>
      <c r="AJ131" s="420">
        <f t="shared" si="77"/>
        <v>45</v>
      </c>
      <c r="AK131" s="420">
        <v>30</v>
      </c>
      <c r="AL131" s="420"/>
      <c r="AM131" s="420">
        <v>15</v>
      </c>
      <c r="AN131" s="420">
        <f t="shared" si="78"/>
        <v>75</v>
      </c>
      <c r="AO131" s="421">
        <f t="shared" si="72"/>
        <v>3</v>
      </c>
      <c r="AP131" s="420" t="s">
        <v>17</v>
      </c>
      <c r="AQ131" s="421">
        <f t="shared" si="79"/>
        <v>37.5</v>
      </c>
      <c r="AR131" s="290"/>
      <c r="AS131" s="4">
        <v>4</v>
      </c>
    </row>
    <row r="132" spans="1:47" ht="15" customHeight="1" x14ac:dyDescent="0.2">
      <c r="A132" s="1" t="s">
        <v>13</v>
      </c>
      <c r="B132" s="1" t="s">
        <v>30</v>
      </c>
      <c r="C132" s="291" t="s">
        <v>254</v>
      </c>
      <c r="D132" s="7">
        <v>5</v>
      </c>
      <c r="E132" s="6">
        <f t="shared" si="73"/>
        <v>150</v>
      </c>
      <c r="F132" s="6">
        <f t="shared" si="74"/>
        <v>60</v>
      </c>
      <c r="G132" s="6">
        <v>30</v>
      </c>
      <c r="H132" s="6"/>
      <c r="I132" s="6">
        <v>30</v>
      </c>
      <c r="J132" s="6">
        <f t="shared" si="75"/>
        <v>90</v>
      </c>
      <c r="K132" s="7">
        <f t="shared" si="70"/>
        <v>4</v>
      </c>
      <c r="L132" s="6" t="s">
        <v>28</v>
      </c>
      <c r="M132" s="7">
        <f t="shared" si="76"/>
        <v>40</v>
      </c>
      <c r="N132" s="290"/>
      <c r="O132" s="29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91"/>
      <c r="AE132" s="1" t="s">
        <v>13</v>
      </c>
      <c r="AF132" s="1" t="s">
        <v>30</v>
      </c>
      <c r="AG132" s="291" t="s">
        <v>463</v>
      </c>
      <c r="AH132" s="421">
        <v>4</v>
      </c>
      <c r="AI132" s="420">
        <f t="shared" si="71"/>
        <v>120</v>
      </c>
      <c r="AJ132" s="420">
        <f t="shared" si="77"/>
        <v>45</v>
      </c>
      <c r="AK132" s="420">
        <v>30</v>
      </c>
      <c r="AL132" s="420"/>
      <c r="AM132" s="420">
        <v>15</v>
      </c>
      <c r="AN132" s="420">
        <f t="shared" si="78"/>
        <v>75</v>
      </c>
      <c r="AO132" s="421">
        <f t="shared" si="72"/>
        <v>3</v>
      </c>
      <c r="AP132" s="420" t="s">
        <v>17</v>
      </c>
      <c r="AQ132" s="421">
        <f t="shared" si="79"/>
        <v>37.5</v>
      </c>
      <c r="AR132" s="290"/>
      <c r="AS132" s="4">
        <v>4</v>
      </c>
    </row>
    <row r="133" spans="1:47" ht="33" customHeight="1" x14ac:dyDescent="0.2">
      <c r="A133" s="1" t="s">
        <v>13</v>
      </c>
      <c r="B133" s="1" t="s">
        <v>30</v>
      </c>
      <c r="C133" s="4" t="s">
        <v>287</v>
      </c>
      <c r="D133" s="7">
        <v>5</v>
      </c>
      <c r="E133" s="6">
        <f t="shared" si="73"/>
        <v>150</v>
      </c>
      <c r="F133" s="6">
        <f t="shared" si="74"/>
        <v>60</v>
      </c>
      <c r="G133" s="6">
        <v>30</v>
      </c>
      <c r="H133" s="6"/>
      <c r="I133" s="6">
        <v>30</v>
      </c>
      <c r="J133" s="6">
        <f t="shared" si="75"/>
        <v>90</v>
      </c>
      <c r="K133" s="7">
        <f t="shared" si="70"/>
        <v>4</v>
      </c>
      <c r="L133" s="6" t="s">
        <v>19</v>
      </c>
      <c r="M133" s="7">
        <f t="shared" si="76"/>
        <v>40</v>
      </c>
      <c r="N133" s="290"/>
      <c r="O133" s="290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91"/>
      <c r="AE133" s="1" t="s">
        <v>13</v>
      </c>
      <c r="AF133" s="1" t="s">
        <v>30</v>
      </c>
      <c r="AG133" s="4" t="s">
        <v>380</v>
      </c>
      <c r="AH133" s="421">
        <v>4</v>
      </c>
      <c r="AI133" s="420">
        <f t="shared" si="71"/>
        <v>120</v>
      </c>
      <c r="AJ133" s="420">
        <f t="shared" si="77"/>
        <v>45</v>
      </c>
      <c r="AK133" s="420">
        <v>30</v>
      </c>
      <c r="AL133" s="420"/>
      <c r="AM133" s="420">
        <v>15</v>
      </c>
      <c r="AN133" s="420">
        <f t="shared" si="78"/>
        <v>75</v>
      </c>
      <c r="AO133" s="421">
        <f t="shared" si="72"/>
        <v>3</v>
      </c>
      <c r="AP133" s="420" t="s">
        <v>17</v>
      </c>
      <c r="AQ133" s="421">
        <f t="shared" si="79"/>
        <v>37.5</v>
      </c>
      <c r="AR133" s="722" t="s">
        <v>376</v>
      </c>
      <c r="AS133" s="550">
        <v>4</v>
      </c>
    </row>
    <row r="134" spans="1:47" ht="15" customHeight="1" x14ac:dyDescent="0.2">
      <c r="A134" s="1" t="s">
        <v>17</v>
      </c>
      <c r="B134" s="1" t="s">
        <v>15</v>
      </c>
      <c r="C134" s="11" t="s">
        <v>40</v>
      </c>
      <c r="D134" s="7">
        <v>3</v>
      </c>
      <c r="E134" s="6">
        <f t="shared" si="73"/>
        <v>90</v>
      </c>
      <c r="F134" s="6">
        <f t="shared" si="74"/>
        <v>30</v>
      </c>
      <c r="G134" s="6">
        <v>15</v>
      </c>
      <c r="H134" s="6"/>
      <c r="I134" s="6">
        <v>15</v>
      </c>
      <c r="J134" s="6">
        <f t="shared" si="75"/>
        <v>60</v>
      </c>
      <c r="K134" s="7">
        <f t="shared" si="70"/>
        <v>2</v>
      </c>
      <c r="L134" s="6" t="s">
        <v>28</v>
      </c>
      <c r="M134" s="7">
        <f t="shared" si="76"/>
        <v>33.333333333333329</v>
      </c>
      <c r="N134" s="290"/>
      <c r="O134" s="29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91"/>
      <c r="AE134" s="1" t="s">
        <v>13</v>
      </c>
      <c r="AF134" s="1" t="s">
        <v>15</v>
      </c>
      <c r="AG134" s="11" t="s">
        <v>240</v>
      </c>
      <c r="AH134" s="421">
        <v>4</v>
      </c>
      <c r="AI134" s="420">
        <f t="shared" si="71"/>
        <v>120</v>
      </c>
      <c r="AJ134" s="420">
        <f t="shared" si="77"/>
        <v>45</v>
      </c>
      <c r="AK134" s="420">
        <v>30</v>
      </c>
      <c r="AL134" s="420"/>
      <c r="AM134" s="420">
        <v>15</v>
      </c>
      <c r="AN134" s="420">
        <f t="shared" si="78"/>
        <v>75</v>
      </c>
      <c r="AO134" s="421">
        <f t="shared" si="72"/>
        <v>3</v>
      </c>
      <c r="AP134" s="420" t="s">
        <v>19</v>
      </c>
      <c r="AQ134" s="421">
        <f t="shared" si="79"/>
        <v>37.5</v>
      </c>
      <c r="AR134" s="722" t="s">
        <v>377</v>
      </c>
      <c r="AS134" s="4">
        <v>4</v>
      </c>
    </row>
    <row r="135" spans="1:47" ht="40.5" customHeight="1" x14ac:dyDescent="0.2">
      <c r="A135" s="1" t="s">
        <v>13</v>
      </c>
      <c r="B135" s="1" t="s">
        <v>30</v>
      </c>
      <c r="C135" s="4" t="s">
        <v>255</v>
      </c>
      <c r="D135" s="7">
        <v>4</v>
      </c>
      <c r="E135" s="6">
        <f t="shared" si="73"/>
        <v>120</v>
      </c>
      <c r="F135" s="6">
        <f t="shared" si="74"/>
        <v>45</v>
      </c>
      <c r="G135" s="6">
        <v>15</v>
      </c>
      <c r="H135" s="6"/>
      <c r="I135" s="6">
        <v>30</v>
      </c>
      <c r="J135" s="6">
        <f t="shared" si="75"/>
        <v>75</v>
      </c>
      <c r="K135" s="7">
        <f t="shared" si="70"/>
        <v>3</v>
      </c>
      <c r="L135" s="6" t="s">
        <v>28</v>
      </c>
      <c r="M135" s="7">
        <f t="shared" si="76"/>
        <v>37.5</v>
      </c>
      <c r="N135" s="290"/>
      <c r="O135" s="29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91"/>
      <c r="AE135" s="1" t="s">
        <v>13</v>
      </c>
      <c r="AF135" s="1" t="s">
        <v>30</v>
      </c>
      <c r="AG135" s="4" t="s">
        <v>255</v>
      </c>
      <c r="AH135" s="421">
        <v>4</v>
      </c>
      <c r="AI135" s="420">
        <f t="shared" si="71"/>
        <v>120</v>
      </c>
      <c r="AJ135" s="420">
        <f t="shared" si="77"/>
        <v>45</v>
      </c>
      <c r="AK135" s="420">
        <v>30</v>
      </c>
      <c r="AL135" s="420"/>
      <c r="AM135" s="420">
        <v>15</v>
      </c>
      <c r="AN135" s="420">
        <f t="shared" si="78"/>
        <v>75</v>
      </c>
      <c r="AO135" s="421">
        <f t="shared" si="72"/>
        <v>3</v>
      </c>
      <c r="AP135" s="420" t="s">
        <v>17</v>
      </c>
      <c r="AQ135" s="421">
        <f t="shared" si="79"/>
        <v>37.5</v>
      </c>
      <c r="AR135" s="829" t="s">
        <v>354</v>
      </c>
      <c r="AS135" s="4">
        <v>4</v>
      </c>
    </row>
    <row r="136" spans="1:47" ht="15" customHeight="1" x14ac:dyDescent="0.2">
      <c r="C136" s="8" t="s">
        <v>23</v>
      </c>
      <c r="D136" s="286">
        <f t="shared" ref="D136:M136" si="80">SUM(D128:D135)</f>
        <v>30</v>
      </c>
      <c r="E136" s="285">
        <f t="shared" si="80"/>
        <v>900</v>
      </c>
      <c r="F136" s="285">
        <f t="shared" si="80"/>
        <v>360</v>
      </c>
      <c r="G136" s="285">
        <f t="shared" si="80"/>
        <v>150</v>
      </c>
      <c r="H136" s="285">
        <f t="shared" si="80"/>
        <v>0</v>
      </c>
      <c r="I136" s="285">
        <f t="shared" si="80"/>
        <v>210</v>
      </c>
      <c r="J136" s="285">
        <f t="shared" si="80"/>
        <v>540</v>
      </c>
      <c r="K136" s="285">
        <f t="shared" si="80"/>
        <v>24</v>
      </c>
      <c r="L136" s="285">
        <f t="shared" si="80"/>
        <v>0</v>
      </c>
      <c r="M136" s="285">
        <f t="shared" si="80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91"/>
      <c r="AE136" s="1"/>
      <c r="AF136" s="1"/>
      <c r="AG136" s="8" t="s">
        <v>23</v>
      </c>
      <c r="AH136" s="547">
        <f t="shared" ref="AH136:AQ136" si="81">SUM(AH128:AH135)</f>
        <v>30</v>
      </c>
      <c r="AI136" s="548">
        <f t="shared" si="81"/>
        <v>900</v>
      </c>
      <c r="AJ136" s="548">
        <f t="shared" si="81"/>
        <v>330</v>
      </c>
      <c r="AK136" s="548">
        <f t="shared" si="81"/>
        <v>180</v>
      </c>
      <c r="AL136" s="548">
        <f t="shared" si="81"/>
        <v>0</v>
      </c>
      <c r="AM136" s="548">
        <f t="shared" si="81"/>
        <v>150</v>
      </c>
      <c r="AN136" s="548">
        <f t="shared" si="81"/>
        <v>570</v>
      </c>
      <c r="AO136" s="548">
        <f t="shared" si="81"/>
        <v>22</v>
      </c>
      <c r="AP136" s="548">
        <f t="shared" si="81"/>
        <v>0</v>
      </c>
      <c r="AQ136" s="548">
        <f t="shared" si="81"/>
        <v>265</v>
      </c>
      <c r="AR136" s="10"/>
      <c r="AS136" s="4"/>
      <c r="AU136" s="3">
        <f>165-147</f>
        <v>18</v>
      </c>
    </row>
    <row r="137" spans="1:47" ht="15" customHeight="1" x14ac:dyDescent="0.2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2.75" x14ac:dyDescent="0.2">
      <c r="C138" s="2" t="s">
        <v>217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217</v>
      </c>
    </row>
    <row r="139" spans="1:47" ht="12.75" customHeight="1" x14ac:dyDescent="0.2">
      <c r="C139" s="1297" t="s">
        <v>0</v>
      </c>
      <c r="D139" s="1298" t="s">
        <v>1</v>
      </c>
      <c r="E139" s="1299" t="s">
        <v>2</v>
      </c>
      <c r="F139" s="1299"/>
      <c r="G139" s="1299"/>
      <c r="H139" s="1299"/>
      <c r="I139" s="1299"/>
      <c r="J139" s="1159"/>
      <c r="K139" s="1298" t="s">
        <v>3</v>
      </c>
      <c r="L139" s="1298" t="s">
        <v>4</v>
      </c>
      <c r="M139" s="1298" t="s">
        <v>5</v>
      </c>
      <c r="N139" s="289"/>
      <c r="O139" s="289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297" t="s">
        <v>0</v>
      </c>
      <c r="AH139" s="1298" t="s">
        <v>1</v>
      </c>
      <c r="AI139" s="1299" t="s">
        <v>2</v>
      </c>
      <c r="AJ139" s="1299"/>
      <c r="AK139" s="1299"/>
      <c r="AL139" s="1299"/>
      <c r="AM139" s="1299"/>
      <c r="AN139" s="1159"/>
      <c r="AO139" s="1298" t="s">
        <v>3</v>
      </c>
      <c r="AP139" s="1298" t="s">
        <v>4</v>
      </c>
      <c r="AQ139" s="1298" t="s">
        <v>5</v>
      </c>
    </row>
    <row r="140" spans="1:47" ht="12.75" customHeight="1" x14ac:dyDescent="0.2">
      <c r="C140" s="1297"/>
      <c r="D140" s="1298"/>
      <c r="E140" s="1298" t="s">
        <v>6</v>
      </c>
      <c r="F140" s="1300" t="s">
        <v>7</v>
      </c>
      <c r="G140" s="1300"/>
      <c r="H140" s="1300"/>
      <c r="I140" s="1300"/>
      <c r="J140" s="1298" t="s">
        <v>26</v>
      </c>
      <c r="K140" s="1298"/>
      <c r="L140" s="1298"/>
      <c r="M140" s="1298"/>
      <c r="N140" s="289"/>
      <c r="O140" s="289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297"/>
      <c r="AH140" s="1298"/>
      <c r="AI140" s="1298" t="s">
        <v>6</v>
      </c>
      <c r="AJ140" s="1300" t="s">
        <v>7</v>
      </c>
      <c r="AK140" s="1300"/>
      <c r="AL140" s="1300"/>
      <c r="AM140" s="1300"/>
      <c r="AN140" s="1298" t="s">
        <v>26</v>
      </c>
      <c r="AO140" s="1298"/>
      <c r="AP140" s="1298"/>
      <c r="AQ140" s="1298"/>
    </row>
    <row r="141" spans="1:47" ht="12.75" customHeight="1" x14ac:dyDescent="0.2">
      <c r="C141" s="1297"/>
      <c r="D141" s="1298"/>
      <c r="E141" s="1159"/>
      <c r="F141" s="1298" t="s">
        <v>9</v>
      </c>
      <c r="G141" s="1299" t="s">
        <v>10</v>
      </c>
      <c r="H141" s="1159"/>
      <c r="I141" s="1159"/>
      <c r="J141" s="1159"/>
      <c r="K141" s="1298"/>
      <c r="L141" s="1298"/>
      <c r="M141" s="1298"/>
      <c r="N141" s="289"/>
      <c r="O141" s="289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297"/>
      <c r="AH141" s="1298"/>
      <c r="AI141" s="1159"/>
      <c r="AJ141" s="1298" t="s">
        <v>9</v>
      </c>
      <c r="AK141" s="1299" t="s">
        <v>10</v>
      </c>
      <c r="AL141" s="1159"/>
      <c r="AM141" s="1159"/>
      <c r="AN141" s="1159"/>
      <c r="AO141" s="1298"/>
      <c r="AP141" s="1298"/>
      <c r="AQ141" s="1298"/>
    </row>
    <row r="142" spans="1:47" ht="7.5" customHeight="1" x14ac:dyDescent="0.2">
      <c r="C142" s="1297"/>
      <c r="D142" s="1298"/>
      <c r="E142" s="1159"/>
      <c r="F142" s="1301"/>
      <c r="G142" s="1298" t="s">
        <v>11</v>
      </c>
      <c r="H142" s="1298" t="s">
        <v>12</v>
      </c>
      <c r="I142" s="1298" t="s">
        <v>13</v>
      </c>
      <c r="J142" s="1159"/>
      <c r="K142" s="1298"/>
      <c r="L142" s="1298"/>
      <c r="M142" s="1298"/>
      <c r="N142" s="289"/>
      <c r="O142" s="289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297"/>
      <c r="AH142" s="1298"/>
      <c r="AI142" s="1159"/>
      <c r="AJ142" s="1301"/>
      <c r="AK142" s="1298" t="s">
        <v>11</v>
      </c>
      <c r="AL142" s="1298" t="s">
        <v>12</v>
      </c>
      <c r="AM142" s="1298" t="s">
        <v>13</v>
      </c>
      <c r="AN142" s="1159"/>
      <c r="AO142" s="1298"/>
      <c r="AP142" s="1298"/>
      <c r="AQ142" s="1298"/>
    </row>
    <row r="143" spans="1:47" ht="7.5" customHeight="1" x14ac:dyDescent="0.2">
      <c r="C143" s="1297"/>
      <c r="D143" s="1298"/>
      <c r="E143" s="1159"/>
      <c r="F143" s="1301"/>
      <c r="G143" s="1298"/>
      <c r="H143" s="1298"/>
      <c r="I143" s="1298"/>
      <c r="J143" s="1159"/>
      <c r="K143" s="1298"/>
      <c r="L143" s="1298"/>
      <c r="M143" s="1298"/>
      <c r="N143" s="289"/>
      <c r="O143" s="289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297"/>
      <c r="AH143" s="1298"/>
      <c r="AI143" s="1159"/>
      <c r="AJ143" s="1301"/>
      <c r="AK143" s="1298"/>
      <c r="AL143" s="1298"/>
      <c r="AM143" s="1298"/>
      <c r="AN143" s="1159"/>
      <c r="AO143" s="1298"/>
      <c r="AP143" s="1298"/>
      <c r="AQ143" s="1298"/>
    </row>
    <row r="144" spans="1:47" ht="7.5" customHeight="1" x14ac:dyDescent="0.2">
      <c r="C144" s="1297"/>
      <c r="D144" s="1298"/>
      <c r="E144" s="1159"/>
      <c r="F144" s="1301"/>
      <c r="G144" s="1298"/>
      <c r="H144" s="1298"/>
      <c r="I144" s="1298"/>
      <c r="J144" s="1159"/>
      <c r="K144" s="1298"/>
      <c r="L144" s="1298"/>
      <c r="M144" s="1298"/>
      <c r="N144" s="289"/>
      <c r="O144" s="289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297"/>
      <c r="AH144" s="1298"/>
      <c r="AI144" s="1159"/>
      <c r="AJ144" s="1301"/>
      <c r="AK144" s="1298"/>
      <c r="AL144" s="1298"/>
      <c r="AM144" s="1298"/>
      <c r="AN144" s="1159"/>
      <c r="AO144" s="1298"/>
      <c r="AP144" s="1298"/>
      <c r="AQ144" s="1298"/>
    </row>
    <row r="145" spans="1:45" ht="7.5" customHeight="1" x14ac:dyDescent="0.2">
      <c r="C145" s="1297"/>
      <c r="D145" s="1298"/>
      <c r="E145" s="1159"/>
      <c r="F145" s="1301"/>
      <c r="G145" s="1298"/>
      <c r="H145" s="1298"/>
      <c r="I145" s="1298"/>
      <c r="J145" s="1159"/>
      <c r="K145" s="1298"/>
      <c r="L145" s="1298"/>
      <c r="M145" s="1298"/>
      <c r="N145" s="289"/>
      <c r="O145" s="289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297"/>
      <c r="AH145" s="1298"/>
      <c r="AI145" s="1159"/>
      <c r="AJ145" s="1301"/>
      <c r="AK145" s="1298"/>
      <c r="AL145" s="1298"/>
      <c r="AM145" s="1298"/>
      <c r="AN145" s="1159"/>
      <c r="AO145" s="1298"/>
      <c r="AP145" s="1298"/>
      <c r="AQ145" s="1298"/>
    </row>
    <row r="146" spans="1:45" ht="12.75" x14ac:dyDescent="0.2">
      <c r="A146" s="1" t="s">
        <v>13</v>
      </c>
      <c r="B146" s="1" t="s">
        <v>15</v>
      </c>
      <c r="C146" s="8" t="s">
        <v>152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290"/>
      <c r="O146" s="290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11" t="s">
        <v>152</v>
      </c>
      <c r="AH146" s="5">
        <v>6</v>
      </c>
      <c r="AI146" s="420">
        <f t="shared" ref="AI146:AI152" si="82">AH146*30</f>
        <v>180</v>
      </c>
      <c r="AJ146" s="420"/>
      <c r="AK146" s="420"/>
      <c r="AL146" s="420"/>
      <c r="AM146" s="420"/>
      <c r="AN146" s="420">
        <f t="shared" ref="AN146:AN152" si="83">AI146-AJ146</f>
        <v>180</v>
      </c>
      <c r="AO146" s="421"/>
      <c r="AP146" s="420" t="s">
        <v>28</v>
      </c>
      <c r="AQ146" s="421">
        <f t="shared" ref="AQ146:AQ152" si="84">AJ146/AI146*100</f>
        <v>0</v>
      </c>
      <c r="AR146" s="290"/>
      <c r="AS146" s="3">
        <v>6</v>
      </c>
    </row>
    <row r="147" spans="1:45" ht="12.75" x14ac:dyDescent="0.2">
      <c r="A147" s="1" t="s">
        <v>13</v>
      </c>
      <c r="B147" s="1" t="s">
        <v>15</v>
      </c>
      <c r="C147" s="4" t="s">
        <v>86</v>
      </c>
      <c r="D147" s="7">
        <v>3</v>
      </c>
      <c r="E147" s="6">
        <f t="shared" ref="E147:E152" si="85">D147*30</f>
        <v>90</v>
      </c>
      <c r="F147" s="6">
        <f t="shared" ref="F147:F152" si="86">G147+H147+I147</f>
        <v>0</v>
      </c>
      <c r="G147" s="6"/>
      <c r="H147" s="6"/>
      <c r="I147" s="6"/>
      <c r="J147" s="6">
        <f t="shared" ref="J147:J152" si="87">E147-F147</f>
        <v>90</v>
      </c>
      <c r="K147" s="7">
        <f t="shared" ref="K147:K152" si="88">F147/13</f>
        <v>0</v>
      </c>
      <c r="L147" s="6"/>
      <c r="M147" s="7">
        <f t="shared" ref="M147:M152" si="89">F147/E147*100</f>
        <v>0</v>
      </c>
      <c r="N147" s="290"/>
      <c r="O147" s="290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91"/>
      <c r="AE147" s="1" t="s">
        <v>13</v>
      </c>
      <c r="AF147" s="1" t="s">
        <v>15</v>
      </c>
      <c r="AG147" s="11" t="s">
        <v>361</v>
      </c>
      <c r="AH147" s="421">
        <v>5</v>
      </c>
      <c r="AI147" s="420">
        <f t="shared" si="82"/>
        <v>150</v>
      </c>
      <c r="AJ147" s="420">
        <f>AK147+AL147+AM147</f>
        <v>52</v>
      </c>
      <c r="AK147" s="420">
        <v>26</v>
      </c>
      <c r="AL147" s="420"/>
      <c r="AM147" s="420">
        <v>26</v>
      </c>
      <c r="AN147" s="420">
        <f t="shared" si="83"/>
        <v>98</v>
      </c>
      <c r="AO147" s="421">
        <f>AJ147/13</f>
        <v>4</v>
      </c>
      <c r="AP147" s="420" t="s">
        <v>19</v>
      </c>
      <c r="AQ147" s="421">
        <f t="shared" si="84"/>
        <v>34.666666666666671</v>
      </c>
      <c r="AR147" s="290"/>
      <c r="AS147" s="3">
        <v>5</v>
      </c>
    </row>
    <row r="148" spans="1:45" ht="12.75" x14ac:dyDescent="0.2">
      <c r="A148" s="1" t="s">
        <v>13</v>
      </c>
      <c r="B148" s="1" t="s">
        <v>15</v>
      </c>
      <c r="C148" s="4" t="s">
        <v>41</v>
      </c>
      <c r="D148" s="7">
        <v>3</v>
      </c>
      <c r="E148" s="6">
        <f t="shared" si="85"/>
        <v>90</v>
      </c>
      <c r="F148" s="6">
        <f t="shared" si="86"/>
        <v>0</v>
      </c>
      <c r="G148" s="6"/>
      <c r="H148" s="6"/>
      <c r="I148" s="6"/>
      <c r="J148" s="6">
        <f t="shared" si="87"/>
        <v>90</v>
      </c>
      <c r="K148" s="7">
        <f t="shared" si="88"/>
        <v>0</v>
      </c>
      <c r="L148" s="6"/>
      <c r="M148" s="7">
        <f t="shared" si="89"/>
        <v>0</v>
      </c>
      <c r="N148" s="290"/>
      <c r="O148" s="290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91"/>
      <c r="AE148" s="1" t="s">
        <v>13</v>
      </c>
      <c r="AF148" s="1" t="s">
        <v>15</v>
      </c>
      <c r="AG148" s="4" t="s">
        <v>355</v>
      </c>
      <c r="AH148" s="421">
        <v>6</v>
      </c>
      <c r="AI148" s="420">
        <f t="shared" si="82"/>
        <v>180</v>
      </c>
      <c r="AJ148" s="420"/>
      <c r="AK148" s="420"/>
      <c r="AL148" s="420"/>
      <c r="AM148" s="420"/>
      <c r="AN148" s="420">
        <f t="shared" si="83"/>
        <v>180</v>
      </c>
      <c r="AO148" s="421"/>
      <c r="AP148" s="420"/>
      <c r="AQ148" s="421">
        <f t="shared" si="84"/>
        <v>0</v>
      </c>
      <c r="AR148" s="290"/>
      <c r="AS148" s="3">
        <v>6</v>
      </c>
    </row>
    <row r="149" spans="1:45" ht="25.5" x14ac:dyDescent="0.2">
      <c r="A149" s="1" t="s">
        <v>17</v>
      </c>
      <c r="B149" s="1" t="s">
        <v>30</v>
      </c>
      <c r="C149" s="4" t="s">
        <v>225</v>
      </c>
      <c r="D149" s="7">
        <v>3</v>
      </c>
      <c r="E149" s="6">
        <f t="shared" si="85"/>
        <v>90</v>
      </c>
      <c r="F149" s="6">
        <f t="shared" si="86"/>
        <v>39</v>
      </c>
      <c r="G149" s="6"/>
      <c r="H149" s="6"/>
      <c r="I149" s="6">
        <v>39</v>
      </c>
      <c r="J149" s="6">
        <f t="shared" si="87"/>
        <v>51</v>
      </c>
      <c r="K149" s="7">
        <f t="shared" si="88"/>
        <v>3</v>
      </c>
      <c r="L149" s="6" t="s">
        <v>28</v>
      </c>
      <c r="M149" s="7">
        <f t="shared" si="89"/>
        <v>43.333333333333336</v>
      </c>
      <c r="N149" s="290"/>
      <c r="O149" s="290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91"/>
      <c r="AE149" s="1" t="s">
        <v>17</v>
      </c>
      <c r="AF149" s="1" t="s">
        <v>30</v>
      </c>
      <c r="AG149" s="4" t="s">
        <v>374</v>
      </c>
      <c r="AH149" s="421">
        <v>4</v>
      </c>
      <c r="AI149" s="420">
        <f t="shared" si="82"/>
        <v>120</v>
      </c>
      <c r="AJ149" s="420">
        <f>AK149+AL149+AM149</f>
        <v>39</v>
      </c>
      <c r="AK149" s="420"/>
      <c r="AL149" s="420"/>
      <c r="AM149" s="420">
        <v>39</v>
      </c>
      <c r="AN149" s="420">
        <f t="shared" si="83"/>
        <v>81</v>
      </c>
      <c r="AO149" s="421">
        <f>AJ149/13</f>
        <v>3</v>
      </c>
      <c r="AP149" s="420" t="s">
        <v>17</v>
      </c>
      <c r="AQ149" s="421">
        <f t="shared" si="84"/>
        <v>32.5</v>
      </c>
      <c r="AR149" s="290"/>
    </row>
    <row r="150" spans="1:45" ht="12.75" x14ac:dyDescent="0.2">
      <c r="A150" s="1" t="s">
        <v>13</v>
      </c>
      <c r="B150" s="1" t="s">
        <v>15</v>
      </c>
      <c r="C150" s="4" t="s">
        <v>242</v>
      </c>
      <c r="D150" s="7">
        <v>1</v>
      </c>
      <c r="E150" s="6">
        <f t="shared" si="85"/>
        <v>30</v>
      </c>
      <c r="F150" s="6"/>
      <c r="G150" s="6"/>
      <c r="H150" s="6"/>
      <c r="I150" s="6"/>
      <c r="J150" s="6">
        <f t="shared" si="87"/>
        <v>30</v>
      </c>
      <c r="K150" s="7"/>
      <c r="L150" s="6" t="s">
        <v>28</v>
      </c>
      <c r="M150" s="7"/>
      <c r="N150" s="290"/>
      <c r="O150" s="290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242</v>
      </c>
      <c r="AH150" s="421">
        <v>1</v>
      </c>
      <c r="AI150" s="420">
        <f t="shared" si="82"/>
        <v>30</v>
      </c>
      <c r="AJ150" s="420"/>
      <c r="AK150" s="420"/>
      <c r="AL150" s="420"/>
      <c r="AM150" s="420"/>
      <c r="AN150" s="420">
        <f t="shared" si="83"/>
        <v>30</v>
      </c>
      <c r="AO150" s="421"/>
      <c r="AP150" s="420" t="s">
        <v>28</v>
      </c>
      <c r="AQ150" s="421">
        <f t="shared" si="84"/>
        <v>0</v>
      </c>
      <c r="AR150" s="722" t="s">
        <v>446</v>
      </c>
      <c r="AS150" s="3">
        <v>1</v>
      </c>
    </row>
    <row r="151" spans="1:45" ht="39" customHeight="1" x14ac:dyDescent="0.2">
      <c r="A151" s="1" t="s">
        <v>13</v>
      </c>
      <c r="B151" s="1" t="s">
        <v>30</v>
      </c>
      <c r="C151" s="4" t="s">
        <v>241</v>
      </c>
      <c r="D151" s="7">
        <v>4</v>
      </c>
      <c r="E151" s="6">
        <f t="shared" si="85"/>
        <v>120</v>
      </c>
      <c r="F151" s="6">
        <f t="shared" si="86"/>
        <v>52</v>
      </c>
      <c r="G151" s="6">
        <v>26</v>
      </c>
      <c r="H151" s="6">
        <v>26</v>
      </c>
      <c r="I151" s="6"/>
      <c r="J151" s="6">
        <f t="shared" si="87"/>
        <v>68</v>
      </c>
      <c r="K151" s="7">
        <f t="shared" si="88"/>
        <v>4</v>
      </c>
      <c r="L151" s="6" t="s">
        <v>19</v>
      </c>
      <c r="M151" s="7">
        <f t="shared" si="89"/>
        <v>43.333333333333336</v>
      </c>
      <c r="N151" s="290"/>
      <c r="O151" s="29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4" t="s">
        <v>464</v>
      </c>
      <c r="AH151" s="421">
        <v>4</v>
      </c>
      <c r="AI151" s="420">
        <f t="shared" si="82"/>
        <v>120</v>
      </c>
      <c r="AJ151" s="420">
        <f>AK151+AL151+AM151</f>
        <v>39</v>
      </c>
      <c r="AK151" s="420">
        <v>26</v>
      </c>
      <c r="AL151" s="420"/>
      <c r="AM151" s="420">
        <v>13</v>
      </c>
      <c r="AN151" s="420">
        <f t="shared" si="83"/>
        <v>81</v>
      </c>
      <c r="AO151" s="421">
        <f>AJ151/13</f>
        <v>3</v>
      </c>
      <c r="AP151" s="420" t="s">
        <v>17</v>
      </c>
      <c r="AQ151" s="421">
        <f t="shared" si="84"/>
        <v>32.5</v>
      </c>
      <c r="AR151" s="722" t="s">
        <v>352</v>
      </c>
      <c r="AS151" s="3">
        <v>4</v>
      </c>
    </row>
    <row r="152" spans="1:45" ht="26.25" customHeight="1" x14ac:dyDescent="0.2">
      <c r="A152" s="1" t="s">
        <v>13</v>
      </c>
      <c r="B152" s="1" t="s">
        <v>30</v>
      </c>
      <c r="C152" s="11" t="s">
        <v>256</v>
      </c>
      <c r="D152" s="7">
        <v>5</v>
      </c>
      <c r="E152" s="6">
        <f t="shared" si="85"/>
        <v>150</v>
      </c>
      <c r="F152" s="6">
        <f t="shared" si="86"/>
        <v>52</v>
      </c>
      <c r="G152" s="6">
        <v>26</v>
      </c>
      <c r="H152" s="6"/>
      <c r="I152" s="6">
        <v>26</v>
      </c>
      <c r="J152" s="6">
        <f t="shared" si="87"/>
        <v>98</v>
      </c>
      <c r="K152" s="7">
        <f t="shared" si="88"/>
        <v>4</v>
      </c>
      <c r="L152" s="6" t="s">
        <v>19</v>
      </c>
      <c r="M152" s="7">
        <f t="shared" si="89"/>
        <v>34.666666666666671</v>
      </c>
      <c r="N152" s="290"/>
      <c r="O152" s="29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11" t="s">
        <v>382</v>
      </c>
      <c r="AH152" s="421">
        <v>4</v>
      </c>
      <c r="AI152" s="420">
        <f t="shared" si="82"/>
        <v>120</v>
      </c>
      <c r="AJ152" s="420">
        <f>AK152+AL152+AM152</f>
        <v>39</v>
      </c>
      <c r="AK152" s="420">
        <v>26</v>
      </c>
      <c r="AL152" s="420"/>
      <c r="AM152" s="420">
        <v>13</v>
      </c>
      <c r="AN152" s="420">
        <f t="shared" si="83"/>
        <v>81</v>
      </c>
      <c r="AO152" s="421">
        <f>AJ152/13</f>
        <v>3</v>
      </c>
      <c r="AP152" s="420" t="s">
        <v>17</v>
      </c>
      <c r="AQ152" s="421">
        <f t="shared" si="84"/>
        <v>32.5</v>
      </c>
      <c r="AR152" s="829" t="s">
        <v>354</v>
      </c>
      <c r="AS152" s="3">
        <v>4</v>
      </c>
    </row>
    <row r="153" spans="1:45" ht="12.75" x14ac:dyDescent="0.2">
      <c r="C153" s="8" t="s">
        <v>23</v>
      </c>
      <c r="D153" s="286">
        <f t="shared" ref="D153:M153" si="90">SUM(D146:D152)</f>
        <v>25</v>
      </c>
      <c r="E153" s="285">
        <f t="shared" si="90"/>
        <v>750</v>
      </c>
      <c r="F153" s="285">
        <f t="shared" si="90"/>
        <v>143</v>
      </c>
      <c r="G153" s="285">
        <f t="shared" si="90"/>
        <v>52</v>
      </c>
      <c r="H153" s="285">
        <f t="shared" si="90"/>
        <v>26</v>
      </c>
      <c r="I153" s="285">
        <f t="shared" si="90"/>
        <v>65</v>
      </c>
      <c r="J153" s="285">
        <f t="shared" si="90"/>
        <v>607</v>
      </c>
      <c r="K153" s="285">
        <f t="shared" si="90"/>
        <v>11</v>
      </c>
      <c r="L153" s="285">
        <f t="shared" si="90"/>
        <v>0</v>
      </c>
      <c r="M153" s="285">
        <f t="shared" si="90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547">
        <f>SUM(AH146:AH152)</f>
        <v>30</v>
      </c>
      <c r="AI153" s="548">
        <f>SUM(AI146:AI152)</f>
        <v>900</v>
      </c>
      <c r="AJ153" s="548">
        <f t="shared" ref="AJ153:AO153" si="91">SUM(AJ146:AJ152)</f>
        <v>169</v>
      </c>
      <c r="AK153" s="548">
        <f t="shared" si="91"/>
        <v>78</v>
      </c>
      <c r="AL153" s="548">
        <f t="shared" si="91"/>
        <v>0</v>
      </c>
      <c r="AM153" s="548">
        <f t="shared" si="91"/>
        <v>91</v>
      </c>
      <c r="AN153" s="548">
        <f t="shared" si="91"/>
        <v>731</v>
      </c>
      <c r="AO153" s="548">
        <f t="shared" si="91"/>
        <v>13</v>
      </c>
      <c r="AP153" s="548">
        <f>SUM(AP146:AP152)</f>
        <v>0</v>
      </c>
      <c r="AQ153" s="548">
        <f>SUM(AQ146:AQ152)</f>
        <v>132.16666666666669</v>
      </c>
      <c r="AR153" s="10"/>
    </row>
    <row r="154" spans="1:45" ht="12.75" x14ac:dyDescent="0.2">
      <c r="C154" s="9" t="s">
        <v>24</v>
      </c>
      <c r="D154" s="12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2">
        <f>30-AH153</f>
        <v>0</v>
      </c>
    </row>
    <row r="155" spans="1:45" ht="12.75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2.75" x14ac:dyDescent="0.2">
      <c r="C156" s="2" t="s">
        <v>23</v>
      </c>
      <c r="D156" s="13">
        <f>D157+D158</f>
        <v>219</v>
      </c>
      <c r="E156" s="13">
        <f>E157+E158</f>
        <v>6570</v>
      </c>
      <c r="F156" s="14">
        <f>E156/$E$156*100</f>
        <v>100</v>
      </c>
      <c r="G156" s="15"/>
      <c r="H156" s="16"/>
      <c r="I156" s="16"/>
      <c r="J156" s="16"/>
      <c r="K156" s="16"/>
      <c r="L156" s="16"/>
      <c r="M156" s="3" t="s">
        <v>228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2.75" x14ac:dyDescent="0.2">
      <c r="B157" s="1" t="s">
        <v>15</v>
      </c>
      <c r="C157" s="2" t="s">
        <v>42</v>
      </c>
      <c r="D157" s="14">
        <f>SUMIF(B$11:B$152,B157,D$11:D$152)</f>
        <v>156.5</v>
      </c>
      <c r="E157" s="1">
        <f>D157*30</f>
        <v>4695</v>
      </c>
      <c r="F157" s="14">
        <f>E157/E$156*100</f>
        <v>71.461187214611883</v>
      </c>
      <c r="G157" s="1"/>
      <c r="I157" s="17"/>
      <c r="J157" s="17"/>
      <c r="K157" s="17"/>
      <c r="M157" s="3" t="s">
        <v>229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2.75" x14ac:dyDescent="0.2">
      <c r="B158" s="1" t="s">
        <v>30</v>
      </c>
      <c r="C158" s="2" t="s">
        <v>43</v>
      </c>
      <c r="D158" s="14">
        <f>SUMIF(B$11:B$152,B158,D$11:D$152)</f>
        <v>62.5</v>
      </c>
      <c r="E158" s="1">
        <f t="shared" ref="E158:E165" si="92">D158*30</f>
        <v>1875</v>
      </c>
      <c r="F158" s="261">
        <f>E158/E$156*100</f>
        <v>28.538812785388128</v>
      </c>
      <c r="G158" s="1"/>
      <c r="K158" s="17"/>
      <c r="L158" s="17"/>
      <c r="M158" s="3" t="s">
        <v>232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I158" s="16">
        <f t="shared" ref="AI158:AO158" si="93">AI18+AI35+AI57+AI75+AI98+AI118+AI136+AI153</f>
        <v>7200</v>
      </c>
      <c r="AJ158" s="16">
        <f t="shared" si="93"/>
        <v>2626</v>
      </c>
      <c r="AK158" s="16">
        <f t="shared" si="93"/>
        <v>1224</v>
      </c>
      <c r="AL158" s="16">
        <f t="shared" si="93"/>
        <v>45</v>
      </c>
      <c r="AM158" s="16">
        <f t="shared" si="93"/>
        <v>1357</v>
      </c>
      <c r="AN158" s="16">
        <f t="shared" si="93"/>
        <v>4574</v>
      </c>
      <c r="AO158" s="16">
        <f t="shared" si="93"/>
        <v>165</v>
      </c>
    </row>
    <row r="159" spans="1:45" ht="12.75" x14ac:dyDescent="0.2">
      <c r="D159" s="1"/>
      <c r="E159" s="1"/>
      <c r="F159" s="1"/>
      <c r="G159" s="1"/>
      <c r="M159" s="3" t="s">
        <v>231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R159" s="3">
        <f>147/240*100</f>
        <v>61.250000000000007</v>
      </c>
    </row>
    <row r="160" spans="1:45" ht="12.75" x14ac:dyDescent="0.2">
      <c r="C160" s="2" t="s">
        <v>201</v>
      </c>
      <c r="D160" s="18">
        <f>D161+D162</f>
        <v>101.5</v>
      </c>
      <c r="E160" s="18">
        <f>E161+E162</f>
        <v>3045</v>
      </c>
      <c r="F160" s="14">
        <f>E160/$E$160*100</f>
        <v>100</v>
      </c>
      <c r="G160" s="1"/>
      <c r="M160" s="3" t="s">
        <v>230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4" ht="12.75" x14ac:dyDescent="0.2">
      <c r="A161" s="1" t="s">
        <v>17</v>
      </c>
      <c r="B161" s="1" t="s">
        <v>15</v>
      </c>
      <c r="C161" s="2" t="s">
        <v>42</v>
      </c>
      <c r="D161" s="1">
        <f>SUMIFS(D$11:D$152,A$11:A$152,A161,B$11:B$152,B161)</f>
        <v>82</v>
      </c>
      <c r="E161" s="1">
        <f t="shared" si="92"/>
        <v>2460</v>
      </c>
      <c r="F161" s="14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4" ht="12.75" x14ac:dyDescent="0.2">
      <c r="A162" s="1" t="s">
        <v>17</v>
      </c>
      <c r="B162" s="1" t="s">
        <v>30</v>
      </c>
      <c r="C162" s="2" t="s">
        <v>43</v>
      </c>
      <c r="D162" s="1">
        <f>SUMIFS(D$11:D$152,A$11:A$152,A162,B$11:B$152,B162)</f>
        <v>19.5</v>
      </c>
      <c r="E162" s="1">
        <f t="shared" si="92"/>
        <v>585</v>
      </c>
      <c r="F162" s="14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34" ht="12.75" x14ac:dyDescent="0.2">
      <c r="C163" s="2" t="s">
        <v>202</v>
      </c>
      <c r="D163" s="18">
        <f>D164+D165</f>
        <v>117.5</v>
      </c>
      <c r="E163" s="18">
        <f>E164+E165</f>
        <v>3525</v>
      </c>
      <c r="F163" s="18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4" ht="12.75" x14ac:dyDescent="0.2">
      <c r="A164" s="1" t="s">
        <v>13</v>
      </c>
      <c r="B164" s="1" t="s">
        <v>15</v>
      </c>
      <c r="C164" s="2" t="s">
        <v>42</v>
      </c>
      <c r="D164" s="1">
        <f>SUMIFS(D$11:D$152,A$11:A$152,A164,B$11:B$152,B164)</f>
        <v>74.5</v>
      </c>
      <c r="E164" s="1">
        <f t="shared" si="92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4" ht="12.75" x14ac:dyDescent="0.2">
      <c r="A165" s="1" t="s">
        <v>13</v>
      </c>
      <c r="B165" s="1" t="s">
        <v>30</v>
      </c>
      <c r="C165" s="2" t="s">
        <v>43</v>
      </c>
      <c r="D165" s="1">
        <f>SUMIFS(D$11:D$152,A$11:A$152,A165,B$11:B$152,B165)</f>
        <v>43</v>
      </c>
      <c r="E165" s="1">
        <f t="shared" si="92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4" ht="15.75" x14ac:dyDescent="0.25">
      <c r="AD166" s="393"/>
      <c r="AE166" s="69"/>
      <c r="AF166" s="69"/>
      <c r="AG166" s="69" t="s">
        <v>329</v>
      </c>
      <c r="AH166" s="69" t="s">
        <v>330</v>
      </c>
    </row>
    <row r="167" spans="1:34" ht="15.75" x14ac:dyDescent="0.25">
      <c r="AD167" s="394"/>
      <c r="AE167" s="389"/>
      <c r="AG167" s="3">
        <f t="shared" ref="AG167:AG191" si="94">SUMIF(AD$87:AD$117,AD167,D$87:D$117)</f>
        <v>0</v>
      </c>
      <c r="AH167" s="3">
        <f t="shared" ref="AH167:AH183" si="95">SUMIF(AD$125:AD$153,AD167,D$125:D$153)</f>
        <v>0</v>
      </c>
    </row>
    <row r="168" spans="1:34" ht="15.75" x14ac:dyDescent="0.25">
      <c r="AD168" s="394"/>
      <c r="AE168" s="389"/>
      <c r="AG168" s="3">
        <f t="shared" si="94"/>
        <v>0</v>
      </c>
      <c r="AH168" s="3">
        <f t="shared" si="95"/>
        <v>0</v>
      </c>
    </row>
    <row r="169" spans="1:34" ht="15.75" x14ac:dyDescent="0.25">
      <c r="AD169" s="394"/>
      <c r="AE169" s="389"/>
      <c r="AG169" s="3">
        <f t="shared" si="94"/>
        <v>0</v>
      </c>
      <c r="AH169" s="3">
        <f t="shared" si="95"/>
        <v>0</v>
      </c>
    </row>
    <row r="170" spans="1:34" ht="15.75" x14ac:dyDescent="0.25">
      <c r="AD170" s="394"/>
      <c r="AE170" s="389"/>
      <c r="AG170" s="3">
        <f t="shared" si="94"/>
        <v>0</v>
      </c>
      <c r="AH170" s="3">
        <f t="shared" si="95"/>
        <v>0</v>
      </c>
    </row>
    <row r="171" spans="1:34" ht="15.75" x14ac:dyDescent="0.25">
      <c r="AD171" s="394"/>
      <c r="AE171" s="389"/>
      <c r="AG171" s="3">
        <f t="shared" si="94"/>
        <v>0</v>
      </c>
      <c r="AH171" s="3">
        <f t="shared" si="95"/>
        <v>0</v>
      </c>
    </row>
    <row r="172" spans="1:34" ht="15.75" x14ac:dyDescent="0.25">
      <c r="AD172" s="394"/>
      <c r="AE172" s="389"/>
      <c r="AG172" s="3">
        <f t="shared" si="94"/>
        <v>0</v>
      </c>
      <c r="AH172" s="3">
        <f t="shared" si="95"/>
        <v>0</v>
      </c>
    </row>
    <row r="173" spans="1:34" ht="15.75" x14ac:dyDescent="0.25">
      <c r="AD173" s="394"/>
      <c r="AE173" s="389"/>
      <c r="AG173" s="3">
        <f t="shared" si="94"/>
        <v>0</v>
      </c>
      <c r="AH173" s="3">
        <f t="shared" si="95"/>
        <v>0</v>
      </c>
    </row>
    <row r="174" spans="1:34" ht="15.75" x14ac:dyDescent="0.25">
      <c r="AD174" s="394"/>
      <c r="AE174" s="389"/>
      <c r="AG174" s="3">
        <f t="shared" si="94"/>
        <v>0</v>
      </c>
      <c r="AH174" s="3">
        <f t="shared" si="95"/>
        <v>0</v>
      </c>
    </row>
    <row r="175" spans="1:34" ht="15.75" x14ac:dyDescent="0.25">
      <c r="AD175" s="394"/>
      <c r="AE175" s="389"/>
      <c r="AG175" s="3">
        <f t="shared" si="94"/>
        <v>0</v>
      </c>
      <c r="AH175" s="3">
        <f t="shared" si="95"/>
        <v>0</v>
      </c>
    </row>
    <row r="176" spans="1:34" ht="15.75" x14ac:dyDescent="0.25">
      <c r="AD176" s="394"/>
      <c r="AE176" s="389"/>
      <c r="AG176" s="3">
        <f t="shared" si="94"/>
        <v>0</v>
      </c>
      <c r="AH176" s="3">
        <f t="shared" si="95"/>
        <v>0</v>
      </c>
    </row>
    <row r="177" spans="30:34" ht="15.75" x14ac:dyDescent="0.25">
      <c r="AD177" s="394"/>
      <c r="AE177" s="389"/>
      <c r="AG177" s="3">
        <f t="shared" si="94"/>
        <v>0</v>
      </c>
      <c r="AH177" s="3">
        <f t="shared" si="95"/>
        <v>0</v>
      </c>
    </row>
    <row r="178" spans="30:34" ht="15.75" x14ac:dyDescent="0.25">
      <c r="AD178" s="394"/>
      <c r="AE178" s="389"/>
      <c r="AG178" s="3">
        <f t="shared" si="94"/>
        <v>0</v>
      </c>
      <c r="AH178" s="3">
        <f t="shared" si="95"/>
        <v>0</v>
      </c>
    </row>
    <row r="179" spans="30:34" ht="15.75" x14ac:dyDescent="0.25">
      <c r="AD179" s="394"/>
      <c r="AE179" s="389"/>
      <c r="AG179" s="3">
        <f t="shared" si="94"/>
        <v>0</v>
      </c>
      <c r="AH179" s="3">
        <f t="shared" si="95"/>
        <v>0</v>
      </c>
    </row>
    <row r="180" spans="30:34" ht="15.75" x14ac:dyDescent="0.25">
      <c r="AD180" s="394"/>
      <c r="AE180" s="389"/>
      <c r="AG180" s="3">
        <f t="shared" si="94"/>
        <v>0</v>
      </c>
      <c r="AH180" s="3">
        <f t="shared" si="95"/>
        <v>0</v>
      </c>
    </row>
    <row r="181" spans="30:34" ht="15.75" x14ac:dyDescent="0.25">
      <c r="AD181" s="394"/>
      <c r="AE181" s="389"/>
      <c r="AG181" s="3">
        <f t="shared" si="94"/>
        <v>0</v>
      </c>
      <c r="AH181" s="3">
        <f t="shared" si="95"/>
        <v>0</v>
      </c>
    </row>
    <row r="182" spans="30:34" ht="15.75" x14ac:dyDescent="0.25">
      <c r="AD182" s="394"/>
      <c r="AE182" s="389"/>
      <c r="AG182" s="3">
        <f t="shared" si="94"/>
        <v>0</v>
      </c>
      <c r="AH182" s="3">
        <f t="shared" si="95"/>
        <v>0</v>
      </c>
    </row>
    <row r="183" spans="30:34" ht="15.75" x14ac:dyDescent="0.25">
      <c r="AD183" s="394"/>
      <c r="AE183" s="389"/>
      <c r="AG183" s="3">
        <f t="shared" si="94"/>
        <v>0</v>
      </c>
      <c r="AH183" s="3">
        <f t="shared" si="95"/>
        <v>0</v>
      </c>
    </row>
    <row r="184" spans="30:34" ht="15.75" x14ac:dyDescent="0.25">
      <c r="AD184" s="394"/>
      <c r="AE184" s="389"/>
      <c r="AG184" s="3">
        <f t="shared" si="94"/>
        <v>0</v>
      </c>
      <c r="AH184" s="3">
        <f>SUMIF(AD$125:AD$153,AD184,D$125:D$153)+0.3</f>
        <v>0.3</v>
      </c>
    </row>
    <row r="185" spans="30:34" ht="15.75" x14ac:dyDescent="0.25">
      <c r="AD185" s="394"/>
      <c r="AE185" s="389"/>
      <c r="AG185" s="3">
        <f t="shared" si="94"/>
        <v>0</v>
      </c>
      <c r="AH185" s="3">
        <f>SUMIF(AD$125:AD$153,AD185,D$125:D$153)+5.7</f>
        <v>5.7</v>
      </c>
    </row>
    <row r="186" spans="30:34" ht="15.75" x14ac:dyDescent="0.25">
      <c r="AD186" s="394"/>
      <c r="AE186" s="389"/>
      <c r="AG186" s="3">
        <f t="shared" si="94"/>
        <v>0</v>
      </c>
      <c r="AH186" s="3">
        <f t="shared" ref="AH186:AH191" si="96">SUMIF(AD$125:AD$153,AD186,D$125:D$153)</f>
        <v>0</v>
      </c>
    </row>
    <row r="187" spans="30:34" ht="15.75" x14ac:dyDescent="0.25">
      <c r="AD187" s="394"/>
      <c r="AE187" s="389"/>
      <c r="AG187" s="3">
        <f t="shared" si="94"/>
        <v>0</v>
      </c>
      <c r="AH187" s="3">
        <f t="shared" si="96"/>
        <v>0</v>
      </c>
    </row>
    <row r="188" spans="30:34" ht="15.75" x14ac:dyDescent="0.25">
      <c r="AD188" s="394"/>
      <c r="AE188" s="389"/>
      <c r="AG188" s="3">
        <f t="shared" si="94"/>
        <v>0</v>
      </c>
      <c r="AH188" s="3">
        <f t="shared" si="96"/>
        <v>0</v>
      </c>
    </row>
    <row r="189" spans="30:34" ht="15.75" x14ac:dyDescent="0.25">
      <c r="AD189" s="394"/>
      <c r="AE189" s="389"/>
      <c r="AG189" s="3">
        <f t="shared" si="94"/>
        <v>0</v>
      </c>
      <c r="AH189" s="3">
        <f t="shared" si="96"/>
        <v>0</v>
      </c>
    </row>
    <row r="190" spans="30:34" ht="15.75" x14ac:dyDescent="0.25">
      <c r="AD190" s="394"/>
      <c r="AE190" s="389"/>
      <c r="AG190" s="3">
        <f t="shared" si="94"/>
        <v>0</v>
      </c>
      <c r="AH190" s="3">
        <f t="shared" si="96"/>
        <v>0</v>
      </c>
    </row>
    <row r="191" spans="30:34" x14ac:dyDescent="0.25">
      <c r="AD191" s="395"/>
      <c r="AE191" s="389"/>
      <c r="AG191" s="3">
        <f t="shared" si="94"/>
        <v>0</v>
      </c>
      <c r="AH191" s="3">
        <f t="shared" si="96"/>
        <v>0</v>
      </c>
    </row>
    <row r="192" spans="30:34" x14ac:dyDescent="0.25">
      <c r="AD192" s="396"/>
      <c r="AE192" s="397"/>
      <c r="AF192" s="397"/>
      <c r="AG192" s="397">
        <f>SUM(AG167:AG191)</f>
        <v>0</v>
      </c>
      <c r="AH192" s="397">
        <f>SUM(AH167:AH191)</f>
        <v>6</v>
      </c>
    </row>
  </sheetData>
  <mergeCells count="225">
    <mergeCell ref="AP42:AP48"/>
    <mergeCell ref="AQ42:AQ48"/>
    <mergeCell ref="AO42:AO48"/>
    <mergeCell ref="AQ60:AQ66"/>
    <mergeCell ref="AO60:AO66"/>
    <mergeCell ref="AP60:AP66"/>
    <mergeCell ref="AQ4:AQ10"/>
    <mergeCell ref="AI4:AN4"/>
    <mergeCell ref="AP4:AP10"/>
    <mergeCell ref="AO4:AO10"/>
    <mergeCell ref="AQ21:AQ27"/>
    <mergeCell ref="AP21:AP27"/>
    <mergeCell ref="AI22:AI27"/>
    <mergeCell ref="AI5:AI10"/>
    <mergeCell ref="AJ5:AM5"/>
    <mergeCell ref="AN5:AN10"/>
    <mergeCell ref="AJ6:AJ10"/>
    <mergeCell ref="AK6:AM6"/>
    <mergeCell ref="AL7:AL10"/>
    <mergeCell ref="AM7:AM10"/>
    <mergeCell ref="AO21:AO27"/>
    <mergeCell ref="AI60:AN60"/>
    <mergeCell ref="AJ62:AJ66"/>
    <mergeCell ref="AL63:AL66"/>
    <mergeCell ref="AG4:AG10"/>
    <mergeCell ref="AH4:AH10"/>
    <mergeCell ref="AJ22:AM22"/>
    <mergeCell ref="AG42:AG48"/>
    <mergeCell ref="AH42:AH48"/>
    <mergeCell ref="AK7:AK10"/>
    <mergeCell ref="AL45:AL48"/>
    <mergeCell ref="AK44:AM44"/>
    <mergeCell ref="AK45:AK48"/>
    <mergeCell ref="AK23:AM23"/>
    <mergeCell ref="AG21:AG27"/>
    <mergeCell ref="AI43:AI48"/>
    <mergeCell ref="AI42:AN42"/>
    <mergeCell ref="AJ44:AJ48"/>
    <mergeCell ref="AN43:AN48"/>
    <mergeCell ref="AN22:AN27"/>
    <mergeCell ref="AH21:AH27"/>
    <mergeCell ref="AI21:AN21"/>
    <mergeCell ref="AM24:AM27"/>
    <mergeCell ref="AK24:AK27"/>
    <mergeCell ref="AL24:AL27"/>
    <mergeCell ref="AJ43:AM43"/>
    <mergeCell ref="AJ23:AJ27"/>
    <mergeCell ref="AM45:AM48"/>
    <mergeCell ref="E140:E145"/>
    <mergeCell ref="AH139:AH145"/>
    <mergeCell ref="L139:L145"/>
    <mergeCell ref="AG139:AG145"/>
    <mergeCell ref="G123:I123"/>
    <mergeCell ref="L103:L109"/>
    <mergeCell ref="F140:I140"/>
    <mergeCell ref="AG121:AG127"/>
    <mergeCell ref="K83:K89"/>
    <mergeCell ref="I124:I127"/>
    <mergeCell ref="G106:G109"/>
    <mergeCell ref="AH121:AH127"/>
    <mergeCell ref="E83:J83"/>
    <mergeCell ref="G86:G89"/>
    <mergeCell ref="E103:J103"/>
    <mergeCell ref="E104:E109"/>
    <mergeCell ref="H106:H109"/>
    <mergeCell ref="K42:K48"/>
    <mergeCell ref="AI61:AI66"/>
    <mergeCell ref="AJ85:AJ89"/>
    <mergeCell ref="AH60:AH66"/>
    <mergeCell ref="AG60:AG66"/>
    <mergeCell ref="AG103:AG109"/>
    <mergeCell ref="AH83:AH89"/>
    <mergeCell ref="K60:K66"/>
    <mergeCell ref="AK63:AK66"/>
    <mergeCell ref="M42:M48"/>
    <mergeCell ref="L42:L48"/>
    <mergeCell ref="AH103:AH109"/>
    <mergeCell ref="AJ105:AJ109"/>
    <mergeCell ref="G124:G127"/>
    <mergeCell ref="F105:F109"/>
    <mergeCell ref="I106:I109"/>
    <mergeCell ref="F85:F89"/>
    <mergeCell ref="AN61:AN66"/>
    <mergeCell ref="AK62:AM62"/>
    <mergeCell ref="AJ61:AM61"/>
    <mergeCell ref="AM63:AM66"/>
    <mergeCell ref="C60:C66"/>
    <mergeCell ref="D60:D66"/>
    <mergeCell ref="I63:I66"/>
    <mergeCell ref="H63:H66"/>
    <mergeCell ref="E61:E66"/>
    <mergeCell ref="F61:I61"/>
    <mergeCell ref="F62:F66"/>
    <mergeCell ref="L60:L66"/>
    <mergeCell ref="M60:M66"/>
    <mergeCell ref="G63:G66"/>
    <mergeCell ref="E60:J60"/>
    <mergeCell ref="G62:I62"/>
    <mergeCell ref="J61:J66"/>
    <mergeCell ref="C42:C48"/>
    <mergeCell ref="D42:D48"/>
    <mergeCell ref="F44:F48"/>
    <mergeCell ref="G45:G48"/>
    <mergeCell ref="F43:I43"/>
    <mergeCell ref="G44:I44"/>
    <mergeCell ref="K4:K10"/>
    <mergeCell ref="H24:H27"/>
    <mergeCell ref="G24:G27"/>
    <mergeCell ref="J5:J10"/>
    <mergeCell ref="J43:J48"/>
    <mergeCell ref="E5:E10"/>
    <mergeCell ref="I7:I10"/>
    <mergeCell ref="F6:F10"/>
    <mergeCell ref="E22:E27"/>
    <mergeCell ref="F23:F27"/>
    <mergeCell ref="F22:I22"/>
    <mergeCell ref="K21:K27"/>
    <mergeCell ref="H7:H10"/>
    <mergeCell ref="F5:I5"/>
    <mergeCell ref="E43:E48"/>
    <mergeCell ref="I45:I48"/>
    <mergeCell ref="H45:H48"/>
    <mergeCell ref="E42:J42"/>
    <mergeCell ref="C1:M1"/>
    <mergeCell ref="C21:C27"/>
    <mergeCell ref="D21:D27"/>
    <mergeCell ref="E21:J21"/>
    <mergeCell ref="I24:I27"/>
    <mergeCell ref="C4:C10"/>
    <mergeCell ref="D4:D10"/>
    <mergeCell ref="G6:I6"/>
    <mergeCell ref="G7:G10"/>
    <mergeCell ref="E4:J4"/>
    <mergeCell ref="M21:M27"/>
    <mergeCell ref="J22:J27"/>
    <mergeCell ref="G23:I23"/>
    <mergeCell ref="L4:L10"/>
    <mergeCell ref="M4:M10"/>
    <mergeCell ref="L21:L27"/>
    <mergeCell ref="F84:I84"/>
    <mergeCell ref="H86:H89"/>
    <mergeCell ref="I142:I145"/>
    <mergeCell ref="AK85:AM85"/>
    <mergeCell ref="AK86:AK89"/>
    <mergeCell ref="AL86:AL89"/>
    <mergeCell ref="AM86:AM89"/>
    <mergeCell ref="AG83:AG89"/>
    <mergeCell ref="L83:L89"/>
    <mergeCell ref="M139:M145"/>
    <mergeCell ref="K139:K145"/>
    <mergeCell ref="I86:I89"/>
    <mergeCell ref="E139:J139"/>
    <mergeCell ref="J104:J109"/>
    <mergeCell ref="J122:J127"/>
    <mergeCell ref="J140:J145"/>
    <mergeCell ref="F141:F145"/>
    <mergeCell ref="G141:I141"/>
    <mergeCell ref="F104:I104"/>
    <mergeCell ref="J84:J89"/>
    <mergeCell ref="E84:E89"/>
    <mergeCell ref="M121:M127"/>
    <mergeCell ref="M103:M109"/>
    <mergeCell ref="K121:K127"/>
    <mergeCell ref="AO121:AO127"/>
    <mergeCell ref="AP121:AP127"/>
    <mergeCell ref="AI121:AN121"/>
    <mergeCell ref="AI122:AI127"/>
    <mergeCell ref="C139:C145"/>
    <mergeCell ref="D139:D145"/>
    <mergeCell ref="G142:G145"/>
    <mergeCell ref="H142:H145"/>
    <mergeCell ref="G85:I85"/>
    <mergeCell ref="C83:C89"/>
    <mergeCell ref="D83:D89"/>
    <mergeCell ref="L121:L127"/>
    <mergeCell ref="K103:K109"/>
    <mergeCell ref="G105:I105"/>
    <mergeCell ref="M83:M89"/>
    <mergeCell ref="D103:D109"/>
    <mergeCell ref="C103:C109"/>
    <mergeCell ref="C121:C127"/>
    <mergeCell ref="D121:D127"/>
    <mergeCell ref="E121:J121"/>
    <mergeCell ref="F122:I122"/>
    <mergeCell ref="E122:E127"/>
    <mergeCell ref="H124:H127"/>
    <mergeCell ref="F123:F127"/>
    <mergeCell ref="AN104:AN109"/>
    <mergeCell ref="AI84:AI89"/>
    <mergeCell ref="AI83:AN83"/>
    <mergeCell ref="AJ84:AM84"/>
    <mergeCell ref="AO83:AO89"/>
    <mergeCell ref="AP83:AP89"/>
    <mergeCell ref="AP103:AP109"/>
    <mergeCell ref="AQ103:AQ109"/>
    <mergeCell ref="AI104:AI109"/>
    <mergeCell ref="AI103:AN103"/>
    <mergeCell ref="AJ104:AM104"/>
    <mergeCell ref="AK106:AK109"/>
    <mergeCell ref="AL106:AL109"/>
    <mergeCell ref="AN84:AN89"/>
    <mergeCell ref="AM106:AM109"/>
    <mergeCell ref="AK105:AM105"/>
    <mergeCell ref="AM124:AM127"/>
    <mergeCell ref="AK124:AK127"/>
    <mergeCell ref="AL124:AL127"/>
    <mergeCell ref="AQ83:AQ89"/>
    <mergeCell ref="AQ139:AQ145"/>
    <mergeCell ref="AI140:AI145"/>
    <mergeCell ref="AJ140:AM140"/>
    <mergeCell ref="AN140:AN145"/>
    <mergeCell ref="AJ141:AJ145"/>
    <mergeCell ref="AM142:AM145"/>
    <mergeCell ref="AI139:AN139"/>
    <mergeCell ref="AK142:AK145"/>
    <mergeCell ref="AL142:AL145"/>
    <mergeCell ref="AK141:AM141"/>
    <mergeCell ref="AP139:AP145"/>
    <mergeCell ref="AO139:AO145"/>
    <mergeCell ref="AQ121:AQ127"/>
    <mergeCell ref="AO103:AO109"/>
    <mergeCell ref="AJ122:AM122"/>
    <mergeCell ref="AJ123:AJ127"/>
    <mergeCell ref="AK123:AM123"/>
    <mergeCell ref="AN122:AN127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81" orientation="landscape" r:id="rId1"/>
  <rowBreaks count="3" manualBreakCount="3">
    <brk id="39" max="16383" man="1"/>
    <brk id="78" max="16383" man="1"/>
    <brk id="119" max="16383" man="1"/>
  </rowBreaks>
  <colBreaks count="2" manualBreakCount="2">
    <brk id="30" max="154" man="1"/>
    <brk id="44" max="1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P9" sqref="P9:AL9"/>
    </sheetView>
  </sheetViews>
  <sheetFormatPr defaultColWidth="3.28515625" defaultRowHeight="15.75" x14ac:dyDescent="0.25"/>
  <cols>
    <col min="1" max="1" width="6.5703125" style="19" customWidth="1"/>
    <col min="2" max="2" width="5.140625" style="19" customWidth="1"/>
    <col min="3" max="3" width="4.42578125" style="19" customWidth="1"/>
    <col min="4" max="4" width="6.42578125" style="19" customWidth="1"/>
    <col min="5" max="5" width="4.28515625" style="19" customWidth="1"/>
    <col min="6" max="6" width="4.42578125" style="19" customWidth="1"/>
    <col min="7" max="7" width="3.7109375" style="19" customWidth="1"/>
    <col min="8" max="8" width="3.85546875" style="19" customWidth="1"/>
    <col min="9" max="9" width="4" style="19" customWidth="1"/>
    <col min="10" max="10" width="4.140625" style="19" customWidth="1"/>
    <col min="11" max="11" width="4.7109375" style="19" customWidth="1"/>
    <col min="12" max="12" width="4.85546875" style="19" customWidth="1"/>
    <col min="13" max="13" width="4" style="19" customWidth="1"/>
    <col min="14" max="14" width="5" style="19" customWidth="1"/>
    <col min="15" max="15" width="5.140625" style="19" customWidth="1"/>
    <col min="16" max="16" width="5.7109375" style="19" customWidth="1"/>
    <col min="17" max="18" width="4" style="19" customWidth="1"/>
    <col min="19" max="19" width="3.85546875" style="19" customWidth="1"/>
    <col min="20" max="20" width="4.85546875" style="19" customWidth="1"/>
    <col min="21" max="21" width="4.7109375" style="19" customWidth="1"/>
    <col min="22" max="22" width="6" style="19" customWidth="1"/>
    <col min="23" max="23" width="6.7109375" style="19" customWidth="1"/>
    <col min="24" max="24" width="6.140625" style="19" customWidth="1"/>
    <col min="25" max="25" width="7" style="19" customWidth="1"/>
    <col min="26" max="26" width="6.85546875" style="19" customWidth="1"/>
    <col min="27" max="27" width="6.7109375" style="19" customWidth="1"/>
    <col min="28" max="28" width="6" style="19" customWidth="1"/>
    <col min="29" max="29" width="7.5703125" style="19" customWidth="1"/>
    <col min="30" max="30" width="7.140625" style="19" customWidth="1"/>
    <col min="31" max="31" width="5.7109375" style="19" customWidth="1"/>
    <col min="32" max="32" width="7.42578125" style="19" customWidth="1"/>
    <col min="33" max="33" width="7" style="19" customWidth="1"/>
    <col min="34" max="34" width="7.42578125" style="19" customWidth="1"/>
    <col min="35" max="35" width="7.85546875" style="19" customWidth="1"/>
    <col min="36" max="36" width="8.140625" style="19" customWidth="1"/>
    <col min="37" max="37" width="7.85546875" style="19" customWidth="1"/>
    <col min="38" max="38" width="6.7109375" style="19" customWidth="1"/>
    <col min="39" max="39" width="6" style="19" customWidth="1"/>
    <col min="40" max="40" width="8.140625" style="19" customWidth="1"/>
    <col min="41" max="41" width="7.42578125" style="19" customWidth="1"/>
    <col min="42" max="42" width="5.140625" style="19" customWidth="1"/>
    <col min="43" max="43" width="4.5703125" style="19" customWidth="1"/>
    <col min="44" max="44" width="4.7109375" style="19" customWidth="1"/>
    <col min="45" max="45" width="3.85546875" style="19" customWidth="1"/>
    <col min="46" max="46" width="4.5703125" style="19" customWidth="1"/>
    <col min="47" max="47" width="5.42578125" style="19" customWidth="1"/>
    <col min="48" max="48" width="4.42578125" style="19" customWidth="1"/>
    <col min="49" max="49" width="6.7109375" style="19" customWidth="1"/>
    <col min="50" max="50" width="4.7109375" style="19" customWidth="1"/>
    <col min="51" max="51" width="5.42578125" style="19" customWidth="1"/>
    <col min="52" max="52" width="5.5703125" style="19" customWidth="1"/>
    <col min="53" max="53" width="4" style="19" customWidth="1"/>
    <col min="54" max="16384" width="3.28515625" style="19"/>
  </cols>
  <sheetData>
    <row r="1" spans="1:53" ht="33.75" customHeight="1" x14ac:dyDescent="0.4">
      <c r="A1" s="1335" t="s">
        <v>45</v>
      </c>
      <c r="B1" s="1335"/>
      <c r="C1" s="1335"/>
      <c r="D1" s="1335"/>
      <c r="E1" s="1335"/>
      <c r="F1" s="1335"/>
      <c r="G1" s="1335"/>
      <c r="H1" s="1335"/>
      <c r="I1" s="1335"/>
      <c r="J1" s="1335"/>
      <c r="K1" s="1335"/>
      <c r="L1" s="1335"/>
      <c r="M1" s="1335"/>
      <c r="N1" s="1335"/>
      <c r="O1" s="1335"/>
      <c r="P1" s="1380" t="s">
        <v>44</v>
      </c>
      <c r="Q1" s="1380"/>
      <c r="R1" s="1380"/>
      <c r="S1" s="1380"/>
      <c r="T1" s="1380"/>
      <c r="U1" s="1380"/>
      <c r="V1" s="1380"/>
      <c r="W1" s="1380"/>
      <c r="X1" s="1380"/>
      <c r="Y1" s="1380"/>
      <c r="Z1" s="1380"/>
      <c r="AA1" s="1380"/>
      <c r="AB1" s="1380"/>
      <c r="AC1" s="1380"/>
      <c r="AD1" s="1380"/>
      <c r="AE1" s="1380"/>
      <c r="AF1" s="1380"/>
      <c r="AG1" s="1380"/>
      <c r="AH1" s="1380"/>
      <c r="AI1" s="1380"/>
      <c r="AJ1" s="1380"/>
      <c r="AK1" s="1380"/>
      <c r="AL1" s="1380"/>
      <c r="AM1" s="1380"/>
      <c r="AN1" s="30"/>
    </row>
    <row r="2" spans="1:53" ht="30" x14ac:dyDescent="0.4">
      <c r="A2" s="1335" t="s">
        <v>46</v>
      </c>
      <c r="B2" s="1335"/>
      <c r="C2" s="1335"/>
      <c r="D2" s="1335"/>
      <c r="E2" s="1335"/>
      <c r="F2" s="1335"/>
      <c r="G2" s="1335"/>
      <c r="H2" s="1335"/>
      <c r="I2" s="1335"/>
      <c r="J2" s="1335"/>
      <c r="K2" s="1335"/>
      <c r="L2" s="1335"/>
      <c r="M2" s="1335"/>
      <c r="N2" s="1335"/>
      <c r="O2" s="1335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3" ht="33" customHeight="1" x14ac:dyDescent="0.45">
      <c r="A3" s="1335" t="s">
        <v>78</v>
      </c>
      <c r="B3" s="1335"/>
      <c r="C3" s="1335"/>
      <c r="D3" s="1335"/>
      <c r="E3" s="1335"/>
      <c r="F3" s="1335"/>
      <c r="G3" s="1335"/>
      <c r="H3" s="1335"/>
      <c r="I3" s="1335"/>
      <c r="J3" s="1335"/>
      <c r="K3" s="1335"/>
      <c r="L3" s="1335"/>
      <c r="M3" s="1335"/>
      <c r="N3" s="1335"/>
      <c r="O3" s="1335"/>
      <c r="P3" s="1381" t="s">
        <v>47</v>
      </c>
      <c r="Q3" s="1381"/>
      <c r="R3" s="1381"/>
      <c r="S3" s="1381"/>
      <c r="T3" s="1381"/>
      <c r="U3" s="1381"/>
      <c r="V3" s="1381"/>
      <c r="W3" s="1381"/>
      <c r="X3" s="1381"/>
      <c r="Y3" s="1381"/>
      <c r="Z3" s="1381"/>
      <c r="AA3" s="1381"/>
      <c r="AB3" s="1381"/>
      <c r="AC3" s="1381"/>
      <c r="AD3" s="1381"/>
      <c r="AE3" s="1381"/>
      <c r="AF3" s="1381"/>
      <c r="AG3" s="1381"/>
      <c r="AH3" s="1381"/>
      <c r="AI3" s="1381"/>
      <c r="AJ3" s="1381"/>
      <c r="AK3" s="1381"/>
      <c r="AL3" s="1381"/>
      <c r="AM3" s="1381"/>
      <c r="AN3" s="1055" t="s">
        <v>245</v>
      </c>
      <c r="AO3" s="1055"/>
      <c r="AP3" s="1055"/>
      <c r="AQ3" s="1055"/>
      <c r="AR3" s="1055"/>
      <c r="AS3" s="1055"/>
      <c r="AT3" s="1055"/>
      <c r="AU3" s="1055"/>
      <c r="AV3" s="1055"/>
      <c r="AW3" s="1055"/>
      <c r="AX3" s="1055"/>
      <c r="AY3" s="1055"/>
      <c r="AZ3" s="1055"/>
      <c r="BA3" s="1055"/>
    </row>
    <row r="4" spans="1:53" ht="30.75" x14ac:dyDescent="0.45">
      <c r="A4" s="1383" t="s">
        <v>79</v>
      </c>
      <c r="B4" s="1335"/>
      <c r="C4" s="1335"/>
      <c r="D4" s="1335"/>
      <c r="E4" s="1335"/>
      <c r="F4" s="1335"/>
      <c r="G4" s="1335"/>
      <c r="H4" s="1335"/>
      <c r="I4" s="1335"/>
      <c r="J4" s="1335"/>
      <c r="K4" s="1335"/>
      <c r="L4" s="1335"/>
      <c r="M4" s="1335"/>
      <c r="N4" s="1335"/>
      <c r="O4" s="1335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1055"/>
      <c r="AO4" s="1055"/>
      <c r="AP4" s="1055"/>
      <c r="AQ4" s="1055"/>
      <c r="AR4" s="1055"/>
      <c r="AS4" s="1055"/>
      <c r="AT4" s="1055"/>
      <c r="AU4" s="1055"/>
      <c r="AV4" s="1055"/>
      <c r="AW4" s="1055"/>
      <c r="AX4" s="1055"/>
      <c r="AY4" s="1055"/>
      <c r="AZ4" s="1055"/>
      <c r="BA4" s="1055"/>
    </row>
    <row r="5" spans="1:53" ht="36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333" t="s">
        <v>48</v>
      </c>
      <c r="Q5" s="1334"/>
      <c r="R5" s="1334"/>
      <c r="S5" s="1334"/>
      <c r="T5" s="1334"/>
      <c r="U5" s="1334"/>
      <c r="V5" s="1334"/>
      <c r="W5" s="1334"/>
      <c r="X5" s="1334"/>
      <c r="Y5" s="1334"/>
      <c r="Z5" s="1334"/>
      <c r="AA5" s="1334"/>
      <c r="AB5" s="1334"/>
      <c r="AC5" s="1334"/>
      <c r="AD5" s="1334"/>
      <c r="AE5" s="1334"/>
      <c r="AF5" s="1334"/>
      <c r="AG5" s="1334"/>
      <c r="AH5" s="1334"/>
      <c r="AI5" s="1334"/>
      <c r="AJ5" s="1334"/>
      <c r="AK5" s="1334"/>
      <c r="AL5" s="1334"/>
      <c r="AM5" s="1334"/>
    </row>
    <row r="6" spans="1:53" s="20" customFormat="1" ht="24.75" customHeight="1" x14ac:dyDescent="0.4">
      <c r="A6" s="1335" t="s">
        <v>80</v>
      </c>
      <c r="B6" s="1335"/>
      <c r="C6" s="1335"/>
      <c r="D6" s="1335"/>
      <c r="E6" s="1335"/>
      <c r="F6" s="1335"/>
      <c r="G6" s="1335"/>
      <c r="H6" s="1335"/>
      <c r="I6" s="1335"/>
      <c r="J6" s="1335"/>
      <c r="K6" s="1335"/>
      <c r="L6" s="1335"/>
      <c r="M6" s="1335"/>
      <c r="N6" s="1335"/>
      <c r="O6" s="1335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1329"/>
      <c r="AP6" s="1329"/>
      <c r="AQ6" s="1329"/>
      <c r="AR6" s="1329"/>
      <c r="AS6" s="1329"/>
      <c r="AT6" s="1329"/>
      <c r="AU6" s="1329"/>
      <c r="AV6" s="1329"/>
      <c r="AW6" s="1329"/>
      <c r="AX6" s="1329"/>
      <c r="AY6" s="1329"/>
      <c r="AZ6" s="1329"/>
      <c r="BA6" s="1329"/>
    </row>
    <row r="7" spans="1:53" s="20" customFormat="1" ht="27" customHeight="1" x14ac:dyDescent="0.4">
      <c r="A7" s="1335" t="s">
        <v>49</v>
      </c>
      <c r="B7" s="1335"/>
      <c r="C7" s="1335"/>
      <c r="D7" s="1335"/>
      <c r="E7" s="1335"/>
      <c r="F7" s="1335"/>
      <c r="G7" s="1335"/>
      <c r="H7" s="1335"/>
      <c r="I7" s="1335"/>
      <c r="J7" s="1335"/>
      <c r="K7" s="1335"/>
      <c r="L7" s="1335"/>
      <c r="M7" s="1335"/>
      <c r="N7" s="1335"/>
      <c r="O7" s="1335"/>
      <c r="P7" s="1336" t="s">
        <v>81</v>
      </c>
      <c r="Q7" s="1336"/>
      <c r="R7" s="1336"/>
      <c r="S7" s="1336"/>
      <c r="T7" s="1336"/>
      <c r="U7" s="1336"/>
      <c r="V7" s="1336"/>
      <c r="W7" s="1336"/>
      <c r="X7" s="1336"/>
      <c r="Y7" s="1336"/>
      <c r="Z7" s="1336"/>
      <c r="AA7" s="1336"/>
      <c r="AB7" s="1336"/>
      <c r="AC7" s="1336"/>
      <c r="AD7" s="1336"/>
      <c r="AE7" s="1336"/>
      <c r="AF7" s="1336"/>
      <c r="AG7" s="1336"/>
      <c r="AH7" s="1336"/>
      <c r="AI7" s="1336"/>
      <c r="AJ7" s="1336"/>
      <c r="AK7" s="1336"/>
      <c r="AL7" s="1336"/>
      <c r="AM7" s="35"/>
      <c r="AN7" s="1403" t="s">
        <v>292</v>
      </c>
      <c r="AO7" s="1404"/>
      <c r="AP7" s="1404"/>
      <c r="AQ7" s="1404"/>
      <c r="AR7" s="1404"/>
      <c r="AS7" s="1404"/>
      <c r="AT7" s="1404"/>
      <c r="AU7" s="1404"/>
      <c r="AV7" s="1404"/>
      <c r="AW7" s="1404"/>
      <c r="AX7" s="1404"/>
      <c r="AY7" s="1404"/>
      <c r="AZ7" s="1404"/>
      <c r="BA7" s="1404"/>
    </row>
    <row r="8" spans="1:53" s="20" customFormat="1" ht="27.75" customHeight="1" x14ac:dyDescent="0.4">
      <c r="P8" s="1336" t="s">
        <v>203</v>
      </c>
      <c r="Q8" s="1336"/>
      <c r="R8" s="1336"/>
      <c r="S8" s="1336"/>
      <c r="T8" s="1336"/>
      <c r="U8" s="1336"/>
      <c r="V8" s="1336"/>
      <c r="W8" s="1336"/>
      <c r="X8" s="1336"/>
      <c r="Y8" s="1336"/>
      <c r="Z8" s="1336"/>
      <c r="AA8" s="1336"/>
      <c r="AB8" s="1336"/>
      <c r="AC8" s="1336"/>
      <c r="AD8" s="1336"/>
      <c r="AE8" s="1336"/>
      <c r="AF8" s="1336"/>
      <c r="AG8" s="1336"/>
      <c r="AH8" s="1336"/>
      <c r="AI8" s="1336"/>
      <c r="AJ8" s="1336"/>
      <c r="AK8" s="1336"/>
      <c r="AL8" s="1336"/>
      <c r="AM8" s="35"/>
      <c r="AN8" s="1399" t="s">
        <v>293</v>
      </c>
      <c r="AO8" s="1399"/>
      <c r="AP8" s="1399"/>
      <c r="AQ8" s="1399"/>
      <c r="AR8" s="1399"/>
      <c r="AS8" s="1399"/>
      <c r="AT8" s="1399"/>
      <c r="AU8" s="1399"/>
      <c r="AV8" s="1399"/>
      <c r="AW8" s="1399"/>
      <c r="AX8" s="1399"/>
      <c r="AY8" s="1399"/>
      <c r="AZ8" s="1399"/>
      <c r="BA8" s="1399"/>
    </row>
    <row r="9" spans="1:53" s="20" customFormat="1" ht="27.75" customHeight="1" x14ac:dyDescent="0.4">
      <c r="P9" s="1336" t="s">
        <v>233</v>
      </c>
      <c r="Q9" s="1336"/>
      <c r="R9" s="1336"/>
      <c r="S9" s="1336"/>
      <c r="T9" s="1336"/>
      <c r="U9" s="1336"/>
      <c r="V9" s="1336"/>
      <c r="W9" s="1336"/>
      <c r="X9" s="1336"/>
      <c r="Y9" s="1336"/>
      <c r="Z9" s="1336"/>
      <c r="AA9" s="1336"/>
      <c r="AB9" s="1336"/>
      <c r="AC9" s="1336"/>
      <c r="AD9" s="1336"/>
      <c r="AE9" s="1336"/>
      <c r="AF9" s="1336"/>
      <c r="AG9" s="1336"/>
      <c r="AH9" s="1336"/>
      <c r="AI9" s="1336"/>
      <c r="AJ9" s="1336"/>
      <c r="AK9" s="1336"/>
      <c r="AL9" s="1336"/>
      <c r="AM9" s="35"/>
      <c r="AN9" s="1399"/>
      <c r="AO9" s="1399"/>
      <c r="AP9" s="1399"/>
      <c r="AQ9" s="1399"/>
      <c r="AR9" s="1399"/>
      <c r="AS9" s="1399"/>
      <c r="AT9" s="1399"/>
      <c r="AU9" s="1399"/>
      <c r="AV9" s="1399"/>
      <c r="AW9" s="1399"/>
      <c r="AX9" s="1399"/>
      <c r="AY9" s="1399"/>
      <c r="AZ9" s="1399"/>
      <c r="BA9" s="1399"/>
    </row>
    <row r="10" spans="1:53" s="20" customFormat="1" ht="27.75" customHeight="1" x14ac:dyDescent="0.35">
      <c r="P10" s="1337" t="s">
        <v>82</v>
      </c>
      <c r="Q10" s="1393"/>
      <c r="R10" s="1393"/>
      <c r="S10" s="1393"/>
      <c r="T10" s="1393"/>
      <c r="U10" s="1393"/>
      <c r="V10" s="1393"/>
      <c r="W10" s="1393"/>
      <c r="X10" s="1393"/>
      <c r="Y10" s="1393"/>
      <c r="Z10" s="1393"/>
      <c r="AA10" s="1393"/>
      <c r="AB10" s="1393"/>
      <c r="AC10" s="1393"/>
      <c r="AD10" s="1393"/>
      <c r="AE10" s="1393"/>
      <c r="AF10" s="1393"/>
      <c r="AG10" s="1393"/>
      <c r="AH10" s="1393"/>
      <c r="AI10" s="1393"/>
      <c r="AJ10" s="1393"/>
      <c r="AK10" s="1393"/>
      <c r="AL10" s="1394"/>
      <c r="AM10" s="1394"/>
      <c r="AN10" s="1399"/>
      <c r="AO10" s="1399"/>
      <c r="AP10" s="1399"/>
      <c r="AQ10" s="1399"/>
      <c r="AR10" s="1399"/>
      <c r="AS10" s="1399"/>
      <c r="AT10" s="1399"/>
      <c r="AU10" s="1399"/>
      <c r="AV10" s="1399"/>
      <c r="AW10" s="1399"/>
      <c r="AX10" s="1399"/>
      <c r="AY10" s="1399"/>
      <c r="AZ10" s="1399"/>
      <c r="BA10" s="1399"/>
    </row>
    <row r="11" spans="1:53" s="20" customFormat="1" ht="27.75" customHeight="1" x14ac:dyDescent="0.4">
      <c r="P11" s="1337" t="s">
        <v>234</v>
      </c>
      <c r="Q11" s="1337"/>
      <c r="R11" s="1337"/>
      <c r="S11" s="1337"/>
      <c r="T11" s="1337"/>
      <c r="U11" s="1337"/>
      <c r="V11" s="1337"/>
      <c r="W11" s="1337"/>
      <c r="X11" s="1337"/>
      <c r="Y11" s="1337"/>
      <c r="Z11" s="1337"/>
      <c r="AA11" s="1337"/>
      <c r="AB11" s="1337"/>
      <c r="AC11" s="1337"/>
      <c r="AD11" s="1337"/>
      <c r="AE11" s="1337"/>
      <c r="AF11" s="1337"/>
      <c r="AG11" s="1337"/>
      <c r="AH11" s="1337"/>
      <c r="AI11" s="1337"/>
      <c r="AJ11" s="1337"/>
      <c r="AK11" s="1337"/>
      <c r="AL11" s="1337"/>
      <c r="AM11" s="133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20" customFormat="1" ht="27.75" customHeight="1" x14ac:dyDescent="0.4"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  <c r="AM12" s="38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20" customFormat="1" ht="27.75" customHeight="1" x14ac:dyDescent="0.4"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  <c r="AM13" s="38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20" customFormat="1" ht="18.75" x14ac:dyDescent="0.3"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s="20" customFormat="1" ht="22.5" x14ac:dyDescent="0.3">
      <c r="A15" s="1395" t="s">
        <v>50</v>
      </c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395"/>
      <c r="AA15" s="1395"/>
      <c r="AB15" s="1395"/>
      <c r="AC15" s="1395"/>
      <c r="AD15" s="1395"/>
      <c r="AE15" s="1395"/>
      <c r="AF15" s="1395"/>
      <c r="AG15" s="1395"/>
      <c r="AH15" s="1395"/>
      <c r="AI15" s="1395"/>
      <c r="AJ15" s="1395"/>
      <c r="AK15" s="1395"/>
      <c r="AL15" s="1395"/>
      <c r="AM15" s="1395"/>
      <c r="AN15" s="1395"/>
      <c r="AO15" s="1395"/>
      <c r="AP15" s="1395"/>
      <c r="AQ15" s="1395"/>
      <c r="AR15" s="1395"/>
      <c r="AS15" s="1395"/>
      <c r="AT15" s="1395"/>
      <c r="AU15" s="1395"/>
      <c r="AV15" s="1395"/>
      <c r="AW15" s="1395"/>
      <c r="AX15" s="1395"/>
      <c r="AY15" s="1395"/>
      <c r="AZ15" s="1395"/>
      <c r="BA15" s="1395"/>
    </row>
    <row r="16" spans="1:53" s="20" customFormat="1" ht="19.5" thickBo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ht="18" customHeight="1" x14ac:dyDescent="0.25">
      <c r="A17" s="1400" t="s">
        <v>51</v>
      </c>
      <c r="B17" s="1330" t="s">
        <v>52</v>
      </c>
      <c r="C17" s="1331"/>
      <c r="D17" s="1331"/>
      <c r="E17" s="1332"/>
      <c r="F17" s="1330" t="s">
        <v>53</v>
      </c>
      <c r="G17" s="1331"/>
      <c r="H17" s="1331"/>
      <c r="I17" s="1332"/>
      <c r="J17" s="1340" t="s">
        <v>54</v>
      </c>
      <c r="K17" s="1341"/>
      <c r="L17" s="1341"/>
      <c r="M17" s="1341"/>
      <c r="N17" s="1340" t="s">
        <v>55</v>
      </c>
      <c r="O17" s="1341"/>
      <c r="P17" s="1341"/>
      <c r="Q17" s="1341"/>
      <c r="R17" s="1342"/>
      <c r="S17" s="1340" t="s">
        <v>56</v>
      </c>
      <c r="T17" s="1362"/>
      <c r="U17" s="1362"/>
      <c r="V17" s="1362"/>
      <c r="W17" s="1342"/>
      <c r="X17" s="1340" t="s">
        <v>57</v>
      </c>
      <c r="Y17" s="1341"/>
      <c r="Z17" s="1341"/>
      <c r="AA17" s="1342"/>
      <c r="AB17" s="1330" t="s">
        <v>58</v>
      </c>
      <c r="AC17" s="1331"/>
      <c r="AD17" s="1331"/>
      <c r="AE17" s="1332"/>
      <c r="AF17" s="1330" t="s">
        <v>59</v>
      </c>
      <c r="AG17" s="1331"/>
      <c r="AH17" s="1331"/>
      <c r="AI17" s="1332"/>
      <c r="AJ17" s="1340" t="s">
        <v>60</v>
      </c>
      <c r="AK17" s="1362"/>
      <c r="AL17" s="1362"/>
      <c r="AM17" s="1362"/>
      <c r="AN17" s="1342"/>
      <c r="AO17" s="1340" t="s">
        <v>61</v>
      </c>
      <c r="AP17" s="1341"/>
      <c r="AQ17" s="1341"/>
      <c r="AR17" s="1341"/>
      <c r="AS17" s="1396" t="s">
        <v>62</v>
      </c>
      <c r="AT17" s="1397"/>
      <c r="AU17" s="1397"/>
      <c r="AV17" s="1397"/>
      <c r="AW17" s="1398"/>
      <c r="AX17" s="1340" t="s">
        <v>63</v>
      </c>
      <c r="AY17" s="1341"/>
      <c r="AZ17" s="1341"/>
      <c r="BA17" s="1342"/>
    </row>
    <row r="18" spans="1:53" s="1" customFormat="1" ht="20.25" customHeight="1" thickBot="1" x14ac:dyDescent="0.3">
      <c r="A18" s="1401"/>
      <c r="B18" s="39">
        <v>1</v>
      </c>
      <c r="C18" s="40">
        <v>2</v>
      </c>
      <c r="D18" s="40">
        <v>3</v>
      </c>
      <c r="E18" s="41">
        <v>4</v>
      </c>
      <c r="F18" s="39">
        <v>5</v>
      </c>
      <c r="G18" s="40">
        <v>6</v>
      </c>
      <c r="H18" s="40">
        <v>7</v>
      </c>
      <c r="I18" s="41">
        <v>8</v>
      </c>
      <c r="J18" s="39">
        <v>9</v>
      </c>
      <c r="K18" s="40">
        <v>10</v>
      </c>
      <c r="L18" s="40">
        <v>11</v>
      </c>
      <c r="M18" s="42">
        <v>12</v>
      </c>
      <c r="N18" s="39">
        <v>13</v>
      </c>
      <c r="O18" s="40">
        <v>14</v>
      </c>
      <c r="P18" s="40">
        <v>15</v>
      </c>
      <c r="Q18" s="40">
        <v>16</v>
      </c>
      <c r="R18" s="41">
        <v>17</v>
      </c>
      <c r="S18" s="39">
        <v>18</v>
      </c>
      <c r="T18" s="40">
        <v>19</v>
      </c>
      <c r="U18" s="40">
        <v>20</v>
      </c>
      <c r="V18" s="40">
        <v>21</v>
      </c>
      <c r="W18" s="41">
        <v>22</v>
      </c>
      <c r="X18" s="39">
        <v>23</v>
      </c>
      <c r="Y18" s="40">
        <v>24</v>
      </c>
      <c r="Z18" s="40">
        <v>25</v>
      </c>
      <c r="AA18" s="41">
        <v>26</v>
      </c>
      <c r="AB18" s="39">
        <v>27</v>
      </c>
      <c r="AC18" s="40">
        <v>28</v>
      </c>
      <c r="AD18" s="40">
        <v>29</v>
      </c>
      <c r="AE18" s="41">
        <v>30</v>
      </c>
      <c r="AF18" s="39">
        <v>31</v>
      </c>
      <c r="AG18" s="40">
        <v>32</v>
      </c>
      <c r="AH18" s="40">
        <v>33</v>
      </c>
      <c r="AI18" s="41">
        <v>34</v>
      </c>
      <c r="AJ18" s="39">
        <v>35</v>
      </c>
      <c r="AK18" s="40">
        <v>36</v>
      </c>
      <c r="AL18" s="40">
        <v>37</v>
      </c>
      <c r="AM18" s="40">
        <v>38</v>
      </c>
      <c r="AN18" s="41">
        <v>39</v>
      </c>
      <c r="AO18" s="39">
        <v>40</v>
      </c>
      <c r="AP18" s="40">
        <v>41</v>
      </c>
      <c r="AQ18" s="40">
        <v>42</v>
      </c>
      <c r="AR18" s="42">
        <v>43</v>
      </c>
      <c r="AS18" s="39">
        <v>44</v>
      </c>
      <c r="AT18" s="40">
        <v>45</v>
      </c>
      <c r="AU18" s="40">
        <v>46</v>
      </c>
      <c r="AV18" s="40">
        <v>47</v>
      </c>
      <c r="AW18" s="41">
        <v>48</v>
      </c>
      <c r="AX18" s="39">
        <v>49</v>
      </c>
      <c r="AY18" s="40">
        <v>50</v>
      </c>
      <c r="AZ18" s="40">
        <v>51</v>
      </c>
      <c r="BA18" s="41">
        <v>52</v>
      </c>
    </row>
    <row r="19" spans="1:53" ht="20.100000000000001" customHeight="1" x14ac:dyDescent="0.3">
      <c r="A19" s="67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65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64</v>
      </c>
      <c r="AD19" s="44" t="s">
        <v>13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4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thickBot="1" x14ac:dyDescent="0.35">
      <c r="A20" s="68">
        <v>2</v>
      </c>
      <c r="B20" s="51" t="s">
        <v>64</v>
      </c>
      <c r="C20" s="50" t="s">
        <v>64</v>
      </c>
      <c r="D20" s="50" t="s">
        <v>64</v>
      </c>
      <c r="E20" s="65" t="s">
        <v>64</v>
      </c>
      <c r="F20" s="51" t="s">
        <v>64</v>
      </c>
      <c r="G20" s="50" t="s">
        <v>64</v>
      </c>
      <c r="H20" s="50" t="s">
        <v>64</v>
      </c>
      <c r="I20" s="65" t="s">
        <v>64</v>
      </c>
      <c r="J20" s="51" t="s">
        <v>64</v>
      </c>
      <c r="K20" s="50" t="s">
        <v>64</v>
      </c>
      <c r="L20" s="50" t="s">
        <v>64</v>
      </c>
      <c r="M20" s="65" t="s">
        <v>64</v>
      </c>
      <c r="N20" s="51" t="s">
        <v>64</v>
      </c>
      <c r="O20" s="50" t="s">
        <v>64</v>
      </c>
      <c r="P20" s="50" t="s">
        <v>64</v>
      </c>
      <c r="Q20" s="50" t="s">
        <v>14</v>
      </c>
      <c r="R20" s="65" t="s">
        <v>14</v>
      </c>
      <c r="S20" s="51" t="s">
        <v>65</v>
      </c>
      <c r="T20" s="50" t="s">
        <v>65</v>
      </c>
      <c r="U20" s="50" t="s">
        <v>64</v>
      </c>
      <c r="V20" s="50" t="s">
        <v>64</v>
      </c>
      <c r="W20" s="65" t="s">
        <v>64</v>
      </c>
      <c r="X20" s="51" t="s">
        <v>64</v>
      </c>
      <c r="Y20" s="50" t="s">
        <v>64</v>
      </c>
      <c r="Z20" s="50" t="s">
        <v>64</v>
      </c>
      <c r="AA20" s="62" t="s">
        <v>64</v>
      </c>
      <c r="AB20" s="51" t="s">
        <v>64</v>
      </c>
      <c r="AC20" s="50" t="s">
        <v>64</v>
      </c>
      <c r="AD20" s="50" t="s">
        <v>64</v>
      </c>
      <c r="AE20" s="62" t="s">
        <v>64</v>
      </c>
      <c r="AF20" s="51" t="s">
        <v>64</v>
      </c>
      <c r="AG20" s="50" t="s">
        <v>64</v>
      </c>
      <c r="AH20" s="50" t="s">
        <v>14</v>
      </c>
      <c r="AI20" s="62" t="s">
        <v>14</v>
      </c>
      <c r="AJ20" s="51" t="s">
        <v>13</v>
      </c>
      <c r="AK20" s="50" t="s">
        <v>13</v>
      </c>
      <c r="AL20" s="50" t="s">
        <v>13</v>
      </c>
      <c r="AM20" s="50" t="s">
        <v>13</v>
      </c>
      <c r="AN20" s="65" t="s">
        <v>209</v>
      </c>
      <c r="AO20" s="51" t="s">
        <v>209</v>
      </c>
      <c r="AP20" s="50" t="s">
        <v>66</v>
      </c>
      <c r="AQ20" s="50" t="s">
        <v>66</v>
      </c>
      <c r="AR20" s="65"/>
      <c r="AS20" s="329"/>
      <c r="AT20" s="330"/>
      <c r="AU20" s="50"/>
      <c r="AV20" s="50"/>
      <c r="AW20" s="65"/>
      <c r="AX20" s="331"/>
      <c r="AY20" s="50"/>
      <c r="AZ20" s="50"/>
      <c r="BA20" s="65"/>
    </row>
    <row r="21" spans="1:53" ht="19.5" customHeight="1" x14ac:dyDescent="0.3">
      <c r="A21" s="29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3"/>
      <c r="AG21" s="53"/>
      <c r="AH21" s="53"/>
      <c r="AI21" s="53"/>
      <c r="AJ21" s="52"/>
      <c r="AK21" s="52"/>
      <c r="AL21" s="52"/>
      <c r="AM21" s="52"/>
      <c r="AN21" s="52"/>
      <c r="AO21" s="52"/>
      <c r="AP21" s="52"/>
      <c r="AQ21" s="52"/>
      <c r="AR21" s="52"/>
      <c r="AS21" s="54"/>
      <c r="AT21" s="25"/>
      <c r="AU21" s="25"/>
      <c r="AV21" s="25"/>
      <c r="AW21" s="25"/>
      <c r="AX21" s="25"/>
      <c r="AY21" s="25"/>
      <c r="AZ21" s="25"/>
      <c r="BA21" s="25"/>
    </row>
    <row r="22" spans="1:53" ht="19.5" customHeight="1" x14ac:dyDescent="0.3">
      <c r="A22" s="29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3"/>
      <c r="AG22" s="53"/>
      <c r="AH22" s="53"/>
      <c r="AI22" s="53"/>
      <c r="AJ22" s="52"/>
      <c r="AK22" s="52"/>
      <c r="AL22" s="52"/>
      <c r="AM22" s="52"/>
      <c r="AN22" s="52"/>
      <c r="AO22" s="52"/>
      <c r="AP22" s="52"/>
      <c r="AQ22" s="52"/>
      <c r="AR22" s="52"/>
      <c r="AS22" s="54"/>
      <c r="AT22" s="25"/>
      <c r="AU22" s="25"/>
      <c r="AV22" s="25"/>
      <c r="AW22" s="25"/>
      <c r="AX22" s="25"/>
      <c r="AY22" s="25"/>
      <c r="AZ22" s="25"/>
      <c r="BA22" s="25"/>
    </row>
    <row r="23" spans="1:53" ht="19.5" customHeight="1" x14ac:dyDescent="0.3">
      <c r="A23" s="2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5"/>
      <c r="AU23" s="25"/>
      <c r="AV23" s="25"/>
      <c r="AW23" s="25"/>
      <c r="AX23" s="25"/>
      <c r="AY23" s="25"/>
      <c r="AZ23" s="25"/>
      <c r="BA23" s="25"/>
    </row>
    <row r="24" spans="1:53" ht="20.100000000000001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 t="s">
        <v>83</v>
      </c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s="22" customFormat="1" ht="21" customHeight="1" x14ac:dyDescent="0.3">
      <c r="A25" s="1402" t="s">
        <v>84</v>
      </c>
      <c r="B25" s="1402"/>
      <c r="C25" s="1402"/>
      <c r="D25" s="1402"/>
      <c r="E25" s="1402"/>
      <c r="F25" s="1402"/>
      <c r="G25" s="1402"/>
      <c r="H25" s="1402"/>
      <c r="I25" s="1402"/>
      <c r="J25" s="1357"/>
      <c r="K25" s="1357"/>
      <c r="L25" s="1357"/>
      <c r="M25" s="1357"/>
      <c r="N25" s="1357"/>
      <c r="O25" s="1357"/>
      <c r="P25" s="1357"/>
      <c r="Q25" s="1357"/>
      <c r="R25" s="1357"/>
      <c r="S25" s="1357"/>
      <c r="T25" s="1357"/>
      <c r="U25" s="1357"/>
      <c r="V25" s="1357"/>
      <c r="W25" s="1357"/>
      <c r="X25" s="1357"/>
      <c r="Y25" s="1357"/>
      <c r="Z25" s="1357"/>
      <c r="AA25" s="1357"/>
      <c r="AB25" s="1357"/>
      <c r="AC25" s="1357"/>
      <c r="AD25" s="1357"/>
      <c r="AE25" s="1357"/>
      <c r="AF25" s="1357"/>
      <c r="AG25" s="1357"/>
      <c r="AH25" s="1357"/>
      <c r="AI25" s="1357"/>
      <c r="AJ25" s="1357"/>
      <c r="AK25" s="1357"/>
      <c r="AL25" s="1357"/>
      <c r="AM25" s="1357"/>
      <c r="AN25" s="1357"/>
      <c r="AO25" s="1357"/>
      <c r="AP25" s="1357"/>
      <c r="AQ25" s="1357"/>
      <c r="AR25" s="1357"/>
      <c r="AS25" s="1357"/>
      <c r="AT25" s="1357"/>
      <c r="AU25" s="1357"/>
      <c r="AV25" s="55"/>
      <c r="AW25" s="55"/>
      <c r="AX25" s="55"/>
      <c r="AY25" s="55"/>
      <c r="AZ25" s="55"/>
      <c r="BA25" s="19"/>
    </row>
    <row r="26" spans="1:53" x14ac:dyDescent="0.25">
      <c r="AV26" s="55"/>
      <c r="AW26" s="55"/>
      <c r="AX26" s="55"/>
      <c r="AY26" s="55"/>
      <c r="AZ26" s="55"/>
    </row>
    <row r="27" spans="1:53" ht="21.75" customHeight="1" x14ac:dyDescent="0.3">
      <c r="A27" s="56" t="s">
        <v>88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1374" t="s">
        <v>90</v>
      </c>
      <c r="AB27" s="1374"/>
      <c r="AC27" s="1374"/>
      <c r="AD27" s="1374"/>
      <c r="AE27" s="1374"/>
      <c r="AF27" s="1374"/>
      <c r="AG27" s="1374"/>
      <c r="AH27" s="1374"/>
      <c r="AI27" s="1374"/>
      <c r="AJ27" s="1374"/>
      <c r="AK27" s="1374"/>
      <c r="AL27" s="1374"/>
      <c r="AM27" s="1374"/>
      <c r="AN27" s="56"/>
      <c r="AO27" s="1374" t="s">
        <v>89</v>
      </c>
      <c r="AP27" s="1374"/>
      <c r="AQ27" s="1374"/>
      <c r="AR27" s="1374"/>
      <c r="AS27" s="1374"/>
      <c r="AT27" s="1374"/>
      <c r="AU27" s="1374"/>
      <c r="AV27" s="1374"/>
      <c r="AW27" s="1374"/>
      <c r="AX27" s="1374"/>
      <c r="AY27" s="1374"/>
      <c r="AZ27" s="1374"/>
      <c r="BA27" s="1374"/>
    </row>
    <row r="28" spans="1:53" ht="11.25" customHeight="1" x14ac:dyDescent="0.3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0"/>
    </row>
    <row r="29" spans="1:53" ht="22.5" customHeight="1" x14ac:dyDescent="0.25">
      <c r="A29" s="1375" t="s">
        <v>51</v>
      </c>
      <c r="B29" s="1345"/>
      <c r="C29" s="1376" t="s">
        <v>67</v>
      </c>
      <c r="D29" s="1344"/>
      <c r="E29" s="1344"/>
      <c r="F29" s="1345"/>
      <c r="G29" s="1384" t="s">
        <v>85</v>
      </c>
      <c r="H29" s="1385"/>
      <c r="I29" s="1386"/>
      <c r="J29" s="1343" t="s">
        <v>68</v>
      </c>
      <c r="K29" s="1344"/>
      <c r="L29" s="1344"/>
      <c r="M29" s="1345"/>
      <c r="N29" s="1365" t="s">
        <v>69</v>
      </c>
      <c r="O29" s="1366"/>
      <c r="P29" s="1367"/>
      <c r="Q29" s="1343" t="s">
        <v>70</v>
      </c>
      <c r="R29" s="1354"/>
      <c r="S29" s="1355"/>
      <c r="T29" s="1343" t="s">
        <v>71</v>
      </c>
      <c r="U29" s="1344"/>
      <c r="V29" s="1345"/>
      <c r="W29" s="1343" t="s">
        <v>72</v>
      </c>
      <c r="X29" s="1344"/>
      <c r="Y29" s="1345"/>
      <c r="Z29" s="25"/>
      <c r="AA29" s="1379" t="s">
        <v>73</v>
      </c>
      <c r="AB29" s="1379"/>
      <c r="AC29" s="1379"/>
      <c r="AD29" s="1379"/>
      <c r="AE29" s="1379"/>
      <c r="AF29" s="1379"/>
      <c r="AG29" s="1379"/>
      <c r="AH29" s="1363" t="s">
        <v>74</v>
      </c>
      <c r="AI29" s="1363"/>
      <c r="AJ29" s="1363"/>
      <c r="AK29" s="1352" t="s">
        <v>75</v>
      </c>
      <c r="AL29" s="1352"/>
      <c r="AM29" s="1352"/>
      <c r="AN29" s="58"/>
      <c r="AO29" s="1352" t="s">
        <v>76</v>
      </c>
      <c r="AP29" s="1353"/>
      <c r="AQ29" s="1353"/>
      <c r="AR29" s="1353"/>
      <c r="AS29" s="1365" t="s">
        <v>77</v>
      </c>
      <c r="AT29" s="1366"/>
      <c r="AU29" s="1366"/>
      <c r="AV29" s="1366"/>
      <c r="AW29" s="1367"/>
      <c r="AX29" s="1363" t="s">
        <v>74</v>
      </c>
      <c r="AY29" s="1363"/>
      <c r="AZ29" s="1363"/>
      <c r="BA29" s="1364"/>
    </row>
    <row r="30" spans="1:53" ht="15.75" customHeight="1" x14ac:dyDescent="0.25">
      <c r="A30" s="1346"/>
      <c r="B30" s="1348"/>
      <c r="C30" s="1346"/>
      <c r="D30" s="1347"/>
      <c r="E30" s="1347"/>
      <c r="F30" s="1348"/>
      <c r="G30" s="1387"/>
      <c r="H30" s="1388"/>
      <c r="I30" s="1389"/>
      <c r="J30" s="1346"/>
      <c r="K30" s="1347"/>
      <c r="L30" s="1347"/>
      <c r="M30" s="1348"/>
      <c r="N30" s="1368"/>
      <c r="O30" s="1369"/>
      <c r="P30" s="1370"/>
      <c r="Q30" s="1356"/>
      <c r="R30" s="1357"/>
      <c r="S30" s="1358"/>
      <c r="T30" s="1346"/>
      <c r="U30" s="1347"/>
      <c r="V30" s="1348"/>
      <c r="W30" s="1346"/>
      <c r="X30" s="1347"/>
      <c r="Y30" s="1348"/>
      <c r="Z30" s="25"/>
      <c r="AA30" s="1379"/>
      <c r="AB30" s="1379"/>
      <c r="AC30" s="1379"/>
      <c r="AD30" s="1379"/>
      <c r="AE30" s="1379"/>
      <c r="AF30" s="1379"/>
      <c r="AG30" s="1379"/>
      <c r="AH30" s="1363"/>
      <c r="AI30" s="1363"/>
      <c r="AJ30" s="1363"/>
      <c r="AK30" s="1352"/>
      <c r="AL30" s="1352"/>
      <c r="AM30" s="1352"/>
      <c r="AN30" s="58"/>
      <c r="AO30" s="1353"/>
      <c r="AP30" s="1353"/>
      <c r="AQ30" s="1353"/>
      <c r="AR30" s="1353"/>
      <c r="AS30" s="1368"/>
      <c r="AT30" s="1369"/>
      <c r="AU30" s="1369"/>
      <c r="AV30" s="1369"/>
      <c r="AW30" s="1370"/>
      <c r="AX30" s="1363"/>
      <c r="AY30" s="1363"/>
      <c r="AZ30" s="1363"/>
      <c r="BA30" s="1364"/>
    </row>
    <row r="31" spans="1:53" ht="42" customHeight="1" x14ac:dyDescent="0.25">
      <c r="A31" s="1349"/>
      <c r="B31" s="1351"/>
      <c r="C31" s="1349"/>
      <c r="D31" s="1350"/>
      <c r="E31" s="1350"/>
      <c r="F31" s="1351"/>
      <c r="G31" s="1390"/>
      <c r="H31" s="1391"/>
      <c r="I31" s="1392"/>
      <c r="J31" s="1349"/>
      <c r="K31" s="1350"/>
      <c r="L31" s="1350"/>
      <c r="M31" s="1351"/>
      <c r="N31" s="1371"/>
      <c r="O31" s="1372"/>
      <c r="P31" s="1373"/>
      <c r="Q31" s="1359"/>
      <c r="R31" s="1360"/>
      <c r="S31" s="1361"/>
      <c r="T31" s="1349"/>
      <c r="U31" s="1350"/>
      <c r="V31" s="1351"/>
      <c r="W31" s="1349"/>
      <c r="X31" s="1350"/>
      <c r="Y31" s="1351"/>
      <c r="Z31" s="25"/>
      <c r="AA31" s="1379"/>
      <c r="AB31" s="1379"/>
      <c r="AC31" s="1379"/>
      <c r="AD31" s="1379"/>
      <c r="AE31" s="1379"/>
      <c r="AF31" s="1379"/>
      <c r="AG31" s="1379"/>
      <c r="AH31" s="1363"/>
      <c r="AI31" s="1363"/>
      <c r="AJ31" s="1363"/>
      <c r="AK31" s="1352"/>
      <c r="AL31" s="1352"/>
      <c r="AM31" s="1352"/>
      <c r="AN31" s="58"/>
      <c r="AO31" s="1353"/>
      <c r="AP31" s="1353"/>
      <c r="AQ31" s="1353"/>
      <c r="AR31" s="1353"/>
      <c r="AS31" s="1368"/>
      <c r="AT31" s="1369"/>
      <c r="AU31" s="1369"/>
      <c r="AV31" s="1369"/>
      <c r="AW31" s="1370"/>
      <c r="AX31" s="1363"/>
      <c r="AY31" s="1363"/>
      <c r="AZ31" s="1363"/>
      <c r="BA31" s="1364"/>
    </row>
    <row r="32" spans="1:53" ht="26.25" customHeight="1" x14ac:dyDescent="0.3">
      <c r="A32" s="1377">
        <v>1</v>
      </c>
      <c r="B32" s="1378"/>
      <c r="C32" s="1115">
        <f>COUNTIF($B19:$AO19,$B$19)</f>
        <v>33</v>
      </c>
      <c r="D32" s="1116"/>
      <c r="E32" s="1116"/>
      <c r="F32" s="1117"/>
      <c r="G32" s="1115">
        <v>4</v>
      </c>
      <c r="H32" s="1116"/>
      <c r="I32" s="1117"/>
      <c r="J32" s="1115">
        <v>3</v>
      </c>
      <c r="K32" s="1116"/>
      <c r="L32" s="1116"/>
      <c r="M32" s="1117"/>
      <c r="N32" s="1115"/>
      <c r="O32" s="1116"/>
      <c r="P32" s="1117"/>
      <c r="Q32" s="1126"/>
      <c r="R32" s="1127"/>
      <c r="S32" s="1128"/>
      <c r="T32" s="1115">
        <v>12</v>
      </c>
      <c r="U32" s="1139"/>
      <c r="V32" s="1155"/>
      <c r="W32" s="1115">
        <f>C32+G32+J32+N32+Q32+T32</f>
        <v>52</v>
      </c>
      <c r="X32" s="1139"/>
      <c r="Y32" s="1140"/>
      <c r="Z32" s="25"/>
      <c r="AA32" s="1314" t="s">
        <v>294</v>
      </c>
      <c r="AB32" s="1314"/>
      <c r="AC32" s="1314"/>
      <c r="AD32" s="1314"/>
      <c r="AE32" s="1314"/>
      <c r="AF32" s="1314"/>
      <c r="AG32" s="1314"/>
      <c r="AH32" s="1339">
        <v>2</v>
      </c>
      <c r="AI32" s="1339"/>
      <c r="AJ32" s="1339"/>
      <c r="AK32" s="1339">
        <v>3</v>
      </c>
      <c r="AL32" s="1339"/>
      <c r="AM32" s="1339"/>
      <c r="AN32" s="58"/>
      <c r="AO32" s="1353"/>
      <c r="AP32" s="1353"/>
      <c r="AQ32" s="1353"/>
      <c r="AR32" s="1353"/>
      <c r="AS32" s="1371"/>
      <c r="AT32" s="1372"/>
      <c r="AU32" s="1372"/>
      <c r="AV32" s="1372"/>
      <c r="AW32" s="1373"/>
      <c r="AX32" s="1363"/>
      <c r="AY32" s="1363"/>
      <c r="AZ32" s="1363"/>
      <c r="BA32" s="1364"/>
    </row>
    <row r="33" spans="1:53" ht="27" customHeight="1" x14ac:dyDescent="0.3">
      <c r="A33" s="1305">
        <v>2</v>
      </c>
      <c r="B33" s="1306"/>
      <c r="C33" s="1115">
        <v>28</v>
      </c>
      <c r="D33" s="1116"/>
      <c r="E33" s="1116"/>
      <c r="F33" s="1117"/>
      <c r="G33" s="1132">
        <v>4</v>
      </c>
      <c r="H33" s="1176"/>
      <c r="I33" s="1177"/>
      <c r="J33" s="1132">
        <v>4</v>
      </c>
      <c r="K33" s="1176"/>
      <c r="L33" s="1176"/>
      <c r="M33" s="1177"/>
      <c r="N33" s="1132">
        <v>2</v>
      </c>
      <c r="O33" s="1176"/>
      <c r="P33" s="1177"/>
      <c r="Q33" s="1188">
        <v>2</v>
      </c>
      <c r="R33" s="1127"/>
      <c r="S33" s="1128"/>
      <c r="T33" s="1132">
        <v>2</v>
      </c>
      <c r="U33" s="1133"/>
      <c r="V33" s="1134"/>
      <c r="W33" s="1115">
        <f>C33+G33+J33+N33+Q33+T33</f>
        <v>42</v>
      </c>
      <c r="X33" s="1139"/>
      <c r="Y33" s="1140"/>
      <c r="Z33" s="25"/>
      <c r="AA33" s="1382" t="s">
        <v>210</v>
      </c>
      <c r="AB33" s="1382"/>
      <c r="AC33" s="1382"/>
      <c r="AD33" s="1382"/>
      <c r="AE33" s="1382"/>
      <c r="AF33" s="1382"/>
      <c r="AG33" s="1382"/>
      <c r="AH33" s="1339">
        <v>4</v>
      </c>
      <c r="AI33" s="1339"/>
      <c r="AJ33" s="1339"/>
      <c r="AK33" s="1339">
        <v>4</v>
      </c>
      <c r="AL33" s="1339"/>
      <c r="AM33" s="1339"/>
      <c r="AN33" s="58"/>
      <c r="AO33" s="1320" t="s">
        <v>41</v>
      </c>
      <c r="AP33" s="1321"/>
      <c r="AQ33" s="1321"/>
      <c r="AR33" s="1322"/>
      <c r="AS33" s="1149" t="s">
        <v>204</v>
      </c>
      <c r="AT33" s="1149"/>
      <c r="AU33" s="1149"/>
      <c r="AV33" s="1149"/>
      <c r="AW33" s="1149"/>
      <c r="AX33" s="1338">
        <v>4</v>
      </c>
      <c r="AY33" s="1338"/>
      <c r="AZ33" s="1338"/>
      <c r="BA33" s="1338"/>
    </row>
    <row r="34" spans="1:53" ht="21.75" customHeight="1" x14ac:dyDescent="0.3">
      <c r="A34" s="1305"/>
      <c r="B34" s="1306"/>
      <c r="C34" s="1115"/>
      <c r="D34" s="1116"/>
      <c r="E34" s="1116"/>
      <c r="F34" s="1117"/>
      <c r="G34" s="1132"/>
      <c r="H34" s="1176"/>
      <c r="I34" s="1177"/>
      <c r="J34" s="1132"/>
      <c r="K34" s="1176"/>
      <c r="L34" s="1176"/>
      <c r="M34" s="1177"/>
      <c r="N34" s="1132"/>
      <c r="O34" s="1176"/>
      <c r="P34" s="1177"/>
      <c r="Q34" s="1126"/>
      <c r="R34" s="1127"/>
      <c r="S34" s="1128"/>
      <c r="T34" s="1132"/>
      <c r="U34" s="1133"/>
      <c r="V34" s="1134"/>
      <c r="W34" s="1115"/>
      <c r="X34" s="1139"/>
      <c r="Y34" s="1140"/>
      <c r="Z34" s="25"/>
      <c r="AA34" s="1382"/>
      <c r="AB34" s="1382"/>
      <c r="AC34" s="1382"/>
      <c r="AD34" s="1382"/>
      <c r="AE34" s="1382"/>
      <c r="AF34" s="1382"/>
      <c r="AG34" s="1382"/>
      <c r="AH34" s="1339"/>
      <c r="AI34" s="1339"/>
      <c r="AJ34" s="1339"/>
      <c r="AK34" s="1339"/>
      <c r="AL34" s="1339"/>
      <c r="AM34" s="1339"/>
      <c r="AN34" s="58"/>
      <c r="AO34" s="1323"/>
      <c r="AP34" s="1324"/>
      <c r="AQ34" s="1324"/>
      <c r="AR34" s="1325"/>
      <c r="AS34" s="1149"/>
      <c r="AT34" s="1149"/>
      <c r="AU34" s="1149"/>
      <c r="AV34" s="1149"/>
      <c r="AW34" s="1149"/>
      <c r="AX34" s="1338"/>
      <c r="AY34" s="1338"/>
      <c r="AZ34" s="1338"/>
      <c r="BA34" s="1338"/>
    </row>
    <row r="35" spans="1:53" ht="25.5" customHeight="1" x14ac:dyDescent="0.3">
      <c r="A35" s="1305"/>
      <c r="B35" s="1306"/>
      <c r="C35" s="1115"/>
      <c r="D35" s="1116"/>
      <c r="E35" s="1116"/>
      <c r="F35" s="1117"/>
      <c r="G35" s="1132"/>
      <c r="H35" s="1176"/>
      <c r="I35" s="1177"/>
      <c r="J35" s="1132"/>
      <c r="K35" s="1176"/>
      <c r="L35" s="1176"/>
      <c r="M35" s="1177"/>
      <c r="N35" s="1132"/>
      <c r="O35" s="1176"/>
      <c r="P35" s="1177"/>
      <c r="Q35" s="1188"/>
      <c r="R35" s="1127"/>
      <c r="S35" s="1128"/>
      <c r="T35" s="1153"/>
      <c r="U35" s="1133"/>
      <c r="V35" s="1134"/>
      <c r="W35" s="1115"/>
      <c r="X35" s="1139"/>
      <c r="Y35" s="1140"/>
      <c r="Z35" s="25"/>
      <c r="AA35" s="1314" t="s">
        <v>86</v>
      </c>
      <c r="AB35" s="1314"/>
      <c r="AC35" s="1314"/>
      <c r="AD35" s="1314"/>
      <c r="AE35" s="1314"/>
      <c r="AF35" s="1314"/>
      <c r="AG35" s="1314"/>
      <c r="AH35" s="1339">
        <v>4</v>
      </c>
      <c r="AI35" s="1339"/>
      <c r="AJ35" s="1339"/>
      <c r="AK35" s="1339">
        <v>2</v>
      </c>
      <c r="AL35" s="1339"/>
      <c r="AM35" s="1339"/>
      <c r="AN35" s="59"/>
      <c r="AO35" s="1323"/>
      <c r="AP35" s="1324"/>
      <c r="AQ35" s="1324"/>
      <c r="AR35" s="1325"/>
      <c r="AS35" s="1149"/>
      <c r="AT35" s="1149"/>
      <c r="AU35" s="1149"/>
      <c r="AV35" s="1149"/>
      <c r="AW35" s="1149"/>
      <c r="AX35" s="1338"/>
      <c r="AY35" s="1338"/>
      <c r="AZ35" s="1338"/>
      <c r="BA35" s="1338"/>
    </row>
    <row r="36" spans="1:53" ht="34.5" customHeight="1" x14ac:dyDescent="0.25">
      <c r="A36" s="1307" t="s">
        <v>23</v>
      </c>
      <c r="B36" s="1308"/>
      <c r="C36" s="1309">
        <f>SUM(C32:F35)</f>
        <v>61</v>
      </c>
      <c r="D36" s="1310"/>
      <c r="E36" s="1310"/>
      <c r="F36" s="1311"/>
      <c r="G36" s="1312">
        <f>SUM(G32:I35)</f>
        <v>8</v>
      </c>
      <c r="H36" s="1313"/>
      <c r="I36" s="1308"/>
      <c r="J36" s="1302">
        <f>SUM(J32:M35)</f>
        <v>7</v>
      </c>
      <c r="K36" s="1303"/>
      <c r="L36" s="1303"/>
      <c r="M36" s="1304"/>
      <c r="N36" s="1302">
        <f>SUM(N32:P35)</f>
        <v>2</v>
      </c>
      <c r="O36" s="1303"/>
      <c r="P36" s="1304"/>
      <c r="Q36" s="1317">
        <f>SUM(Q32:S35)</f>
        <v>2</v>
      </c>
      <c r="R36" s="1318"/>
      <c r="S36" s="1319"/>
      <c r="T36" s="1312">
        <f>SUM(T32:V35)</f>
        <v>14</v>
      </c>
      <c r="U36" s="1315"/>
      <c r="V36" s="1316"/>
      <c r="W36" s="1312">
        <f>SUM(W32:Y35)</f>
        <v>94</v>
      </c>
      <c r="X36" s="1315"/>
      <c r="Y36" s="1316"/>
      <c r="Z36" s="25"/>
      <c r="AA36" s="1314"/>
      <c r="AB36" s="1314"/>
      <c r="AC36" s="1314"/>
      <c r="AD36" s="1314"/>
      <c r="AE36" s="1314"/>
      <c r="AF36" s="1314"/>
      <c r="AG36" s="1314"/>
      <c r="AH36" s="1339"/>
      <c r="AI36" s="1339"/>
      <c r="AJ36" s="1339"/>
      <c r="AK36" s="1339"/>
      <c r="AL36" s="1339"/>
      <c r="AM36" s="1339"/>
      <c r="AN36" s="26"/>
      <c r="AO36" s="1326"/>
      <c r="AP36" s="1327"/>
      <c r="AQ36" s="1327"/>
      <c r="AR36" s="1328"/>
      <c r="AS36" s="1149"/>
      <c r="AT36" s="1149"/>
      <c r="AU36" s="1149"/>
      <c r="AV36" s="1149"/>
      <c r="AW36" s="1149"/>
      <c r="AX36" s="1338"/>
      <c r="AY36" s="1338"/>
      <c r="AZ36" s="1338"/>
      <c r="BA36" s="1338"/>
    </row>
  </sheetData>
  <mergeCells count="101">
    <mergeCell ref="A34:B34"/>
    <mergeCell ref="C34:F34"/>
    <mergeCell ref="G34:I34"/>
    <mergeCell ref="J34:M34"/>
    <mergeCell ref="G33:I33"/>
    <mergeCell ref="J33:M33"/>
    <mergeCell ref="N32:P32"/>
    <mergeCell ref="AK32:AM32"/>
    <mergeCell ref="AH29:AJ31"/>
    <mergeCell ref="A33:B33"/>
    <mergeCell ref="C33:F33"/>
    <mergeCell ref="T34:V34"/>
    <mergeCell ref="T33:V33"/>
    <mergeCell ref="A1:O1"/>
    <mergeCell ref="P1:AM1"/>
    <mergeCell ref="A2:O2"/>
    <mergeCell ref="A3:O3"/>
    <mergeCell ref="P3:AM3"/>
    <mergeCell ref="N33:P33"/>
    <mergeCell ref="AA32:AG32"/>
    <mergeCell ref="W32:Y32"/>
    <mergeCell ref="AA33:AG34"/>
    <mergeCell ref="W34:Y34"/>
    <mergeCell ref="A4:O4"/>
    <mergeCell ref="G29:I31"/>
    <mergeCell ref="N29:P31"/>
    <mergeCell ref="P8:AL8"/>
    <mergeCell ref="P10:AM10"/>
    <mergeCell ref="A15:BA15"/>
    <mergeCell ref="AS17:AW17"/>
    <mergeCell ref="AN8:BA10"/>
    <mergeCell ref="J17:M17"/>
    <mergeCell ref="A17:A18"/>
    <mergeCell ref="S17:W17"/>
    <mergeCell ref="A25:AU25"/>
    <mergeCell ref="AN7:BA7"/>
    <mergeCell ref="AB17:AE17"/>
    <mergeCell ref="P9:AL9"/>
    <mergeCell ref="B17:E17"/>
    <mergeCell ref="AO17:AR17"/>
    <mergeCell ref="AF17:AI17"/>
    <mergeCell ref="AJ17:AN17"/>
    <mergeCell ref="X17:AA17"/>
    <mergeCell ref="AX29:BA32"/>
    <mergeCell ref="AS29:AW32"/>
    <mergeCell ref="AA27:AM27"/>
    <mergeCell ref="A29:B31"/>
    <mergeCell ref="C29:F31"/>
    <mergeCell ref="J29:M31"/>
    <mergeCell ref="T32:V32"/>
    <mergeCell ref="AO27:BA27"/>
    <mergeCell ref="A32:B32"/>
    <mergeCell ref="C32:F32"/>
    <mergeCell ref="G32:I32"/>
    <mergeCell ref="J32:M32"/>
    <mergeCell ref="AA29:AG31"/>
    <mergeCell ref="AH32:AJ32"/>
    <mergeCell ref="Q32:S32"/>
    <mergeCell ref="AO33:AR36"/>
    <mergeCell ref="AO6:BA6"/>
    <mergeCell ref="AN3:BA4"/>
    <mergeCell ref="F17:I17"/>
    <mergeCell ref="P5:AM5"/>
    <mergeCell ref="A6:O6"/>
    <mergeCell ref="A7:O7"/>
    <mergeCell ref="P7:AL7"/>
    <mergeCell ref="P11:AM11"/>
    <mergeCell ref="AX33:BA36"/>
    <mergeCell ref="AH33:AJ34"/>
    <mergeCell ref="AK35:AM36"/>
    <mergeCell ref="AH35:AJ36"/>
    <mergeCell ref="AX17:BA17"/>
    <mergeCell ref="N17:R17"/>
    <mergeCell ref="Q33:S33"/>
    <mergeCell ref="T29:V31"/>
    <mergeCell ref="W29:Y31"/>
    <mergeCell ref="AO29:AR32"/>
    <mergeCell ref="AS33:AW36"/>
    <mergeCell ref="AK29:AM31"/>
    <mergeCell ref="AK33:AM34"/>
    <mergeCell ref="W33:Y33"/>
    <mergeCell ref="Q29:S31"/>
    <mergeCell ref="AA35:AG36"/>
    <mergeCell ref="Q35:S35"/>
    <mergeCell ref="T36:V36"/>
    <mergeCell ref="Q34:S34"/>
    <mergeCell ref="N35:P35"/>
    <mergeCell ref="W35:Y35"/>
    <mergeCell ref="W36:Y36"/>
    <mergeCell ref="T35:V35"/>
    <mergeCell ref="Q36:S36"/>
    <mergeCell ref="N34:P34"/>
    <mergeCell ref="J35:M35"/>
    <mergeCell ref="J36:M36"/>
    <mergeCell ref="A35:B35"/>
    <mergeCell ref="N36:P36"/>
    <mergeCell ref="C35:F35"/>
    <mergeCell ref="G35:I35"/>
    <mergeCell ref="A36:B36"/>
    <mergeCell ref="C36:F36"/>
    <mergeCell ref="G36:I36"/>
  </mergeCells>
  <phoneticPr fontId="36" type="noConversion"/>
  <pageMargins left="0.75" right="0.75" top="1" bottom="1" header="0.5" footer="0.5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zoomScale="85" zoomScaleNormal="85" workbookViewId="0">
      <selection activeCell="B16" sqref="B16"/>
    </sheetView>
  </sheetViews>
  <sheetFormatPr defaultRowHeight="15.75" x14ac:dyDescent="0.25"/>
  <cols>
    <col min="1" max="1" width="11.28515625" style="184" customWidth="1"/>
    <col min="2" max="2" width="44.140625" style="185" customWidth="1"/>
    <col min="3" max="3" width="6.7109375" style="186" customWidth="1"/>
    <col min="4" max="4" width="12" style="187" customWidth="1"/>
    <col min="5" max="5" width="7.28515625" style="187" customWidth="1"/>
    <col min="6" max="6" width="6.42578125" style="186" customWidth="1"/>
    <col min="7" max="7" width="7.42578125" style="186" customWidth="1"/>
    <col min="8" max="8" width="9.85546875" style="186" customWidth="1"/>
    <col min="9" max="9" width="8.7109375" style="185" customWidth="1"/>
    <col min="10" max="10" width="8" style="185" customWidth="1"/>
    <col min="11" max="11" width="5.85546875" style="185" customWidth="1"/>
    <col min="12" max="12" width="7.85546875" style="185" customWidth="1"/>
    <col min="13" max="13" width="8.85546875" style="185" customWidth="1"/>
    <col min="14" max="21" width="3.85546875" style="185" customWidth="1"/>
    <col min="22" max="23" width="4" style="185" customWidth="1"/>
    <col min="24" max="28" width="0" style="111" hidden="1" customWidth="1"/>
    <col min="29" max="16384" width="9.140625" style="111"/>
  </cols>
  <sheetData>
    <row r="1" spans="1:28" s="69" customFormat="1" ht="18.75" thickBot="1" x14ac:dyDescent="0.3">
      <c r="A1" s="1461" t="s">
        <v>91</v>
      </c>
      <c r="B1" s="1462"/>
      <c r="C1" s="1462"/>
      <c r="D1" s="1462"/>
      <c r="E1" s="1462"/>
      <c r="F1" s="1462"/>
      <c r="G1" s="1462"/>
      <c r="H1" s="1462"/>
      <c r="I1" s="1462"/>
      <c r="J1" s="1462"/>
      <c r="K1" s="1462"/>
      <c r="L1" s="1462"/>
      <c r="M1" s="1462"/>
      <c r="N1" s="1462"/>
      <c r="O1" s="1462"/>
      <c r="P1" s="1462"/>
      <c r="Q1" s="1462"/>
      <c r="R1" s="1462"/>
      <c r="S1" s="1462"/>
      <c r="T1" s="1462"/>
      <c r="U1" s="1462"/>
      <c r="V1" s="1462"/>
      <c r="W1" s="1463"/>
    </row>
    <row r="2" spans="1:28" s="69" customFormat="1" x14ac:dyDescent="0.25">
      <c r="A2" s="1464" t="s">
        <v>257</v>
      </c>
      <c r="B2" s="1467" t="s">
        <v>92</v>
      </c>
      <c r="C2" s="1470" t="s">
        <v>93</v>
      </c>
      <c r="D2" s="1471"/>
      <c r="E2" s="1471"/>
      <c r="F2" s="1472"/>
      <c r="G2" s="1473" t="s">
        <v>94</v>
      </c>
      <c r="H2" s="1494" t="s">
        <v>95</v>
      </c>
      <c r="I2" s="1495"/>
      <c r="J2" s="1495"/>
      <c r="K2" s="1495"/>
      <c r="L2" s="1495"/>
      <c r="M2" s="1496"/>
      <c r="N2" s="1482" t="s">
        <v>258</v>
      </c>
      <c r="O2" s="1483"/>
      <c r="P2" s="1483"/>
      <c r="Q2" s="1483"/>
      <c r="R2" s="1483"/>
      <c r="S2" s="1483"/>
      <c r="T2" s="1483"/>
      <c r="U2" s="1483"/>
      <c r="V2" s="1483"/>
      <c r="W2" s="1484"/>
    </row>
    <row r="3" spans="1:28" s="69" customFormat="1" ht="16.5" thickBot="1" x14ac:dyDescent="0.3">
      <c r="A3" s="1465"/>
      <c r="B3" s="1468"/>
      <c r="C3" s="1497" t="s">
        <v>96</v>
      </c>
      <c r="D3" s="1506" t="s">
        <v>97</v>
      </c>
      <c r="E3" s="1488" t="s">
        <v>98</v>
      </c>
      <c r="F3" s="1489"/>
      <c r="G3" s="1474"/>
      <c r="H3" s="1479" t="s">
        <v>6</v>
      </c>
      <c r="I3" s="1508" t="s">
        <v>99</v>
      </c>
      <c r="J3" s="1509"/>
      <c r="K3" s="1509"/>
      <c r="L3" s="1510"/>
      <c r="M3" s="1502" t="s">
        <v>100</v>
      </c>
      <c r="N3" s="1485"/>
      <c r="O3" s="1486"/>
      <c r="P3" s="1486"/>
      <c r="Q3" s="1486"/>
      <c r="R3" s="1486"/>
      <c r="S3" s="1486"/>
      <c r="T3" s="1486"/>
      <c r="U3" s="1486"/>
      <c r="V3" s="1486"/>
      <c r="W3" s="1487"/>
    </row>
    <row r="4" spans="1:28" s="69" customFormat="1" ht="16.5" thickBot="1" x14ac:dyDescent="0.3">
      <c r="A4" s="1465"/>
      <c r="B4" s="1468"/>
      <c r="C4" s="1497"/>
      <c r="D4" s="1506"/>
      <c r="E4" s="1506" t="s">
        <v>101</v>
      </c>
      <c r="F4" s="1511" t="s">
        <v>102</v>
      </c>
      <c r="G4" s="1474"/>
      <c r="H4" s="1480"/>
      <c r="I4" s="1499" t="s">
        <v>23</v>
      </c>
      <c r="J4" s="1499" t="s">
        <v>27</v>
      </c>
      <c r="K4" s="1499" t="s">
        <v>103</v>
      </c>
      <c r="L4" s="1499" t="s">
        <v>104</v>
      </c>
      <c r="M4" s="1503"/>
      <c r="N4" s="1476" t="s">
        <v>105</v>
      </c>
      <c r="O4" s="1477"/>
      <c r="P4" s="1478"/>
      <c r="Q4" s="1476" t="s">
        <v>106</v>
      </c>
      <c r="R4" s="1477"/>
      <c r="S4" s="1476"/>
      <c r="T4" s="1477"/>
      <c r="U4" s="1478"/>
      <c r="V4" s="1476"/>
      <c r="W4" s="1478"/>
    </row>
    <row r="5" spans="1:28" s="69" customFormat="1" ht="16.5" thickBot="1" x14ac:dyDescent="0.3">
      <c r="A5" s="1465"/>
      <c r="B5" s="1468"/>
      <c r="C5" s="1497"/>
      <c r="D5" s="1506"/>
      <c r="E5" s="1506"/>
      <c r="F5" s="1511"/>
      <c r="G5" s="1474"/>
      <c r="H5" s="1480"/>
      <c r="I5" s="1500"/>
      <c r="J5" s="1500"/>
      <c r="K5" s="1500"/>
      <c r="L5" s="1500"/>
      <c r="M5" s="1503"/>
      <c r="N5" s="229">
        <v>1</v>
      </c>
      <c r="O5" s="297" t="s">
        <v>259</v>
      </c>
      <c r="P5" s="298" t="s">
        <v>260</v>
      </c>
      <c r="Q5" s="229">
        <v>3</v>
      </c>
      <c r="R5" s="332">
        <v>4</v>
      </c>
      <c r="S5" s="299"/>
      <c r="T5" s="297"/>
      <c r="U5" s="230"/>
      <c r="V5" s="229"/>
      <c r="W5" s="230"/>
    </row>
    <row r="6" spans="1:28" s="69" customFormat="1" ht="16.5" thickBot="1" x14ac:dyDescent="0.3">
      <c r="A6" s="1465"/>
      <c r="B6" s="1468"/>
      <c r="C6" s="1497"/>
      <c r="D6" s="1506"/>
      <c r="E6" s="1506"/>
      <c r="F6" s="1511"/>
      <c r="G6" s="1474"/>
      <c r="H6" s="1480"/>
      <c r="I6" s="1500"/>
      <c r="J6" s="1500"/>
      <c r="K6" s="1500"/>
      <c r="L6" s="1500"/>
      <c r="M6" s="1504"/>
      <c r="N6" s="1513" t="s">
        <v>265</v>
      </c>
      <c r="O6" s="1514"/>
      <c r="P6" s="1515"/>
      <c r="Q6" s="1515"/>
      <c r="R6" s="1515"/>
      <c r="S6" s="1515"/>
      <c r="T6" s="1515"/>
      <c r="U6" s="1515"/>
      <c r="V6" s="1515"/>
      <c r="W6" s="1516"/>
    </row>
    <row r="7" spans="1:28" s="69" customFormat="1" ht="25.5" customHeight="1" thickBot="1" x14ac:dyDescent="0.3">
      <c r="A7" s="1466"/>
      <c r="B7" s="1469"/>
      <c r="C7" s="1498"/>
      <c r="D7" s="1507"/>
      <c r="E7" s="1507"/>
      <c r="F7" s="1512"/>
      <c r="G7" s="1475"/>
      <c r="H7" s="1481"/>
      <c r="I7" s="1501"/>
      <c r="J7" s="1501"/>
      <c r="K7" s="1501"/>
      <c r="L7" s="1501"/>
      <c r="M7" s="1505"/>
      <c r="N7" s="229">
        <v>15</v>
      </c>
      <c r="O7" s="297">
        <v>9</v>
      </c>
      <c r="P7" s="230">
        <v>9</v>
      </c>
      <c r="Q7" s="229">
        <v>15</v>
      </c>
      <c r="R7" s="297">
        <v>13</v>
      </c>
      <c r="S7" s="229"/>
      <c r="T7" s="297"/>
      <c r="U7" s="230"/>
      <c r="V7" s="229"/>
      <c r="W7" s="230"/>
    </row>
    <row r="8" spans="1:28" s="69" customFormat="1" ht="16.5" thickBot="1" x14ac:dyDescent="0.3">
      <c r="A8" s="70">
        <v>1</v>
      </c>
      <c r="B8" s="188">
        <v>2</v>
      </c>
      <c r="C8" s="71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228">
        <v>13</v>
      </c>
      <c r="N8" s="229">
        <v>14</v>
      </c>
      <c r="O8" s="231">
        <v>15</v>
      </c>
      <c r="P8" s="229">
        <v>16</v>
      </c>
      <c r="Q8" s="231">
        <v>17</v>
      </c>
      <c r="R8" s="229">
        <v>18</v>
      </c>
      <c r="S8" s="229"/>
      <c r="T8" s="231"/>
      <c r="U8" s="229"/>
      <c r="V8" s="231"/>
      <c r="W8" s="188"/>
      <c r="X8" s="71">
        <v>25</v>
      </c>
      <c r="Y8" s="70">
        <v>26</v>
      </c>
      <c r="Z8" s="228">
        <v>27</v>
      </c>
      <c r="AA8" s="70">
        <v>28</v>
      </c>
      <c r="AB8" s="228">
        <v>29</v>
      </c>
    </row>
    <row r="9" spans="1:28" s="69" customFormat="1" ht="16.5" thickBot="1" x14ac:dyDescent="0.3">
      <c r="A9" s="1490" t="s">
        <v>109</v>
      </c>
      <c r="B9" s="1491"/>
      <c r="C9" s="1492"/>
      <c r="D9" s="1492"/>
      <c r="E9" s="1492"/>
      <c r="F9" s="1492"/>
      <c r="G9" s="1492"/>
      <c r="H9" s="1492"/>
      <c r="I9" s="1492"/>
      <c r="J9" s="1492"/>
      <c r="K9" s="1492"/>
      <c r="L9" s="1492"/>
      <c r="M9" s="1492"/>
      <c r="N9" s="1491"/>
      <c r="O9" s="1491"/>
      <c r="P9" s="1491"/>
      <c r="Q9" s="1491"/>
      <c r="R9" s="1491"/>
      <c r="S9" s="1491"/>
      <c r="T9" s="1491"/>
      <c r="U9" s="1491"/>
      <c r="V9" s="1491"/>
      <c r="W9" s="1493"/>
    </row>
    <row r="10" spans="1:28" s="69" customFormat="1" ht="16.5" thickBot="1" x14ac:dyDescent="0.3">
      <c r="A10" s="1451" t="s">
        <v>110</v>
      </c>
      <c r="B10" s="1413"/>
      <c r="C10" s="1413"/>
      <c r="D10" s="1413"/>
      <c r="E10" s="1413"/>
      <c r="F10" s="1413"/>
      <c r="G10" s="1413"/>
      <c r="H10" s="1413"/>
      <c r="I10" s="1413"/>
      <c r="J10" s="1413"/>
      <c r="K10" s="1413"/>
      <c r="L10" s="1413"/>
      <c r="M10" s="1413"/>
      <c r="N10" s="1413"/>
      <c r="O10" s="1413"/>
      <c r="P10" s="1413"/>
      <c r="Q10" s="1413"/>
      <c r="R10" s="1413"/>
      <c r="S10" s="1413"/>
      <c r="T10" s="1413"/>
      <c r="U10" s="1413"/>
      <c r="V10" s="1413"/>
      <c r="W10" s="1452"/>
    </row>
    <row r="11" spans="1:28" s="83" customFormat="1" x14ac:dyDescent="0.25">
      <c r="A11" s="292" t="s">
        <v>111</v>
      </c>
      <c r="B11" s="72" t="s">
        <v>16</v>
      </c>
      <c r="C11" s="73"/>
      <c r="D11" s="74"/>
      <c r="E11" s="75"/>
      <c r="F11" s="76"/>
      <c r="G11" s="77">
        <v>3</v>
      </c>
      <c r="H11" s="78">
        <f>G11*30</f>
        <v>90</v>
      </c>
      <c r="I11" s="79">
        <f>J11+K11+L11</f>
        <v>39</v>
      </c>
      <c r="J11" s="80"/>
      <c r="K11" s="80"/>
      <c r="L11" s="80">
        <v>39</v>
      </c>
      <c r="M11" s="213">
        <f>H11-I11</f>
        <v>51</v>
      </c>
      <c r="N11" s="196"/>
      <c r="O11" s="300"/>
      <c r="P11" s="82"/>
      <c r="Q11" s="81"/>
      <c r="R11" s="300">
        <v>3</v>
      </c>
      <c r="S11" s="81"/>
      <c r="T11" s="300"/>
      <c r="U11" s="82"/>
      <c r="V11" s="81"/>
      <c r="W11" s="82"/>
    </row>
    <row r="12" spans="1:28" s="83" customFormat="1" x14ac:dyDescent="0.25">
      <c r="A12" s="113" t="s">
        <v>117</v>
      </c>
      <c r="B12" s="375" t="s">
        <v>18</v>
      </c>
      <c r="C12" s="94"/>
      <c r="D12" s="95"/>
      <c r="E12" s="95"/>
      <c r="F12" s="96"/>
      <c r="G12" s="99">
        <f>G13+G14+G15</f>
        <v>6.5</v>
      </c>
      <c r="H12" s="333">
        <f t="shared" ref="H12:M12" si="0">H13+H14+H15</f>
        <v>195</v>
      </c>
      <c r="I12" s="100">
        <f t="shared" si="0"/>
        <v>132</v>
      </c>
      <c r="J12" s="101"/>
      <c r="K12" s="101"/>
      <c r="L12" s="101">
        <f t="shared" si="0"/>
        <v>132</v>
      </c>
      <c r="M12" s="164">
        <f t="shared" si="0"/>
        <v>63</v>
      </c>
      <c r="N12" s="198"/>
      <c r="O12" s="302"/>
      <c r="P12" s="98"/>
      <c r="Q12" s="97"/>
      <c r="R12" s="302"/>
      <c r="S12" s="97"/>
      <c r="T12" s="302"/>
      <c r="U12" s="98"/>
      <c r="V12" s="97"/>
      <c r="W12" s="98"/>
    </row>
    <row r="13" spans="1:28" x14ac:dyDescent="0.25">
      <c r="A13" s="102" t="s">
        <v>118</v>
      </c>
      <c r="B13" s="103" t="s">
        <v>18</v>
      </c>
      <c r="C13" s="94"/>
      <c r="D13" s="104">
        <v>1</v>
      </c>
      <c r="E13" s="105"/>
      <c r="F13" s="106"/>
      <c r="G13" s="107">
        <v>3</v>
      </c>
      <c r="H13" s="108">
        <f>G13*30</f>
        <v>90</v>
      </c>
      <c r="I13" s="87">
        <f>J13+K13+L13</f>
        <v>60</v>
      </c>
      <c r="J13" s="48"/>
      <c r="K13" s="48"/>
      <c r="L13" s="48">
        <v>60</v>
      </c>
      <c r="M13" s="254">
        <f t="shared" ref="M13:M18" si="1">H13-I13</f>
        <v>30</v>
      </c>
      <c r="N13" s="197">
        <v>4</v>
      </c>
      <c r="O13" s="301"/>
      <c r="P13" s="90"/>
      <c r="Q13" s="89"/>
      <c r="R13" s="301"/>
      <c r="S13" s="109"/>
      <c r="T13" s="303"/>
      <c r="U13" s="110"/>
      <c r="V13" s="109"/>
      <c r="W13" s="110"/>
    </row>
    <row r="14" spans="1:28" x14ac:dyDescent="0.25">
      <c r="A14" s="102" t="s">
        <v>119</v>
      </c>
      <c r="B14" s="103" t="s">
        <v>18</v>
      </c>
      <c r="C14" s="94"/>
      <c r="D14" s="85" t="s">
        <v>179</v>
      </c>
      <c r="E14" s="105"/>
      <c r="F14" s="106"/>
      <c r="G14" s="107">
        <v>3.5</v>
      </c>
      <c r="H14" s="108">
        <f>G14*30</f>
        <v>105</v>
      </c>
      <c r="I14" s="87">
        <f>J14+K14+L14</f>
        <v>72</v>
      </c>
      <c r="J14" s="48"/>
      <c r="K14" s="48"/>
      <c r="L14" s="48">
        <v>72</v>
      </c>
      <c r="M14" s="254">
        <f t="shared" si="1"/>
        <v>33</v>
      </c>
      <c r="N14" s="197"/>
      <c r="O14" s="301">
        <v>4</v>
      </c>
      <c r="P14" s="90">
        <v>4</v>
      </c>
      <c r="Q14" s="89"/>
      <c r="R14" s="301"/>
      <c r="S14" s="109"/>
      <c r="T14" s="303"/>
      <c r="U14" s="110"/>
      <c r="V14" s="109"/>
      <c r="W14" s="110"/>
    </row>
    <row r="15" spans="1:28" x14ac:dyDescent="0.25">
      <c r="A15" s="102" t="s">
        <v>120</v>
      </c>
      <c r="B15" s="103" t="s">
        <v>18</v>
      </c>
      <c r="C15" s="94"/>
      <c r="D15" s="104" t="s">
        <v>295</v>
      </c>
      <c r="E15" s="112"/>
      <c r="F15" s="106"/>
      <c r="G15" s="107"/>
      <c r="H15" s="108"/>
      <c r="I15" s="87"/>
      <c r="J15" s="48"/>
      <c r="K15" s="48"/>
      <c r="L15" s="48"/>
      <c r="M15" s="254">
        <f t="shared" si="1"/>
        <v>0</v>
      </c>
      <c r="N15" s="197"/>
      <c r="O15" s="301"/>
      <c r="P15" s="90"/>
      <c r="Q15" s="89" t="s">
        <v>121</v>
      </c>
      <c r="R15" s="301"/>
      <c r="S15" s="109"/>
      <c r="T15" s="303"/>
      <c r="U15" s="110"/>
      <c r="V15" s="109"/>
      <c r="W15" s="110"/>
    </row>
    <row r="16" spans="1:28" s="83" customFormat="1" ht="69.75" customHeight="1" x14ac:dyDescent="0.25">
      <c r="A16" s="113" t="s">
        <v>122</v>
      </c>
      <c r="B16" s="334" t="s">
        <v>296</v>
      </c>
      <c r="C16" s="84"/>
      <c r="D16" s="91" t="s">
        <v>180</v>
      </c>
      <c r="E16" s="92"/>
      <c r="F16" s="115"/>
      <c r="G16" s="116">
        <v>6</v>
      </c>
      <c r="H16" s="117">
        <f>G16*30</f>
        <v>180</v>
      </c>
      <c r="I16" s="84">
        <f>J16+L16</f>
        <v>60</v>
      </c>
      <c r="J16" s="189">
        <v>30</v>
      </c>
      <c r="K16" s="189"/>
      <c r="L16" s="189">
        <v>30</v>
      </c>
      <c r="M16" s="123">
        <f t="shared" si="1"/>
        <v>120</v>
      </c>
      <c r="N16" s="197">
        <v>3</v>
      </c>
      <c r="O16" s="301"/>
      <c r="P16" s="90"/>
      <c r="Q16" s="89"/>
      <c r="R16" s="301"/>
      <c r="S16" s="89"/>
      <c r="T16" s="301"/>
      <c r="U16" s="90"/>
      <c r="V16" s="89"/>
      <c r="W16" s="119"/>
    </row>
    <row r="17" spans="1:28" s="83" customFormat="1" ht="31.5" x14ac:dyDescent="0.25">
      <c r="A17" s="113" t="s">
        <v>267</v>
      </c>
      <c r="B17" s="114" t="s">
        <v>297</v>
      </c>
      <c r="C17" s="84"/>
      <c r="D17" s="91" t="s">
        <v>180</v>
      </c>
      <c r="E17" s="92"/>
      <c r="F17" s="115"/>
      <c r="G17" s="116">
        <v>4</v>
      </c>
      <c r="H17" s="117">
        <f>G17*30</f>
        <v>120</v>
      </c>
      <c r="I17" s="84">
        <f>J17+L17</f>
        <v>60</v>
      </c>
      <c r="J17" s="189">
        <v>30</v>
      </c>
      <c r="K17" s="189"/>
      <c r="L17" s="189">
        <v>30</v>
      </c>
      <c r="M17" s="123">
        <f t="shared" si="1"/>
        <v>60</v>
      </c>
      <c r="N17" s="197">
        <v>4</v>
      </c>
      <c r="O17" s="301"/>
      <c r="P17" s="90"/>
      <c r="Q17" s="89"/>
      <c r="R17" s="301"/>
      <c r="S17" s="89"/>
      <c r="T17" s="301"/>
      <c r="U17" s="90"/>
      <c r="V17" s="89"/>
      <c r="W17" s="119"/>
    </row>
    <row r="18" spans="1:28" s="83" customFormat="1" ht="32.25" thickBot="1" x14ac:dyDescent="0.3">
      <c r="A18" s="113" t="s">
        <v>123</v>
      </c>
      <c r="B18" s="114" t="s">
        <v>40</v>
      </c>
      <c r="C18" s="84"/>
      <c r="D18" s="189" t="s">
        <v>219</v>
      </c>
      <c r="E18" s="118"/>
      <c r="F18" s="120"/>
      <c r="G18" s="116">
        <v>3</v>
      </c>
      <c r="H18" s="192">
        <f>G18*30</f>
        <v>90</v>
      </c>
      <c r="I18" s="335">
        <f>J18+L18</f>
        <v>22</v>
      </c>
      <c r="J18" s="190">
        <v>15</v>
      </c>
      <c r="K18" s="190">
        <v>8</v>
      </c>
      <c r="L18" s="190">
        <v>7</v>
      </c>
      <c r="M18" s="191">
        <f t="shared" si="1"/>
        <v>68</v>
      </c>
      <c r="N18" s="197"/>
      <c r="O18" s="301"/>
      <c r="P18" s="119"/>
      <c r="Q18" s="89">
        <v>2</v>
      </c>
      <c r="R18" s="301"/>
      <c r="S18" s="89"/>
      <c r="T18" s="301"/>
      <c r="U18" s="90"/>
      <c r="V18" s="89"/>
      <c r="W18" s="90"/>
    </row>
    <row r="19" spans="1:28" s="69" customFormat="1" ht="16.5" thickBot="1" x14ac:dyDescent="0.3">
      <c r="A19" s="1453" t="s">
        <v>129</v>
      </c>
      <c r="B19" s="1454"/>
      <c r="C19" s="296"/>
      <c r="D19" s="193"/>
      <c r="E19" s="295"/>
      <c r="F19" s="295"/>
      <c r="G19" s="194">
        <f t="shared" ref="G19:M19" si="2">SUM(G16:G18)+G12+G11</f>
        <v>22.5</v>
      </c>
      <c r="H19" s="195">
        <f t="shared" si="2"/>
        <v>675</v>
      </c>
      <c r="I19" s="195">
        <f t="shared" si="2"/>
        <v>313</v>
      </c>
      <c r="J19" s="195">
        <f t="shared" si="2"/>
        <v>75</v>
      </c>
      <c r="K19" s="195">
        <f t="shared" si="2"/>
        <v>8</v>
      </c>
      <c r="L19" s="195">
        <f t="shared" si="2"/>
        <v>238</v>
      </c>
      <c r="M19" s="195">
        <f t="shared" si="2"/>
        <v>362</v>
      </c>
      <c r="N19" s="195">
        <f t="shared" ref="N19:AB19" si="3">SUM(N11:N18)</f>
        <v>11</v>
      </c>
      <c r="O19" s="195">
        <f t="shared" si="3"/>
        <v>4</v>
      </c>
      <c r="P19" s="195">
        <f t="shared" si="3"/>
        <v>4</v>
      </c>
      <c r="Q19" s="195">
        <f t="shared" si="3"/>
        <v>2</v>
      </c>
      <c r="R19" s="195">
        <f t="shared" si="3"/>
        <v>3</v>
      </c>
      <c r="S19" s="195">
        <f t="shared" si="3"/>
        <v>0</v>
      </c>
      <c r="T19" s="195">
        <f t="shared" si="3"/>
        <v>0</v>
      </c>
      <c r="U19" s="195">
        <f t="shared" si="3"/>
        <v>0</v>
      </c>
      <c r="V19" s="195">
        <f t="shared" si="3"/>
        <v>0</v>
      </c>
      <c r="W19" s="195">
        <f t="shared" si="3"/>
        <v>0</v>
      </c>
      <c r="X19" s="336">
        <f t="shared" si="3"/>
        <v>0</v>
      </c>
      <c r="Y19" s="195">
        <f t="shared" si="3"/>
        <v>0</v>
      </c>
      <c r="Z19" s="195">
        <f t="shared" si="3"/>
        <v>0</v>
      </c>
      <c r="AA19" s="195">
        <f t="shared" si="3"/>
        <v>0</v>
      </c>
      <c r="AB19" s="195">
        <f t="shared" si="3"/>
        <v>0</v>
      </c>
    </row>
    <row r="20" spans="1:28" ht="16.5" customHeight="1" thickBot="1" x14ac:dyDescent="0.3">
      <c r="A20" s="1250" t="s">
        <v>130</v>
      </c>
      <c r="B20" s="1251"/>
      <c r="C20" s="1251"/>
      <c r="D20" s="1251"/>
      <c r="E20" s="1251"/>
      <c r="F20" s="1251"/>
      <c r="G20" s="1251"/>
      <c r="H20" s="1251"/>
      <c r="I20" s="1251"/>
      <c r="J20" s="1251"/>
      <c r="K20" s="1251"/>
      <c r="L20" s="1251"/>
      <c r="M20" s="1251"/>
      <c r="N20" s="1252"/>
      <c r="O20" s="1252"/>
      <c r="P20" s="1252"/>
      <c r="Q20" s="1252"/>
      <c r="R20" s="1252"/>
      <c r="S20" s="1252"/>
      <c r="T20" s="1252"/>
      <c r="U20" s="1252"/>
      <c r="V20" s="1252"/>
      <c r="W20" s="1253"/>
    </row>
    <row r="21" spans="1:28" ht="16.5" customHeight="1" x14ac:dyDescent="0.25">
      <c r="A21" s="207" t="s">
        <v>131</v>
      </c>
      <c r="B21" s="376" t="s">
        <v>247</v>
      </c>
      <c r="C21" s="202" t="s">
        <v>266</v>
      </c>
      <c r="D21" s="199"/>
      <c r="E21" s="337"/>
      <c r="F21" s="203"/>
      <c r="G21" s="338">
        <v>5</v>
      </c>
      <c r="H21" s="339">
        <f>G21*30</f>
        <v>150</v>
      </c>
      <c r="I21" s="73">
        <f>J21+L21</f>
        <v>60</v>
      </c>
      <c r="J21" s="200">
        <v>30</v>
      </c>
      <c r="K21" s="200"/>
      <c r="L21" s="200">
        <v>30</v>
      </c>
      <c r="M21" s="218">
        <f>H21-I21</f>
        <v>90</v>
      </c>
      <c r="N21" s="340">
        <v>4</v>
      </c>
      <c r="O21" s="341"/>
      <c r="P21" s="342"/>
      <c r="Q21" s="263"/>
      <c r="R21" s="305"/>
      <c r="S21" s="263"/>
      <c r="T21" s="305"/>
      <c r="U21" s="342"/>
      <c r="V21" s="343"/>
      <c r="W21" s="342"/>
    </row>
    <row r="22" spans="1:28" x14ac:dyDescent="0.25">
      <c r="A22" s="209" t="s">
        <v>166</v>
      </c>
      <c r="B22" s="114" t="s">
        <v>237</v>
      </c>
      <c r="C22" s="84"/>
      <c r="D22" s="189"/>
      <c r="E22" s="118"/>
      <c r="F22" s="120"/>
      <c r="G22" s="116">
        <f>G23+G24</f>
        <v>6</v>
      </c>
      <c r="H22" s="117">
        <f>H23+H24</f>
        <v>180</v>
      </c>
      <c r="I22" s="84">
        <f>I23+I24</f>
        <v>60</v>
      </c>
      <c r="J22" s="189">
        <f>J23+J24</f>
        <v>30</v>
      </c>
      <c r="K22" s="189"/>
      <c r="L22" s="189">
        <f>L23+L24</f>
        <v>30</v>
      </c>
      <c r="M22" s="123">
        <f>M23+M24</f>
        <v>120</v>
      </c>
      <c r="N22" s="89"/>
      <c r="O22" s="301"/>
      <c r="P22" s="119"/>
      <c r="Q22" s="89"/>
      <c r="R22" s="301"/>
      <c r="S22" s="89"/>
      <c r="T22" s="301"/>
      <c r="U22" s="90"/>
      <c r="V22" s="89"/>
      <c r="W22" s="90"/>
    </row>
    <row r="23" spans="1:28" x14ac:dyDescent="0.25">
      <c r="A23" s="344" t="s">
        <v>298</v>
      </c>
      <c r="B23" s="377" t="s">
        <v>237</v>
      </c>
      <c r="C23" s="87">
        <v>1</v>
      </c>
      <c r="D23" s="88"/>
      <c r="E23" s="345"/>
      <c r="F23" s="346"/>
      <c r="G23" s="347">
        <v>5</v>
      </c>
      <c r="H23" s="86">
        <f t="shared" ref="H23:H28" si="4">G23*30</f>
        <v>150</v>
      </c>
      <c r="I23" s="87">
        <f>J23+L23</f>
        <v>60</v>
      </c>
      <c r="J23" s="88">
        <v>30</v>
      </c>
      <c r="K23" s="88"/>
      <c r="L23" s="88">
        <v>30</v>
      </c>
      <c r="M23" s="163">
        <f t="shared" ref="M23:M28" si="5">H23-I23</f>
        <v>90</v>
      </c>
      <c r="N23" s="89">
        <v>4</v>
      </c>
      <c r="O23" s="301"/>
      <c r="P23" s="119"/>
      <c r="Q23" s="89"/>
      <c r="R23" s="301"/>
      <c r="S23" s="89"/>
      <c r="T23" s="301"/>
      <c r="U23" s="90"/>
      <c r="V23" s="89"/>
      <c r="W23" s="90"/>
    </row>
    <row r="24" spans="1:28" x14ac:dyDescent="0.25">
      <c r="A24" s="344" t="s">
        <v>299</v>
      </c>
      <c r="B24" s="377" t="s">
        <v>252</v>
      </c>
      <c r="C24" s="87"/>
      <c r="D24" s="88"/>
      <c r="E24" s="345"/>
      <c r="F24" s="348" t="s">
        <v>179</v>
      </c>
      <c r="G24" s="347">
        <v>1</v>
      </c>
      <c r="H24" s="86">
        <f t="shared" si="4"/>
        <v>30</v>
      </c>
      <c r="I24" s="87">
        <f>J24+L24</f>
        <v>0</v>
      </c>
      <c r="J24" s="88"/>
      <c r="K24" s="88"/>
      <c r="L24" s="88"/>
      <c r="M24" s="163">
        <f t="shared" si="5"/>
        <v>30</v>
      </c>
      <c r="N24" s="89"/>
      <c r="O24" s="301"/>
      <c r="P24" s="119"/>
      <c r="Q24" s="89"/>
      <c r="R24" s="301"/>
      <c r="S24" s="89"/>
      <c r="T24" s="301"/>
      <c r="U24" s="90"/>
      <c r="V24" s="89"/>
      <c r="W24" s="90"/>
    </row>
    <row r="25" spans="1:28" s="83" customFormat="1" x14ac:dyDescent="0.25">
      <c r="A25" s="210" t="s">
        <v>167</v>
      </c>
      <c r="B25" s="378" t="s">
        <v>251</v>
      </c>
      <c r="C25" s="122">
        <v>2</v>
      </c>
      <c r="D25" s="189"/>
      <c r="E25" s="118"/>
      <c r="F25" s="123"/>
      <c r="G25" s="125">
        <v>4</v>
      </c>
      <c r="H25" s="117">
        <f t="shared" si="4"/>
        <v>120</v>
      </c>
      <c r="I25" s="84">
        <f>J25+K25+L25</f>
        <v>54</v>
      </c>
      <c r="J25" s="189">
        <v>36</v>
      </c>
      <c r="K25" s="189"/>
      <c r="L25" s="189">
        <v>18</v>
      </c>
      <c r="M25" s="123">
        <f t="shared" si="5"/>
        <v>66</v>
      </c>
      <c r="N25" s="87"/>
      <c r="O25" s="304">
        <v>3</v>
      </c>
      <c r="P25" s="163">
        <v>3</v>
      </c>
      <c r="Q25" s="87"/>
      <c r="R25" s="304"/>
      <c r="S25" s="87"/>
      <c r="T25" s="304"/>
      <c r="U25" s="163"/>
      <c r="V25" s="87"/>
      <c r="W25" s="163"/>
    </row>
    <row r="26" spans="1:28" ht="31.5" x14ac:dyDescent="0.25">
      <c r="A26" s="209" t="s">
        <v>168</v>
      </c>
      <c r="B26" s="379" t="s">
        <v>220</v>
      </c>
      <c r="C26" s="122">
        <v>2</v>
      </c>
      <c r="D26" s="189"/>
      <c r="E26" s="118"/>
      <c r="F26" s="123"/>
      <c r="G26" s="116">
        <v>5</v>
      </c>
      <c r="H26" s="117">
        <f t="shared" si="4"/>
        <v>150</v>
      </c>
      <c r="I26" s="84">
        <f>J26+K26+L26</f>
        <v>72</v>
      </c>
      <c r="J26" s="189">
        <v>36</v>
      </c>
      <c r="K26" s="189"/>
      <c r="L26" s="189">
        <v>36</v>
      </c>
      <c r="M26" s="123">
        <f t="shared" si="5"/>
        <v>78</v>
      </c>
      <c r="N26" s="87"/>
      <c r="O26" s="304">
        <v>4</v>
      </c>
      <c r="P26" s="163">
        <v>4</v>
      </c>
      <c r="Q26" s="87"/>
      <c r="R26" s="304"/>
      <c r="S26" s="87"/>
      <c r="T26" s="304"/>
      <c r="U26" s="163"/>
      <c r="V26" s="87"/>
      <c r="W26" s="163"/>
    </row>
    <row r="27" spans="1:28" ht="31.5" x14ac:dyDescent="0.25">
      <c r="A27" s="209" t="s">
        <v>169</v>
      </c>
      <c r="B27" s="121" t="s">
        <v>300</v>
      </c>
      <c r="C27" s="122"/>
      <c r="D27" s="189" t="s">
        <v>179</v>
      </c>
      <c r="E27" s="118"/>
      <c r="F27" s="123"/>
      <c r="G27" s="116">
        <v>4</v>
      </c>
      <c r="H27" s="117">
        <f t="shared" si="4"/>
        <v>120</v>
      </c>
      <c r="I27" s="84">
        <f>J27+K27+L27</f>
        <v>54</v>
      </c>
      <c r="J27" s="189">
        <v>36</v>
      </c>
      <c r="K27" s="189"/>
      <c r="L27" s="189">
        <v>18</v>
      </c>
      <c r="M27" s="123">
        <f t="shared" si="5"/>
        <v>66</v>
      </c>
      <c r="N27" s="87"/>
      <c r="O27" s="304">
        <v>3</v>
      </c>
      <c r="P27" s="163">
        <v>3</v>
      </c>
      <c r="Q27" s="87"/>
      <c r="R27" s="304"/>
      <c r="S27" s="87"/>
      <c r="T27" s="304"/>
      <c r="U27" s="163"/>
      <c r="V27" s="87"/>
      <c r="W27" s="163"/>
    </row>
    <row r="28" spans="1:28" x14ac:dyDescent="0.25">
      <c r="A28" s="209" t="s">
        <v>170</v>
      </c>
      <c r="B28" s="380" t="s">
        <v>238</v>
      </c>
      <c r="C28" s="84">
        <v>3</v>
      </c>
      <c r="D28" s="189"/>
      <c r="E28" s="118"/>
      <c r="F28" s="120"/>
      <c r="G28" s="116">
        <v>6</v>
      </c>
      <c r="H28" s="117">
        <f t="shared" si="4"/>
        <v>180</v>
      </c>
      <c r="I28" s="84">
        <f>J28+K28+L28</f>
        <v>60</v>
      </c>
      <c r="J28" s="189">
        <v>30</v>
      </c>
      <c r="K28" s="189"/>
      <c r="L28" s="189">
        <v>30</v>
      </c>
      <c r="M28" s="123">
        <f t="shared" si="5"/>
        <v>120</v>
      </c>
      <c r="N28" s="89"/>
      <c r="O28" s="301"/>
      <c r="P28" s="93"/>
      <c r="Q28" s="89">
        <v>4</v>
      </c>
      <c r="R28" s="301"/>
      <c r="S28" s="89"/>
      <c r="T28" s="301"/>
      <c r="U28" s="90"/>
      <c r="V28" s="89"/>
      <c r="W28" s="90"/>
    </row>
    <row r="29" spans="1:28" x14ac:dyDescent="0.25">
      <c r="A29" s="209" t="s">
        <v>171</v>
      </c>
      <c r="B29" s="380" t="s">
        <v>240</v>
      </c>
      <c r="C29" s="84"/>
      <c r="D29" s="189"/>
      <c r="E29" s="118"/>
      <c r="F29" s="120"/>
      <c r="G29" s="116">
        <f t="shared" ref="G29:M29" si="6">G30+G31</f>
        <v>6</v>
      </c>
      <c r="H29" s="264">
        <f t="shared" si="6"/>
        <v>180</v>
      </c>
      <c r="I29" s="126">
        <f t="shared" si="6"/>
        <v>65</v>
      </c>
      <c r="J29" s="294">
        <f t="shared" si="6"/>
        <v>26</v>
      </c>
      <c r="K29" s="294">
        <f t="shared" si="6"/>
        <v>0</v>
      </c>
      <c r="L29" s="294">
        <f t="shared" si="6"/>
        <v>39</v>
      </c>
      <c r="M29" s="265">
        <f t="shared" si="6"/>
        <v>115</v>
      </c>
      <c r="N29" s="89"/>
      <c r="O29" s="301"/>
      <c r="P29" s="93"/>
      <c r="Q29" s="89"/>
      <c r="R29" s="301"/>
      <c r="S29" s="89"/>
      <c r="T29" s="301"/>
      <c r="U29" s="90"/>
      <c r="V29" s="89"/>
      <c r="W29" s="90"/>
    </row>
    <row r="30" spans="1:28" x14ac:dyDescent="0.25">
      <c r="A30" s="208" t="s">
        <v>301</v>
      </c>
      <c r="B30" s="381" t="s">
        <v>240</v>
      </c>
      <c r="C30" s="383">
        <v>4</v>
      </c>
      <c r="D30" s="144"/>
      <c r="E30" s="144"/>
      <c r="F30" s="204"/>
      <c r="G30" s="127">
        <v>5</v>
      </c>
      <c r="H30" s="86">
        <f>G30*30</f>
        <v>150</v>
      </c>
      <c r="I30" s="87">
        <f>J30+K30+L30</f>
        <v>65</v>
      </c>
      <c r="J30" s="88">
        <v>26</v>
      </c>
      <c r="K30" s="88"/>
      <c r="L30" s="88">
        <v>39</v>
      </c>
      <c r="M30" s="163">
        <f>H30-I30</f>
        <v>85</v>
      </c>
      <c r="N30" s="152"/>
      <c r="O30" s="307"/>
      <c r="P30" s="153"/>
      <c r="Q30" s="152"/>
      <c r="R30" s="307">
        <v>5</v>
      </c>
      <c r="S30" s="152"/>
      <c r="T30" s="307"/>
      <c r="U30" s="153"/>
      <c r="V30" s="154"/>
      <c r="W30" s="153"/>
    </row>
    <row r="31" spans="1:28" ht="19.5" customHeight="1" thickBot="1" x14ac:dyDescent="0.3">
      <c r="A31" s="349" t="s">
        <v>302</v>
      </c>
      <c r="B31" s="382" t="s">
        <v>242</v>
      </c>
      <c r="C31" s="350"/>
      <c r="D31" s="351"/>
      <c r="E31" s="351"/>
      <c r="F31" s="352" t="s">
        <v>178</v>
      </c>
      <c r="G31" s="353">
        <v>1</v>
      </c>
      <c r="H31" s="354">
        <f>G31*30</f>
        <v>30</v>
      </c>
      <c r="I31" s="355">
        <f>J31+K31+L31</f>
        <v>0</v>
      </c>
      <c r="J31" s="351"/>
      <c r="K31" s="351"/>
      <c r="L31" s="351"/>
      <c r="M31" s="352">
        <f>H31-I31</f>
        <v>30</v>
      </c>
      <c r="N31" s="355"/>
      <c r="O31" s="356"/>
      <c r="P31" s="352"/>
      <c r="Q31" s="355"/>
      <c r="R31" s="356"/>
      <c r="S31" s="355"/>
      <c r="T31" s="356"/>
      <c r="U31" s="352"/>
      <c r="V31" s="355"/>
      <c r="W31" s="352"/>
    </row>
    <row r="32" spans="1:28" ht="16.5" thickBot="1" x14ac:dyDescent="0.3">
      <c r="A32" s="1458" t="s">
        <v>188</v>
      </c>
      <c r="B32" s="1419"/>
      <c r="C32" s="1419"/>
      <c r="D32" s="1419"/>
      <c r="E32" s="1419"/>
      <c r="F32" s="1420"/>
      <c r="G32" s="131">
        <f>SUM(G21:G31)-G23-G24-G30-G31</f>
        <v>36</v>
      </c>
      <c r="H32" s="132">
        <f t="shared" ref="H32:M32" si="7">SUM(H21:H31)-H23-H24-H30-H31</f>
        <v>1080</v>
      </c>
      <c r="I32" s="132">
        <f t="shared" si="7"/>
        <v>425</v>
      </c>
      <c r="J32" s="132">
        <f t="shared" si="7"/>
        <v>224</v>
      </c>
      <c r="K32" s="132">
        <f t="shared" si="7"/>
        <v>0</v>
      </c>
      <c r="L32" s="132">
        <f t="shared" si="7"/>
        <v>201</v>
      </c>
      <c r="M32" s="132">
        <f t="shared" si="7"/>
        <v>655</v>
      </c>
      <c r="N32" s="132">
        <f t="shared" ref="N32:AB32" si="8">SUM(N21:N31)</f>
        <v>8</v>
      </c>
      <c r="O32" s="132">
        <f t="shared" si="8"/>
        <v>10</v>
      </c>
      <c r="P32" s="132">
        <f t="shared" si="8"/>
        <v>10</v>
      </c>
      <c r="Q32" s="132">
        <f t="shared" si="8"/>
        <v>4</v>
      </c>
      <c r="R32" s="132">
        <f t="shared" si="8"/>
        <v>5</v>
      </c>
      <c r="S32" s="132">
        <f t="shared" si="8"/>
        <v>0</v>
      </c>
      <c r="T32" s="132">
        <f t="shared" si="8"/>
        <v>0</v>
      </c>
      <c r="U32" s="132">
        <f t="shared" si="8"/>
        <v>0</v>
      </c>
      <c r="V32" s="132">
        <f t="shared" si="8"/>
        <v>0</v>
      </c>
      <c r="W32" s="132">
        <f t="shared" si="8"/>
        <v>0</v>
      </c>
      <c r="X32" s="357">
        <f t="shared" si="8"/>
        <v>0</v>
      </c>
      <c r="Y32" s="132">
        <f t="shared" si="8"/>
        <v>0</v>
      </c>
      <c r="Z32" s="132">
        <f t="shared" si="8"/>
        <v>0</v>
      </c>
      <c r="AA32" s="132">
        <f t="shared" si="8"/>
        <v>0</v>
      </c>
      <c r="AB32" s="132">
        <f t="shared" si="8"/>
        <v>0</v>
      </c>
    </row>
    <row r="33" spans="1:28" ht="16.5" thickBot="1" x14ac:dyDescent="0.3">
      <c r="A33" s="1455" t="s">
        <v>189</v>
      </c>
      <c r="B33" s="1456"/>
      <c r="C33" s="1456"/>
      <c r="D33" s="1456"/>
      <c r="E33" s="1456"/>
      <c r="F33" s="1456"/>
      <c r="G33" s="1456"/>
      <c r="H33" s="1456"/>
      <c r="I33" s="1444"/>
      <c r="J33" s="1444"/>
      <c r="K33" s="1444"/>
      <c r="L33" s="1444"/>
      <c r="M33" s="1444"/>
      <c r="N33" s="1456"/>
      <c r="O33" s="1456"/>
      <c r="P33" s="1456"/>
      <c r="Q33" s="1456"/>
      <c r="R33" s="1456"/>
      <c r="S33" s="1456"/>
      <c r="T33" s="1456"/>
      <c r="U33" s="1456"/>
      <c r="V33" s="1456"/>
      <c r="W33" s="1457"/>
    </row>
    <row r="34" spans="1:28" s="69" customFormat="1" x14ac:dyDescent="0.25">
      <c r="A34" s="292" t="s">
        <v>150</v>
      </c>
      <c r="B34" s="247" t="s">
        <v>303</v>
      </c>
      <c r="C34" s="168"/>
      <c r="D34" s="169">
        <v>2</v>
      </c>
      <c r="E34" s="169"/>
      <c r="F34" s="170"/>
      <c r="G34" s="214">
        <v>4.5</v>
      </c>
      <c r="H34" s="308">
        <f>G34*30</f>
        <v>135</v>
      </c>
      <c r="I34" s="73">
        <f>J34+K34+L34</f>
        <v>0</v>
      </c>
      <c r="J34" s="217"/>
      <c r="K34" s="217"/>
      <c r="L34" s="217"/>
      <c r="M34" s="218">
        <f>H34-I34</f>
        <v>135</v>
      </c>
      <c r="N34" s="211"/>
      <c r="O34" s="309"/>
      <c r="P34" s="166"/>
      <c r="Q34" s="167"/>
      <c r="R34" s="310"/>
      <c r="S34" s="167"/>
      <c r="T34" s="310"/>
      <c r="U34" s="166"/>
      <c r="V34" s="167"/>
      <c r="W34" s="166"/>
    </row>
    <row r="35" spans="1:28" s="69" customFormat="1" ht="16.5" thickBot="1" x14ac:dyDescent="0.3">
      <c r="A35" s="124" t="s">
        <v>151</v>
      </c>
      <c r="B35" s="248" t="s">
        <v>152</v>
      </c>
      <c r="C35" s="249"/>
      <c r="D35" s="250" t="s">
        <v>178</v>
      </c>
      <c r="E35" s="250"/>
      <c r="F35" s="251"/>
      <c r="G35" s="215">
        <v>6</v>
      </c>
      <c r="H35" s="311">
        <f>G35*30</f>
        <v>180</v>
      </c>
      <c r="I35" s="130">
        <f>J35+K35+L35</f>
        <v>0</v>
      </c>
      <c r="J35" s="128"/>
      <c r="K35" s="128"/>
      <c r="L35" s="128"/>
      <c r="M35" s="129">
        <f>H35-I35</f>
        <v>180</v>
      </c>
      <c r="N35" s="212"/>
      <c r="O35" s="312"/>
      <c r="P35" s="164"/>
      <c r="Q35" s="171"/>
      <c r="R35" s="312"/>
      <c r="S35" s="171"/>
      <c r="T35" s="312"/>
      <c r="U35" s="164"/>
      <c r="V35" s="171"/>
      <c r="W35" s="164"/>
    </row>
    <row r="36" spans="1:28" s="69" customFormat="1" ht="16.5" thickBot="1" x14ac:dyDescent="0.3">
      <c r="A36" s="1443" t="s">
        <v>190</v>
      </c>
      <c r="B36" s="1444"/>
      <c r="C36" s="1444"/>
      <c r="D36" s="1444"/>
      <c r="E36" s="1444"/>
      <c r="F36" s="1445"/>
      <c r="G36" s="252">
        <f t="shared" ref="G36:W36" si="9">SUM(G34:G35)</f>
        <v>10.5</v>
      </c>
      <c r="H36" s="253">
        <f t="shared" si="9"/>
        <v>315</v>
      </c>
      <c r="I36" s="313">
        <f t="shared" si="9"/>
        <v>0</v>
      </c>
      <c r="J36" s="313">
        <f t="shared" si="9"/>
        <v>0</v>
      </c>
      <c r="K36" s="313">
        <f t="shared" si="9"/>
        <v>0</v>
      </c>
      <c r="L36" s="313">
        <f t="shared" si="9"/>
        <v>0</v>
      </c>
      <c r="M36" s="313">
        <f t="shared" si="9"/>
        <v>315</v>
      </c>
      <c r="N36" s="253">
        <f t="shared" si="9"/>
        <v>0</v>
      </c>
      <c r="O36" s="253">
        <f t="shared" si="9"/>
        <v>0</v>
      </c>
      <c r="P36" s="253">
        <f t="shared" si="9"/>
        <v>0</v>
      </c>
      <c r="Q36" s="253">
        <f t="shared" si="9"/>
        <v>0</v>
      </c>
      <c r="R36" s="253">
        <f t="shared" si="9"/>
        <v>0</v>
      </c>
      <c r="S36" s="253">
        <f t="shared" si="9"/>
        <v>0</v>
      </c>
      <c r="T36" s="253">
        <f t="shared" si="9"/>
        <v>0</v>
      </c>
      <c r="U36" s="253">
        <f t="shared" si="9"/>
        <v>0</v>
      </c>
      <c r="V36" s="253">
        <f t="shared" si="9"/>
        <v>0</v>
      </c>
      <c r="W36" s="253">
        <f t="shared" si="9"/>
        <v>0</v>
      </c>
    </row>
    <row r="37" spans="1:28" ht="16.5" thickBot="1" x14ac:dyDescent="0.3">
      <c r="A37" s="1443" t="s">
        <v>191</v>
      </c>
      <c r="B37" s="1444"/>
      <c r="C37" s="1444"/>
      <c r="D37" s="1444"/>
      <c r="E37" s="1444"/>
      <c r="F37" s="1444"/>
      <c r="G37" s="1444"/>
      <c r="H37" s="1444"/>
      <c r="I37" s="1444"/>
      <c r="J37" s="1444"/>
      <c r="K37" s="1444"/>
      <c r="L37" s="1444"/>
      <c r="M37" s="1444"/>
      <c r="N37" s="1444"/>
      <c r="O37" s="1444"/>
      <c r="P37" s="1444"/>
      <c r="Q37" s="1444"/>
      <c r="R37" s="1444"/>
      <c r="S37" s="1444"/>
      <c r="T37" s="1444"/>
      <c r="U37" s="1444"/>
      <c r="V37" s="1444"/>
      <c r="W37" s="1445"/>
    </row>
    <row r="38" spans="1:28" s="69" customFormat="1" x14ac:dyDescent="0.25">
      <c r="A38" s="266" t="s">
        <v>153</v>
      </c>
      <c r="B38" s="267" t="s">
        <v>86</v>
      </c>
      <c r="C38" s="172"/>
      <c r="D38" s="173"/>
      <c r="E38" s="173"/>
      <c r="F38" s="271"/>
      <c r="G38" s="274">
        <v>3</v>
      </c>
      <c r="H38" s="277">
        <f>G38*30</f>
        <v>90</v>
      </c>
      <c r="I38" s="216">
        <f>J38+K38+L38</f>
        <v>0</v>
      </c>
      <c r="J38" s="174"/>
      <c r="K38" s="174"/>
      <c r="L38" s="174"/>
      <c r="M38" s="218">
        <f>H38-I38</f>
        <v>90</v>
      </c>
      <c r="N38" s="314"/>
      <c r="O38" s="315"/>
      <c r="P38" s="283"/>
      <c r="Q38" s="176"/>
      <c r="R38" s="315"/>
      <c r="S38" s="176"/>
      <c r="T38" s="315"/>
      <c r="U38" s="283"/>
      <c r="V38" s="176"/>
      <c r="W38" s="175"/>
    </row>
    <row r="39" spans="1:28" s="69" customFormat="1" ht="32.25" thickBot="1" x14ac:dyDescent="0.3">
      <c r="A39" s="270" t="s">
        <v>206</v>
      </c>
      <c r="B39" s="358" t="s">
        <v>270</v>
      </c>
      <c r="C39" s="268">
        <v>4</v>
      </c>
      <c r="D39" s="269"/>
      <c r="E39" s="269"/>
      <c r="F39" s="272"/>
      <c r="G39" s="275">
        <v>3</v>
      </c>
      <c r="H39" s="278">
        <f>G39*30</f>
        <v>90</v>
      </c>
      <c r="I39" s="279">
        <f>J39+K39+L39</f>
        <v>0</v>
      </c>
      <c r="J39" s="280"/>
      <c r="K39" s="280"/>
      <c r="L39" s="280"/>
      <c r="M39" s="316">
        <f>H39-I39</f>
        <v>90</v>
      </c>
      <c r="N39" s="317"/>
      <c r="O39" s="318"/>
      <c r="P39" s="284"/>
      <c r="Q39" s="281"/>
      <c r="R39" s="318"/>
      <c r="S39" s="281"/>
      <c r="T39" s="318"/>
      <c r="U39" s="284"/>
      <c r="V39" s="281"/>
      <c r="W39" s="282"/>
    </row>
    <row r="40" spans="1:28" s="69" customFormat="1" ht="16.5" thickBot="1" x14ac:dyDescent="0.3">
      <c r="A40" s="1446" t="s">
        <v>192</v>
      </c>
      <c r="B40" s="1447"/>
      <c r="C40" s="1447"/>
      <c r="D40" s="1447"/>
      <c r="E40" s="1447"/>
      <c r="F40" s="1448"/>
      <c r="G40" s="273">
        <f>SUM(G38:G39)</f>
        <v>6</v>
      </c>
      <c r="H40" s="276">
        <f>SUM(H38:H39)</f>
        <v>180</v>
      </c>
      <c r="I40" s="276">
        <f t="shared" ref="I40:W40" si="10">I38</f>
        <v>0</v>
      </c>
      <c r="J40" s="276">
        <f t="shared" si="10"/>
        <v>0</v>
      </c>
      <c r="K40" s="276">
        <f t="shared" si="10"/>
        <v>0</v>
      </c>
      <c r="L40" s="276">
        <f t="shared" si="10"/>
        <v>0</v>
      </c>
      <c r="M40" s="276">
        <f>SUM(M38:M39)</f>
        <v>180</v>
      </c>
      <c r="N40" s="276">
        <f t="shared" si="10"/>
        <v>0</v>
      </c>
      <c r="O40" s="276">
        <f t="shared" si="10"/>
        <v>0</v>
      </c>
      <c r="P40" s="276">
        <f t="shared" si="10"/>
        <v>0</v>
      </c>
      <c r="Q40" s="276">
        <f t="shared" si="10"/>
        <v>0</v>
      </c>
      <c r="R40" s="276">
        <f t="shared" si="10"/>
        <v>0</v>
      </c>
      <c r="S40" s="276">
        <f t="shared" si="10"/>
        <v>0</v>
      </c>
      <c r="T40" s="276">
        <f t="shared" si="10"/>
        <v>0</v>
      </c>
      <c r="U40" s="276">
        <f t="shared" si="10"/>
        <v>0</v>
      </c>
      <c r="V40" s="276">
        <f t="shared" si="10"/>
        <v>0</v>
      </c>
      <c r="W40" s="359">
        <f t="shared" si="10"/>
        <v>0</v>
      </c>
    </row>
    <row r="41" spans="1:28" ht="16.5" thickBot="1" x14ac:dyDescent="0.3">
      <c r="A41" s="1449" t="s">
        <v>193</v>
      </c>
      <c r="B41" s="1450"/>
      <c r="C41" s="1450"/>
      <c r="D41" s="1450"/>
      <c r="E41" s="1450"/>
      <c r="F41" s="1450"/>
      <c r="G41" s="133">
        <f>G40+G36+G32+G19</f>
        <v>75</v>
      </c>
      <c r="H41" s="134">
        <f>H40+H36+H32+H19</f>
        <v>2250</v>
      </c>
      <c r="I41" s="134">
        <f t="shared" ref="I41:W41" si="11">I32+I19+I36+I40</f>
        <v>738</v>
      </c>
      <c r="J41" s="134">
        <f t="shared" si="11"/>
        <v>299</v>
      </c>
      <c r="K41" s="134">
        <f t="shared" si="11"/>
        <v>8</v>
      </c>
      <c r="L41" s="134">
        <f t="shared" si="11"/>
        <v>439</v>
      </c>
      <c r="M41" s="134">
        <f t="shared" si="11"/>
        <v>1512</v>
      </c>
      <c r="N41" s="134">
        <f t="shared" si="11"/>
        <v>19</v>
      </c>
      <c r="O41" s="134">
        <f t="shared" si="11"/>
        <v>14</v>
      </c>
      <c r="P41" s="134">
        <f t="shared" si="11"/>
        <v>14</v>
      </c>
      <c r="Q41" s="134">
        <f t="shared" si="11"/>
        <v>6</v>
      </c>
      <c r="R41" s="134">
        <f t="shared" si="11"/>
        <v>8</v>
      </c>
      <c r="S41" s="134">
        <f t="shared" si="11"/>
        <v>0</v>
      </c>
      <c r="T41" s="134">
        <f t="shared" si="11"/>
        <v>0</v>
      </c>
      <c r="U41" s="134">
        <f t="shared" si="11"/>
        <v>0</v>
      </c>
      <c r="V41" s="134">
        <f t="shared" si="11"/>
        <v>0</v>
      </c>
      <c r="W41" s="134">
        <f t="shared" si="11"/>
        <v>0</v>
      </c>
      <c r="X41" s="69">
        <f>30*G41</f>
        <v>2250</v>
      </c>
    </row>
    <row r="42" spans="1:28" x14ac:dyDescent="0.25">
      <c r="A42" s="1405" t="s">
        <v>132</v>
      </c>
      <c r="B42" s="1406"/>
      <c r="C42" s="1406"/>
      <c r="D42" s="1406"/>
      <c r="E42" s="1406"/>
      <c r="F42" s="1406"/>
      <c r="G42" s="1406"/>
      <c r="H42" s="1406"/>
      <c r="I42" s="1406"/>
      <c r="J42" s="1406"/>
      <c r="K42" s="1406"/>
      <c r="L42" s="1406"/>
      <c r="M42" s="1406"/>
      <c r="N42" s="1406"/>
      <c r="O42" s="1406"/>
      <c r="P42" s="1406"/>
      <c r="Q42" s="1406"/>
      <c r="R42" s="1406"/>
      <c r="S42" s="1406"/>
      <c r="T42" s="1406"/>
      <c r="U42" s="1406"/>
      <c r="V42" s="1406"/>
      <c r="W42" s="1407"/>
    </row>
    <row r="43" spans="1:28" ht="16.5" thickBot="1" x14ac:dyDescent="0.3">
      <c r="A43" s="1428" t="s">
        <v>133</v>
      </c>
      <c r="B43" s="1412"/>
      <c r="C43" s="1412"/>
      <c r="D43" s="1412"/>
      <c r="E43" s="1412"/>
      <c r="F43" s="1412"/>
      <c r="G43" s="1412"/>
      <c r="H43" s="1412"/>
      <c r="I43" s="1412"/>
      <c r="J43" s="1412"/>
      <c r="K43" s="1412"/>
      <c r="L43" s="1412"/>
      <c r="M43" s="1412"/>
      <c r="N43" s="1412"/>
      <c r="O43" s="1412"/>
      <c r="P43" s="1412"/>
      <c r="Q43" s="1412"/>
      <c r="R43" s="1412"/>
      <c r="S43" s="1412"/>
      <c r="T43" s="1412"/>
      <c r="U43" s="1412"/>
      <c r="V43" s="1412"/>
      <c r="W43" s="1414"/>
    </row>
    <row r="44" spans="1:28" x14ac:dyDescent="0.25">
      <c r="A44" s="1429" t="s">
        <v>134</v>
      </c>
      <c r="B44" s="219" t="s">
        <v>136</v>
      </c>
      <c r="C44" s="135"/>
      <c r="D44" s="162">
        <v>1</v>
      </c>
      <c r="E44" s="162"/>
      <c r="F44" s="220"/>
      <c r="G44" s="165">
        <v>3</v>
      </c>
      <c r="H44" s="360">
        <f>G44*30</f>
        <v>90</v>
      </c>
      <c r="I44" s="221">
        <f>J44+K44+L44</f>
        <v>30</v>
      </c>
      <c r="J44" s="222">
        <v>15</v>
      </c>
      <c r="K44" s="222"/>
      <c r="L44" s="222">
        <v>15</v>
      </c>
      <c r="M44" s="224">
        <f>H44-I44</f>
        <v>60</v>
      </c>
      <c r="N44" s="135">
        <v>2</v>
      </c>
      <c r="O44" s="319"/>
      <c r="P44" s="220"/>
      <c r="Q44" s="135"/>
      <c r="R44" s="319"/>
      <c r="S44" s="135"/>
      <c r="T44" s="319"/>
      <c r="U44" s="220"/>
      <c r="V44" s="135"/>
      <c r="W44" s="220"/>
    </row>
    <row r="45" spans="1:28" ht="16.5" thickBot="1" x14ac:dyDescent="0.3">
      <c r="A45" s="1430"/>
      <c r="B45" s="361" t="s">
        <v>181</v>
      </c>
      <c r="C45" s="362"/>
      <c r="D45" s="363"/>
      <c r="E45" s="363"/>
      <c r="F45" s="364"/>
      <c r="G45" s="223"/>
      <c r="H45" s="365"/>
      <c r="I45" s="225"/>
      <c r="J45" s="226"/>
      <c r="K45" s="226"/>
      <c r="L45" s="226"/>
      <c r="M45" s="227"/>
      <c r="N45" s="362"/>
      <c r="O45" s="366"/>
      <c r="P45" s="364"/>
      <c r="Q45" s="362"/>
      <c r="R45" s="366"/>
      <c r="S45" s="362"/>
      <c r="T45" s="366"/>
      <c r="U45" s="364"/>
      <c r="V45" s="362"/>
      <c r="W45" s="364"/>
    </row>
    <row r="46" spans="1:28" ht="16.5" thickBot="1" x14ac:dyDescent="0.3">
      <c r="A46" s="1408" t="s">
        <v>137</v>
      </c>
      <c r="B46" s="1409"/>
      <c r="C46" s="1409"/>
      <c r="D46" s="1409"/>
      <c r="E46" s="1409"/>
      <c r="F46" s="1410"/>
      <c r="G46" s="136">
        <f t="shared" ref="G46:AB46" si="12">SUM(G44:G45)</f>
        <v>3</v>
      </c>
      <c r="H46" s="137">
        <f t="shared" si="12"/>
        <v>90</v>
      </c>
      <c r="I46" s="137">
        <f t="shared" si="12"/>
        <v>30</v>
      </c>
      <c r="J46" s="137">
        <f t="shared" si="12"/>
        <v>15</v>
      </c>
      <c r="K46" s="137">
        <f t="shared" si="12"/>
        <v>0</v>
      </c>
      <c r="L46" s="137">
        <f t="shared" si="12"/>
        <v>15</v>
      </c>
      <c r="M46" s="137">
        <f t="shared" si="12"/>
        <v>60</v>
      </c>
      <c r="N46" s="137">
        <f t="shared" si="12"/>
        <v>2</v>
      </c>
      <c r="O46" s="137">
        <f t="shared" si="12"/>
        <v>0</v>
      </c>
      <c r="P46" s="137">
        <f t="shared" si="12"/>
        <v>0</v>
      </c>
      <c r="Q46" s="137">
        <f t="shared" si="12"/>
        <v>0</v>
      </c>
      <c r="R46" s="137">
        <f t="shared" si="12"/>
        <v>0</v>
      </c>
      <c r="S46" s="137">
        <f t="shared" si="12"/>
        <v>0</v>
      </c>
      <c r="T46" s="137">
        <f t="shared" si="12"/>
        <v>0</v>
      </c>
      <c r="U46" s="137">
        <f t="shared" si="12"/>
        <v>0</v>
      </c>
      <c r="V46" s="137">
        <f t="shared" si="12"/>
        <v>0</v>
      </c>
      <c r="W46" s="137">
        <f t="shared" si="12"/>
        <v>0</v>
      </c>
      <c r="X46" s="322">
        <f t="shared" si="12"/>
        <v>0</v>
      </c>
      <c r="Y46" s="137">
        <f t="shared" si="12"/>
        <v>0</v>
      </c>
      <c r="Z46" s="137">
        <f t="shared" si="12"/>
        <v>0</v>
      </c>
      <c r="AA46" s="137">
        <f t="shared" si="12"/>
        <v>0</v>
      </c>
      <c r="AB46" s="137">
        <f t="shared" si="12"/>
        <v>0</v>
      </c>
    </row>
    <row r="47" spans="1:28" ht="16.5" thickBot="1" x14ac:dyDescent="0.3">
      <c r="A47" s="1411" t="s">
        <v>208</v>
      </c>
      <c r="B47" s="1412"/>
      <c r="C47" s="1412"/>
      <c r="D47" s="1412"/>
      <c r="E47" s="1412"/>
      <c r="F47" s="1412"/>
      <c r="G47" s="1412"/>
      <c r="H47" s="1412"/>
      <c r="I47" s="1413"/>
      <c r="J47" s="1413"/>
      <c r="K47" s="1413"/>
      <c r="L47" s="1413"/>
      <c r="M47" s="1413"/>
      <c r="N47" s="1412"/>
      <c r="O47" s="1412"/>
      <c r="P47" s="1412"/>
      <c r="Q47" s="1412"/>
      <c r="R47" s="1412"/>
      <c r="S47" s="1412"/>
      <c r="T47" s="1412"/>
      <c r="U47" s="1412"/>
      <c r="V47" s="1412"/>
      <c r="W47" s="1414"/>
    </row>
    <row r="48" spans="1:28" x14ac:dyDescent="0.25">
      <c r="A48" s="1417" t="s">
        <v>142</v>
      </c>
      <c r="B48" s="384" t="s">
        <v>318</v>
      </c>
      <c r="C48" s="138">
        <v>1</v>
      </c>
      <c r="D48" s="138"/>
      <c r="E48" s="138"/>
      <c r="F48" s="138"/>
      <c r="G48" s="139">
        <v>4</v>
      </c>
      <c r="H48" s="235">
        <f>G48*30</f>
        <v>120</v>
      </c>
      <c r="I48" s="242">
        <f>J48+L48+K48</f>
        <v>45</v>
      </c>
      <c r="J48" s="158">
        <v>30</v>
      </c>
      <c r="K48" s="158"/>
      <c r="L48" s="158">
        <v>15</v>
      </c>
      <c r="M48" s="243">
        <f>H48-I48</f>
        <v>75</v>
      </c>
      <c r="N48" s="140">
        <v>3</v>
      </c>
      <c r="O48" s="320"/>
      <c r="P48" s="141"/>
      <c r="Q48" s="242"/>
      <c r="R48" s="367"/>
      <c r="S48" s="140"/>
      <c r="T48" s="320"/>
      <c r="U48" s="141"/>
      <c r="V48" s="142"/>
      <c r="W48" s="141"/>
    </row>
    <row r="49" spans="1:23" ht="16.5" customHeight="1" x14ac:dyDescent="0.25">
      <c r="A49" s="1418"/>
      <c r="B49" s="385" t="s">
        <v>274</v>
      </c>
      <c r="C49" s="143"/>
      <c r="D49" s="144"/>
      <c r="E49" s="145"/>
      <c r="F49" s="146"/>
      <c r="G49" s="148"/>
      <c r="H49" s="236"/>
      <c r="I49" s="244"/>
      <c r="J49" s="232"/>
      <c r="K49" s="232">
        <f>SUM(K50:K55)</f>
        <v>0</v>
      </c>
      <c r="L49" s="232"/>
      <c r="M49" s="233"/>
      <c r="N49" s="157"/>
      <c r="O49" s="321"/>
      <c r="P49" s="147"/>
      <c r="Q49" s="159"/>
      <c r="R49" s="368"/>
      <c r="S49" s="157"/>
      <c r="T49" s="321"/>
      <c r="U49" s="147"/>
      <c r="V49" s="159"/>
      <c r="W49" s="147"/>
    </row>
    <row r="50" spans="1:23" x14ac:dyDescent="0.25">
      <c r="A50" s="1418" t="s">
        <v>143</v>
      </c>
      <c r="B50" s="381" t="s">
        <v>319</v>
      </c>
      <c r="C50" s="143">
        <v>2</v>
      </c>
      <c r="D50" s="144"/>
      <c r="E50" s="145"/>
      <c r="F50" s="146"/>
      <c r="G50" s="148">
        <v>4</v>
      </c>
      <c r="H50" s="237">
        <f t="shared" ref="H50:H60" si="13">G50*30</f>
        <v>120</v>
      </c>
      <c r="I50" s="245">
        <f>J50+L50+K50</f>
        <v>54</v>
      </c>
      <c r="J50" s="149">
        <v>36</v>
      </c>
      <c r="K50" s="150"/>
      <c r="L50" s="150">
        <v>18</v>
      </c>
      <c r="M50" s="151">
        <f t="shared" ref="M50:M60" si="14">H50-I50</f>
        <v>66</v>
      </c>
      <c r="N50" s="154"/>
      <c r="O50" s="307">
        <v>3</v>
      </c>
      <c r="P50" s="153">
        <v>3</v>
      </c>
      <c r="Q50" s="152"/>
      <c r="R50" s="369"/>
      <c r="S50" s="154"/>
      <c r="T50" s="307"/>
      <c r="U50" s="153"/>
      <c r="V50" s="152"/>
      <c r="W50" s="147"/>
    </row>
    <row r="51" spans="1:23" x14ac:dyDescent="0.25">
      <c r="A51" s="1418"/>
      <c r="B51" s="385" t="s">
        <v>288</v>
      </c>
      <c r="C51" s="143"/>
      <c r="D51" s="144"/>
      <c r="E51" s="145"/>
      <c r="F51" s="146"/>
      <c r="G51" s="148"/>
      <c r="H51" s="237"/>
      <c r="I51" s="245"/>
      <c r="J51" s="149"/>
      <c r="K51" s="150"/>
      <c r="L51" s="150"/>
      <c r="M51" s="151"/>
      <c r="N51" s="154"/>
      <c r="O51" s="307"/>
      <c r="P51" s="153"/>
      <c r="Q51" s="152"/>
      <c r="R51" s="369"/>
      <c r="S51" s="154"/>
      <c r="T51" s="307"/>
      <c r="U51" s="153"/>
      <c r="V51" s="152"/>
      <c r="W51" s="147"/>
    </row>
    <row r="52" spans="1:23" x14ac:dyDescent="0.25">
      <c r="A52" s="1418" t="s">
        <v>144</v>
      </c>
      <c r="B52" s="381" t="s">
        <v>327</v>
      </c>
      <c r="C52" s="143"/>
      <c r="D52" s="144" t="s">
        <v>304</v>
      </c>
      <c r="E52" s="145"/>
      <c r="F52" s="146"/>
      <c r="G52" s="148">
        <v>4</v>
      </c>
      <c r="H52" s="237">
        <f>G52*30</f>
        <v>120</v>
      </c>
      <c r="I52" s="245">
        <f>J52+L52+K52</f>
        <v>54</v>
      </c>
      <c r="J52" s="149">
        <v>36</v>
      </c>
      <c r="K52" s="150"/>
      <c r="L52" s="150">
        <v>18</v>
      </c>
      <c r="M52" s="151">
        <f>H52-I52</f>
        <v>66</v>
      </c>
      <c r="N52" s="154"/>
      <c r="O52" s="307">
        <v>3</v>
      </c>
      <c r="P52" s="153">
        <v>3</v>
      </c>
      <c r="Q52" s="152"/>
      <c r="R52" s="369"/>
      <c r="S52" s="154"/>
      <c r="T52" s="307"/>
      <c r="U52" s="153"/>
      <c r="V52" s="152"/>
      <c r="W52" s="147"/>
    </row>
    <row r="53" spans="1:23" ht="31.5" x14ac:dyDescent="0.25">
      <c r="A53" s="1418"/>
      <c r="B53" s="381" t="s">
        <v>328</v>
      </c>
      <c r="C53" s="143"/>
      <c r="D53" s="144"/>
      <c r="E53" s="145"/>
      <c r="F53" s="146"/>
      <c r="G53" s="148"/>
      <c r="H53" s="237"/>
      <c r="I53" s="245"/>
      <c r="J53" s="149"/>
      <c r="K53" s="150"/>
      <c r="L53" s="150"/>
      <c r="M53" s="151"/>
      <c r="N53" s="154"/>
      <c r="O53" s="307"/>
      <c r="P53" s="153"/>
      <c r="Q53" s="152"/>
      <c r="R53" s="369"/>
      <c r="S53" s="154"/>
      <c r="T53" s="307"/>
      <c r="U53" s="153"/>
      <c r="V53" s="152"/>
      <c r="W53" s="147"/>
    </row>
    <row r="54" spans="1:23" x14ac:dyDescent="0.25">
      <c r="A54" s="1418" t="s">
        <v>145</v>
      </c>
      <c r="B54" s="386" t="s">
        <v>320</v>
      </c>
      <c r="C54" s="143"/>
      <c r="D54" s="144" t="s">
        <v>115</v>
      </c>
      <c r="E54" s="145"/>
      <c r="F54" s="146"/>
      <c r="G54" s="148">
        <v>4</v>
      </c>
      <c r="H54" s="237">
        <f t="shared" si="13"/>
        <v>120</v>
      </c>
      <c r="I54" s="245">
        <f>J54+L54+K54</f>
        <v>45</v>
      </c>
      <c r="J54" s="149">
        <v>30</v>
      </c>
      <c r="K54" s="150"/>
      <c r="L54" s="150">
        <v>15</v>
      </c>
      <c r="M54" s="151">
        <f t="shared" si="14"/>
        <v>75</v>
      </c>
      <c r="N54" s="154"/>
      <c r="O54" s="307"/>
      <c r="P54" s="155"/>
      <c r="Q54" s="152">
        <v>3</v>
      </c>
      <c r="R54" s="369"/>
      <c r="S54" s="154"/>
      <c r="T54" s="307"/>
      <c r="U54" s="153"/>
      <c r="V54" s="152"/>
      <c r="W54" s="147"/>
    </row>
    <row r="55" spans="1:23" x14ac:dyDescent="0.25">
      <c r="A55" s="1418"/>
      <c r="B55" s="386" t="s">
        <v>277</v>
      </c>
      <c r="C55" s="143"/>
      <c r="D55" s="144"/>
      <c r="E55" s="145"/>
      <c r="F55" s="146"/>
      <c r="G55" s="148"/>
      <c r="H55" s="237"/>
      <c r="I55" s="245"/>
      <c r="J55" s="149"/>
      <c r="K55" s="150"/>
      <c r="L55" s="150"/>
      <c r="M55" s="156"/>
      <c r="N55" s="154"/>
      <c r="O55" s="307"/>
      <c r="P55" s="155"/>
      <c r="Q55" s="152"/>
      <c r="R55" s="369"/>
      <c r="S55" s="154"/>
      <c r="T55" s="307"/>
      <c r="U55" s="153"/>
      <c r="V55" s="152"/>
      <c r="W55" s="147"/>
    </row>
    <row r="56" spans="1:23" ht="31.5" x14ac:dyDescent="0.25">
      <c r="A56" s="1418" t="s">
        <v>146</v>
      </c>
      <c r="B56" s="381" t="s">
        <v>279</v>
      </c>
      <c r="C56" s="143">
        <v>3</v>
      </c>
      <c r="D56" s="144"/>
      <c r="E56" s="145"/>
      <c r="F56" s="145"/>
      <c r="G56" s="148">
        <v>4</v>
      </c>
      <c r="H56" s="238">
        <f t="shared" si="13"/>
        <v>120</v>
      </c>
      <c r="I56" s="245">
        <f>J56+L56+K56</f>
        <v>45</v>
      </c>
      <c r="J56" s="149">
        <v>30</v>
      </c>
      <c r="K56" s="150"/>
      <c r="L56" s="150">
        <v>15</v>
      </c>
      <c r="M56" s="151">
        <f t="shared" si="14"/>
        <v>75</v>
      </c>
      <c r="N56" s="154"/>
      <c r="O56" s="307"/>
      <c r="P56" s="155"/>
      <c r="Q56" s="152">
        <v>3</v>
      </c>
      <c r="R56" s="369"/>
      <c r="S56" s="154"/>
      <c r="T56" s="307"/>
      <c r="U56" s="153"/>
      <c r="V56" s="152"/>
      <c r="W56" s="147"/>
    </row>
    <row r="57" spans="1:23" ht="31.5" x14ac:dyDescent="0.25">
      <c r="A57" s="1418"/>
      <c r="B57" s="381" t="s">
        <v>289</v>
      </c>
      <c r="C57" s="143"/>
      <c r="D57" s="144"/>
      <c r="E57" s="145"/>
      <c r="F57" s="145"/>
      <c r="G57" s="148"/>
      <c r="H57" s="236"/>
      <c r="I57" s="244"/>
      <c r="J57" s="232"/>
      <c r="K57" s="232"/>
      <c r="L57" s="232"/>
      <c r="M57" s="234"/>
      <c r="N57" s="154"/>
      <c r="O57" s="307"/>
      <c r="P57" s="155"/>
      <c r="Q57" s="152"/>
      <c r="R57" s="369"/>
      <c r="S57" s="154"/>
      <c r="T57" s="307"/>
      <c r="U57" s="153"/>
      <c r="V57" s="152"/>
      <c r="W57" s="147"/>
    </row>
    <row r="58" spans="1:23" x14ac:dyDescent="0.25">
      <c r="A58" s="1418" t="s">
        <v>147</v>
      </c>
      <c r="B58" s="387" t="s">
        <v>321</v>
      </c>
      <c r="C58" s="143"/>
      <c r="D58" s="144" t="s">
        <v>219</v>
      </c>
      <c r="E58" s="145"/>
      <c r="F58" s="146"/>
      <c r="G58" s="148">
        <v>4</v>
      </c>
      <c r="H58" s="238">
        <f t="shared" si="13"/>
        <v>120</v>
      </c>
      <c r="I58" s="245">
        <f>J58+L58</f>
        <v>45</v>
      </c>
      <c r="J58" s="149">
        <v>15</v>
      </c>
      <c r="K58" s="150"/>
      <c r="L58" s="150">
        <v>30</v>
      </c>
      <c r="M58" s="151">
        <f t="shared" si="14"/>
        <v>75</v>
      </c>
      <c r="N58" s="154"/>
      <c r="O58" s="307"/>
      <c r="P58" s="155"/>
      <c r="Q58" s="152">
        <v>3</v>
      </c>
      <c r="R58" s="369"/>
      <c r="S58" s="154"/>
      <c r="T58" s="307"/>
      <c r="U58" s="153"/>
      <c r="V58" s="152"/>
      <c r="W58" s="153"/>
    </row>
    <row r="59" spans="1:23" x14ac:dyDescent="0.25">
      <c r="A59" s="1418"/>
      <c r="B59" s="387" t="s">
        <v>278</v>
      </c>
      <c r="C59" s="143"/>
      <c r="D59" s="144"/>
      <c r="E59" s="145"/>
      <c r="F59" s="146"/>
      <c r="G59" s="148"/>
      <c r="H59" s="239"/>
      <c r="I59" s="245"/>
      <c r="J59" s="149"/>
      <c r="K59" s="150"/>
      <c r="L59" s="150"/>
      <c r="M59" s="151"/>
      <c r="N59" s="154"/>
      <c r="O59" s="307"/>
      <c r="P59" s="155"/>
      <c r="Q59" s="152"/>
      <c r="R59" s="369"/>
      <c r="S59" s="154"/>
      <c r="T59" s="307"/>
      <c r="U59" s="153"/>
      <c r="V59" s="152"/>
      <c r="W59" s="153"/>
    </row>
    <row r="60" spans="1:23" ht="31.5" x14ac:dyDescent="0.25">
      <c r="A60" s="1418" t="s">
        <v>148</v>
      </c>
      <c r="B60" s="381" t="s">
        <v>322</v>
      </c>
      <c r="C60" s="143"/>
      <c r="D60" s="150">
        <v>3</v>
      </c>
      <c r="E60" s="146"/>
      <c r="F60" s="145"/>
      <c r="G60" s="148">
        <v>4</v>
      </c>
      <c r="H60" s="237">
        <f t="shared" si="13"/>
        <v>120</v>
      </c>
      <c r="I60" s="245">
        <f>J60+L60+K60</f>
        <v>45</v>
      </c>
      <c r="J60" s="149">
        <v>30</v>
      </c>
      <c r="K60" s="150"/>
      <c r="L60" s="150">
        <v>15</v>
      </c>
      <c r="M60" s="151">
        <f t="shared" si="14"/>
        <v>75</v>
      </c>
      <c r="N60" s="154"/>
      <c r="O60" s="307"/>
      <c r="P60" s="155"/>
      <c r="Q60" s="152">
        <v>3</v>
      </c>
      <c r="R60" s="369"/>
      <c r="S60" s="154"/>
      <c r="T60" s="307"/>
      <c r="U60" s="153"/>
      <c r="V60" s="152"/>
      <c r="W60" s="153"/>
    </row>
    <row r="61" spans="1:23" x14ac:dyDescent="0.25">
      <c r="A61" s="1418"/>
      <c r="B61" s="381" t="s">
        <v>221</v>
      </c>
      <c r="C61" s="143"/>
      <c r="D61" s="150"/>
      <c r="E61" s="146"/>
      <c r="F61" s="145"/>
      <c r="G61" s="148"/>
      <c r="H61" s="240"/>
      <c r="I61" s="246"/>
      <c r="J61" s="241"/>
      <c r="K61" s="241"/>
      <c r="L61" s="241"/>
      <c r="M61" s="234"/>
      <c r="N61" s="154"/>
      <c r="O61" s="307"/>
      <c r="P61" s="155"/>
      <c r="Q61" s="152"/>
      <c r="R61" s="369"/>
      <c r="S61" s="154"/>
      <c r="T61" s="307"/>
      <c r="U61" s="153"/>
      <c r="V61" s="152"/>
      <c r="W61" s="153"/>
    </row>
    <row r="62" spans="1:23" x14ac:dyDescent="0.25">
      <c r="A62" s="1418" t="s">
        <v>149</v>
      </c>
      <c r="B62" s="386" t="s">
        <v>323</v>
      </c>
      <c r="C62" s="143">
        <v>3</v>
      </c>
      <c r="D62" s="150"/>
      <c r="E62" s="146"/>
      <c r="F62" s="145"/>
      <c r="G62" s="148">
        <v>5</v>
      </c>
      <c r="H62" s="237">
        <f>G62*30</f>
        <v>150</v>
      </c>
      <c r="I62" s="245">
        <f>J62+L62+K62</f>
        <v>60</v>
      </c>
      <c r="J62" s="149">
        <v>30</v>
      </c>
      <c r="K62" s="150"/>
      <c r="L62" s="150">
        <v>30</v>
      </c>
      <c r="M62" s="151">
        <f>H62-I62</f>
        <v>90</v>
      </c>
      <c r="N62" s="154"/>
      <c r="O62" s="307"/>
      <c r="P62" s="155"/>
      <c r="Q62" s="152">
        <v>4</v>
      </c>
      <c r="R62" s="369"/>
      <c r="S62" s="154"/>
      <c r="T62" s="307"/>
      <c r="U62" s="153"/>
      <c r="V62" s="152"/>
      <c r="W62" s="153"/>
    </row>
    <row r="63" spans="1:23" ht="31.5" x14ac:dyDescent="0.25">
      <c r="A63" s="1418"/>
      <c r="B63" s="386" t="s">
        <v>276</v>
      </c>
      <c r="C63" s="143"/>
      <c r="D63" s="150"/>
      <c r="E63" s="146"/>
      <c r="F63" s="145"/>
      <c r="G63" s="148"/>
      <c r="H63" s="240"/>
      <c r="I63" s="246"/>
      <c r="J63" s="241"/>
      <c r="K63" s="241"/>
      <c r="L63" s="241"/>
      <c r="M63" s="234"/>
      <c r="N63" s="154"/>
      <c r="O63" s="307"/>
      <c r="P63" s="155"/>
      <c r="Q63" s="152"/>
      <c r="R63" s="369"/>
      <c r="S63" s="154"/>
      <c r="T63" s="307"/>
      <c r="U63" s="153"/>
      <c r="V63" s="152"/>
      <c r="W63" s="153"/>
    </row>
    <row r="64" spans="1:23" ht="31.5" x14ac:dyDescent="0.25">
      <c r="A64" s="1418" t="s">
        <v>280</v>
      </c>
      <c r="B64" s="381" t="s">
        <v>324</v>
      </c>
      <c r="C64" s="143">
        <v>4</v>
      </c>
      <c r="D64" s="150"/>
      <c r="E64" s="146"/>
      <c r="F64" s="145"/>
      <c r="G64" s="148">
        <v>5</v>
      </c>
      <c r="H64" s="237">
        <f>G64*30</f>
        <v>150</v>
      </c>
      <c r="I64" s="245">
        <f>J64+L64+K64</f>
        <v>52</v>
      </c>
      <c r="J64" s="149">
        <v>26</v>
      </c>
      <c r="K64" s="150">
        <v>26</v>
      </c>
      <c r="L64" s="150"/>
      <c r="M64" s="151">
        <f>H64-I64</f>
        <v>98</v>
      </c>
      <c r="N64" s="154"/>
      <c r="O64" s="307"/>
      <c r="P64" s="155"/>
      <c r="Q64" s="152"/>
      <c r="R64" s="369">
        <v>4</v>
      </c>
      <c r="S64" s="154"/>
      <c r="T64" s="307"/>
      <c r="U64" s="153"/>
      <c r="V64" s="152"/>
      <c r="W64" s="153"/>
    </row>
    <row r="65" spans="1:28" ht="31.5" x14ac:dyDescent="0.25">
      <c r="A65" s="1418"/>
      <c r="B65" s="381" t="s">
        <v>281</v>
      </c>
      <c r="C65" s="143"/>
      <c r="D65" s="150"/>
      <c r="E65" s="146"/>
      <c r="F65" s="145"/>
      <c r="G65" s="148"/>
      <c r="H65" s="240"/>
      <c r="I65" s="246"/>
      <c r="J65" s="241"/>
      <c r="K65" s="241"/>
      <c r="L65" s="241"/>
      <c r="M65" s="234"/>
      <c r="N65" s="154"/>
      <c r="O65" s="307"/>
      <c r="P65" s="155"/>
      <c r="Q65" s="152"/>
      <c r="R65" s="369"/>
      <c r="S65" s="154"/>
      <c r="T65" s="307"/>
      <c r="U65" s="153"/>
      <c r="V65" s="152"/>
      <c r="W65" s="153"/>
    </row>
    <row r="66" spans="1:28" x14ac:dyDescent="0.25">
      <c r="A66" s="1418" t="s">
        <v>305</v>
      </c>
      <c r="B66" s="386" t="s">
        <v>325</v>
      </c>
      <c r="C66" s="143">
        <v>4</v>
      </c>
      <c r="D66" s="150"/>
      <c r="E66" s="146"/>
      <c r="F66" s="145"/>
      <c r="G66" s="148">
        <v>4</v>
      </c>
      <c r="H66" s="238">
        <f>G66*30</f>
        <v>120</v>
      </c>
      <c r="I66" s="245">
        <f>J66+L66+K66</f>
        <v>52</v>
      </c>
      <c r="J66" s="149">
        <v>26</v>
      </c>
      <c r="K66" s="150"/>
      <c r="L66" s="150">
        <v>26</v>
      </c>
      <c r="M66" s="151">
        <f>H66-I66</f>
        <v>68</v>
      </c>
      <c r="N66" s="154"/>
      <c r="O66" s="307"/>
      <c r="P66" s="155"/>
      <c r="Q66" s="152"/>
      <c r="R66" s="369">
        <v>4</v>
      </c>
      <c r="S66" s="154"/>
      <c r="T66" s="307"/>
      <c r="U66" s="153"/>
      <c r="V66" s="152"/>
      <c r="W66" s="153"/>
    </row>
    <row r="67" spans="1:28" ht="16.5" thickBot="1" x14ac:dyDescent="0.3">
      <c r="A67" s="1438"/>
      <c r="B67" s="388" t="s">
        <v>282</v>
      </c>
      <c r="C67" s="143"/>
      <c r="D67" s="150"/>
      <c r="E67" s="146"/>
      <c r="F67" s="145"/>
      <c r="G67" s="148"/>
      <c r="H67" s="238"/>
      <c r="I67" s="245"/>
      <c r="J67" s="149"/>
      <c r="K67" s="150"/>
      <c r="L67" s="150"/>
      <c r="M67" s="151"/>
      <c r="N67" s="154"/>
      <c r="O67" s="307"/>
      <c r="P67" s="155"/>
      <c r="Q67" s="370"/>
      <c r="R67" s="371"/>
      <c r="S67" s="154"/>
      <c r="T67" s="307"/>
      <c r="U67" s="153"/>
      <c r="V67" s="152"/>
      <c r="W67" s="153"/>
    </row>
    <row r="68" spans="1:28" ht="16.5" thickBot="1" x14ac:dyDescent="0.3">
      <c r="A68" s="1408" t="s">
        <v>187</v>
      </c>
      <c r="B68" s="1419"/>
      <c r="C68" s="1419"/>
      <c r="D68" s="1419"/>
      <c r="E68" s="1419"/>
      <c r="F68" s="1420"/>
      <c r="G68" s="131">
        <f t="shared" ref="G68:AB68" si="15">SUM(G48:G67)</f>
        <v>42</v>
      </c>
      <c r="H68" s="132">
        <f t="shared" si="15"/>
        <v>1260</v>
      </c>
      <c r="I68" s="132">
        <f t="shared" si="15"/>
        <v>497</v>
      </c>
      <c r="J68" s="132">
        <f t="shared" si="15"/>
        <v>289</v>
      </c>
      <c r="K68" s="132">
        <f t="shared" si="15"/>
        <v>26</v>
      </c>
      <c r="L68" s="132">
        <f t="shared" si="15"/>
        <v>182</v>
      </c>
      <c r="M68" s="132">
        <f t="shared" si="15"/>
        <v>763</v>
      </c>
      <c r="N68" s="132">
        <f t="shared" si="15"/>
        <v>3</v>
      </c>
      <c r="O68" s="132">
        <f t="shared" si="15"/>
        <v>6</v>
      </c>
      <c r="P68" s="132">
        <f t="shared" si="15"/>
        <v>6</v>
      </c>
      <c r="Q68" s="132">
        <f t="shared" si="15"/>
        <v>16</v>
      </c>
      <c r="R68" s="132">
        <f t="shared" si="15"/>
        <v>8</v>
      </c>
      <c r="S68" s="132">
        <f t="shared" si="15"/>
        <v>0</v>
      </c>
      <c r="T68" s="132">
        <f t="shared" si="15"/>
        <v>0</v>
      </c>
      <c r="U68" s="132">
        <f t="shared" si="15"/>
        <v>0</v>
      </c>
      <c r="V68" s="132">
        <f t="shared" si="15"/>
        <v>0</v>
      </c>
      <c r="W68" s="132">
        <f t="shared" si="15"/>
        <v>0</v>
      </c>
      <c r="X68" s="357">
        <f t="shared" si="15"/>
        <v>0</v>
      </c>
      <c r="Y68" s="132">
        <f t="shared" si="15"/>
        <v>0</v>
      </c>
      <c r="Z68" s="132">
        <f t="shared" si="15"/>
        <v>0</v>
      </c>
      <c r="AA68" s="132">
        <f t="shared" si="15"/>
        <v>0</v>
      </c>
      <c r="AB68" s="132">
        <f t="shared" si="15"/>
        <v>0</v>
      </c>
    </row>
    <row r="69" spans="1:28" ht="16.5" thickBot="1" x14ac:dyDescent="0.3">
      <c r="A69" s="1435" t="s">
        <v>194</v>
      </c>
      <c r="B69" s="1436"/>
      <c r="C69" s="1436"/>
      <c r="D69" s="1436"/>
      <c r="E69" s="1436"/>
      <c r="F69" s="1437"/>
      <c r="G69" s="160">
        <f t="shared" ref="G69:AB69" si="16">G68+G46</f>
        <v>45</v>
      </c>
      <c r="H69" s="161">
        <f t="shared" si="16"/>
        <v>1350</v>
      </c>
      <c r="I69" s="161">
        <f t="shared" si="16"/>
        <v>527</v>
      </c>
      <c r="J69" s="161">
        <f t="shared" si="16"/>
        <v>304</v>
      </c>
      <c r="K69" s="161">
        <f t="shared" si="16"/>
        <v>26</v>
      </c>
      <c r="L69" s="161">
        <f t="shared" si="16"/>
        <v>197</v>
      </c>
      <c r="M69" s="161">
        <f t="shared" si="16"/>
        <v>823</v>
      </c>
      <c r="N69" s="132">
        <f t="shared" si="16"/>
        <v>5</v>
      </c>
      <c r="O69" s="132">
        <f t="shared" si="16"/>
        <v>6</v>
      </c>
      <c r="P69" s="132">
        <f t="shared" si="16"/>
        <v>6</v>
      </c>
      <c r="Q69" s="132">
        <f t="shared" si="16"/>
        <v>16</v>
      </c>
      <c r="R69" s="132">
        <f t="shared" si="16"/>
        <v>8</v>
      </c>
      <c r="S69" s="132">
        <f t="shared" si="16"/>
        <v>0</v>
      </c>
      <c r="T69" s="132">
        <f t="shared" si="16"/>
        <v>0</v>
      </c>
      <c r="U69" s="132">
        <f t="shared" si="16"/>
        <v>0</v>
      </c>
      <c r="V69" s="132">
        <f t="shared" si="16"/>
        <v>0</v>
      </c>
      <c r="W69" s="132">
        <f t="shared" si="16"/>
        <v>0</v>
      </c>
      <c r="X69" s="357">
        <f t="shared" si="16"/>
        <v>0</v>
      </c>
      <c r="Y69" s="132">
        <f t="shared" si="16"/>
        <v>0</v>
      </c>
      <c r="Z69" s="132">
        <f t="shared" si="16"/>
        <v>0</v>
      </c>
      <c r="AA69" s="132">
        <f t="shared" si="16"/>
        <v>0</v>
      </c>
      <c r="AB69" s="132">
        <f t="shared" si="16"/>
        <v>0</v>
      </c>
    </row>
    <row r="70" spans="1:28" s="69" customFormat="1" ht="16.5" thickBot="1" x14ac:dyDescent="0.3">
      <c r="A70" s="1425" t="s">
        <v>195</v>
      </c>
      <c r="B70" s="1425"/>
      <c r="C70" s="1425"/>
      <c r="D70" s="1425"/>
      <c r="E70" s="1425"/>
      <c r="F70" s="1425"/>
      <c r="G70" s="160">
        <f t="shared" ref="G70:M70" si="17">G69+G41</f>
        <v>120</v>
      </c>
      <c r="H70" s="161">
        <f t="shared" si="17"/>
        <v>3600</v>
      </c>
      <c r="I70" s="161">
        <f>I69+I41</f>
        <v>1265</v>
      </c>
      <c r="J70" s="161">
        <f t="shared" si="17"/>
        <v>603</v>
      </c>
      <c r="K70" s="161">
        <f t="shared" si="17"/>
        <v>34</v>
      </c>
      <c r="L70" s="161">
        <f t="shared" si="17"/>
        <v>636</v>
      </c>
      <c r="M70" s="161">
        <f t="shared" si="17"/>
        <v>2335</v>
      </c>
      <c r="N70" s="132">
        <f t="shared" ref="N70:W70" si="18">N41+N69</f>
        <v>24</v>
      </c>
      <c r="O70" s="132">
        <f t="shared" si="18"/>
        <v>20</v>
      </c>
      <c r="P70" s="132">
        <f t="shared" si="18"/>
        <v>20</v>
      </c>
      <c r="Q70" s="132">
        <f t="shared" si="18"/>
        <v>22</v>
      </c>
      <c r="R70" s="132">
        <f t="shared" si="18"/>
        <v>16</v>
      </c>
      <c r="S70" s="132">
        <f t="shared" si="18"/>
        <v>0</v>
      </c>
      <c r="T70" s="132">
        <f t="shared" si="18"/>
        <v>0</v>
      </c>
      <c r="U70" s="132">
        <f t="shared" si="18"/>
        <v>0</v>
      </c>
      <c r="V70" s="132">
        <f t="shared" si="18"/>
        <v>0</v>
      </c>
      <c r="W70" s="132">
        <f t="shared" si="18"/>
        <v>0</v>
      </c>
      <c r="Z70" s="177">
        <v>22</v>
      </c>
      <c r="AA70" s="177">
        <v>22</v>
      </c>
      <c r="AB70" s="177">
        <v>22</v>
      </c>
    </row>
    <row r="71" spans="1:28" s="69" customFormat="1" ht="16.5" thickBot="1" x14ac:dyDescent="0.3">
      <c r="A71" s="1442" t="s">
        <v>154</v>
      </c>
      <c r="B71" s="1442"/>
      <c r="C71" s="1442"/>
      <c r="D71" s="1442"/>
      <c r="E71" s="1442"/>
      <c r="F71" s="1442"/>
      <c r="G71" s="1442"/>
      <c r="H71" s="1442"/>
      <c r="I71" s="1442"/>
      <c r="J71" s="1442"/>
      <c r="K71" s="1442"/>
      <c r="L71" s="1442"/>
      <c r="M71" s="1442"/>
      <c r="N71" s="132">
        <f>N70</f>
        <v>24</v>
      </c>
      <c r="O71" s="132">
        <f t="shared" ref="O71:AB71" si="19">O70</f>
        <v>20</v>
      </c>
      <c r="P71" s="132">
        <f t="shared" si="19"/>
        <v>20</v>
      </c>
      <c r="Q71" s="132">
        <f t="shared" si="19"/>
        <v>22</v>
      </c>
      <c r="R71" s="132">
        <f t="shared" si="19"/>
        <v>16</v>
      </c>
      <c r="S71" s="132">
        <f t="shared" si="19"/>
        <v>0</v>
      </c>
      <c r="T71" s="132">
        <f t="shared" si="19"/>
        <v>0</v>
      </c>
      <c r="U71" s="132">
        <f t="shared" si="19"/>
        <v>0</v>
      </c>
      <c r="V71" s="132">
        <f t="shared" si="19"/>
        <v>0</v>
      </c>
      <c r="W71" s="132">
        <f t="shared" si="19"/>
        <v>0</v>
      </c>
      <c r="X71" s="357">
        <f t="shared" si="19"/>
        <v>0</v>
      </c>
      <c r="Y71" s="132">
        <f t="shared" si="19"/>
        <v>0</v>
      </c>
      <c r="Z71" s="132">
        <f t="shared" si="19"/>
        <v>22</v>
      </c>
      <c r="AA71" s="132">
        <f t="shared" si="19"/>
        <v>22</v>
      </c>
      <c r="AB71" s="132">
        <f t="shared" si="19"/>
        <v>22</v>
      </c>
    </row>
    <row r="72" spans="1:28" s="69" customFormat="1" ht="16.5" thickBot="1" x14ac:dyDescent="0.3">
      <c r="A72" s="1421" t="s">
        <v>155</v>
      </c>
      <c r="B72" s="1421"/>
      <c r="C72" s="1421"/>
      <c r="D72" s="1421"/>
      <c r="E72" s="1421"/>
      <c r="F72" s="1421"/>
      <c r="G72" s="1421"/>
      <c r="H72" s="1421"/>
      <c r="I72" s="1421"/>
      <c r="J72" s="1421"/>
      <c r="K72" s="1421"/>
      <c r="L72" s="1421"/>
      <c r="M72" s="1421"/>
      <c r="N72" s="132">
        <v>3</v>
      </c>
      <c r="O72" s="322"/>
      <c r="P72" s="255">
        <v>3</v>
      </c>
      <c r="Q72" s="255">
        <v>3</v>
      </c>
      <c r="R72" s="255">
        <v>3</v>
      </c>
      <c r="S72" s="255"/>
      <c r="T72" s="255"/>
      <c r="U72" s="255"/>
      <c r="V72" s="255"/>
      <c r="W72" s="255"/>
    </row>
    <row r="73" spans="1:28" s="69" customFormat="1" ht="16.5" thickBot="1" x14ac:dyDescent="0.3">
      <c r="A73" s="1421" t="s">
        <v>156</v>
      </c>
      <c r="B73" s="1421"/>
      <c r="C73" s="1421"/>
      <c r="D73" s="1421"/>
      <c r="E73" s="1421"/>
      <c r="F73" s="1421"/>
      <c r="G73" s="1421"/>
      <c r="H73" s="1421"/>
      <c r="I73" s="1421"/>
      <c r="J73" s="1421"/>
      <c r="K73" s="1421"/>
      <c r="L73" s="1421"/>
      <c r="M73" s="1421"/>
      <c r="N73" s="134">
        <v>4</v>
      </c>
      <c r="O73" s="323"/>
      <c r="P73" s="324">
        <v>4</v>
      </c>
      <c r="Q73" s="324">
        <v>4</v>
      </c>
      <c r="R73" s="324">
        <v>2</v>
      </c>
      <c r="S73" s="324"/>
      <c r="T73" s="324"/>
      <c r="U73" s="324"/>
      <c r="V73" s="324"/>
      <c r="W73" s="324"/>
    </row>
    <row r="74" spans="1:28" s="69" customFormat="1" ht="16.5" thickBot="1" x14ac:dyDescent="0.3">
      <c r="A74" s="1421" t="s">
        <v>157</v>
      </c>
      <c r="B74" s="1421"/>
      <c r="C74" s="1421"/>
      <c r="D74" s="1421"/>
      <c r="E74" s="1421"/>
      <c r="F74" s="1421"/>
      <c r="G74" s="1421"/>
      <c r="H74" s="1421"/>
      <c r="I74" s="1421"/>
      <c r="J74" s="1421"/>
      <c r="K74" s="1421"/>
      <c r="L74" s="1421"/>
      <c r="M74" s="1421"/>
      <c r="N74" s="325"/>
      <c r="O74" s="326"/>
      <c r="P74" s="326"/>
      <c r="Q74" s="327"/>
      <c r="R74" s="327"/>
      <c r="S74" s="327"/>
      <c r="T74" s="327"/>
      <c r="U74" s="327"/>
      <c r="V74" s="327"/>
      <c r="W74" s="327"/>
    </row>
    <row r="75" spans="1:28" s="69" customFormat="1" ht="16.5" thickBot="1" x14ac:dyDescent="0.3">
      <c r="A75" s="1434" t="s">
        <v>158</v>
      </c>
      <c r="B75" s="1434"/>
      <c r="C75" s="1434"/>
      <c r="D75" s="1434"/>
      <c r="E75" s="1434"/>
      <c r="F75" s="1434"/>
      <c r="G75" s="1434"/>
      <c r="H75" s="1434"/>
      <c r="I75" s="1434"/>
      <c r="J75" s="1434"/>
      <c r="K75" s="1434"/>
      <c r="L75" s="1434"/>
      <c r="M75" s="1434"/>
      <c r="N75" s="328"/>
      <c r="O75" s="326"/>
      <c r="P75" s="372">
        <v>1</v>
      </c>
      <c r="Q75" s="178"/>
      <c r="R75" s="258">
        <v>1</v>
      </c>
      <c r="S75" s="258"/>
      <c r="T75" s="178"/>
      <c r="U75" s="258"/>
      <c r="V75" s="258"/>
      <c r="W75" s="258"/>
    </row>
    <row r="76" spans="1:28" s="69" customFormat="1" ht="16.5" thickBot="1" x14ac:dyDescent="0.3">
      <c r="A76" s="1422" t="s">
        <v>197</v>
      </c>
      <c r="B76" s="1423"/>
      <c r="C76" s="1423"/>
      <c r="D76" s="1423"/>
      <c r="E76" s="1423"/>
      <c r="F76" s="1423"/>
      <c r="G76" s="1423"/>
      <c r="H76" s="1423"/>
      <c r="I76" s="1423"/>
      <c r="J76" s="1423"/>
      <c r="K76" s="1423"/>
      <c r="L76" s="1423"/>
      <c r="M76" s="1424"/>
      <c r="N76" s="1431" t="s">
        <v>196</v>
      </c>
      <c r="O76" s="1432"/>
      <c r="P76" s="1433"/>
      <c r="Q76" s="1439">
        <f>G41/G70*100</f>
        <v>62.5</v>
      </c>
      <c r="R76" s="1441"/>
      <c r="S76" s="1439" t="s">
        <v>43</v>
      </c>
      <c r="T76" s="1441"/>
      <c r="U76" s="1440"/>
      <c r="V76" s="1439">
        <f>G69/G70*100</f>
        <v>37.5</v>
      </c>
      <c r="W76" s="1440"/>
      <c r="X76" s="179">
        <f>SUM(N76:W76)</f>
        <v>100</v>
      </c>
    </row>
    <row r="77" spans="1:28" s="69" customFormat="1" x14ac:dyDescent="0.25">
      <c r="A77" s="180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256"/>
      <c r="O77" s="256"/>
      <c r="P77" s="256"/>
      <c r="Q77" s="257"/>
      <c r="R77" s="257"/>
      <c r="S77" s="256"/>
      <c r="T77" s="256"/>
      <c r="U77" s="256"/>
      <c r="V77" s="256"/>
      <c r="W77" s="256"/>
    </row>
    <row r="78" spans="1:28" s="69" customFormat="1" x14ac:dyDescent="0.25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</row>
    <row r="79" spans="1:28" s="69" customFormat="1" x14ac:dyDescent="0.25">
      <c r="A79" s="181"/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</row>
    <row r="80" spans="1:28" s="69" customFormat="1" x14ac:dyDescent="0.25">
      <c r="A80" s="181"/>
      <c r="B80" s="293" t="s">
        <v>159</v>
      </c>
      <c r="C80" s="293"/>
      <c r="D80" s="1426"/>
      <c r="E80" s="1426"/>
      <c r="F80" s="1427"/>
      <c r="G80" s="1427"/>
      <c r="H80" s="293"/>
      <c r="I80" s="1415" t="s">
        <v>160</v>
      </c>
      <c r="J80" s="1416"/>
      <c r="K80" s="1416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</row>
    <row r="81" spans="1:23" s="69" customFormat="1" x14ac:dyDescent="0.25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</row>
    <row r="82" spans="1:23" s="69" customFormat="1" x14ac:dyDescent="0.25">
      <c r="A82" s="181"/>
      <c r="B82" s="293" t="s">
        <v>223</v>
      </c>
      <c r="C82" s="293"/>
      <c r="D82" s="1426"/>
      <c r="E82" s="1426"/>
      <c r="F82" s="1427"/>
      <c r="G82" s="1427"/>
      <c r="H82" s="293"/>
      <c r="I82" s="1415" t="s">
        <v>283</v>
      </c>
      <c r="J82" s="1460"/>
      <c r="K82" s="1460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</row>
    <row r="83" spans="1:23" s="69" customFormat="1" x14ac:dyDescent="0.25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</row>
    <row r="84" spans="1:23" s="69" customFormat="1" x14ac:dyDescent="0.25">
      <c r="A84" s="181"/>
      <c r="B84" s="293" t="s">
        <v>222</v>
      </c>
      <c r="C84" s="293"/>
      <c r="D84" s="1426"/>
      <c r="E84" s="1426"/>
      <c r="F84" s="1427"/>
      <c r="G84" s="1427"/>
      <c r="H84" s="293"/>
      <c r="I84" s="1415" t="s">
        <v>283</v>
      </c>
      <c r="J84" s="1460"/>
      <c r="K84" s="1460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</row>
    <row r="85" spans="1:23" s="69" customFormat="1" x14ac:dyDescent="0.25">
      <c r="A85" s="71"/>
      <c r="B85" s="182"/>
      <c r="C85" s="1459" t="s">
        <v>83</v>
      </c>
      <c r="D85" s="1459"/>
      <c r="E85" s="1459"/>
      <c r="F85" s="1459"/>
      <c r="G85" s="1459"/>
      <c r="H85" s="1459"/>
      <c r="I85" s="1459"/>
      <c r="J85" s="1459"/>
      <c r="K85" s="1459"/>
      <c r="L85" s="183"/>
      <c r="M85" s="183"/>
      <c r="N85" s="181"/>
      <c r="O85" s="181"/>
      <c r="P85" s="181"/>
      <c r="Q85" s="181"/>
      <c r="R85" s="181"/>
      <c r="S85" s="181"/>
      <c r="T85" s="181"/>
      <c r="U85" s="181"/>
      <c r="V85" s="181"/>
      <c r="W85" s="181"/>
    </row>
  </sheetData>
  <mergeCells count="69">
    <mergeCell ref="A9:W9"/>
    <mergeCell ref="H2:M2"/>
    <mergeCell ref="C3:C7"/>
    <mergeCell ref="Q4:R4"/>
    <mergeCell ref="I4:I7"/>
    <mergeCell ref="J4:J7"/>
    <mergeCell ref="M3:M7"/>
    <mergeCell ref="K4:K7"/>
    <mergeCell ref="D3:D7"/>
    <mergeCell ref="I3:L3"/>
    <mergeCell ref="F4:F7"/>
    <mergeCell ref="L4:L7"/>
    <mergeCell ref="N6:W6"/>
    <mergeCell ref="E4:E7"/>
    <mergeCell ref="V4:W4"/>
    <mergeCell ref="S4:U4"/>
    <mergeCell ref="A1:W1"/>
    <mergeCell ref="A2:A7"/>
    <mergeCell ref="B2:B7"/>
    <mergeCell ref="C2:F2"/>
    <mergeCell ref="G2:G7"/>
    <mergeCell ref="N4:P4"/>
    <mergeCell ref="H3:H7"/>
    <mergeCell ref="N2:W3"/>
    <mergeCell ref="E3:F3"/>
    <mergeCell ref="C85:K85"/>
    <mergeCell ref="D82:G82"/>
    <mergeCell ref="I82:K82"/>
    <mergeCell ref="D84:G84"/>
    <mergeCell ref="I84:K84"/>
    <mergeCell ref="A36:F36"/>
    <mergeCell ref="A37:W37"/>
    <mergeCell ref="A40:F40"/>
    <mergeCell ref="A41:F41"/>
    <mergeCell ref="A10:W10"/>
    <mergeCell ref="A19:B19"/>
    <mergeCell ref="A33:W33"/>
    <mergeCell ref="A32:F32"/>
    <mergeCell ref="A43:W43"/>
    <mergeCell ref="A44:A45"/>
    <mergeCell ref="N76:P76"/>
    <mergeCell ref="A75:M75"/>
    <mergeCell ref="A69:F69"/>
    <mergeCell ref="A74:M74"/>
    <mergeCell ref="A52:A53"/>
    <mergeCell ref="A62:A63"/>
    <mergeCell ref="A64:A65"/>
    <mergeCell ref="A66:A67"/>
    <mergeCell ref="V76:W76"/>
    <mergeCell ref="S76:U76"/>
    <mergeCell ref="A71:M71"/>
    <mergeCell ref="A50:A51"/>
    <mergeCell ref="Q76:R76"/>
    <mergeCell ref="A42:W42"/>
    <mergeCell ref="A20:W20"/>
    <mergeCell ref="A46:F46"/>
    <mergeCell ref="A47:W47"/>
    <mergeCell ref="I80:K80"/>
    <mergeCell ref="A48:A49"/>
    <mergeCell ref="A56:A57"/>
    <mergeCell ref="A58:A59"/>
    <mergeCell ref="A60:A61"/>
    <mergeCell ref="A54:A55"/>
    <mergeCell ref="A68:F68"/>
    <mergeCell ref="A72:M72"/>
    <mergeCell ref="A73:M73"/>
    <mergeCell ref="A76:M76"/>
    <mergeCell ref="A70:F70"/>
    <mergeCell ref="D80:G80"/>
  </mergeCells>
  <phoneticPr fontId="36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view="pageBreakPreview" topLeftCell="A49" workbookViewId="0">
      <selection activeCell="C55" sqref="C55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1406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6.710937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ht="15.75" x14ac:dyDescent="0.3">
      <c r="C1" s="1518" t="s">
        <v>316</v>
      </c>
      <c r="D1" s="1296"/>
      <c r="E1" s="1296"/>
      <c r="F1" s="1296"/>
      <c r="G1" s="1296"/>
      <c r="H1" s="1296"/>
      <c r="I1" s="1296"/>
      <c r="J1" s="1296"/>
      <c r="K1" s="1296"/>
      <c r="L1" s="1296"/>
      <c r="M1" s="1296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x14ac:dyDescent="0.25">
      <c r="C2" s="2" t="s">
        <v>211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x14ac:dyDescent="0.25">
      <c r="C3" s="1297" t="s">
        <v>0</v>
      </c>
      <c r="D3" s="1298" t="s">
        <v>1</v>
      </c>
      <c r="E3" s="1299" t="s">
        <v>2</v>
      </c>
      <c r="F3" s="1299"/>
      <c r="G3" s="1299"/>
      <c r="H3" s="1299"/>
      <c r="I3" s="1299"/>
      <c r="J3" s="1159"/>
      <c r="K3" s="1298" t="s">
        <v>3</v>
      </c>
      <c r="L3" s="1298" t="s">
        <v>4</v>
      </c>
      <c r="M3" s="1298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25">
      <c r="C4" s="1297"/>
      <c r="D4" s="1298"/>
      <c r="E4" s="1298" t="s">
        <v>6</v>
      </c>
      <c r="F4" s="1300" t="s">
        <v>7</v>
      </c>
      <c r="G4" s="1300"/>
      <c r="H4" s="1300"/>
      <c r="I4" s="1300"/>
      <c r="J4" s="1298" t="s">
        <v>8</v>
      </c>
      <c r="K4" s="1298"/>
      <c r="L4" s="1298"/>
      <c r="M4" s="1298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25">
      <c r="C5" s="1297"/>
      <c r="D5" s="1298"/>
      <c r="E5" s="1159"/>
      <c r="F5" s="1298" t="s">
        <v>9</v>
      </c>
      <c r="G5" s="1299" t="s">
        <v>10</v>
      </c>
      <c r="H5" s="1159"/>
      <c r="I5" s="1159"/>
      <c r="J5" s="1159"/>
      <c r="K5" s="1298"/>
      <c r="L5" s="1298"/>
      <c r="M5" s="1298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25">
      <c r="C6" s="1297"/>
      <c r="D6" s="1298"/>
      <c r="E6" s="1159"/>
      <c r="F6" s="1301"/>
      <c r="G6" s="1298" t="s">
        <v>11</v>
      </c>
      <c r="H6" s="1298" t="s">
        <v>12</v>
      </c>
      <c r="I6" s="1298" t="s">
        <v>13</v>
      </c>
      <c r="J6" s="1159"/>
      <c r="K6" s="1298"/>
      <c r="L6" s="1298"/>
      <c r="M6" s="1298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1297"/>
      <c r="D7" s="1298"/>
      <c r="E7" s="1159"/>
      <c r="F7" s="1301"/>
      <c r="G7" s="1298"/>
      <c r="H7" s="1298"/>
      <c r="I7" s="1298"/>
      <c r="J7" s="1159"/>
      <c r="K7" s="1298"/>
      <c r="L7" s="1298"/>
      <c r="M7" s="1298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1297"/>
      <c r="D8" s="1298"/>
      <c r="E8" s="1159"/>
      <c r="F8" s="1301"/>
      <c r="G8" s="1298"/>
      <c r="H8" s="1298"/>
      <c r="I8" s="1298"/>
      <c r="J8" s="1159"/>
      <c r="K8" s="1298"/>
      <c r="L8" s="1298"/>
      <c r="M8" s="129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C9" s="1297"/>
      <c r="D9" s="1298"/>
      <c r="E9" s="1159"/>
      <c r="F9" s="1301"/>
      <c r="G9" s="1298"/>
      <c r="H9" s="1298"/>
      <c r="I9" s="1298"/>
      <c r="J9" s="1159"/>
      <c r="K9" s="1298"/>
      <c r="L9" s="1298"/>
      <c r="M9" s="129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18</v>
      </c>
      <c r="D10" s="5">
        <v>3</v>
      </c>
      <c r="E10" s="6">
        <f>D10*30</f>
        <v>90</v>
      </c>
      <c r="F10" s="6">
        <f t="shared" ref="F10:F16" si="0">G10+H10+I10</f>
        <v>60</v>
      </c>
      <c r="G10" s="6"/>
      <c r="H10" s="6"/>
      <c r="I10" s="6">
        <v>60</v>
      </c>
      <c r="J10" s="6">
        <f>E10-F10</f>
        <v>30</v>
      </c>
      <c r="K10" s="7">
        <f>F10/15</f>
        <v>4</v>
      </c>
      <c r="L10" s="6" t="s">
        <v>17</v>
      </c>
      <c r="M10" s="7">
        <f>F10/E10*100</f>
        <v>66.666666666666657</v>
      </c>
      <c r="N10" s="3" t="s">
        <v>306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38.25" x14ac:dyDescent="0.25">
      <c r="A11" s="1" t="s">
        <v>17</v>
      </c>
      <c r="B11" s="1" t="s">
        <v>15</v>
      </c>
      <c r="C11" s="373" t="s">
        <v>296</v>
      </c>
      <c r="D11" s="7">
        <v>6</v>
      </c>
      <c r="E11" s="6">
        <f t="shared" ref="E11:E16" si="1">D11*30</f>
        <v>180</v>
      </c>
      <c r="F11" s="6">
        <f t="shared" si="0"/>
        <v>60</v>
      </c>
      <c r="G11" s="6">
        <v>30</v>
      </c>
      <c r="H11" s="6"/>
      <c r="I11" s="6">
        <v>30</v>
      </c>
      <c r="J11" s="6">
        <f t="shared" ref="J11:J16" si="2">E11-F11</f>
        <v>120</v>
      </c>
      <c r="K11" s="7">
        <f t="shared" ref="K11:K16" si="3">F11/15</f>
        <v>4</v>
      </c>
      <c r="L11" s="6" t="s">
        <v>28</v>
      </c>
      <c r="M11" s="7">
        <f t="shared" ref="M11:M16" si="4">F11/E11*100</f>
        <v>33.333333333333329</v>
      </c>
      <c r="N11" s="3" t="s">
        <v>232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291</v>
      </c>
      <c r="D12" s="7">
        <v>4</v>
      </c>
      <c r="E12" s="6">
        <f t="shared" si="1"/>
        <v>120</v>
      </c>
      <c r="F12" s="6">
        <f t="shared" si="0"/>
        <v>60</v>
      </c>
      <c r="G12" s="6">
        <v>30</v>
      </c>
      <c r="H12" s="6"/>
      <c r="I12" s="6">
        <v>30</v>
      </c>
      <c r="J12" s="6">
        <f t="shared" si="2"/>
        <v>60</v>
      </c>
      <c r="K12" s="7">
        <f t="shared" si="3"/>
        <v>4</v>
      </c>
      <c r="L12" s="6" t="s">
        <v>28</v>
      </c>
      <c r="M12" s="7">
        <f t="shared" si="4"/>
        <v>50</v>
      </c>
      <c r="N12" s="3" t="s">
        <v>307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13</v>
      </c>
      <c r="B13" s="1" t="s">
        <v>30</v>
      </c>
      <c r="C13" s="259" t="s">
        <v>249</v>
      </c>
      <c r="D13" s="7">
        <v>4</v>
      </c>
      <c r="E13" s="6">
        <f t="shared" si="1"/>
        <v>120</v>
      </c>
      <c r="F13" s="6">
        <f t="shared" si="0"/>
        <v>45</v>
      </c>
      <c r="G13" s="6">
        <v>30</v>
      </c>
      <c r="H13" s="6"/>
      <c r="I13" s="6">
        <v>15</v>
      </c>
      <c r="J13" s="6">
        <f t="shared" si="2"/>
        <v>75</v>
      </c>
      <c r="K13" s="7">
        <f t="shared" si="3"/>
        <v>3</v>
      </c>
      <c r="L13" s="6" t="s">
        <v>19</v>
      </c>
      <c r="M13" s="7">
        <f t="shared" si="4"/>
        <v>37.5</v>
      </c>
      <c r="N13" s="3" t="s">
        <v>314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13</v>
      </c>
      <c r="B14" s="1" t="s">
        <v>15</v>
      </c>
      <c r="C14" s="11" t="s">
        <v>237</v>
      </c>
      <c r="D14" s="7">
        <v>5</v>
      </c>
      <c r="E14" s="6">
        <f t="shared" si="1"/>
        <v>150</v>
      </c>
      <c r="F14" s="6">
        <f t="shared" si="0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3" t="s">
        <v>314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30</v>
      </c>
      <c r="C15" s="4" t="s">
        <v>308</v>
      </c>
      <c r="D15" s="7">
        <v>3</v>
      </c>
      <c r="E15" s="6">
        <f t="shared" si="1"/>
        <v>90</v>
      </c>
      <c r="F15" s="6">
        <f t="shared" si="0"/>
        <v>30</v>
      </c>
      <c r="G15" s="6">
        <v>15</v>
      </c>
      <c r="H15" s="6"/>
      <c r="I15" s="6">
        <v>15</v>
      </c>
      <c r="J15" s="6">
        <f t="shared" si="2"/>
        <v>60</v>
      </c>
      <c r="K15" s="7">
        <f t="shared" si="3"/>
        <v>2</v>
      </c>
      <c r="L15" s="6" t="s">
        <v>17</v>
      </c>
      <c r="M15" s="7">
        <f t="shared" si="4"/>
        <v>33.333333333333329</v>
      </c>
      <c r="N15" s="3" t="s">
        <v>230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13</v>
      </c>
      <c r="B16" s="1" t="s">
        <v>15</v>
      </c>
      <c r="C16" s="4" t="s">
        <v>247</v>
      </c>
      <c r="D16" s="7">
        <v>5</v>
      </c>
      <c r="E16" s="6">
        <f t="shared" si="1"/>
        <v>150</v>
      </c>
      <c r="F16" s="6">
        <f t="shared" si="0"/>
        <v>60</v>
      </c>
      <c r="G16" s="6">
        <v>30</v>
      </c>
      <c r="H16" s="6"/>
      <c r="I16" s="6">
        <v>30</v>
      </c>
      <c r="J16" s="6">
        <f t="shared" si="2"/>
        <v>90</v>
      </c>
      <c r="K16" s="7">
        <f t="shared" si="3"/>
        <v>4</v>
      </c>
      <c r="L16" s="6" t="s">
        <v>19</v>
      </c>
      <c r="M16" s="7">
        <f t="shared" si="4"/>
        <v>40</v>
      </c>
      <c r="N16" s="3" t="s">
        <v>314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8" t="s">
        <v>23</v>
      </c>
      <c r="D17" s="286">
        <f t="shared" ref="D17:K17" si="5">SUM(D10:D16)</f>
        <v>30</v>
      </c>
      <c r="E17" s="285">
        <f t="shared" si="5"/>
        <v>900</v>
      </c>
      <c r="F17" s="285">
        <f t="shared" si="5"/>
        <v>375</v>
      </c>
      <c r="G17" s="285">
        <f t="shared" si="5"/>
        <v>165</v>
      </c>
      <c r="H17" s="285">
        <f t="shared" si="5"/>
        <v>0</v>
      </c>
      <c r="I17" s="285">
        <f t="shared" si="5"/>
        <v>210</v>
      </c>
      <c r="J17" s="285">
        <f t="shared" si="5"/>
        <v>525</v>
      </c>
      <c r="K17" s="285">
        <f t="shared" si="5"/>
        <v>25</v>
      </c>
      <c r="L17" s="285"/>
      <c r="M17" s="28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9" t="s">
        <v>24</v>
      </c>
      <c r="D18" s="12">
        <f>30-D17</f>
        <v>0</v>
      </c>
      <c r="E18" s="10"/>
      <c r="F18" s="10"/>
      <c r="G18" s="10"/>
      <c r="H18" s="10"/>
      <c r="I18" s="10"/>
      <c r="J18" s="10"/>
      <c r="K18" s="10"/>
      <c r="L18" s="1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9"/>
      <c r="D19" s="10"/>
      <c r="E19" s="10"/>
      <c r="F19" s="10"/>
      <c r="G19" s="10"/>
      <c r="H19" s="10"/>
      <c r="I19" s="10"/>
      <c r="J19" s="10"/>
      <c r="K19" s="10"/>
      <c r="L19" s="1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2" t="s">
        <v>25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1297" t="s">
        <v>0</v>
      </c>
      <c r="D21" s="1298" t="s">
        <v>1</v>
      </c>
      <c r="E21" s="1299" t="s">
        <v>2</v>
      </c>
      <c r="F21" s="1299"/>
      <c r="G21" s="1299"/>
      <c r="H21" s="1299"/>
      <c r="I21" s="1299"/>
      <c r="J21" s="1159"/>
      <c r="K21" s="1298" t="s">
        <v>3</v>
      </c>
      <c r="L21" s="1298" t="s">
        <v>4</v>
      </c>
      <c r="M21" s="1298" t="s">
        <v>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5">
      <c r="C22" s="1297"/>
      <c r="D22" s="1298"/>
      <c r="E22" s="1298" t="s">
        <v>6</v>
      </c>
      <c r="F22" s="1300" t="s">
        <v>7</v>
      </c>
      <c r="G22" s="1300"/>
      <c r="H22" s="1300"/>
      <c r="I22" s="1300"/>
      <c r="J22" s="1298" t="s">
        <v>26</v>
      </c>
      <c r="K22" s="1298"/>
      <c r="L22" s="1298"/>
      <c r="M22" s="1298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1297"/>
      <c r="D23" s="1298"/>
      <c r="E23" s="1159"/>
      <c r="F23" s="1298" t="s">
        <v>9</v>
      </c>
      <c r="G23" s="1299" t="s">
        <v>10</v>
      </c>
      <c r="H23" s="1159"/>
      <c r="I23" s="1159"/>
      <c r="J23" s="1159"/>
      <c r="K23" s="1298"/>
      <c r="L23" s="1298"/>
      <c r="M23" s="1298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1297"/>
      <c r="D24" s="1298"/>
      <c r="E24" s="1159"/>
      <c r="F24" s="1301"/>
      <c r="G24" s="1517" t="s">
        <v>27</v>
      </c>
      <c r="H24" s="1517" t="s">
        <v>309</v>
      </c>
      <c r="I24" s="1517" t="s">
        <v>310</v>
      </c>
      <c r="J24" s="1159"/>
      <c r="K24" s="1298"/>
      <c r="L24" s="1298"/>
      <c r="M24" s="1298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1297"/>
      <c r="D25" s="1298"/>
      <c r="E25" s="1159"/>
      <c r="F25" s="1301"/>
      <c r="G25" s="1517"/>
      <c r="H25" s="1517"/>
      <c r="I25" s="1517"/>
      <c r="J25" s="1159"/>
      <c r="K25" s="1298"/>
      <c r="L25" s="1298"/>
      <c r="M25" s="1298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1297"/>
      <c r="D26" s="1298"/>
      <c r="E26" s="1159"/>
      <c r="F26" s="1301"/>
      <c r="G26" s="1517"/>
      <c r="H26" s="1517"/>
      <c r="I26" s="1517"/>
      <c r="J26" s="1159"/>
      <c r="K26" s="1298"/>
      <c r="L26" s="1298"/>
      <c r="M26" s="1298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1297"/>
      <c r="D27" s="1298"/>
      <c r="E27" s="1159"/>
      <c r="F27" s="1301"/>
      <c r="G27" s="1517"/>
      <c r="H27" s="1517"/>
      <c r="I27" s="1517"/>
      <c r="J27" s="1159"/>
      <c r="K27" s="1298"/>
      <c r="L27" s="1298"/>
      <c r="M27" s="1298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" t="s">
        <v>18</v>
      </c>
      <c r="D28" s="5">
        <v>3.5</v>
      </c>
      <c r="E28" s="6">
        <f>D28*30</f>
        <v>105</v>
      </c>
      <c r="F28" s="6">
        <f>G28+H28+I28</f>
        <v>72</v>
      </c>
      <c r="G28" s="6"/>
      <c r="H28" s="6"/>
      <c r="I28" s="6">
        <v>72</v>
      </c>
      <c r="J28" s="6">
        <f>E28-F28</f>
        <v>33</v>
      </c>
      <c r="K28" s="7">
        <f>F28/18</f>
        <v>4</v>
      </c>
      <c r="L28" s="6" t="s">
        <v>28</v>
      </c>
      <c r="M28" s="7">
        <f>F28/E28*100</f>
        <v>68.571428571428569</v>
      </c>
      <c r="N28" s="3" t="s">
        <v>306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13</v>
      </c>
      <c r="B29" s="1" t="s">
        <v>15</v>
      </c>
      <c r="C29" s="4" t="s">
        <v>303</v>
      </c>
      <c r="D29" s="7">
        <v>4.5</v>
      </c>
      <c r="E29" s="6">
        <f t="shared" ref="E29:E35" si="6">D29*30</f>
        <v>135</v>
      </c>
      <c r="F29" s="6">
        <f t="shared" ref="F29:F35" si="7">G29+H29+I29</f>
        <v>0</v>
      </c>
      <c r="G29" s="6"/>
      <c r="H29" s="6"/>
      <c r="I29" s="6"/>
      <c r="J29" s="6">
        <f t="shared" ref="J29:J35" si="8">E29-F29</f>
        <v>135</v>
      </c>
      <c r="K29" s="7">
        <f t="shared" ref="K29:K35" si="9">F29/18</f>
        <v>0</v>
      </c>
      <c r="L29" s="6" t="s">
        <v>28</v>
      </c>
      <c r="M29" s="7">
        <f t="shared" ref="M29:M35" si="10">F29/E29*100</f>
        <v>0</v>
      </c>
      <c r="N29" s="3" t="s">
        <v>314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26.25" x14ac:dyDescent="0.25">
      <c r="A30" s="1" t="s">
        <v>13</v>
      </c>
      <c r="B30" s="1" t="s">
        <v>30</v>
      </c>
      <c r="C30" s="4" t="s">
        <v>286</v>
      </c>
      <c r="D30" s="7">
        <v>4</v>
      </c>
      <c r="E30" s="6">
        <f t="shared" si="6"/>
        <v>120</v>
      </c>
      <c r="F30" s="6">
        <f t="shared" si="7"/>
        <v>54</v>
      </c>
      <c r="G30" s="6">
        <v>36</v>
      </c>
      <c r="H30" s="6"/>
      <c r="I30" s="6">
        <v>18</v>
      </c>
      <c r="J30" s="6">
        <f t="shared" si="8"/>
        <v>66</v>
      </c>
      <c r="K30" s="7">
        <f t="shared" si="9"/>
        <v>3</v>
      </c>
      <c r="L30" s="6" t="s">
        <v>19</v>
      </c>
      <c r="M30" s="7">
        <f t="shared" si="10"/>
        <v>45</v>
      </c>
      <c r="N30" s="3" t="s">
        <v>314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13</v>
      </c>
      <c r="B31" s="1" t="s">
        <v>15</v>
      </c>
      <c r="C31" s="11" t="s">
        <v>251</v>
      </c>
      <c r="D31" s="7">
        <v>4</v>
      </c>
      <c r="E31" s="6">
        <f t="shared" si="6"/>
        <v>120</v>
      </c>
      <c r="F31" s="6">
        <f t="shared" si="7"/>
        <v>54</v>
      </c>
      <c r="G31" s="6">
        <v>36</v>
      </c>
      <c r="H31" s="6"/>
      <c r="I31" s="6">
        <v>18</v>
      </c>
      <c r="J31" s="6">
        <f t="shared" si="8"/>
        <v>66</v>
      </c>
      <c r="K31" s="7">
        <f t="shared" si="9"/>
        <v>3</v>
      </c>
      <c r="L31" s="6" t="s">
        <v>19</v>
      </c>
      <c r="M31" s="7">
        <f t="shared" si="10"/>
        <v>45</v>
      </c>
      <c r="N31" s="3" t="s">
        <v>314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13</v>
      </c>
      <c r="B32" s="1" t="s">
        <v>15</v>
      </c>
      <c r="C32" s="260" t="s">
        <v>285</v>
      </c>
      <c r="D32" s="7">
        <v>5</v>
      </c>
      <c r="E32" s="6">
        <f t="shared" si="6"/>
        <v>150</v>
      </c>
      <c r="F32" s="6">
        <f t="shared" si="7"/>
        <v>72</v>
      </c>
      <c r="G32" s="6">
        <v>36</v>
      </c>
      <c r="H32" s="6"/>
      <c r="I32" s="6">
        <v>36</v>
      </c>
      <c r="J32" s="6">
        <f t="shared" si="8"/>
        <v>78</v>
      </c>
      <c r="K32" s="7">
        <f t="shared" si="9"/>
        <v>4</v>
      </c>
      <c r="L32" s="6" t="s">
        <v>19</v>
      </c>
      <c r="M32" s="7">
        <f t="shared" si="10"/>
        <v>48</v>
      </c>
      <c r="N32" s="3" t="s">
        <v>314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13</v>
      </c>
      <c r="B33" s="1" t="s">
        <v>15</v>
      </c>
      <c r="C33" s="4" t="s">
        <v>252</v>
      </c>
      <c r="D33" s="7">
        <v>1</v>
      </c>
      <c r="E33" s="6">
        <f t="shared" si="6"/>
        <v>30</v>
      </c>
      <c r="F33" s="6">
        <f t="shared" si="7"/>
        <v>0</v>
      </c>
      <c r="G33" s="6"/>
      <c r="H33" s="6"/>
      <c r="I33" s="6"/>
      <c r="J33" s="6">
        <f t="shared" si="8"/>
        <v>30</v>
      </c>
      <c r="K33" s="7">
        <f t="shared" si="9"/>
        <v>0</v>
      </c>
      <c r="L33" s="6" t="s">
        <v>28</v>
      </c>
      <c r="M33" s="7">
        <f t="shared" si="10"/>
        <v>0</v>
      </c>
      <c r="N33" s="3" t="s">
        <v>314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13</v>
      </c>
      <c r="B34" s="1" t="s">
        <v>15</v>
      </c>
      <c r="C34" s="4" t="s">
        <v>300</v>
      </c>
      <c r="D34" s="7">
        <v>4</v>
      </c>
      <c r="E34" s="6">
        <f t="shared" si="6"/>
        <v>120</v>
      </c>
      <c r="F34" s="6">
        <f t="shared" si="7"/>
        <v>54</v>
      </c>
      <c r="G34" s="6">
        <v>36</v>
      </c>
      <c r="H34" s="6"/>
      <c r="I34" s="6">
        <v>18</v>
      </c>
      <c r="J34" s="6">
        <f t="shared" si="8"/>
        <v>66</v>
      </c>
      <c r="K34" s="7">
        <f t="shared" si="9"/>
        <v>3</v>
      </c>
      <c r="L34" s="6" t="s">
        <v>28</v>
      </c>
      <c r="M34" s="7">
        <f t="shared" si="10"/>
        <v>45</v>
      </c>
      <c r="N34" s="3" t="s">
        <v>229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26.25" x14ac:dyDescent="0.25">
      <c r="A35" s="1" t="s">
        <v>13</v>
      </c>
      <c r="B35" s="1" t="s">
        <v>30</v>
      </c>
      <c r="C35" s="4" t="s">
        <v>326</v>
      </c>
      <c r="D35" s="7">
        <v>4</v>
      </c>
      <c r="E35" s="6">
        <f t="shared" si="6"/>
        <v>120</v>
      </c>
      <c r="F35" s="6">
        <f t="shared" si="7"/>
        <v>54</v>
      </c>
      <c r="G35" s="6">
        <v>36</v>
      </c>
      <c r="H35" s="6"/>
      <c r="I35" s="6">
        <v>18</v>
      </c>
      <c r="J35" s="6">
        <f t="shared" si="8"/>
        <v>66</v>
      </c>
      <c r="K35" s="7">
        <f t="shared" si="9"/>
        <v>3</v>
      </c>
      <c r="L35" s="6" t="s">
        <v>17</v>
      </c>
      <c r="M35" s="7">
        <f t="shared" si="10"/>
        <v>45</v>
      </c>
      <c r="N35" s="3" t="s">
        <v>314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8" t="s">
        <v>23</v>
      </c>
      <c r="D36" s="286">
        <f>SUM(D28:D35)</f>
        <v>30</v>
      </c>
      <c r="E36" s="285">
        <f t="shared" ref="E36:K36" si="11">SUM(E28:E35)</f>
        <v>900</v>
      </c>
      <c r="F36" s="285">
        <f t="shared" si="11"/>
        <v>360</v>
      </c>
      <c r="G36" s="285">
        <f t="shared" si="11"/>
        <v>180</v>
      </c>
      <c r="H36" s="285">
        <f t="shared" si="11"/>
        <v>0</v>
      </c>
      <c r="I36" s="285">
        <f t="shared" si="11"/>
        <v>180</v>
      </c>
      <c r="J36" s="285">
        <f t="shared" si="11"/>
        <v>540</v>
      </c>
      <c r="K36" s="285">
        <f t="shared" si="11"/>
        <v>20</v>
      </c>
      <c r="L36" s="285"/>
      <c r="M36" s="285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9" t="s">
        <v>24</v>
      </c>
      <c r="D37" s="12">
        <f>30-D36</f>
        <v>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9"/>
      <c r="D38" s="12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212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1297" t="s">
        <v>0</v>
      </c>
      <c r="D41" s="1298" t="s">
        <v>1</v>
      </c>
      <c r="E41" s="1299" t="s">
        <v>2</v>
      </c>
      <c r="F41" s="1299"/>
      <c r="G41" s="1299"/>
      <c r="H41" s="1299"/>
      <c r="I41" s="1299"/>
      <c r="J41" s="1159"/>
      <c r="K41" s="1298" t="s">
        <v>3</v>
      </c>
      <c r="L41" s="1298" t="s">
        <v>4</v>
      </c>
      <c r="M41" s="1298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1297"/>
      <c r="D42" s="1298"/>
      <c r="E42" s="1298" t="s">
        <v>6</v>
      </c>
      <c r="F42" s="1300" t="s">
        <v>7</v>
      </c>
      <c r="G42" s="1300"/>
      <c r="H42" s="1300"/>
      <c r="I42" s="1300"/>
      <c r="J42" s="1298" t="s">
        <v>26</v>
      </c>
      <c r="K42" s="1298"/>
      <c r="L42" s="1298"/>
      <c r="M42" s="1298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1297"/>
      <c r="D43" s="1298"/>
      <c r="E43" s="1159"/>
      <c r="F43" s="1298" t="s">
        <v>9</v>
      </c>
      <c r="G43" s="1299" t="s">
        <v>10</v>
      </c>
      <c r="H43" s="1159"/>
      <c r="I43" s="1159"/>
      <c r="J43" s="1159"/>
      <c r="K43" s="1298"/>
      <c r="L43" s="1298"/>
      <c r="M43" s="1298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1297"/>
      <c r="D44" s="1298"/>
      <c r="E44" s="1159"/>
      <c r="F44" s="1301"/>
      <c r="G44" s="1298" t="s">
        <v>27</v>
      </c>
      <c r="H44" s="1298" t="s">
        <v>309</v>
      </c>
      <c r="I44" s="1298" t="s">
        <v>310</v>
      </c>
      <c r="J44" s="1159"/>
      <c r="K44" s="1298"/>
      <c r="L44" s="1298"/>
      <c r="M44" s="1298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1297"/>
      <c r="D45" s="1298"/>
      <c r="E45" s="1159"/>
      <c r="F45" s="1301"/>
      <c r="G45" s="1298"/>
      <c r="H45" s="1298"/>
      <c r="I45" s="1298"/>
      <c r="J45" s="1159"/>
      <c r="K45" s="1298"/>
      <c r="L45" s="1298"/>
      <c r="M45" s="1298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C46" s="1297"/>
      <c r="D46" s="1298"/>
      <c r="E46" s="1159"/>
      <c r="F46" s="1301"/>
      <c r="G46" s="1298"/>
      <c r="H46" s="1298"/>
      <c r="I46" s="1298"/>
      <c r="J46" s="1159"/>
      <c r="K46" s="1298"/>
      <c r="L46" s="1298"/>
      <c r="M46" s="1298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C47" s="1297"/>
      <c r="D47" s="1298"/>
      <c r="E47" s="1159"/>
      <c r="F47" s="1301"/>
      <c r="G47" s="1298"/>
      <c r="H47" s="1298"/>
      <c r="I47" s="1298"/>
      <c r="J47" s="1159"/>
      <c r="K47" s="1298"/>
      <c r="L47" s="1298"/>
      <c r="M47" s="1298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40</v>
      </c>
      <c r="D48" s="5">
        <v>3</v>
      </c>
      <c r="E48" s="6">
        <f>D48*30</f>
        <v>90</v>
      </c>
      <c r="F48" s="6">
        <f>G48+H48+I48</f>
        <v>30</v>
      </c>
      <c r="G48" s="6">
        <v>15</v>
      </c>
      <c r="H48" s="6">
        <v>8</v>
      </c>
      <c r="I48" s="6">
        <v>7</v>
      </c>
      <c r="J48" s="6">
        <f>E48-F48</f>
        <v>60</v>
      </c>
      <c r="K48" s="7">
        <f>F48/15</f>
        <v>2</v>
      </c>
      <c r="L48" s="6" t="s">
        <v>28</v>
      </c>
      <c r="M48" s="7">
        <f>F48/E48*100</f>
        <v>33.333333333333329</v>
      </c>
      <c r="N48" s="3" t="s">
        <v>311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30</v>
      </c>
      <c r="C49" s="11" t="s">
        <v>253</v>
      </c>
      <c r="D49" s="7">
        <v>4</v>
      </c>
      <c r="E49" s="6">
        <f t="shared" ref="E49:E54" si="12">D49*30</f>
        <v>120</v>
      </c>
      <c r="F49" s="6">
        <f t="shared" ref="F49:F54" si="13">G49+H49+I49</f>
        <v>45</v>
      </c>
      <c r="G49" s="6">
        <v>30</v>
      </c>
      <c r="H49" s="6"/>
      <c r="I49" s="6">
        <v>15</v>
      </c>
      <c r="J49" s="6">
        <f t="shared" ref="J49:J54" si="14">E49-F49</f>
        <v>75</v>
      </c>
      <c r="K49" s="7">
        <f t="shared" ref="K49:K54" si="15">F49/15</f>
        <v>3</v>
      </c>
      <c r="L49" s="6" t="s">
        <v>17</v>
      </c>
      <c r="M49" s="7">
        <f t="shared" ref="M49:M54" si="16">F49/E49*100</f>
        <v>37.5</v>
      </c>
      <c r="N49" s="3" t="s">
        <v>314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39" x14ac:dyDescent="0.25">
      <c r="A50" s="1" t="s">
        <v>13</v>
      </c>
      <c r="B50" s="1" t="s">
        <v>30</v>
      </c>
      <c r="C50" s="11" t="s">
        <v>315</v>
      </c>
      <c r="D50" s="7">
        <v>4</v>
      </c>
      <c r="E50" s="6">
        <f t="shared" si="12"/>
        <v>120</v>
      </c>
      <c r="F50" s="6">
        <f t="shared" si="13"/>
        <v>45</v>
      </c>
      <c r="G50" s="6">
        <v>30</v>
      </c>
      <c r="H50" s="6"/>
      <c r="I50" s="6">
        <v>15</v>
      </c>
      <c r="J50" s="6">
        <f t="shared" si="14"/>
        <v>75</v>
      </c>
      <c r="K50" s="7">
        <f t="shared" si="15"/>
        <v>3</v>
      </c>
      <c r="L50" s="6" t="s">
        <v>19</v>
      </c>
      <c r="M50" s="7">
        <f t="shared" si="16"/>
        <v>37.5</v>
      </c>
      <c r="N50" s="3" t="s">
        <v>314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30</v>
      </c>
      <c r="C51" s="291" t="s">
        <v>254</v>
      </c>
      <c r="D51" s="7">
        <v>4</v>
      </c>
      <c r="E51" s="6">
        <f t="shared" si="12"/>
        <v>120</v>
      </c>
      <c r="F51" s="6">
        <f t="shared" si="13"/>
        <v>45</v>
      </c>
      <c r="G51" s="6">
        <v>15</v>
      </c>
      <c r="H51" s="6"/>
      <c r="I51" s="6">
        <v>30</v>
      </c>
      <c r="J51" s="6">
        <f t="shared" si="14"/>
        <v>75</v>
      </c>
      <c r="K51" s="7">
        <f t="shared" si="15"/>
        <v>3</v>
      </c>
      <c r="L51" s="6" t="s">
        <v>28</v>
      </c>
      <c r="M51" s="7">
        <f t="shared" si="16"/>
        <v>37.5</v>
      </c>
      <c r="N51" s="3" t="s">
        <v>314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238</v>
      </c>
      <c r="D52" s="7">
        <v>6</v>
      </c>
      <c r="E52" s="6">
        <f t="shared" si="12"/>
        <v>180</v>
      </c>
      <c r="F52" s="6">
        <f t="shared" si="13"/>
        <v>60</v>
      </c>
      <c r="G52" s="6">
        <v>30</v>
      </c>
      <c r="H52" s="6"/>
      <c r="I52" s="6">
        <v>30</v>
      </c>
      <c r="J52" s="6">
        <f t="shared" si="14"/>
        <v>120</v>
      </c>
      <c r="K52" s="7">
        <f t="shared" si="15"/>
        <v>4</v>
      </c>
      <c r="L52" s="6" t="s">
        <v>19</v>
      </c>
      <c r="M52" s="7">
        <f t="shared" si="16"/>
        <v>33.333333333333329</v>
      </c>
      <c r="N52" s="3" t="s">
        <v>314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39" x14ac:dyDescent="0.25">
      <c r="A53" s="1" t="s">
        <v>13</v>
      </c>
      <c r="B53" s="1" t="s">
        <v>30</v>
      </c>
      <c r="C53" s="4" t="s">
        <v>317</v>
      </c>
      <c r="D53" s="7">
        <v>4</v>
      </c>
      <c r="E53" s="6">
        <f t="shared" si="12"/>
        <v>120</v>
      </c>
      <c r="F53" s="6">
        <f t="shared" si="13"/>
        <v>45</v>
      </c>
      <c r="G53" s="6">
        <v>30</v>
      </c>
      <c r="H53" s="6"/>
      <c r="I53" s="6">
        <v>15</v>
      </c>
      <c r="J53" s="6">
        <f t="shared" si="14"/>
        <v>75</v>
      </c>
      <c r="K53" s="7">
        <f t="shared" si="15"/>
        <v>3</v>
      </c>
      <c r="L53" s="6" t="s">
        <v>17</v>
      </c>
      <c r="M53" s="7">
        <f t="shared" si="16"/>
        <v>37.5</v>
      </c>
      <c r="N53" s="3" t="s">
        <v>314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26.25" x14ac:dyDescent="0.25">
      <c r="A54" s="1" t="s">
        <v>13</v>
      </c>
      <c r="B54" s="1" t="s">
        <v>30</v>
      </c>
      <c r="C54" s="11" t="s">
        <v>243</v>
      </c>
      <c r="D54" s="7">
        <v>5</v>
      </c>
      <c r="E54" s="6">
        <f t="shared" si="12"/>
        <v>150</v>
      </c>
      <c r="F54" s="6">
        <f t="shared" si="13"/>
        <v>60</v>
      </c>
      <c r="G54" s="6">
        <v>30</v>
      </c>
      <c r="H54" s="6"/>
      <c r="I54" s="6">
        <v>30</v>
      </c>
      <c r="J54" s="6">
        <f t="shared" si="14"/>
        <v>90</v>
      </c>
      <c r="K54" s="7">
        <f t="shared" si="15"/>
        <v>4</v>
      </c>
      <c r="L54" s="6" t="s">
        <v>19</v>
      </c>
      <c r="M54" s="7">
        <f t="shared" si="16"/>
        <v>40</v>
      </c>
      <c r="N54" s="3" t="s">
        <v>314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8" t="s">
        <v>23</v>
      </c>
      <c r="D55" s="286">
        <f>SUM(D48:D54)</f>
        <v>30</v>
      </c>
      <c r="E55" s="285">
        <f t="shared" ref="E55:L55" si="17">SUM(E48:E54)</f>
        <v>900</v>
      </c>
      <c r="F55" s="285">
        <f t="shared" si="17"/>
        <v>330</v>
      </c>
      <c r="G55" s="285">
        <f t="shared" si="17"/>
        <v>180</v>
      </c>
      <c r="H55" s="285">
        <f t="shared" si="17"/>
        <v>8</v>
      </c>
      <c r="I55" s="285">
        <f t="shared" si="17"/>
        <v>142</v>
      </c>
      <c r="J55" s="285">
        <f t="shared" si="17"/>
        <v>570</v>
      </c>
      <c r="K55" s="285">
        <f t="shared" si="17"/>
        <v>22</v>
      </c>
      <c r="L55" s="286">
        <f t="shared" si="17"/>
        <v>0</v>
      </c>
      <c r="M55" s="286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9" t="s">
        <v>24</v>
      </c>
      <c r="D56" s="10">
        <f>30-D55</f>
        <v>0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9"/>
      <c r="D57" s="10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C58" s="2" t="s">
        <v>312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C59" s="1297" t="s">
        <v>0</v>
      </c>
      <c r="D59" s="1298" t="s">
        <v>1</v>
      </c>
      <c r="E59" s="1299" t="s">
        <v>2</v>
      </c>
      <c r="F59" s="1299"/>
      <c r="G59" s="1299"/>
      <c r="H59" s="1299"/>
      <c r="I59" s="1299"/>
      <c r="J59" s="1159"/>
      <c r="K59" s="1298" t="s">
        <v>3</v>
      </c>
      <c r="L59" s="1298" t="s">
        <v>4</v>
      </c>
      <c r="M59" s="1298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1297"/>
      <c r="D60" s="1298"/>
      <c r="E60" s="1298" t="s">
        <v>6</v>
      </c>
      <c r="F60" s="1300" t="s">
        <v>7</v>
      </c>
      <c r="G60" s="1300"/>
      <c r="H60" s="1300"/>
      <c r="I60" s="1300"/>
      <c r="J60" s="1298" t="s">
        <v>26</v>
      </c>
      <c r="K60" s="1298"/>
      <c r="L60" s="1298"/>
      <c r="M60" s="1298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1297"/>
      <c r="D61" s="1298"/>
      <c r="E61" s="1159"/>
      <c r="F61" s="1298" t="s">
        <v>9</v>
      </c>
      <c r="G61" s="1299" t="s">
        <v>10</v>
      </c>
      <c r="H61" s="1159"/>
      <c r="I61" s="1159"/>
      <c r="J61" s="1159"/>
      <c r="K61" s="1298"/>
      <c r="L61" s="1298"/>
      <c r="M61" s="1298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1297"/>
      <c r="D62" s="1298"/>
      <c r="E62" s="1159"/>
      <c r="F62" s="1301"/>
      <c r="G62" s="1298" t="s">
        <v>27</v>
      </c>
      <c r="H62" s="1298" t="s">
        <v>309</v>
      </c>
      <c r="I62" s="1298" t="s">
        <v>310</v>
      </c>
      <c r="J62" s="1159"/>
      <c r="K62" s="1298"/>
      <c r="L62" s="1298"/>
      <c r="M62" s="1298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1297"/>
      <c r="D63" s="1298"/>
      <c r="E63" s="1159"/>
      <c r="F63" s="1301"/>
      <c r="G63" s="1298"/>
      <c r="H63" s="1298"/>
      <c r="I63" s="1298"/>
      <c r="J63" s="1159"/>
      <c r="K63" s="1298"/>
      <c r="L63" s="1298"/>
      <c r="M63" s="1298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C64" s="1297"/>
      <c r="D64" s="1298"/>
      <c r="E64" s="1159"/>
      <c r="F64" s="1301"/>
      <c r="G64" s="1298"/>
      <c r="H64" s="1298"/>
      <c r="I64" s="1298"/>
      <c r="J64" s="1159"/>
      <c r="K64" s="1298"/>
      <c r="L64" s="1298"/>
      <c r="M64" s="1298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C65" s="1297"/>
      <c r="D65" s="1298"/>
      <c r="E65" s="1159"/>
      <c r="F65" s="1301"/>
      <c r="G65" s="1298"/>
      <c r="H65" s="1298"/>
      <c r="I65" s="1298"/>
      <c r="J65" s="1159"/>
      <c r="K65" s="1298"/>
      <c r="L65" s="1298"/>
      <c r="M65" s="1298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8" t="s">
        <v>152</v>
      </c>
      <c r="D66" s="5">
        <v>6</v>
      </c>
      <c r="E66" s="6">
        <f>D66*30</f>
        <v>180</v>
      </c>
      <c r="F66" s="6">
        <f>G66+H66+I66</f>
        <v>0</v>
      </c>
      <c r="G66" s="6"/>
      <c r="H66" s="6"/>
      <c r="I66" s="6"/>
      <c r="J66" s="6">
        <f>E66-F66</f>
        <v>180</v>
      </c>
      <c r="K66" s="7">
        <f>F66/13</f>
        <v>0</v>
      </c>
      <c r="L66" s="6" t="s">
        <v>28</v>
      </c>
      <c r="M66" s="7">
        <f>F66/E66*100</f>
        <v>0</v>
      </c>
      <c r="N66" s="3" t="s">
        <v>314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" t="s">
        <v>86</v>
      </c>
      <c r="D67" s="7">
        <v>3</v>
      </c>
      <c r="E67" s="6">
        <f t="shared" ref="E67:E73" si="18">D67*30</f>
        <v>90</v>
      </c>
      <c r="F67" s="6">
        <f t="shared" ref="F67:F73" si="19">G67+H67+I67</f>
        <v>0</v>
      </c>
      <c r="G67" s="6"/>
      <c r="H67" s="6"/>
      <c r="I67" s="6"/>
      <c r="J67" s="6">
        <f t="shared" ref="J67:J73" si="20">E67-F67</f>
        <v>90</v>
      </c>
      <c r="K67" s="7">
        <f t="shared" ref="K67:K73" si="21">F67/13</f>
        <v>0</v>
      </c>
      <c r="L67" s="6"/>
      <c r="M67" s="7">
        <f t="shared" ref="M67:M73" si="22">F67/E67*100</f>
        <v>0</v>
      </c>
      <c r="N67" s="3" t="s">
        <v>314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" t="s">
        <v>41</v>
      </c>
      <c r="D68" s="7">
        <v>3</v>
      </c>
      <c r="E68" s="6">
        <f t="shared" si="18"/>
        <v>90</v>
      </c>
      <c r="F68" s="6">
        <f t="shared" si="19"/>
        <v>0</v>
      </c>
      <c r="G68" s="6"/>
      <c r="H68" s="6"/>
      <c r="I68" s="6"/>
      <c r="J68" s="6">
        <f t="shared" si="20"/>
        <v>90</v>
      </c>
      <c r="K68" s="7">
        <f t="shared" si="21"/>
        <v>0</v>
      </c>
      <c r="L68" s="6"/>
      <c r="M68" s="7">
        <f t="shared" si="22"/>
        <v>0</v>
      </c>
      <c r="N68" s="3" t="s">
        <v>314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17</v>
      </c>
      <c r="B69" s="1" t="s">
        <v>15</v>
      </c>
      <c r="C69" s="4" t="s">
        <v>16</v>
      </c>
      <c r="D69" s="7">
        <v>3</v>
      </c>
      <c r="E69" s="6">
        <f t="shared" si="18"/>
        <v>90</v>
      </c>
      <c r="F69" s="6">
        <f t="shared" si="19"/>
        <v>39</v>
      </c>
      <c r="G69" s="6"/>
      <c r="H69" s="6"/>
      <c r="I69" s="6">
        <v>39</v>
      </c>
      <c r="J69" s="6">
        <f t="shared" si="20"/>
        <v>51</v>
      </c>
      <c r="K69" s="7">
        <f t="shared" si="21"/>
        <v>3</v>
      </c>
      <c r="L69" s="6" t="s">
        <v>17</v>
      </c>
      <c r="M69" s="7">
        <f t="shared" si="22"/>
        <v>43.333333333333336</v>
      </c>
      <c r="N69" s="3" t="s">
        <v>313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t="39" x14ac:dyDescent="0.25">
      <c r="A70" s="1" t="s">
        <v>13</v>
      </c>
      <c r="B70" s="1" t="s">
        <v>30</v>
      </c>
      <c r="C70" s="4" t="s">
        <v>241</v>
      </c>
      <c r="D70" s="7">
        <v>5</v>
      </c>
      <c r="E70" s="6">
        <f t="shared" si="18"/>
        <v>150</v>
      </c>
      <c r="F70" s="6">
        <f t="shared" si="19"/>
        <v>52</v>
      </c>
      <c r="G70" s="6">
        <v>26</v>
      </c>
      <c r="H70" s="6">
        <v>26</v>
      </c>
      <c r="I70" s="6"/>
      <c r="J70" s="6">
        <f t="shared" si="20"/>
        <v>98</v>
      </c>
      <c r="K70" s="7">
        <f t="shared" si="21"/>
        <v>4</v>
      </c>
      <c r="L70" s="6" t="s">
        <v>19</v>
      </c>
      <c r="M70" s="7">
        <f t="shared" si="22"/>
        <v>34.666666666666671</v>
      </c>
      <c r="N70" s="3" t="s">
        <v>314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t="26.25" x14ac:dyDescent="0.25">
      <c r="A71" s="1" t="s">
        <v>13</v>
      </c>
      <c r="B71" s="1" t="s">
        <v>30</v>
      </c>
      <c r="C71" s="11" t="s">
        <v>256</v>
      </c>
      <c r="D71" s="7">
        <v>4</v>
      </c>
      <c r="E71" s="6">
        <f>D71*30</f>
        <v>120</v>
      </c>
      <c r="F71" s="6">
        <f t="shared" si="19"/>
        <v>52</v>
      </c>
      <c r="G71" s="6">
        <v>26</v>
      </c>
      <c r="H71" s="6"/>
      <c r="I71" s="6">
        <v>26</v>
      </c>
      <c r="J71" s="6">
        <f>E71-F71</f>
        <v>68</v>
      </c>
      <c r="K71" s="7">
        <f t="shared" si="21"/>
        <v>4</v>
      </c>
      <c r="L71" s="6" t="s">
        <v>19</v>
      </c>
      <c r="M71" s="7">
        <f>F71/E71*100</f>
        <v>43.333333333333336</v>
      </c>
      <c r="N71" s="3" t="s">
        <v>314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4" t="s">
        <v>240</v>
      </c>
      <c r="D72" s="7">
        <v>5</v>
      </c>
      <c r="E72" s="6">
        <f t="shared" si="18"/>
        <v>150</v>
      </c>
      <c r="F72" s="6">
        <f t="shared" si="19"/>
        <v>65</v>
      </c>
      <c r="G72" s="6">
        <v>26</v>
      </c>
      <c r="H72" s="6"/>
      <c r="I72" s="6">
        <v>39</v>
      </c>
      <c r="J72" s="6">
        <f t="shared" si="20"/>
        <v>85</v>
      </c>
      <c r="K72" s="7">
        <f t="shared" si="21"/>
        <v>5</v>
      </c>
      <c r="L72" s="6" t="s">
        <v>19</v>
      </c>
      <c r="M72" s="7">
        <f t="shared" si="22"/>
        <v>43.333333333333336</v>
      </c>
      <c r="N72" s="3" t="s">
        <v>314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1" t="s">
        <v>15</v>
      </c>
      <c r="C73" s="4" t="s">
        <v>242</v>
      </c>
      <c r="D73" s="7">
        <v>1</v>
      </c>
      <c r="E73" s="6">
        <f t="shared" si="18"/>
        <v>30</v>
      </c>
      <c r="F73" s="6">
        <f t="shared" si="19"/>
        <v>0</v>
      </c>
      <c r="G73" s="6"/>
      <c r="H73" s="6"/>
      <c r="I73" s="6"/>
      <c r="J73" s="6">
        <f t="shared" si="20"/>
        <v>30</v>
      </c>
      <c r="K73" s="7">
        <f t="shared" si="21"/>
        <v>0</v>
      </c>
      <c r="L73" s="6" t="s">
        <v>28</v>
      </c>
      <c r="M73" s="7">
        <f t="shared" si="22"/>
        <v>0</v>
      </c>
      <c r="N73" s="3" t="s">
        <v>314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8" t="s">
        <v>23</v>
      </c>
      <c r="D74" s="286">
        <f t="shared" ref="D74:M74" si="23">SUM(D66:D73)</f>
        <v>30</v>
      </c>
      <c r="E74" s="285">
        <f t="shared" si="23"/>
        <v>900</v>
      </c>
      <c r="F74" s="285">
        <f t="shared" si="23"/>
        <v>208</v>
      </c>
      <c r="G74" s="285">
        <f t="shared" si="23"/>
        <v>78</v>
      </c>
      <c r="H74" s="285">
        <f t="shared" si="23"/>
        <v>26</v>
      </c>
      <c r="I74" s="285">
        <f t="shared" si="23"/>
        <v>104</v>
      </c>
      <c r="J74" s="285">
        <f t="shared" si="23"/>
        <v>692</v>
      </c>
      <c r="K74" s="285">
        <f>SUM(K66:K73)</f>
        <v>16</v>
      </c>
      <c r="L74" s="285">
        <f t="shared" si="23"/>
        <v>0</v>
      </c>
      <c r="M74" s="285">
        <f t="shared" si="23"/>
        <v>164.66666666666669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9" t="s">
        <v>24</v>
      </c>
      <c r="D75" s="12">
        <f>30-D74</f>
        <v>0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2" t="s">
        <v>23</v>
      </c>
      <c r="D77" s="13">
        <f>D78+D79</f>
        <v>120</v>
      </c>
      <c r="E77" s="13">
        <f>E78+E79</f>
        <v>3600</v>
      </c>
      <c r="F77" s="14">
        <f>E77/$E$77*100</f>
        <v>100</v>
      </c>
      <c r="G77" s="15"/>
      <c r="H77" s="16"/>
      <c r="I77" s="16"/>
      <c r="J77" s="16"/>
      <c r="K77" s="3" t="s">
        <v>306</v>
      </c>
      <c r="L77" s="3">
        <f t="shared" ref="L77:L85" ca="1" si="24">SUMIF($N$3:$N$74,K77,$D$3:$D$73)</f>
        <v>6.5</v>
      </c>
      <c r="N77" s="374">
        <f ca="1">L77/$D$77*100</f>
        <v>5.416666666666667</v>
      </c>
      <c r="P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1" t="s">
        <v>15</v>
      </c>
      <c r="C78" s="2" t="s">
        <v>42</v>
      </c>
      <c r="D78" s="14">
        <f>SUMIF(B$10:B$73,B78,D$10:D$73)</f>
        <v>75</v>
      </c>
      <c r="E78" s="1">
        <f>D78*30</f>
        <v>2250</v>
      </c>
      <c r="F78" s="14">
        <f>E78/E$77*100</f>
        <v>62.5</v>
      </c>
      <c r="G78" s="1"/>
      <c r="I78" s="17"/>
      <c r="J78" s="17"/>
      <c r="K78" s="3" t="s">
        <v>232</v>
      </c>
      <c r="L78" s="3">
        <f t="shared" ca="1" si="24"/>
        <v>6</v>
      </c>
      <c r="N78" s="374">
        <f t="shared" ref="N78:N86" ca="1" si="25">L78/$D$77*100</f>
        <v>5</v>
      </c>
      <c r="P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1" t="s">
        <v>30</v>
      </c>
      <c r="C79" s="2" t="s">
        <v>43</v>
      </c>
      <c r="D79" s="14">
        <f>SUMIF(B$10:B$73,B79,D$10:D$73)</f>
        <v>45</v>
      </c>
      <c r="E79" s="1">
        <f t="shared" ref="E79:E86" si="26">D79*30</f>
        <v>1350</v>
      </c>
      <c r="F79" s="261">
        <f>E79/E$77*100</f>
        <v>37.5</v>
      </c>
      <c r="G79" s="1"/>
      <c r="K79" s="3" t="s">
        <v>307</v>
      </c>
      <c r="L79" s="3">
        <f t="shared" ca="1" si="24"/>
        <v>4</v>
      </c>
      <c r="N79" s="374">
        <f t="shared" ca="1" si="25"/>
        <v>3.3333333333333335</v>
      </c>
      <c r="P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D80" s="1"/>
      <c r="E80" s="1"/>
      <c r="F80" s="1"/>
      <c r="G80" s="1"/>
      <c r="K80" s="3" t="s">
        <v>313</v>
      </c>
      <c r="L80" s="3">
        <f t="shared" ca="1" si="24"/>
        <v>3</v>
      </c>
      <c r="N80" s="374">
        <f t="shared" ca="1" si="25"/>
        <v>2.5</v>
      </c>
      <c r="P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2" t="s">
        <v>201</v>
      </c>
      <c r="D81" s="18">
        <f>D82+D83</f>
        <v>25.5</v>
      </c>
      <c r="E81" s="18">
        <f>E82+E83</f>
        <v>765</v>
      </c>
      <c r="F81" s="14">
        <f>E81/$E$81*100</f>
        <v>100</v>
      </c>
      <c r="G81" s="1"/>
      <c r="K81" s="3" t="s">
        <v>231</v>
      </c>
      <c r="L81" s="3">
        <f t="shared" ca="1" si="24"/>
        <v>0</v>
      </c>
      <c r="N81" s="374">
        <f t="shared" ca="1" si="25"/>
        <v>0</v>
      </c>
      <c r="P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A82" s="1" t="s">
        <v>17</v>
      </c>
      <c r="B82" s="1" t="s">
        <v>15</v>
      </c>
      <c r="C82" s="2" t="s">
        <v>42</v>
      </c>
      <c r="D82" s="1">
        <f>SUMIFS(D$10:D$73,A$10:A$73,A82,B$10:B$73,B82)</f>
        <v>22.5</v>
      </c>
      <c r="E82" s="1">
        <f t="shared" si="26"/>
        <v>675</v>
      </c>
      <c r="F82" s="14">
        <f>E82/E$81*100</f>
        <v>88.235294117647058</v>
      </c>
      <c r="G82" s="1"/>
      <c r="K82" s="3" t="s">
        <v>229</v>
      </c>
      <c r="L82" s="3">
        <f t="shared" ca="1" si="24"/>
        <v>4</v>
      </c>
      <c r="N82" s="374">
        <f t="shared" ca="1" si="25"/>
        <v>3.3333333333333335</v>
      </c>
      <c r="P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A83" s="1" t="s">
        <v>17</v>
      </c>
      <c r="B83" s="1" t="s">
        <v>30</v>
      </c>
      <c r="C83" s="2" t="s">
        <v>43</v>
      </c>
      <c r="D83" s="1">
        <f>SUMIFS(D$10:D$73,A$10:A$73,A83,B$10:B$73,B83)</f>
        <v>3</v>
      </c>
      <c r="E83" s="1">
        <f>D83*30</f>
        <v>90</v>
      </c>
      <c r="F83" s="14">
        <f>E83/E$81*100</f>
        <v>11.76470588235294</v>
      </c>
      <c r="G83" s="1"/>
      <c r="K83" s="3" t="s">
        <v>314</v>
      </c>
      <c r="L83" s="3">
        <f t="shared" ca="1" si="24"/>
        <v>90.5</v>
      </c>
      <c r="N83" s="374">
        <f t="shared" ca="1" si="25"/>
        <v>75.416666666666671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2" t="s">
        <v>202</v>
      </c>
      <c r="D84" s="18">
        <f>D85+D86</f>
        <v>94.5</v>
      </c>
      <c r="E84" s="18">
        <f>E85+E86</f>
        <v>2835</v>
      </c>
      <c r="F84" s="18">
        <f>F85+F86</f>
        <v>100</v>
      </c>
      <c r="K84" s="3" t="s">
        <v>311</v>
      </c>
      <c r="L84" s="3">
        <f t="shared" ca="1" si="24"/>
        <v>3</v>
      </c>
      <c r="N84" s="374">
        <f t="shared" ca="1" si="25"/>
        <v>2.5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A85" s="1" t="s">
        <v>13</v>
      </c>
      <c r="B85" s="1" t="s">
        <v>15</v>
      </c>
      <c r="C85" s="2" t="s">
        <v>42</v>
      </c>
      <c r="D85" s="1">
        <f>SUMIFS(D$10:D$73,A$10:A$73,A85,B$10:B$73,B85)</f>
        <v>52.5</v>
      </c>
      <c r="E85" s="1">
        <f t="shared" si="26"/>
        <v>1575</v>
      </c>
      <c r="F85" s="3">
        <f>E85/E$84*100</f>
        <v>55.555555555555557</v>
      </c>
      <c r="K85" s="3" t="s">
        <v>230</v>
      </c>
      <c r="L85" s="3">
        <f t="shared" ca="1" si="24"/>
        <v>3</v>
      </c>
      <c r="N85" s="374">
        <f t="shared" ca="1" si="25"/>
        <v>2.5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A86" s="1" t="s">
        <v>13</v>
      </c>
      <c r="B86" s="1" t="s">
        <v>30</v>
      </c>
      <c r="C86" s="2" t="s">
        <v>43</v>
      </c>
      <c r="D86" s="1">
        <f>SUMIFS(D$10:D$73,A$10:A$73,A86,B$10:B$73,B86)</f>
        <v>42</v>
      </c>
      <c r="E86" s="1">
        <f t="shared" si="26"/>
        <v>1260</v>
      </c>
      <c r="F86" s="3">
        <f>E86/E$84*100</f>
        <v>44.444444444444443</v>
      </c>
      <c r="L86" s="3">
        <f ca="1">SUM(L77:L85)</f>
        <v>120</v>
      </c>
      <c r="N86" s="374">
        <f t="shared" ca="1" si="25"/>
        <v>100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</sheetData>
  <mergeCells count="57">
    <mergeCell ref="C1:M1"/>
    <mergeCell ref="C3:C9"/>
    <mergeCell ref="D3:D9"/>
    <mergeCell ref="E3:J3"/>
    <mergeCell ref="K3:K9"/>
    <mergeCell ref="E4:E9"/>
    <mergeCell ref="F4:I4"/>
    <mergeCell ref="F5:F9"/>
    <mergeCell ref="G5:I5"/>
    <mergeCell ref="G6:G9"/>
    <mergeCell ref="M3:M9"/>
    <mergeCell ref="H6:H9"/>
    <mergeCell ref="I6:I9"/>
    <mergeCell ref="J4:J9"/>
    <mergeCell ref="L3:L9"/>
    <mergeCell ref="C21:C27"/>
    <mergeCell ref="H24:H27"/>
    <mergeCell ref="G23:I23"/>
    <mergeCell ref="E22:E27"/>
    <mergeCell ref="F22:I22"/>
    <mergeCell ref="F23:F27"/>
    <mergeCell ref="D21:D27"/>
    <mergeCell ref="E21:J21"/>
    <mergeCell ref="J22:J27"/>
    <mergeCell ref="I24:I27"/>
    <mergeCell ref="G24:G27"/>
    <mergeCell ref="C59:C65"/>
    <mergeCell ref="D59:D65"/>
    <mergeCell ref="E59:J59"/>
    <mergeCell ref="I62:I65"/>
    <mergeCell ref="F60:I60"/>
    <mergeCell ref="E60:E65"/>
    <mergeCell ref="G61:I61"/>
    <mergeCell ref="G62:G65"/>
    <mergeCell ref="H62:H65"/>
    <mergeCell ref="F61:F65"/>
    <mergeCell ref="J60:J65"/>
    <mergeCell ref="C41:C47"/>
    <mergeCell ref="E42:E47"/>
    <mergeCell ref="G43:I43"/>
    <mergeCell ref="G44:G47"/>
    <mergeCell ref="E41:J41"/>
    <mergeCell ref="J42:J47"/>
    <mergeCell ref="D41:D47"/>
    <mergeCell ref="F42:I42"/>
    <mergeCell ref="F43:F47"/>
    <mergeCell ref="H44:H47"/>
    <mergeCell ref="I44:I47"/>
    <mergeCell ref="L41:L47"/>
    <mergeCell ref="M41:M47"/>
    <mergeCell ref="K21:K27"/>
    <mergeCell ref="M59:M65"/>
    <mergeCell ref="K59:K65"/>
    <mergeCell ref="L59:L65"/>
    <mergeCell ref="K41:K47"/>
    <mergeCell ref="M21:M27"/>
    <mergeCell ref="L21:L27"/>
  </mergeCells>
  <phoneticPr fontId="36" type="noConversion"/>
  <pageMargins left="0.75" right="0.75" top="1" bottom="1" header="0.5" footer="0.5"/>
  <pageSetup paperSize="9" scale="73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Титул D2</vt:lpstr>
      <vt:lpstr>План D2 2025 </vt:lpstr>
      <vt:lpstr>семестровка1</vt:lpstr>
      <vt:lpstr>семестровка</vt:lpstr>
      <vt:lpstr>Титул 072 уск</vt:lpstr>
      <vt:lpstr>План 072 уск</vt:lpstr>
      <vt:lpstr>семестровка уск</vt:lpstr>
      <vt:lpstr>'План D2 2025 '!Область_печати</vt:lpstr>
      <vt:lpstr>семестровка!Область_печати</vt:lpstr>
      <vt:lpstr>'семестровка уск'!Область_печати</vt:lpstr>
      <vt:lpstr>семестровка1!Область_печати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2025-03-14T08:44:26Z</cp:lastPrinted>
  <dcterms:created xsi:type="dcterms:W3CDTF">2018-09-25T13:00:18Z</dcterms:created>
  <dcterms:modified xsi:type="dcterms:W3CDTF">2025-04-11T08:55:21Z</dcterms:modified>
</cp:coreProperties>
</file>