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5\"/>
    </mc:Choice>
  </mc:AlternateContent>
  <xr:revisionPtr revIDLastSave="0" documentId="13_ncr:1_{E38D0930-4AC8-45E7-B644-3431D917FD95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5-26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N148" i="1" l="1"/>
  <c r="G27" i="7" l="1"/>
  <c r="F27" i="7"/>
  <c r="K27" i="7" s="1"/>
  <c r="O27" i="7" l="1"/>
  <c r="L20" i="1"/>
  <c r="K20" i="1"/>
  <c r="J20" i="1"/>
  <c r="G20" i="1"/>
  <c r="G19" i="1"/>
  <c r="I18" i="1"/>
  <c r="H17" i="1"/>
  <c r="C32" i="6" l="1"/>
  <c r="F145" i="7" l="1"/>
  <c r="F144" i="7"/>
  <c r="F143" i="7"/>
  <c r="F142" i="7"/>
  <c r="F140" i="7"/>
  <c r="F139" i="7"/>
  <c r="F138" i="7"/>
  <c r="F137" i="7"/>
  <c r="F136" i="7"/>
  <c r="F135" i="7"/>
  <c r="F134" i="7"/>
  <c r="G133" i="7"/>
  <c r="F133" i="7"/>
  <c r="F132" i="7"/>
  <c r="G106" i="7"/>
  <c r="L106" i="7" s="1"/>
  <c r="F106" i="7"/>
  <c r="G105" i="7"/>
  <c r="M105" i="7" s="1"/>
  <c r="F105" i="7"/>
  <c r="K105" i="7" s="1"/>
  <c r="G104" i="7"/>
  <c r="F104" i="7"/>
  <c r="G103" i="7"/>
  <c r="O103" i="7" s="1"/>
  <c r="F103" i="7"/>
  <c r="G102" i="7"/>
  <c r="M102" i="7" s="1"/>
  <c r="F102" i="7"/>
  <c r="G101" i="7"/>
  <c r="O101" i="7" s="1"/>
  <c r="F101" i="7"/>
  <c r="G100" i="7"/>
  <c r="F100" i="7"/>
  <c r="K100" i="7" s="1"/>
  <c r="G99" i="7"/>
  <c r="M99" i="7" s="1"/>
  <c r="F99" i="7"/>
  <c r="O99" i="7" s="1"/>
  <c r="G98" i="7"/>
  <c r="M98" i="7" s="1"/>
  <c r="F98" i="7"/>
  <c r="G97" i="7"/>
  <c r="M97" i="7" s="1"/>
  <c r="F97" i="7"/>
  <c r="G86" i="7"/>
  <c r="F86" i="7"/>
  <c r="K86" i="7" s="1"/>
  <c r="G85" i="7"/>
  <c r="L85" i="7" s="1"/>
  <c r="F85" i="7"/>
  <c r="G84" i="7"/>
  <c r="F84" i="7"/>
  <c r="G83" i="7"/>
  <c r="L83" i="7" s="1"/>
  <c r="F83" i="7"/>
  <c r="G82" i="7"/>
  <c r="L82" i="7" s="1"/>
  <c r="F82" i="7"/>
  <c r="G81" i="7"/>
  <c r="F81" i="7"/>
  <c r="G70" i="7"/>
  <c r="M70" i="7" s="1"/>
  <c r="F70" i="7"/>
  <c r="G69" i="7"/>
  <c r="F69" i="7"/>
  <c r="G68" i="7"/>
  <c r="F68" i="7"/>
  <c r="G67" i="7"/>
  <c r="M67" i="7" s="1"/>
  <c r="F67" i="7"/>
  <c r="G66" i="7"/>
  <c r="F66" i="7"/>
  <c r="G65" i="7"/>
  <c r="F65" i="7"/>
  <c r="G64" i="7"/>
  <c r="L64" i="7" s="1"/>
  <c r="F64" i="7"/>
  <c r="G63" i="7"/>
  <c r="F63" i="7"/>
  <c r="G62" i="7"/>
  <c r="F62" i="7"/>
  <c r="G61" i="7"/>
  <c r="F61" i="7"/>
  <c r="G60" i="7"/>
  <c r="L60" i="7" s="1"/>
  <c r="F60" i="7"/>
  <c r="G50" i="7"/>
  <c r="F50" i="7"/>
  <c r="G49" i="7"/>
  <c r="F49" i="7"/>
  <c r="G48" i="7"/>
  <c r="F48" i="7"/>
  <c r="G47" i="7"/>
  <c r="F47" i="7"/>
  <c r="G46" i="7"/>
  <c r="L46" i="7" s="1"/>
  <c r="F46" i="7"/>
  <c r="G45" i="7"/>
  <c r="L45" i="7" s="1"/>
  <c r="F45" i="7"/>
  <c r="G35" i="7"/>
  <c r="F35" i="7"/>
  <c r="G34" i="7"/>
  <c r="M34" i="7" s="1"/>
  <c r="F34" i="7"/>
  <c r="G33" i="7"/>
  <c r="F33" i="7"/>
  <c r="G32" i="7"/>
  <c r="F32" i="7"/>
  <c r="M31" i="7"/>
  <c r="L31" i="7"/>
  <c r="G31" i="7"/>
  <c r="F31" i="7"/>
  <c r="G30" i="7"/>
  <c r="F30" i="7"/>
  <c r="G29" i="7"/>
  <c r="L29" i="7" s="1"/>
  <c r="F29" i="7"/>
  <c r="G28" i="7"/>
  <c r="F28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106" i="7" l="1"/>
  <c r="K106" i="7"/>
  <c r="O61" i="7"/>
  <c r="O65" i="7"/>
  <c r="K103" i="7"/>
  <c r="K70" i="7"/>
  <c r="K84" i="7"/>
  <c r="K98" i="7"/>
  <c r="K101" i="7"/>
  <c r="L98" i="7"/>
  <c r="K68" i="7"/>
  <c r="M101" i="7"/>
  <c r="K104" i="7"/>
  <c r="O105" i="7"/>
  <c r="K102" i="7"/>
  <c r="O102" i="7"/>
  <c r="K69" i="7"/>
  <c r="K83" i="7"/>
  <c r="K97" i="7"/>
  <c r="K99" i="7"/>
  <c r="O84" i="7"/>
  <c r="O97" i="7"/>
  <c r="O85" i="7"/>
  <c r="O100" i="7"/>
  <c r="L100" i="7"/>
  <c r="O98" i="7"/>
  <c r="L97" i="7"/>
  <c r="O86" i="7"/>
  <c r="O81" i="7"/>
  <c r="L84" i="7"/>
  <c r="O60" i="7"/>
  <c r="O68" i="7"/>
  <c r="K32" i="7"/>
  <c r="K81" i="7"/>
  <c r="O83" i="7"/>
  <c r="K85" i="7"/>
  <c r="O62" i="7"/>
  <c r="O48" i="7"/>
  <c r="K65" i="7"/>
  <c r="K82" i="7"/>
  <c r="O69" i="7"/>
  <c r="O66" i="7"/>
  <c r="O50" i="7"/>
  <c r="L86" i="7"/>
  <c r="K31" i="7"/>
  <c r="O34" i="7"/>
  <c r="K47" i="7"/>
  <c r="O63" i="7"/>
  <c r="O70" i="7"/>
  <c r="O82" i="7"/>
  <c r="L81" i="7"/>
  <c r="L61" i="7"/>
  <c r="K67" i="7"/>
  <c r="L50" i="7"/>
  <c r="O67" i="7"/>
  <c r="L69" i="7"/>
  <c r="K48" i="7"/>
  <c r="K60" i="7"/>
  <c r="K62" i="7"/>
  <c r="M65" i="7"/>
  <c r="K49" i="7"/>
  <c r="M60" i="7"/>
  <c r="K63" i="7"/>
  <c r="K66" i="7"/>
  <c r="K50" i="7"/>
  <c r="K61" i="7"/>
  <c r="K64" i="7"/>
  <c r="L66" i="7"/>
  <c r="O64" i="7"/>
  <c r="M64" i="7"/>
  <c r="L62" i="7"/>
  <c r="M62" i="7"/>
  <c r="M63" i="7"/>
  <c r="L48" i="7"/>
  <c r="K46" i="7"/>
  <c r="O46" i="7"/>
  <c r="O49" i="7"/>
  <c r="K35" i="7"/>
  <c r="O47" i="7"/>
  <c r="L49" i="7"/>
  <c r="O32" i="7"/>
  <c r="K45" i="7"/>
  <c r="L47" i="7"/>
  <c r="O33" i="7"/>
  <c r="O45" i="7"/>
  <c r="O35" i="7"/>
  <c r="O15" i="7"/>
  <c r="K33" i="7"/>
  <c r="K34" i="7"/>
  <c r="L35" i="7"/>
  <c r="K13" i="7"/>
  <c r="K28" i="7"/>
  <c r="L33" i="7"/>
  <c r="K14" i="7"/>
  <c r="K29" i="7"/>
  <c r="O11" i="7"/>
  <c r="K15" i="7"/>
  <c r="K30" i="7"/>
  <c r="O26" i="7"/>
  <c r="O28" i="7"/>
  <c r="O31" i="7"/>
  <c r="O30" i="7"/>
  <c r="L15" i="7"/>
  <c r="M29" i="7"/>
  <c r="O29" i="7"/>
  <c r="L30" i="7"/>
  <c r="M30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J134" i="1" l="1"/>
  <c r="K134" i="1"/>
  <c r="L134" i="1"/>
  <c r="G134" i="1"/>
  <c r="G133" i="1"/>
  <c r="T148" i="1"/>
  <c r="Q148" i="1"/>
  <c r="J97" i="1"/>
  <c r="K97" i="1"/>
  <c r="L97" i="1"/>
  <c r="G97" i="1"/>
  <c r="G62" i="1"/>
  <c r="I130" i="1" l="1"/>
  <c r="H130" i="1"/>
  <c r="I127" i="1"/>
  <c r="H127" i="1"/>
  <c r="I123" i="1"/>
  <c r="H123" i="1"/>
  <c r="M123" i="1" s="1"/>
  <c r="I120" i="1"/>
  <c r="H120" i="1"/>
  <c r="M120" i="1" s="1"/>
  <c r="I116" i="1"/>
  <c r="H116" i="1"/>
  <c r="I113" i="1"/>
  <c r="H113" i="1"/>
  <c r="H109" i="1"/>
  <c r="H106" i="1"/>
  <c r="I103" i="1"/>
  <c r="I134" i="1" s="1"/>
  <c r="H103" i="1"/>
  <c r="H134" i="1" s="1"/>
  <c r="H100" i="1"/>
  <c r="O97" i="1"/>
  <c r="P97" i="1"/>
  <c r="Q97" i="1"/>
  <c r="R97" i="1"/>
  <c r="S97" i="1"/>
  <c r="T97" i="1"/>
  <c r="U97" i="1"/>
  <c r="V97" i="1"/>
  <c r="N97" i="1"/>
  <c r="I95" i="1"/>
  <c r="H95" i="1"/>
  <c r="I94" i="1"/>
  <c r="H94" i="1"/>
  <c r="I93" i="1"/>
  <c r="H93" i="1"/>
  <c r="I92" i="1"/>
  <c r="H92" i="1"/>
  <c r="M92" i="1" s="1"/>
  <c r="I91" i="1"/>
  <c r="H91" i="1"/>
  <c r="I90" i="1"/>
  <c r="H90" i="1"/>
  <c r="I89" i="1"/>
  <c r="H89" i="1"/>
  <c r="I88" i="1"/>
  <c r="H88" i="1"/>
  <c r="M88" i="1" s="1"/>
  <c r="I87" i="1"/>
  <c r="H87" i="1"/>
  <c r="I86" i="1"/>
  <c r="H86" i="1"/>
  <c r="I85" i="1"/>
  <c r="H85" i="1"/>
  <c r="I84" i="1"/>
  <c r="H84" i="1"/>
  <c r="M84" i="1" s="1"/>
  <c r="I83" i="1"/>
  <c r="H83" i="1"/>
  <c r="I82" i="1"/>
  <c r="H82" i="1"/>
  <c r="H97" i="1" s="1"/>
  <c r="I81" i="1"/>
  <c r="H81" i="1"/>
  <c r="M93" i="1" l="1"/>
  <c r="M86" i="1"/>
  <c r="M94" i="1"/>
  <c r="M113" i="1"/>
  <c r="M83" i="1"/>
  <c r="H133" i="1"/>
  <c r="M130" i="1"/>
  <c r="M87" i="1"/>
  <c r="M91" i="1"/>
  <c r="M81" i="1"/>
  <c r="M89" i="1"/>
  <c r="M82" i="1"/>
  <c r="I97" i="1"/>
  <c r="M127" i="1"/>
  <c r="M103" i="1"/>
  <c r="M116" i="1"/>
  <c r="I61" i="1"/>
  <c r="H61" i="1"/>
  <c r="I60" i="1"/>
  <c r="H60" i="1"/>
  <c r="H59" i="1"/>
  <c r="I58" i="1"/>
  <c r="H58" i="1"/>
  <c r="I57" i="1"/>
  <c r="H57" i="1"/>
  <c r="I56" i="1"/>
  <c r="H56" i="1"/>
  <c r="M56" i="1" s="1"/>
  <c r="I55" i="1"/>
  <c r="H55" i="1"/>
  <c r="I54" i="1"/>
  <c r="H54" i="1"/>
  <c r="I53" i="1"/>
  <c r="H53" i="1"/>
  <c r="I52" i="1"/>
  <c r="H52" i="1"/>
  <c r="I51" i="1"/>
  <c r="H51" i="1"/>
  <c r="L50" i="1"/>
  <c r="J50" i="1"/>
  <c r="I50" i="1" s="1"/>
  <c r="G50" i="1"/>
  <c r="H50" i="1" s="1"/>
  <c r="I49" i="1"/>
  <c r="H49" i="1"/>
  <c r="M49" i="1" s="1"/>
  <c r="I48" i="1"/>
  <c r="H48" i="1"/>
  <c r="I47" i="1"/>
  <c r="H47" i="1"/>
  <c r="M47" i="1" s="1"/>
  <c r="I46" i="1"/>
  <c r="H46" i="1"/>
  <c r="I45" i="1"/>
  <c r="H45" i="1"/>
  <c r="L44" i="1"/>
  <c r="K44" i="1"/>
  <c r="K63" i="1" s="1"/>
  <c r="J44" i="1"/>
  <c r="G44" i="1"/>
  <c r="H44" i="1" s="1"/>
  <c r="I43" i="1"/>
  <c r="H43" i="1"/>
  <c r="H42" i="1"/>
  <c r="I41" i="1"/>
  <c r="H41" i="1"/>
  <c r="I40" i="1"/>
  <c r="H40" i="1"/>
  <c r="H39" i="1"/>
  <c r="M134" i="1" l="1"/>
  <c r="M97" i="1"/>
  <c r="M58" i="1"/>
  <c r="M60" i="1"/>
  <c r="M45" i="1"/>
  <c r="M44" i="1" s="1"/>
  <c r="M43" i="1"/>
  <c r="M46" i="1"/>
  <c r="M61" i="1"/>
  <c r="M48" i="1"/>
  <c r="M51" i="1"/>
  <c r="M55" i="1"/>
  <c r="I44" i="1"/>
  <c r="M57" i="1"/>
  <c r="M52" i="1"/>
  <c r="M50" i="1"/>
  <c r="M53" i="1"/>
  <c r="M54" i="1"/>
  <c r="M41" i="1"/>
  <c r="M40" i="1"/>
  <c r="I30" i="1" l="1"/>
  <c r="H30" i="1"/>
  <c r="I29" i="1"/>
  <c r="H29" i="1"/>
  <c r="I28" i="1"/>
  <c r="H28" i="1"/>
  <c r="M28" i="1" s="1"/>
  <c r="L27" i="1"/>
  <c r="L63" i="1" s="1"/>
  <c r="J27" i="1"/>
  <c r="J63" i="1" s="1"/>
  <c r="G27" i="1"/>
  <c r="H27" i="1" l="1"/>
  <c r="G63" i="1"/>
  <c r="M29" i="1"/>
  <c r="I27" i="1"/>
  <c r="M27" i="1" s="1"/>
  <c r="M30" i="1"/>
  <c r="I26" i="1"/>
  <c r="H26" i="1"/>
  <c r="I25" i="1"/>
  <c r="H25" i="1"/>
  <c r="I24" i="1"/>
  <c r="H24" i="1"/>
  <c r="M24" i="1" l="1"/>
  <c r="M25" i="1"/>
  <c r="M26" i="1"/>
  <c r="H18" i="1" l="1"/>
  <c r="M18" i="1" s="1"/>
  <c r="H16" i="1"/>
  <c r="H15" i="1"/>
  <c r="I14" i="1"/>
  <c r="I20" i="1" s="1"/>
  <c r="H14" i="1"/>
  <c r="H20" i="1" s="1"/>
  <c r="H13" i="1"/>
  <c r="H12" i="1"/>
  <c r="H11" i="1"/>
  <c r="H19" i="1" s="1"/>
  <c r="M14" i="1" l="1"/>
  <c r="M20" i="1" s="1"/>
  <c r="N63" i="1" l="1"/>
  <c r="G98" i="1" l="1"/>
  <c r="O134" i="1" l="1"/>
  <c r="P134" i="1"/>
  <c r="Q134" i="1"/>
  <c r="R134" i="1"/>
  <c r="S134" i="1"/>
  <c r="T134" i="1"/>
  <c r="U134" i="1"/>
  <c r="V134" i="1"/>
  <c r="N134" i="1"/>
  <c r="I69" i="1"/>
  <c r="H69" i="1"/>
  <c r="H32" i="1"/>
  <c r="H62" i="1" s="1"/>
  <c r="L31" i="1"/>
  <c r="I31" i="1" s="1"/>
  <c r="G31" i="1"/>
  <c r="H31" i="1" s="1"/>
  <c r="I38" i="1"/>
  <c r="H38" i="1"/>
  <c r="I37" i="1"/>
  <c r="H37" i="1"/>
  <c r="I36" i="1"/>
  <c r="H36" i="1"/>
  <c r="I35" i="1"/>
  <c r="H35" i="1"/>
  <c r="I34" i="1"/>
  <c r="H34" i="1"/>
  <c r="I33" i="1"/>
  <c r="H33" i="1"/>
  <c r="H63" i="1" l="1"/>
  <c r="I63" i="1"/>
  <c r="G21" i="1"/>
  <c r="M69" i="1"/>
  <c r="M33" i="1"/>
  <c r="M37" i="1"/>
  <c r="M34" i="1"/>
  <c r="M38" i="1"/>
  <c r="M35" i="1"/>
  <c r="M36" i="1"/>
  <c r="M31" i="1"/>
  <c r="M63" i="1" l="1"/>
  <c r="E146" i="7"/>
  <c r="E113" i="7" l="1"/>
  <c r="E122" i="7"/>
  <c r="E121" i="7"/>
  <c r="E118" i="7"/>
  <c r="E117" i="7"/>
  <c r="E114" i="7"/>
  <c r="H107" i="7"/>
  <c r="I107" i="7"/>
  <c r="J107" i="7"/>
  <c r="E107" i="7"/>
  <c r="H87" i="7"/>
  <c r="I87" i="7"/>
  <c r="J87" i="7"/>
  <c r="E87" i="7"/>
  <c r="G107" i="7" l="1"/>
  <c r="F107" i="7"/>
  <c r="G87" i="7"/>
  <c r="F87" i="7"/>
  <c r="H71" i="7"/>
  <c r="I71" i="7"/>
  <c r="J71" i="7"/>
  <c r="E71" i="7"/>
  <c r="H51" i="7"/>
  <c r="I51" i="7"/>
  <c r="J51" i="7"/>
  <c r="E51" i="7"/>
  <c r="K107" i="7" l="1"/>
  <c r="K87" i="7"/>
  <c r="F71" i="7" l="1"/>
  <c r="G71" i="7"/>
  <c r="G51" i="7" l="1"/>
  <c r="F51" i="7"/>
  <c r="K71" i="7"/>
  <c r="H36" i="7"/>
  <c r="I36" i="7"/>
  <c r="J36" i="7"/>
  <c r="E36" i="7"/>
  <c r="H16" i="7"/>
  <c r="I16" i="7"/>
  <c r="J16" i="7"/>
  <c r="E16" i="7"/>
  <c r="K51" i="7" l="1"/>
  <c r="G16" i="7" l="1"/>
  <c r="F16" i="7"/>
  <c r="N146" i="7"/>
  <c r="L146" i="7"/>
  <c r="K146" i="7"/>
  <c r="J146" i="7"/>
  <c r="I146" i="7"/>
  <c r="H146" i="7"/>
  <c r="G146" i="7"/>
  <c r="F141" i="7"/>
  <c r="F122" i="7"/>
  <c r="F121" i="7"/>
  <c r="F118" i="7"/>
  <c r="F114" i="7"/>
  <c r="E108" i="7"/>
  <c r="N87" i="7"/>
  <c r="E88" i="7"/>
  <c r="E72" i="7"/>
  <c r="N51" i="7"/>
  <c r="E52" i="7"/>
  <c r="E37" i="7"/>
  <c r="F36" i="7"/>
  <c r="E17" i="7"/>
  <c r="F146" i="7" l="1"/>
  <c r="G36" i="7"/>
  <c r="K16" i="7"/>
  <c r="E112" i="7"/>
  <c r="K36" i="7"/>
  <c r="F113" i="7"/>
  <c r="F112" i="7" s="1"/>
  <c r="G112" i="7" s="1"/>
  <c r="E116" i="7"/>
  <c r="F117" i="7"/>
  <c r="F116" i="7" s="1"/>
  <c r="G116" i="7" s="1"/>
  <c r="F120" i="7"/>
  <c r="G120" i="7" s="1"/>
  <c r="M107" i="7"/>
  <c r="E120" i="7"/>
  <c r="L107" i="7"/>
  <c r="L87" i="7" l="1"/>
  <c r="M71" i="7"/>
  <c r="L71" i="7"/>
  <c r="L51" i="7"/>
  <c r="L36" i="7"/>
  <c r="M36" i="7"/>
  <c r="L16" i="7"/>
  <c r="G113" i="7"/>
  <c r="G114" i="7"/>
  <c r="G117" i="7"/>
  <c r="G121" i="7"/>
  <c r="G118" i="7"/>
  <c r="G122" i="7"/>
  <c r="I152" i="1" l="1"/>
  <c r="I153" i="1"/>
  <c r="I151" i="1"/>
  <c r="J150" i="1"/>
  <c r="K150" i="1"/>
  <c r="L150" i="1"/>
  <c r="H152" i="1"/>
  <c r="H153" i="1"/>
  <c r="H151" i="1"/>
  <c r="I150" i="1" l="1"/>
  <c r="M153" i="1"/>
  <c r="M151" i="1"/>
  <c r="H150" i="1"/>
  <c r="M152" i="1"/>
  <c r="N20" i="1"/>
  <c r="M150" i="1" l="1"/>
  <c r="O137" i="1"/>
  <c r="P137" i="1"/>
  <c r="Q137" i="1"/>
  <c r="R137" i="1"/>
  <c r="S137" i="1"/>
  <c r="T137" i="1"/>
  <c r="U137" i="1"/>
  <c r="V137" i="1"/>
  <c r="N137" i="1"/>
  <c r="K137" i="1"/>
  <c r="J137" i="1" l="1"/>
  <c r="G137" i="1"/>
  <c r="L137" i="1"/>
  <c r="G136" i="1"/>
  <c r="G135" i="1"/>
  <c r="G138" i="1" l="1"/>
  <c r="V63" i="1"/>
  <c r="Q63" i="1"/>
  <c r="O63" i="1"/>
  <c r="P63" i="1"/>
  <c r="R63" i="1"/>
  <c r="S63" i="1"/>
  <c r="T63" i="1"/>
  <c r="U63" i="1"/>
  <c r="G64" i="1" l="1"/>
  <c r="V71" i="1"/>
  <c r="U71" i="1"/>
  <c r="T71" i="1"/>
  <c r="S71" i="1"/>
  <c r="R71" i="1"/>
  <c r="Q71" i="1"/>
  <c r="P71" i="1"/>
  <c r="O71" i="1"/>
  <c r="N71" i="1"/>
  <c r="L71" i="1"/>
  <c r="K71" i="1"/>
  <c r="J71" i="1"/>
  <c r="G71" i="1"/>
  <c r="G70" i="1"/>
  <c r="V20" i="1"/>
  <c r="U20" i="1"/>
  <c r="T20" i="1"/>
  <c r="S20" i="1"/>
  <c r="R20" i="1"/>
  <c r="Q20" i="1"/>
  <c r="P20" i="1"/>
  <c r="O20" i="1"/>
  <c r="G72" i="1" l="1"/>
  <c r="G76" i="1"/>
  <c r="G139" i="1" s="1"/>
  <c r="R32" i="6" l="1"/>
  <c r="T32" i="6"/>
  <c r="G32" i="6"/>
  <c r="G150" i="1" l="1"/>
  <c r="I67" i="1" l="1"/>
  <c r="I68" i="1"/>
  <c r="I71" i="1" l="1"/>
  <c r="I137" i="1" l="1"/>
  <c r="H98" i="1" l="1"/>
  <c r="H136" i="1"/>
  <c r="X32" i="6" l="1"/>
  <c r="I74" i="1"/>
  <c r="V75" i="1"/>
  <c r="V77" i="1" s="1"/>
  <c r="V140" i="1" s="1"/>
  <c r="V142" i="1" s="1"/>
  <c r="U75" i="1"/>
  <c r="U77" i="1" s="1"/>
  <c r="U140" i="1" s="1"/>
  <c r="U142" i="1" s="1"/>
  <c r="T75" i="1"/>
  <c r="T77" i="1" s="1"/>
  <c r="T140" i="1" s="1"/>
  <c r="T142" i="1" s="1"/>
  <c r="S75" i="1"/>
  <c r="S77" i="1" s="1"/>
  <c r="S140" i="1" s="1"/>
  <c r="S142" i="1" s="1"/>
  <c r="R75" i="1"/>
  <c r="R77" i="1" s="1"/>
  <c r="R140" i="1" s="1"/>
  <c r="R142" i="1" s="1"/>
  <c r="Q75" i="1"/>
  <c r="Q77" i="1" s="1"/>
  <c r="Q140" i="1" s="1"/>
  <c r="Q142" i="1" s="1"/>
  <c r="P75" i="1"/>
  <c r="P77" i="1" s="1"/>
  <c r="P140" i="1" s="1"/>
  <c r="P142" i="1" s="1"/>
  <c r="O75" i="1"/>
  <c r="O77" i="1" s="1"/>
  <c r="O140" i="1" s="1"/>
  <c r="O142" i="1" s="1"/>
  <c r="N75" i="1"/>
  <c r="N77" i="1" s="1"/>
  <c r="N140" i="1" s="1"/>
  <c r="N142" i="1" s="1"/>
  <c r="L75" i="1"/>
  <c r="L77" i="1" s="1"/>
  <c r="L140" i="1" s="1"/>
  <c r="K75" i="1"/>
  <c r="K77" i="1" s="1"/>
  <c r="K140" i="1" s="1"/>
  <c r="J75" i="1"/>
  <c r="J77" i="1" s="1"/>
  <c r="J140" i="1" s="1"/>
  <c r="G75" i="1"/>
  <c r="G77" i="1" s="1"/>
  <c r="H74" i="1"/>
  <c r="H75" i="1" s="1"/>
  <c r="H68" i="1"/>
  <c r="H67" i="1"/>
  <c r="H66" i="1"/>
  <c r="H70" i="1" s="1"/>
  <c r="H21" i="1" l="1"/>
  <c r="H137" i="1"/>
  <c r="H138" i="1" s="1"/>
  <c r="G78" i="1"/>
  <c r="G140" i="1"/>
  <c r="G141" i="1" s="1"/>
  <c r="U147" i="1" s="1"/>
  <c r="H71" i="1"/>
  <c r="H72" i="1" s="1"/>
  <c r="M67" i="1"/>
  <c r="M74" i="1"/>
  <c r="M75" i="1" s="1"/>
  <c r="I75" i="1"/>
  <c r="M68" i="1"/>
  <c r="M137" i="1" l="1"/>
  <c r="Q147" i="1"/>
  <c r="I77" i="1"/>
  <c r="I140" i="1" s="1"/>
  <c r="H135" i="1"/>
  <c r="H76" i="1"/>
  <c r="H139" i="1" s="1"/>
  <c r="H77" i="1"/>
  <c r="H140" i="1" s="1"/>
  <c r="H64" i="1"/>
  <c r="M71" i="1"/>
  <c r="H141" i="1" l="1"/>
  <c r="H78" i="1"/>
  <c r="M77" i="1"/>
  <c r="M140" i="1" s="1"/>
</calcChain>
</file>

<file path=xl/sharedStrings.xml><?xml version="1.0" encoding="utf-8"?>
<sst xmlns="http://schemas.openxmlformats.org/spreadsheetml/2006/main" count="939" uniqueCount="365">
  <si>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</si>
  <si>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</si>
  <si>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</si>
  <si>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</si>
  <si>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</si>
  <si>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</si>
  <si>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</si>
  <si>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</si>
  <si>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</si>
  <si>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</si>
  <si>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</si>
  <si>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</si>
  <si>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</si>
  <si>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</si>
  <si>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</si>
  <si>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</si>
  <si>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</si>
  <si>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</si>
  <si>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</si>
  <si>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</si>
  <si>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</si>
  <si>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</si>
  <si>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</si>
  <si>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</si>
  <si>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</si>
  <si>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</si>
  <si>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</si>
  <si>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</si>
  <si>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</si>
  <si>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</si>
  <si>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</si>
  <si>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</si>
  <si>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</si>
  <si>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</si>
  <si>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</si>
  <si>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</si>
  <si>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</si>
  <si>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</si>
  <si>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</si>
  <si>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</si>
  <si>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</si>
  <si>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</si>
  <si>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</si>
  <si>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</si>
  <si>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</si>
  <si>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</si>
  <si>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</si>
  <si>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</si>
  <si>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</si>
  <si>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</si>
  <si>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</si>
  <si>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</si>
  <si>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</si>
  <si>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</si>
  <si>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</si>
  <si>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</si>
  <si>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</si>
  <si>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</si>
  <si>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</si>
  <si>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</si>
  <si>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</si>
  <si>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</si>
  <si>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</si>
  <si>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</si>
  <si>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</si>
  <si>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</si>
  <si>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</si>
  <si>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</si>
  <si>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</si>
  <si>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</si>
  <si>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</si>
  <si>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</si>
  <si>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</si>
  <si>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</si>
  <si>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</si>
  <si>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</si>
  <si>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</si>
  <si>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</si>
  <si>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</si>
  <si>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</si>
  <si>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</si>
  <si>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</si>
  <si>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</si>
  <si>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</si>
  <si>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</si>
  <si>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</si>
  <si>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</si>
  <si>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</si>
  <si>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</si>
  <si>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</si>
  <si>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</si>
  <si>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</si>
  <si>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</si>
  <si>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</si>
  <si>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</si>
  <si>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</si>
  <si>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</si>
  <si>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</si>
  <si>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</si>
  <si>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</si>
  <si>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</si>
  <si>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</si>
  <si>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</si>
  <si>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</si>
  <si>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</si>
  <si>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</si>
  <si>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</si>
  <si>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</si>
  <si>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</si>
  <si>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</si>
  <si>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</si>
  <si>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</si>
  <si>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</si>
  <si>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</si>
  <si>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</si>
  <si>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</si>
  <si>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</si>
  <si>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</si>
  <si>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</si>
  <si>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</si>
  <si>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</si>
  <si>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</si>
  <si>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</si>
  <si>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</si>
  <si>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</si>
  <si>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</si>
  <si>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</si>
  <si>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</si>
  <si>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</si>
  <si>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</si>
  <si>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</si>
  <si>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</si>
  <si>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</si>
  <si>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</si>
  <si>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</si>
  <si>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</si>
  <si>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</si>
  <si>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</si>
  <si>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</si>
  <si>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</si>
  <si>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</si>
  <si>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</si>
  <si>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</si>
  <si>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</si>
  <si>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</si>
  <si>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</si>
  <si>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</si>
  <si>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</si>
  <si>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</si>
  <si>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</si>
  <si>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</si>
  <si>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</si>
  <si>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</si>
  <si>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</si>
  <si>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</si>
  <si>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</si>
  <si>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</si>
  <si>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</si>
  <si>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</si>
  <si>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</si>
  <si>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</si>
  <si>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</si>
  <si>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</si>
  <si>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</si>
  <si>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</si>
  <si>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</si>
  <si>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</si>
  <si>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</si>
  <si>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</si>
  <si>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</si>
  <si>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</si>
  <si>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</si>
  <si>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</si>
  <si>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</si>
  <si>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</si>
  <si>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</si>
  <si>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Термін навчання - 2 роки 10 місяців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</si>
  <si>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</si>
  <si>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</si>
  <si>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</si>
  <si>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</si>
  <si>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</si>
  <si>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</si>
  <si>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</si>
  <si>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</si>
  <si>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</si>
  <si>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</si>
  <si>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</si>
  <si>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</si>
  <si>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</si>
  <si>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</si>
  <si>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</si>
  <si>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</si>
  <si>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</si>
  <si>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</si>
  <si>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</si>
  <si>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</si>
  <si>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</si>
  <si>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</si>
  <si>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</si>
  <si>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</si>
  <si>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</si>
  <si>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</si>
  <si>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</si>
  <si>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</si>
  <si>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</si>
  <si>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</si>
  <si>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</si>
  <si>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</si>
  <si>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</si>
  <si>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</si>
  <si>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</si>
  <si>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</si>
  <si>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</si>
  <si>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</si>
  <si>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</si>
  <si>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</si>
  <si>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</si>
  <si>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</si>
  <si>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</si>
  <si>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</si>
  <si>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</si>
  <si>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</si>
  <si>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</si>
  <si>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</si>
  <si>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</si>
  <si>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</si>
  <si>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</si>
  <si>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</si>
  <si>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</si>
  <si>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</si>
  <si>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</si>
  <si>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</si>
  <si>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</si>
  <si>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</si>
  <si>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</si>
  <si>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</si>
  <si>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</si>
  <si>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</si>
  <si>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</si>
  <si>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</si>
  <si>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</si>
  <si>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</si>
  <si>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</si>
  <si>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</si>
  <si>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</si>
  <si>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</si>
  <si>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</si>
  <si>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</si>
  <si>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</si>
  <si>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</si>
  <si>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</si>
  <si>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</si>
  <si>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</si>
  <si>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</si>
  <si>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</si>
  <si>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</si>
  <si>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</si>
  <si>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</si>
  <si>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</si>
  <si>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</si>
  <si>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</si>
  <si>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</si>
  <si>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</si>
  <si>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</si>
  <si>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</si>
  <si>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</si>
  <si>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</si>
  <si>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</si>
  <si>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</si>
  <si>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</si>
  <si>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</si>
  <si>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</si>
  <si>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</si>
  <si>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</si>
  <si>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</si>
  <si>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</si>
  <si>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</si>
  <si>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</si>
  <si>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</si>
  <si>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</si>
  <si>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</si>
  <si>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</si>
  <si>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</si>
  <si>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</si>
  <si>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</si>
  <si>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</si>
  <si>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</si>
  <si>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</si>
  <si>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</si>
  <si>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</si>
  <si>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</si>
  <si>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</si>
  <si>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</si>
  <si>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</si>
  <si>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</si>
  <si>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</si>
  <si>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</si>
  <si>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</si>
  <si>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</si>
  <si>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</si>
  <si>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</si>
  <si>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</si>
  <si>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</si>
  <si>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</si>
  <si>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</si>
  <si>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</si>
  <si>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</si>
  <si>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</si>
  <si>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</si>
  <si>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</si>
  <si>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</si>
  <si>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</si>
  <si>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</si>
  <si>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</si>
  <si>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</si>
  <si>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</si>
  <si>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</si>
  <si>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</si>
  <si>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</si>
  <si>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</si>
  <si>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</si>
  <si>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Тмех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</si>
  <si>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</si>
  <si>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</si>
  <si>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</si>
  <si>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</si>
  <si>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</si>
  <si>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</si>
  <si>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</si>
  <si>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</si>
  <si>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</si>
  <si>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</si>
  <si>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</si>
  <si>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</si>
  <si>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</si>
  <si>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</si>
  <si>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</si>
  <si>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</si>
  <si>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</si>
  <si>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</si>
  <si>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</si>
  <si>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</si>
  <si>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</si>
  <si>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</si>
  <si>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</si>
  <si>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</si>
  <si>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</si>
  <si>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</si>
  <si>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</si>
  <si>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Практикум зі спортивних єдиноборств на базі ФПО</t>
  </si>
  <si>
    <t>Практикум з лижних видів спорту / Практикум з фітнесу / Практикум зі спортивних єдиноборств / Практикум з плавання</t>
  </si>
  <si>
    <r>
      <t xml:space="preserve">з галузі знань:   </t>
    </r>
    <r>
      <rPr>
        <b/>
        <sz val="20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</si>
  <si>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</si>
  <si>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На основі НРК5</t>
  </si>
  <si>
    <t>1+30 год.*</t>
  </si>
  <si>
    <t>1+60 год.**</t>
  </si>
  <si>
    <t>* - 1 доба на 2 тиждня навчального семестру; ** - 1 доба на тиждень навчального семестру; *** - 2 доби на тиждень навчального семестру</t>
  </si>
  <si>
    <t>1+102 год.***</t>
  </si>
  <si>
    <t>3+192 год.</t>
  </si>
  <si>
    <t>1.1.8</t>
  </si>
  <si>
    <t>Теоретична підготовка базової загальновійськової
підготовки* / Національна ідентичність</t>
  </si>
  <si>
    <t>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</si>
  <si>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З 2д</t>
  </si>
  <si>
    <t>2д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</si>
</sst>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82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5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7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6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3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0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2" fillId="0" borderId="24" xfId="37" applyFont="1" applyFill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99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8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4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2" fillId="0" borderId="103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0" fontId="5" fillId="24" borderId="103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0" fontId="5" fillId="24" borderId="114" xfId="0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right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10" xfId="40" applyFont="1" applyFill="1" applyBorder="1" applyAlignment="1">
      <alignment horizontal="center" vertical="center" wrapText="1"/>
    </xf>
    <xf numFmtId="0" fontId="5" fillId="0" borderId="35" xfId="40" applyFont="1" applyFill="1" applyBorder="1" applyAlignment="1">
      <alignment horizontal="center" vertical="center" wrapText="1"/>
    </xf>
    <xf numFmtId="0" fontId="5" fillId="0" borderId="12" xfId="40" applyFont="1" applyFill="1" applyBorder="1" applyAlignment="1">
      <alignment horizontal="center" vertical="center" wrapText="1"/>
    </xf>
    <xf numFmtId="0" fontId="5" fillId="0" borderId="13" xfId="40" applyFont="1" applyFill="1" applyBorder="1" applyAlignment="1">
      <alignment horizontal="center" vertical="center" wrapText="1"/>
    </xf>
    <xf numFmtId="0" fontId="6" fillId="0" borderId="34" xfId="40" applyFont="1" applyFill="1" applyBorder="1" applyAlignment="1">
      <alignment horizontal="left" vertical="center" wrapText="1"/>
    </xf>
    <xf numFmtId="0" fontId="5" fillId="0" borderId="11" xfId="40" applyFont="1" applyFill="1" applyBorder="1" applyAlignment="1">
      <alignment horizontal="left" vertical="center" wrapText="1"/>
    </xf>
    <xf numFmtId="0" fontId="5" fillId="0" borderId="71" xfId="40" applyFont="1" applyFill="1" applyBorder="1" applyAlignment="1">
      <alignment horizontal="lef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6" fillId="24" borderId="115" xfId="0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3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3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3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3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4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3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49" fontId="4" fillId="0" borderId="126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4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27" customWidth="1"/>
    <col min="2" max="53" width="5.6640625" style="227" customWidth="1"/>
    <col min="54" max="54" width="2.88671875" style="227" customWidth="1"/>
    <col min="55" max="55" width="1.109375" style="227" hidden="1" customWidth="1"/>
    <col min="56" max="57" width="3.33203125" style="227" hidden="1" customWidth="1"/>
    <col min="58" max="16384" width="3.33203125" style="227"/>
  </cols>
  <sheetData>
    <row r="1" spans="1:57" ht="30" x14ac:dyDescent="0.5">
      <c r="A1" s="637" t="s">
        <v>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87" t="s">
        <v>96</v>
      </c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  <c r="AC1" s="687"/>
      <c r="AD1" s="687"/>
      <c r="AE1" s="687"/>
      <c r="AF1" s="687"/>
      <c r="AG1" s="687"/>
      <c r="AH1" s="687"/>
      <c r="AI1" s="687"/>
      <c r="AJ1" s="687"/>
      <c r="AK1" s="687"/>
      <c r="AL1" s="687"/>
      <c r="AM1" s="687"/>
      <c r="AN1" s="238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</row>
    <row r="2" spans="1:57" ht="30" x14ac:dyDescent="0.5">
      <c r="A2" s="637" t="s">
        <v>99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57" ht="30.6" x14ac:dyDescent="0.55000000000000004">
      <c r="A3" s="637" t="s">
        <v>130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88" t="s">
        <v>98</v>
      </c>
      <c r="Q3" s="688"/>
      <c r="R3" s="688"/>
      <c r="S3" s="688"/>
      <c r="T3" s="688"/>
      <c r="U3" s="688"/>
      <c r="V3" s="688"/>
      <c r="W3" s="688"/>
      <c r="X3" s="688"/>
      <c r="Y3" s="688"/>
      <c r="Z3" s="688"/>
      <c r="AA3" s="688"/>
      <c r="AB3" s="688"/>
      <c r="AC3" s="688"/>
      <c r="AD3" s="688"/>
      <c r="AE3" s="688"/>
      <c r="AF3" s="688"/>
      <c r="AG3" s="688"/>
      <c r="AH3" s="688"/>
      <c r="AI3" s="688"/>
      <c r="AJ3" s="688"/>
      <c r="AK3" s="688"/>
      <c r="AL3" s="688"/>
      <c r="AM3" s="688"/>
      <c r="AN3" s="666" t="s">
        <v>139</v>
      </c>
      <c r="AO3" s="666"/>
      <c r="AP3" s="666"/>
      <c r="AQ3" s="666"/>
      <c r="AR3" s="666"/>
      <c r="AS3" s="666"/>
      <c r="AT3" s="666"/>
      <c r="AU3" s="666"/>
      <c r="AV3" s="666"/>
      <c r="AW3" s="666"/>
      <c r="AX3" s="666"/>
      <c r="AY3" s="666"/>
      <c r="AZ3" s="666"/>
      <c r="BA3" s="666"/>
    </row>
    <row r="4" spans="1:57" ht="30.6" x14ac:dyDescent="0.55000000000000004">
      <c r="A4" s="667" t="s">
        <v>131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</row>
    <row r="5" spans="1:57" ht="28.2" x14ac:dyDescent="0.5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668" t="s">
        <v>100</v>
      </c>
      <c r="Q5" s="669"/>
      <c r="R5" s="669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69"/>
      <c r="AD5" s="669"/>
      <c r="AE5" s="669"/>
      <c r="AF5" s="669"/>
      <c r="AG5" s="669"/>
      <c r="AH5" s="669"/>
      <c r="AI5" s="669"/>
      <c r="AJ5" s="669"/>
      <c r="AK5" s="669"/>
      <c r="AL5" s="669"/>
      <c r="AM5" s="66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</row>
    <row r="6" spans="1:57" ht="28.2" x14ac:dyDescent="0.5">
      <c r="A6" s="637" t="s">
        <v>132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670"/>
      <c r="AP6" s="670"/>
      <c r="AQ6" s="670"/>
      <c r="AR6" s="670"/>
      <c r="AS6" s="670"/>
      <c r="AT6" s="670"/>
      <c r="AU6" s="670"/>
      <c r="AV6" s="670"/>
      <c r="AW6" s="670"/>
      <c r="AX6" s="670"/>
      <c r="AY6" s="670"/>
      <c r="AZ6" s="670"/>
      <c r="BA6" s="670"/>
    </row>
    <row r="7" spans="1:57" ht="27.75" customHeight="1" x14ac:dyDescent="0.5">
      <c r="A7" s="637" t="s">
        <v>101</v>
      </c>
      <c r="B7" s="637"/>
      <c r="C7" s="637"/>
      <c r="D7" s="637"/>
      <c r="E7" s="637"/>
      <c r="F7" s="637"/>
      <c r="G7" s="637"/>
      <c r="H7" s="637"/>
      <c r="I7" s="637"/>
      <c r="J7" s="637"/>
      <c r="K7" s="637"/>
      <c r="L7" s="637"/>
      <c r="M7" s="637"/>
      <c r="N7" s="637"/>
      <c r="O7" s="637"/>
      <c r="P7" s="636" t="s">
        <v>133</v>
      </c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636"/>
      <c r="AB7" s="636"/>
      <c r="AC7" s="636"/>
      <c r="AD7" s="636"/>
      <c r="AE7" s="636"/>
      <c r="AF7" s="636"/>
      <c r="AG7" s="636"/>
      <c r="AH7" s="636"/>
      <c r="AI7" s="636"/>
      <c r="AJ7" s="636"/>
      <c r="AK7" s="636"/>
      <c r="AL7" s="636"/>
      <c r="AM7" s="636"/>
      <c r="AN7" s="638" t="s">
        <v>176</v>
      </c>
      <c r="AO7" s="639"/>
      <c r="AP7" s="639"/>
      <c r="AQ7" s="639"/>
      <c r="AR7" s="639"/>
      <c r="AS7" s="639"/>
      <c r="AT7" s="639"/>
      <c r="AU7" s="639"/>
      <c r="AV7" s="639"/>
      <c r="AW7" s="639"/>
      <c r="AX7" s="639"/>
      <c r="AY7" s="639"/>
      <c r="AZ7" s="639"/>
      <c r="BA7" s="639"/>
    </row>
    <row r="8" spans="1:57" ht="26.25" customHeight="1" x14ac:dyDescent="0.45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636" t="s">
        <v>352</v>
      </c>
      <c r="Q8" s="636"/>
      <c r="R8" s="636"/>
      <c r="S8" s="636"/>
      <c r="T8" s="636"/>
      <c r="U8" s="636"/>
      <c r="V8" s="636"/>
      <c r="W8" s="636"/>
      <c r="X8" s="636"/>
      <c r="Y8" s="636"/>
      <c r="Z8" s="636"/>
      <c r="AA8" s="636"/>
      <c r="AB8" s="636"/>
      <c r="AC8" s="636"/>
      <c r="AD8" s="636"/>
      <c r="AE8" s="636"/>
      <c r="AF8" s="636"/>
      <c r="AG8" s="636"/>
      <c r="AH8" s="636"/>
      <c r="AI8" s="636"/>
      <c r="AJ8" s="636"/>
      <c r="AK8" s="636"/>
      <c r="AL8" s="636"/>
      <c r="AM8" s="636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</row>
    <row r="9" spans="1:57" ht="26.25" customHeight="1" x14ac:dyDescent="0.45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636" t="s">
        <v>353</v>
      </c>
      <c r="Q9" s="636"/>
      <c r="R9" s="636"/>
      <c r="S9" s="636"/>
      <c r="T9" s="636"/>
      <c r="U9" s="636"/>
      <c r="V9" s="636"/>
      <c r="W9" s="636"/>
      <c r="X9" s="636"/>
      <c r="Y9" s="636"/>
      <c r="Z9" s="636"/>
      <c r="AA9" s="636"/>
      <c r="AB9" s="636"/>
      <c r="AC9" s="636"/>
      <c r="AD9" s="636"/>
      <c r="AE9" s="636"/>
      <c r="AF9" s="636"/>
      <c r="AG9" s="636"/>
      <c r="AH9" s="636"/>
      <c r="AI9" s="636"/>
      <c r="AJ9" s="636"/>
      <c r="AK9" s="636"/>
      <c r="AL9" s="636"/>
      <c r="AM9" s="636"/>
      <c r="AN9" s="671" t="s">
        <v>354</v>
      </c>
      <c r="AO9" s="671"/>
      <c r="AP9" s="671"/>
      <c r="AQ9" s="671"/>
      <c r="AR9" s="671"/>
      <c r="AS9" s="671"/>
      <c r="AT9" s="671"/>
      <c r="AU9" s="671"/>
      <c r="AV9" s="671"/>
      <c r="AW9" s="671"/>
      <c r="AX9" s="671"/>
      <c r="AY9" s="671"/>
      <c r="AZ9" s="671"/>
      <c r="BA9" s="671"/>
    </row>
    <row r="10" spans="1:57" ht="25.5" customHeight="1" x14ac:dyDescent="0.4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695" t="s">
        <v>134</v>
      </c>
      <c r="Q10" s="696"/>
      <c r="R10" s="696"/>
      <c r="S10" s="696"/>
      <c r="T10" s="696"/>
      <c r="U10" s="696"/>
      <c r="V10" s="696"/>
      <c r="W10" s="696"/>
      <c r="X10" s="696"/>
      <c r="Y10" s="696"/>
      <c r="Z10" s="696"/>
      <c r="AA10" s="696"/>
      <c r="AB10" s="696"/>
      <c r="AC10" s="696"/>
      <c r="AD10" s="696"/>
      <c r="AE10" s="696"/>
      <c r="AF10" s="696"/>
      <c r="AG10" s="696"/>
      <c r="AH10" s="696"/>
      <c r="AI10" s="696"/>
      <c r="AJ10" s="696"/>
      <c r="AK10" s="696"/>
      <c r="AL10" s="697"/>
      <c r="AM10" s="697"/>
      <c r="AN10" s="671"/>
      <c r="AO10" s="671"/>
      <c r="AP10" s="671"/>
      <c r="AQ10" s="671"/>
      <c r="AR10" s="671"/>
      <c r="AS10" s="671"/>
      <c r="AT10" s="671"/>
      <c r="AU10" s="671"/>
      <c r="AV10" s="671"/>
      <c r="AW10" s="671"/>
      <c r="AX10" s="671"/>
      <c r="AY10" s="671"/>
      <c r="AZ10" s="671"/>
      <c r="BA10" s="671"/>
    </row>
    <row r="11" spans="1:57" ht="25.2" x14ac:dyDescent="0.45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698" t="s">
        <v>135</v>
      </c>
      <c r="Q11" s="698"/>
      <c r="R11" s="698"/>
      <c r="S11" s="698"/>
      <c r="T11" s="698"/>
      <c r="U11" s="698"/>
      <c r="V11" s="698"/>
      <c r="W11" s="698"/>
      <c r="X11" s="698"/>
      <c r="Y11" s="698"/>
      <c r="Z11" s="698"/>
      <c r="AA11" s="698"/>
      <c r="AB11" s="698"/>
      <c r="AC11" s="698"/>
      <c r="AD11" s="698"/>
      <c r="AE11" s="698"/>
      <c r="AF11" s="698"/>
      <c r="AG11" s="698"/>
      <c r="AH11" s="698"/>
      <c r="AI11" s="698"/>
      <c r="AJ11" s="698"/>
      <c r="AK11" s="698"/>
      <c r="AL11" s="698"/>
      <c r="AM11" s="698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</row>
    <row r="12" spans="1:57" ht="25.2" x14ac:dyDescent="0.4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</row>
    <row r="13" spans="1:57" ht="25.2" x14ac:dyDescent="0.4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7" ht="25.2" x14ac:dyDescent="0.4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</row>
    <row r="15" spans="1:57" s="228" customFormat="1" ht="31.5" customHeight="1" thickBot="1" x14ac:dyDescent="0.4">
      <c r="A15" s="689" t="s">
        <v>140</v>
      </c>
      <c r="B15" s="689"/>
      <c r="C15" s="689"/>
      <c r="D15" s="689"/>
      <c r="E15" s="689"/>
      <c r="F15" s="689"/>
      <c r="G15" s="689"/>
      <c r="H15" s="689"/>
      <c r="I15" s="689"/>
      <c r="J15" s="689"/>
      <c r="K15" s="689"/>
      <c r="L15" s="689"/>
      <c r="M15" s="689"/>
      <c r="N15" s="689"/>
      <c r="O15" s="689"/>
      <c r="P15" s="689"/>
      <c r="Q15" s="689"/>
      <c r="R15" s="689"/>
      <c r="S15" s="689"/>
      <c r="T15" s="689"/>
      <c r="U15" s="689"/>
      <c r="V15" s="689"/>
      <c r="W15" s="689"/>
      <c r="X15" s="689"/>
      <c r="Y15" s="689"/>
      <c r="Z15" s="689"/>
      <c r="AA15" s="689"/>
      <c r="AB15" s="689"/>
      <c r="AC15" s="689"/>
      <c r="AD15" s="689"/>
      <c r="AE15" s="689"/>
      <c r="AF15" s="689"/>
      <c r="AG15" s="689"/>
      <c r="AH15" s="689"/>
      <c r="AI15" s="689"/>
      <c r="AJ15" s="689"/>
      <c r="AK15" s="689"/>
      <c r="AL15" s="689"/>
      <c r="AM15" s="689"/>
      <c r="AN15" s="689"/>
      <c r="AO15" s="689"/>
      <c r="AP15" s="689"/>
      <c r="AQ15" s="689"/>
      <c r="AR15" s="689"/>
      <c r="AS15" s="689"/>
      <c r="AT15" s="689"/>
      <c r="AU15" s="689"/>
      <c r="AV15" s="689"/>
      <c r="AW15" s="689"/>
      <c r="AX15" s="689"/>
      <c r="AY15" s="689"/>
      <c r="AZ15" s="689"/>
      <c r="BA15" s="689"/>
      <c r="BB15" s="229"/>
      <c r="BC15" s="229"/>
      <c r="BD15" s="229"/>
      <c r="BE15" s="229"/>
    </row>
    <row r="16" spans="1:57" s="228" customFormat="1" ht="31.5" customHeight="1" thickBot="1" x14ac:dyDescent="0.4">
      <c r="A16" s="658" t="s">
        <v>102</v>
      </c>
      <c r="B16" s="660" t="s">
        <v>103</v>
      </c>
      <c r="C16" s="661"/>
      <c r="D16" s="661"/>
      <c r="E16" s="662"/>
      <c r="F16" s="660" t="s">
        <v>104</v>
      </c>
      <c r="G16" s="661"/>
      <c r="H16" s="661"/>
      <c r="I16" s="661"/>
      <c r="J16" s="672" t="s">
        <v>105</v>
      </c>
      <c r="K16" s="673"/>
      <c r="L16" s="673"/>
      <c r="M16" s="673"/>
      <c r="N16" s="674"/>
      <c r="O16" s="675" t="s">
        <v>106</v>
      </c>
      <c r="P16" s="675"/>
      <c r="Q16" s="675"/>
      <c r="R16" s="676"/>
      <c r="S16" s="677" t="s">
        <v>107</v>
      </c>
      <c r="T16" s="678"/>
      <c r="U16" s="678"/>
      <c r="V16" s="678"/>
      <c r="W16" s="679"/>
      <c r="X16" s="678" t="s">
        <v>108</v>
      </c>
      <c r="Y16" s="678"/>
      <c r="Z16" s="678"/>
      <c r="AA16" s="678"/>
      <c r="AB16" s="677" t="s">
        <v>109</v>
      </c>
      <c r="AC16" s="678"/>
      <c r="AD16" s="678"/>
      <c r="AE16" s="679"/>
      <c r="AF16" s="680" t="s">
        <v>110</v>
      </c>
      <c r="AG16" s="680"/>
      <c r="AH16" s="680"/>
      <c r="AI16" s="680"/>
      <c r="AJ16" s="677" t="s">
        <v>111</v>
      </c>
      <c r="AK16" s="678"/>
      <c r="AL16" s="678"/>
      <c r="AM16" s="678"/>
      <c r="AN16" s="679"/>
      <c r="AO16" s="681" t="s">
        <v>112</v>
      </c>
      <c r="AP16" s="682"/>
      <c r="AQ16" s="682"/>
      <c r="AR16" s="683"/>
      <c r="AS16" s="678" t="s">
        <v>113</v>
      </c>
      <c r="AT16" s="678"/>
      <c r="AU16" s="678"/>
      <c r="AV16" s="678"/>
      <c r="AW16" s="679"/>
      <c r="AX16" s="684" t="s">
        <v>114</v>
      </c>
      <c r="AY16" s="685"/>
      <c r="AZ16" s="685"/>
      <c r="BA16" s="686"/>
      <c r="BB16" s="229"/>
      <c r="BC16" s="229"/>
      <c r="BD16" s="229"/>
      <c r="BE16" s="229"/>
    </row>
    <row r="17" spans="1:57" s="228" customFormat="1" ht="31.5" customHeight="1" thickBot="1" x14ac:dyDescent="0.4">
      <c r="A17" s="659"/>
      <c r="B17" s="256">
        <v>1</v>
      </c>
      <c r="C17" s="257">
        <v>2</v>
      </c>
      <c r="D17" s="257">
        <v>3</v>
      </c>
      <c r="E17" s="258">
        <v>4</v>
      </c>
      <c r="F17" s="259">
        <v>5</v>
      </c>
      <c r="G17" s="257">
        <v>6</v>
      </c>
      <c r="H17" s="257">
        <v>7</v>
      </c>
      <c r="I17" s="260">
        <v>8</v>
      </c>
      <c r="J17" s="612">
        <v>9</v>
      </c>
      <c r="K17" s="613">
        <v>10</v>
      </c>
      <c r="L17" s="613">
        <v>11</v>
      </c>
      <c r="M17" s="613">
        <v>12</v>
      </c>
      <c r="N17" s="614">
        <v>13</v>
      </c>
      <c r="O17" s="615">
        <v>14</v>
      </c>
      <c r="P17" s="261">
        <v>15</v>
      </c>
      <c r="Q17" s="262">
        <v>16</v>
      </c>
      <c r="R17" s="263">
        <v>17</v>
      </c>
      <c r="S17" s="612">
        <v>18</v>
      </c>
      <c r="T17" s="613">
        <v>19</v>
      </c>
      <c r="U17" s="613">
        <v>20</v>
      </c>
      <c r="V17" s="613">
        <v>21</v>
      </c>
      <c r="W17" s="614">
        <v>22</v>
      </c>
      <c r="X17" s="259">
        <v>23</v>
      </c>
      <c r="Y17" s="257">
        <v>24</v>
      </c>
      <c r="Z17" s="257">
        <v>25</v>
      </c>
      <c r="AA17" s="260">
        <v>26</v>
      </c>
      <c r="AB17" s="256">
        <v>27</v>
      </c>
      <c r="AC17" s="257">
        <v>28</v>
      </c>
      <c r="AD17" s="257">
        <v>29</v>
      </c>
      <c r="AE17" s="258">
        <v>30</v>
      </c>
      <c r="AF17" s="261">
        <v>31</v>
      </c>
      <c r="AG17" s="262">
        <v>32</v>
      </c>
      <c r="AH17" s="262">
        <v>33</v>
      </c>
      <c r="AI17" s="263">
        <v>34</v>
      </c>
      <c r="AJ17" s="256">
        <v>35</v>
      </c>
      <c r="AK17" s="257">
        <v>36</v>
      </c>
      <c r="AL17" s="257">
        <v>37</v>
      </c>
      <c r="AM17" s="257">
        <v>38</v>
      </c>
      <c r="AN17" s="258">
        <v>39</v>
      </c>
      <c r="AO17" s="264">
        <v>40</v>
      </c>
      <c r="AP17" s="262">
        <v>41</v>
      </c>
      <c r="AQ17" s="262">
        <v>42</v>
      </c>
      <c r="AR17" s="265">
        <v>43</v>
      </c>
      <c r="AS17" s="259">
        <v>44</v>
      </c>
      <c r="AT17" s="257">
        <v>45</v>
      </c>
      <c r="AU17" s="257">
        <v>46</v>
      </c>
      <c r="AV17" s="257">
        <v>47</v>
      </c>
      <c r="AW17" s="258">
        <v>48</v>
      </c>
      <c r="AX17" s="266">
        <v>49</v>
      </c>
      <c r="AY17" s="267">
        <v>50</v>
      </c>
      <c r="AZ17" s="267">
        <v>51</v>
      </c>
      <c r="BA17" s="268">
        <v>52</v>
      </c>
      <c r="BB17" s="229"/>
      <c r="BC17" s="229"/>
      <c r="BD17" s="229"/>
      <c r="BE17" s="229"/>
    </row>
    <row r="18" spans="1:57" s="228" customFormat="1" ht="31.5" customHeight="1" x14ac:dyDescent="0.4">
      <c r="A18" s="269">
        <v>1</v>
      </c>
      <c r="B18" s="270" t="s">
        <v>117</v>
      </c>
      <c r="C18" s="271" t="s">
        <v>117</v>
      </c>
      <c r="D18" s="271" t="s">
        <v>117</v>
      </c>
      <c r="E18" s="272" t="s">
        <v>117</v>
      </c>
      <c r="F18" s="273" t="s">
        <v>117</v>
      </c>
      <c r="G18" s="271" t="s">
        <v>117</v>
      </c>
      <c r="H18" s="271" t="s">
        <v>117</v>
      </c>
      <c r="I18" s="274" t="s">
        <v>117</v>
      </c>
      <c r="J18" s="270" t="s">
        <v>117</v>
      </c>
      <c r="K18" s="271" t="s">
        <v>117</v>
      </c>
      <c r="L18" s="271" t="s">
        <v>117</v>
      </c>
      <c r="M18" s="271" t="s">
        <v>117</v>
      </c>
      <c r="N18" s="272" t="s">
        <v>117</v>
      </c>
      <c r="O18" s="273" t="s">
        <v>117</v>
      </c>
      <c r="P18" s="271" t="s">
        <v>117</v>
      </c>
      <c r="Q18" s="275" t="s">
        <v>115</v>
      </c>
      <c r="R18" s="276" t="s">
        <v>115</v>
      </c>
      <c r="S18" s="277" t="s">
        <v>116</v>
      </c>
      <c r="T18" s="271" t="s">
        <v>117</v>
      </c>
      <c r="U18" s="271" t="s">
        <v>117</v>
      </c>
      <c r="V18" s="271" t="s">
        <v>117</v>
      </c>
      <c r="W18" s="272" t="s">
        <v>117</v>
      </c>
      <c r="X18" s="273" t="s">
        <v>117</v>
      </c>
      <c r="Y18" s="271" t="s">
        <v>117</v>
      </c>
      <c r="Z18" s="271" t="s">
        <v>117</v>
      </c>
      <c r="AA18" s="274" t="s">
        <v>117</v>
      </c>
      <c r="AB18" s="270" t="s">
        <v>117</v>
      </c>
      <c r="AC18" s="275" t="s">
        <v>115</v>
      </c>
      <c r="AD18" s="271" t="s">
        <v>116</v>
      </c>
      <c r="AE18" s="616" t="s">
        <v>336</v>
      </c>
      <c r="AF18" s="273" t="s">
        <v>94</v>
      </c>
      <c r="AG18" s="275" t="s">
        <v>117</v>
      </c>
      <c r="AH18" s="275" t="s">
        <v>118</v>
      </c>
      <c r="AI18" s="276" t="s">
        <v>117</v>
      </c>
      <c r="AJ18" s="277" t="s">
        <v>118</v>
      </c>
      <c r="AK18" s="275" t="s">
        <v>117</v>
      </c>
      <c r="AL18" s="275" t="s">
        <v>118</v>
      </c>
      <c r="AM18" s="275" t="s">
        <v>117</v>
      </c>
      <c r="AN18" s="276" t="s">
        <v>118</v>
      </c>
      <c r="AO18" s="277" t="s">
        <v>117</v>
      </c>
      <c r="AP18" s="278" t="s">
        <v>115</v>
      </c>
      <c r="AQ18" s="278" t="s">
        <v>115</v>
      </c>
      <c r="AR18" s="279" t="s">
        <v>116</v>
      </c>
      <c r="AS18" s="280" t="s">
        <v>116</v>
      </c>
      <c r="AT18" s="278" t="s">
        <v>116</v>
      </c>
      <c r="AU18" s="278" t="s">
        <v>116</v>
      </c>
      <c r="AV18" s="278" t="s">
        <v>116</v>
      </c>
      <c r="AW18" s="281" t="s">
        <v>116</v>
      </c>
      <c r="AX18" s="282" t="s">
        <v>116</v>
      </c>
      <c r="AY18" s="283" t="s">
        <v>116</v>
      </c>
      <c r="AZ18" s="283" t="s">
        <v>116</v>
      </c>
      <c r="BA18" s="284" t="s">
        <v>116</v>
      </c>
      <c r="BB18" s="229"/>
      <c r="BC18" s="229"/>
      <c r="BD18" s="229"/>
      <c r="BE18" s="229"/>
    </row>
    <row r="19" spans="1:57" s="228" customFormat="1" ht="31.5" customHeight="1" thickBot="1" x14ac:dyDescent="0.45">
      <c r="A19" s="285">
        <v>2</v>
      </c>
      <c r="B19" s="286" t="s">
        <v>117</v>
      </c>
      <c r="C19" s="290" t="s">
        <v>117</v>
      </c>
      <c r="D19" s="290" t="s">
        <v>117</v>
      </c>
      <c r="E19" s="617" t="s">
        <v>117</v>
      </c>
      <c r="F19" s="288" t="s">
        <v>117</v>
      </c>
      <c r="G19" s="290" t="s">
        <v>117</v>
      </c>
      <c r="H19" s="290" t="s">
        <v>117</v>
      </c>
      <c r="I19" s="617" t="s">
        <v>117</v>
      </c>
      <c r="J19" s="286" t="s">
        <v>117</v>
      </c>
      <c r="K19" s="290" t="s">
        <v>117</v>
      </c>
      <c r="L19" s="290" t="s">
        <v>117</v>
      </c>
      <c r="M19" s="290" t="s">
        <v>117</v>
      </c>
      <c r="N19" s="617" t="s">
        <v>117</v>
      </c>
      <c r="O19" s="288" t="s">
        <v>117</v>
      </c>
      <c r="P19" s="290" t="s">
        <v>117</v>
      </c>
      <c r="Q19" s="290" t="s">
        <v>115</v>
      </c>
      <c r="R19" s="291" t="s">
        <v>115</v>
      </c>
      <c r="S19" s="292" t="s">
        <v>116</v>
      </c>
      <c r="T19" s="611" t="s">
        <v>117</v>
      </c>
      <c r="U19" s="611" t="s">
        <v>117</v>
      </c>
      <c r="V19" s="611" t="s">
        <v>117</v>
      </c>
      <c r="W19" s="287" t="s">
        <v>117</v>
      </c>
      <c r="X19" s="288" t="s">
        <v>117</v>
      </c>
      <c r="Y19" s="611" t="s">
        <v>117</v>
      </c>
      <c r="Z19" s="290" t="s">
        <v>117</v>
      </c>
      <c r="AA19" s="289" t="s">
        <v>117</v>
      </c>
      <c r="AB19" s="286" t="s">
        <v>117</v>
      </c>
      <c r="AC19" s="290" t="s">
        <v>115</v>
      </c>
      <c r="AD19" s="611" t="s">
        <v>116</v>
      </c>
      <c r="AE19" s="617" t="s">
        <v>336</v>
      </c>
      <c r="AF19" s="288" t="s">
        <v>94</v>
      </c>
      <c r="AG19" s="290" t="s">
        <v>118</v>
      </c>
      <c r="AH19" s="290" t="s">
        <v>118</v>
      </c>
      <c r="AI19" s="291" t="s">
        <v>118</v>
      </c>
      <c r="AJ19" s="292" t="s">
        <v>118</v>
      </c>
      <c r="AK19" s="290" t="s">
        <v>118</v>
      </c>
      <c r="AL19" s="290" t="s">
        <v>118</v>
      </c>
      <c r="AM19" s="290" t="s">
        <v>118</v>
      </c>
      <c r="AN19" s="291" t="s">
        <v>118</v>
      </c>
      <c r="AO19" s="292" t="s">
        <v>118</v>
      </c>
      <c r="AP19" s="293" t="s">
        <v>115</v>
      </c>
      <c r="AQ19" s="293" t="s">
        <v>115</v>
      </c>
      <c r="AR19" s="294" t="s">
        <v>116</v>
      </c>
      <c r="AS19" s="295" t="s">
        <v>116</v>
      </c>
      <c r="AT19" s="293" t="s">
        <v>116</v>
      </c>
      <c r="AU19" s="293" t="s">
        <v>116</v>
      </c>
      <c r="AV19" s="293" t="s">
        <v>116</v>
      </c>
      <c r="AW19" s="296" t="s">
        <v>116</v>
      </c>
      <c r="AX19" s="297" t="s">
        <v>116</v>
      </c>
      <c r="AY19" s="298" t="s">
        <v>116</v>
      </c>
      <c r="AZ19" s="298" t="s">
        <v>116</v>
      </c>
      <c r="BA19" s="299" t="s">
        <v>116</v>
      </c>
      <c r="BB19" s="229"/>
      <c r="BC19" s="229"/>
      <c r="BD19" s="229"/>
      <c r="BE19" s="229"/>
    </row>
    <row r="20" spans="1:57" s="228" customFormat="1" ht="31.5" customHeight="1" thickBot="1" x14ac:dyDescent="0.45">
      <c r="A20" s="301">
        <v>3</v>
      </c>
      <c r="B20" s="302" t="s">
        <v>117</v>
      </c>
      <c r="C20" s="303" t="s">
        <v>117</v>
      </c>
      <c r="D20" s="303" t="s">
        <v>117</v>
      </c>
      <c r="E20" s="304" t="s">
        <v>117</v>
      </c>
      <c r="F20" s="305" t="s">
        <v>117</v>
      </c>
      <c r="G20" s="303" t="s">
        <v>117</v>
      </c>
      <c r="H20" s="303" t="s">
        <v>117</v>
      </c>
      <c r="I20" s="306" t="s">
        <v>117</v>
      </c>
      <c r="J20" s="302" t="s">
        <v>117</v>
      </c>
      <c r="K20" s="303" t="s">
        <v>117</v>
      </c>
      <c r="L20" s="303" t="s">
        <v>117</v>
      </c>
      <c r="M20" s="303" t="s">
        <v>117</v>
      </c>
      <c r="N20" s="304" t="s">
        <v>117</v>
      </c>
      <c r="O20" s="305" t="s">
        <v>117</v>
      </c>
      <c r="P20" s="303" t="s">
        <v>117</v>
      </c>
      <c r="Q20" s="303" t="s">
        <v>115</v>
      </c>
      <c r="R20" s="306" t="s">
        <v>115</v>
      </c>
      <c r="S20" s="302" t="s">
        <v>116</v>
      </c>
      <c r="T20" s="303" t="s">
        <v>117</v>
      </c>
      <c r="U20" s="303" t="s">
        <v>117</v>
      </c>
      <c r="V20" s="303" t="s">
        <v>117</v>
      </c>
      <c r="W20" s="304" t="s">
        <v>117</v>
      </c>
      <c r="X20" s="305" t="s">
        <v>117</v>
      </c>
      <c r="Y20" s="303" t="s">
        <v>117</v>
      </c>
      <c r="Z20" s="303" t="s">
        <v>117</v>
      </c>
      <c r="AA20" s="306" t="s">
        <v>117</v>
      </c>
      <c r="AB20" s="302" t="s">
        <v>117</v>
      </c>
      <c r="AC20" s="303" t="s">
        <v>115</v>
      </c>
      <c r="AD20" s="303" t="s">
        <v>116</v>
      </c>
      <c r="AE20" s="304" t="s">
        <v>336</v>
      </c>
      <c r="AF20" s="305" t="s">
        <v>94</v>
      </c>
      <c r="AG20" s="303" t="s">
        <v>118</v>
      </c>
      <c r="AH20" s="303" t="s">
        <v>118</v>
      </c>
      <c r="AI20" s="306" t="s">
        <v>118</v>
      </c>
      <c r="AJ20" s="302" t="s">
        <v>118</v>
      </c>
      <c r="AK20" s="303" t="s">
        <v>118</v>
      </c>
      <c r="AL20" s="303" t="s">
        <v>118</v>
      </c>
      <c r="AM20" s="303" t="s">
        <v>118</v>
      </c>
      <c r="AN20" s="304" t="s">
        <v>118</v>
      </c>
      <c r="AO20" s="302" t="s">
        <v>115</v>
      </c>
      <c r="AP20" s="300" t="s">
        <v>115</v>
      </c>
      <c r="AQ20" s="300" t="s">
        <v>136</v>
      </c>
      <c r="AR20" s="324" t="s">
        <v>136</v>
      </c>
      <c r="AS20" s="663"/>
      <c r="AT20" s="664"/>
      <c r="AU20" s="664"/>
      <c r="AV20" s="664"/>
      <c r="AW20" s="664"/>
      <c r="AX20" s="664"/>
      <c r="AY20" s="664"/>
      <c r="AZ20" s="664"/>
      <c r="BA20" s="665"/>
      <c r="BB20" s="229"/>
      <c r="BC20" s="229"/>
      <c r="BD20" s="229"/>
      <c r="BE20" s="229"/>
    </row>
    <row r="21" spans="1:57" ht="24.9" customHeight="1" x14ac:dyDescent="0.4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9"/>
      <c r="AQ21" s="309"/>
      <c r="AR21" s="309"/>
      <c r="AS21" s="310"/>
      <c r="AT21" s="253"/>
      <c r="AU21" s="253"/>
      <c r="AV21" s="253"/>
      <c r="AW21" s="253"/>
      <c r="AX21" s="253"/>
      <c r="AY21" s="253"/>
      <c r="AZ21" s="253"/>
      <c r="BA21" s="253"/>
      <c r="BB21" s="230"/>
      <c r="BC21" s="231"/>
      <c r="BD21" s="230"/>
      <c r="BE21" s="231"/>
    </row>
    <row r="22" spans="1:57" s="235" customFormat="1" ht="24.9" customHeight="1" x14ac:dyDescent="0.4">
      <c r="A22" s="641" t="s">
        <v>337</v>
      </c>
      <c r="B22" s="641"/>
      <c r="C22" s="641"/>
      <c r="D22" s="641"/>
      <c r="E22" s="641"/>
      <c r="F22" s="641"/>
      <c r="G22" s="641"/>
      <c r="H22" s="641"/>
      <c r="I22" s="641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2"/>
      <c r="Y22" s="642"/>
      <c r="Z22" s="642"/>
      <c r="AA22" s="642"/>
      <c r="AB22" s="642"/>
      <c r="AC22" s="642"/>
      <c r="AD22" s="642"/>
      <c r="AE22" s="642"/>
      <c r="AF22" s="642"/>
      <c r="AG22" s="642"/>
      <c r="AH22" s="642"/>
      <c r="AI22" s="642"/>
      <c r="AJ22" s="642"/>
      <c r="AK22" s="642"/>
      <c r="AL22" s="642"/>
      <c r="AM22" s="642"/>
      <c r="AN22" s="642"/>
      <c r="AO22" s="642"/>
      <c r="AP22" s="642"/>
      <c r="AQ22" s="642"/>
      <c r="AR22" s="642"/>
      <c r="AS22" s="642"/>
      <c r="AT22" s="642"/>
      <c r="AU22" s="642"/>
      <c r="AV22" s="249"/>
      <c r="AW22" s="311"/>
      <c r="AX22" s="311"/>
      <c r="AY22" s="311"/>
      <c r="AZ22" s="311"/>
      <c r="BA22" s="311"/>
      <c r="BB22" s="227"/>
      <c r="BC22" s="227"/>
      <c r="BD22" s="227"/>
      <c r="BE22" s="227"/>
    </row>
    <row r="23" spans="1:57" s="235" customFormat="1" ht="24.9" customHeight="1" x14ac:dyDescent="0.35">
      <c r="A23" s="248"/>
      <c r="B23" s="248"/>
      <c r="C23" s="248"/>
      <c r="D23" s="248"/>
      <c r="E23" s="248"/>
      <c r="F23" s="248"/>
      <c r="G23" s="248"/>
      <c r="H23" s="248"/>
      <c r="I23" s="248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33"/>
      <c r="AW23" s="234"/>
      <c r="AX23" s="234"/>
      <c r="AY23" s="234"/>
      <c r="AZ23" s="234"/>
      <c r="BA23" s="234"/>
      <c r="BB23" s="227"/>
      <c r="BC23" s="227"/>
      <c r="BD23" s="227"/>
      <c r="BE23" s="227"/>
    </row>
    <row r="24" spans="1:57" s="235" customFormat="1" ht="17.399999999999999" x14ac:dyDescent="0.3">
      <c r="A24" s="232"/>
      <c r="B24" s="232"/>
      <c r="C24" s="232"/>
      <c r="D24" s="232"/>
      <c r="E24" s="232"/>
      <c r="F24" s="232"/>
      <c r="G24" s="232"/>
      <c r="H24" s="232"/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4"/>
      <c r="AX24" s="234"/>
      <c r="AY24" s="234"/>
      <c r="AZ24" s="234"/>
      <c r="BA24" s="234"/>
      <c r="BB24" s="227"/>
      <c r="BC24" s="227"/>
      <c r="BD24" s="227"/>
      <c r="BE24" s="227"/>
    </row>
    <row r="25" spans="1:57" ht="31.5" customHeight="1" x14ac:dyDescent="0.4">
      <c r="A25" s="706" t="s">
        <v>119</v>
      </c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6"/>
      <c r="M25" s="706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6"/>
      <c r="Z25" s="236"/>
      <c r="AA25" s="706" t="s">
        <v>120</v>
      </c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6"/>
      <c r="AN25" s="706"/>
      <c r="AO25" s="237"/>
      <c r="AP25" s="706" t="s">
        <v>174</v>
      </c>
      <c r="AQ25" s="706"/>
      <c r="AR25" s="706"/>
      <c r="AS25" s="706"/>
      <c r="AT25" s="706"/>
      <c r="AU25" s="706"/>
      <c r="AV25" s="706"/>
      <c r="AW25" s="706"/>
      <c r="AX25" s="706"/>
      <c r="AY25" s="706"/>
      <c r="AZ25" s="706"/>
      <c r="BA25" s="706"/>
    </row>
    <row r="26" spans="1:57" ht="39.9" customHeight="1" x14ac:dyDescent="0.3">
      <c r="A26" s="640" t="s">
        <v>102</v>
      </c>
      <c r="B26" s="629"/>
      <c r="C26" s="648" t="s">
        <v>121</v>
      </c>
      <c r="D26" s="628"/>
      <c r="E26" s="628"/>
      <c r="F26" s="629"/>
      <c r="G26" s="627" t="s">
        <v>138</v>
      </c>
      <c r="H26" s="628"/>
      <c r="I26" s="629"/>
      <c r="J26" s="627" t="s">
        <v>122</v>
      </c>
      <c r="K26" s="628"/>
      <c r="L26" s="628"/>
      <c r="M26" s="628"/>
      <c r="N26" s="629"/>
      <c r="O26" s="627" t="s">
        <v>123</v>
      </c>
      <c r="P26" s="628"/>
      <c r="Q26" s="629"/>
      <c r="R26" s="627" t="s">
        <v>141</v>
      </c>
      <c r="S26" s="651"/>
      <c r="T26" s="627" t="s">
        <v>124</v>
      </c>
      <c r="U26" s="628"/>
      <c r="V26" s="628"/>
      <c r="W26" s="629"/>
      <c r="X26" s="627" t="s">
        <v>125</v>
      </c>
      <c r="Y26" s="629"/>
      <c r="Z26" s="250"/>
      <c r="AA26" s="707" t="s">
        <v>126</v>
      </c>
      <c r="AB26" s="707"/>
      <c r="AC26" s="707"/>
      <c r="AD26" s="707"/>
      <c r="AE26" s="707"/>
      <c r="AF26" s="707"/>
      <c r="AG26" s="707"/>
      <c r="AH26" s="716" t="s">
        <v>127</v>
      </c>
      <c r="AI26" s="716"/>
      <c r="AJ26" s="716"/>
      <c r="AK26" s="717" t="s">
        <v>128</v>
      </c>
      <c r="AL26" s="717"/>
      <c r="AM26" s="717"/>
      <c r="AN26" s="717"/>
      <c r="AO26" s="251"/>
      <c r="AP26" s="626" t="s">
        <v>142</v>
      </c>
      <c r="AQ26" s="626"/>
      <c r="AR26" s="626"/>
      <c r="AS26" s="719" t="s">
        <v>143</v>
      </c>
      <c r="AT26" s="702"/>
      <c r="AU26" s="702"/>
      <c r="AV26" s="702"/>
      <c r="AW26" s="702"/>
      <c r="AX26" s="702"/>
      <c r="AY26" s="716" t="s">
        <v>127</v>
      </c>
      <c r="AZ26" s="716"/>
      <c r="BA26" s="716"/>
    </row>
    <row r="27" spans="1:57" ht="39.9" customHeight="1" x14ac:dyDescent="0.3">
      <c r="A27" s="630"/>
      <c r="B27" s="632"/>
      <c r="C27" s="630"/>
      <c r="D27" s="631"/>
      <c r="E27" s="631"/>
      <c r="F27" s="632"/>
      <c r="G27" s="630"/>
      <c r="H27" s="631"/>
      <c r="I27" s="632"/>
      <c r="J27" s="630"/>
      <c r="K27" s="631"/>
      <c r="L27" s="631"/>
      <c r="M27" s="631"/>
      <c r="N27" s="632"/>
      <c r="O27" s="630"/>
      <c r="P27" s="631"/>
      <c r="Q27" s="632"/>
      <c r="R27" s="652"/>
      <c r="S27" s="653"/>
      <c r="T27" s="630"/>
      <c r="U27" s="631"/>
      <c r="V27" s="631"/>
      <c r="W27" s="632"/>
      <c r="X27" s="630"/>
      <c r="Y27" s="632"/>
      <c r="Z27" s="250"/>
      <c r="AA27" s="707"/>
      <c r="AB27" s="707"/>
      <c r="AC27" s="707"/>
      <c r="AD27" s="707"/>
      <c r="AE27" s="707"/>
      <c r="AF27" s="707"/>
      <c r="AG27" s="707"/>
      <c r="AH27" s="716"/>
      <c r="AI27" s="716"/>
      <c r="AJ27" s="716"/>
      <c r="AK27" s="717"/>
      <c r="AL27" s="717"/>
      <c r="AM27" s="717"/>
      <c r="AN27" s="717"/>
      <c r="AO27" s="251"/>
      <c r="AP27" s="626"/>
      <c r="AQ27" s="626"/>
      <c r="AR27" s="626"/>
      <c r="AS27" s="702"/>
      <c r="AT27" s="702"/>
      <c r="AU27" s="702"/>
      <c r="AV27" s="702"/>
      <c r="AW27" s="702"/>
      <c r="AX27" s="702"/>
      <c r="AY27" s="716"/>
      <c r="AZ27" s="716"/>
      <c r="BA27" s="716"/>
    </row>
    <row r="28" spans="1:57" ht="39.9" customHeight="1" x14ac:dyDescent="0.3">
      <c r="A28" s="633"/>
      <c r="B28" s="635"/>
      <c r="C28" s="633"/>
      <c r="D28" s="634"/>
      <c r="E28" s="634"/>
      <c r="F28" s="635"/>
      <c r="G28" s="633"/>
      <c r="H28" s="634"/>
      <c r="I28" s="635"/>
      <c r="J28" s="633"/>
      <c r="K28" s="634"/>
      <c r="L28" s="634"/>
      <c r="M28" s="634"/>
      <c r="N28" s="635"/>
      <c r="O28" s="633"/>
      <c r="P28" s="634"/>
      <c r="Q28" s="635"/>
      <c r="R28" s="654"/>
      <c r="S28" s="655"/>
      <c r="T28" s="633"/>
      <c r="U28" s="634"/>
      <c r="V28" s="634"/>
      <c r="W28" s="635"/>
      <c r="X28" s="633"/>
      <c r="Y28" s="635"/>
      <c r="Z28" s="250"/>
      <c r="AA28" s="707"/>
      <c r="AB28" s="707"/>
      <c r="AC28" s="707"/>
      <c r="AD28" s="707"/>
      <c r="AE28" s="707"/>
      <c r="AF28" s="707"/>
      <c r="AG28" s="707"/>
      <c r="AH28" s="716"/>
      <c r="AI28" s="716"/>
      <c r="AJ28" s="716"/>
      <c r="AK28" s="717"/>
      <c r="AL28" s="717"/>
      <c r="AM28" s="717"/>
      <c r="AN28" s="717"/>
      <c r="AO28" s="251"/>
      <c r="AP28" s="626"/>
      <c r="AQ28" s="626"/>
      <c r="AR28" s="626"/>
      <c r="AS28" s="702"/>
      <c r="AT28" s="702"/>
      <c r="AU28" s="702"/>
      <c r="AV28" s="702"/>
      <c r="AW28" s="702"/>
      <c r="AX28" s="702"/>
      <c r="AY28" s="716"/>
      <c r="AZ28" s="716"/>
      <c r="BA28" s="716"/>
    </row>
    <row r="29" spans="1:57" ht="39.9" customHeight="1" x14ac:dyDescent="0.3">
      <c r="A29" s="718">
        <v>1</v>
      </c>
      <c r="B29" s="657"/>
      <c r="C29" s="643">
        <v>33</v>
      </c>
      <c r="D29" s="656"/>
      <c r="E29" s="656"/>
      <c r="F29" s="657"/>
      <c r="G29" s="643">
        <v>5</v>
      </c>
      <c r="H29" s="656"/>
      <c r="I29" s="657"/>
      <c r="J29" s="643" t="s">
        <v>355</v>
      </c>
      <c r="K29" s="656"/>
      <c r="L29" s="656"/>
      <c r="M29" s="656"/>
      <c r="N29" s="657"/>
      <c r="O29" s="643"/>
      <c r="P29" s="656"/>
      <c r="Q29" s="657"/>
      <c r="R29" s="649"/>
      <c r="S29" s="650"/>
      <c r="T29" s="643">
        <v>13</v>
      </c>
      <c r="U29" s="656"/>
      <c r="V29" s="656"/>
      <c r="W29" s="657"/>
      <c r="X29" s="643">
        <v>52</v>
      </c>
      <c r="Y29" s="644"/>
      <c r="Z29" s="250"/>
      <c r="AA29" s="645" t="s">
        <v>64</v>
      </c>
      <c r="AB29" s="645"/>
      <c r="AC29" s="645"/>
      <c r="AD29" s="645"/>
      <c r="AE29" s="645"/>
      <c r="AF29" s="645"/>
      <c r="AG29" s="645"/>
      <c r="AH29" s="646" t="s">
        <v>22</v>
      </c>
      <c r="AI29" s="647"/>
      <c r="AJ29" s="647"/>
      <c r="AK29" s="646" t="s">
        <v>355</v>
      </c>
      <c r="AL29" s="646"/>
      <c r="AM29" s="646"/>
      <c r="AN29" s="646"/>
      <c r="AO29" s="251"/>
      <c r="AP29" s="626"/>
      <c r="AQ29" s="626"/>
      <c r="AR29" s="626"/>
      <c r="AS29" s="702"/>
      <c r="AT29" s="702"/>
      <c r="AU29" s="702"/>
      <c r="AV29" s="702"/>
      <c r="AW29" s="702"/>
      <c r="AX29" s="702"/>
      <c r="AY29" s="716"/>
      <c r="AZ29" s="716"/>
      <c r="BA29" s="716"/>
    </row>
    <row r="30" spans="1:57" ht="39.9" customHeight="1" x14ac:dyDescent="0.3">
      <c r="A30" s="720">
        <v>2</v>
      </c>
      <c r="B30" s="705"/>
      <c r="C30" s="643">
        <v>33</v>
      </c>
      <c r="D30" s="656"/>
      <c r="E30" s="656"/>
      <c r="F30" s="657"/>
      <c r="G30" s="643">
        <v>5</v>
      </c>
      <c r="H30" s="656"/>
      <c r="I30" s="657"/>
      <c r="J30" s="643" t="s">
        <v>356</v>
      </c>
      <c r="K30" s="656"/>
      <c r="L30" s="656"/>
      <c r="M30" s="656"/>
      <c r="N30" s="657"/>
      <c r="O30" s="703"/>
      <c r="P30" s="704"/>
      <c r="Q30" s="705"/>
      <c r="R30" s="649"/>
      <c r="S30" s="650"/>
      <c r="T30" s="703">
        <v>13</v>
      </c>
      <c r="U30" s="704"/>
      <c r="V30" s="704"/>
      <c r="W30" s="705"/>
      <c r="X30" s="643">
        <v>52</v>
      </c>
      <c r="Y30" s="644"/>
      <c r="Z30" s="250"/>
      <c r="AA30" s="645" t="s">
        <v>66</v>
      </c>
      <c r="AB30" s="645"/>
      <c r="AC30" s="645"/>
      <c r="AD30" s="645"/>
      <c r="AE30" s="645"/>
      <c r="AF30" s="645"/>
      <c r="AG30" s="645"/>
      <c r="AH30" s="646" t="s">
        <v>24</v>
      </c>
      <c r="AI30" s="646"/>
      <c r="AJ30" s="646"/>
      <c r="AK30" s="646" t="s">
        <v>356</v>
      </c>
      <c r="AL30" s="646"/>
      <c r="AM30" s="646"/>
      <c r="AN30" s="646"/>
      <c r="AO30" s="251"/>
      <c r="AP30" s="646">
        <v>1</v>
      </c>
      <c r="AQ30" s="646"/>
      <c r="AR30" s="646"/>
      <c r="AS30" s="693" t="s">
        <v>137</v>
      </c>
      <c r="AT30" s="647"/>
      <c r="AU30" s="647"/>
      <c r="AV30" s="647"/>
      <c r="AW30" s="647"/>
      <c r="AX30" s="647"/>
      <c r="AY30" s="693" t="s">
        <v>26</v>
      </c>
      <c r="AZ30" s="693"/>
      <c r="BA30" s="693"/>
    </row>
    <row r="31" spans="1:57" ht="39.9" customHeight="1" x14ac:dyDescent="0.3">
      <c r="A31" s="720">
        <v>3</v>
      </c>
      <c r="B31" s="705"/>
      <c r="C31" s="701">
        <v>32</v>
      </c>
      <c r="D31" s="702"/>
      <c r="E31" s="702"/>
      <c r="F31" s="702"/>
      <c r="G31" s="646">
        <v>5</v>
      </c>
      <c r="H31" s="647"/>
      <c r="I31" s="647"/>
      <c r="J31" s="646" t="s">
        <v>358</v>
      </c>
      <c r="K31" s="647"/>
      <c r="L31" s="647"/>
      <c r="M31" s="647"/>
      <c r="N31" s="647"/>
      <c r="O31" s="646"/>
      <c r="P31" s="647"/>
      <c r="Q31" s="647"/>
      <c r="R31" s="693">
        <v>2</v>
      </c>
      <c r="S31" s="646"/>
      <c r="T31" s="690">
        <v>3</v>
      </c>
      <c r="U31" s="647"/>
      <c r="V31" s="647"/>
      <c r="W31" s="647"/>
      <c r="X31" s="690">
        <v>43</v>
      </c>
      <c r="Y31" s="647"/>
      <c r="Z31" s="250"/>
      <c r="AA31" s="712" t="s">
        <v>68</v>
      </c>
      <c r="AB31" s="712"/>
      <c r="AC31" s="712"/>
      <c r="AD31" s="712"/>
      <c r="AE31" s="712"/>
      <c r="AF31" s="712"/>
      <c r="AG31" s="712"/>
      <c r="AH31" s="646" t="s">
        <v>26</v>
      </c>
      <c r="AI31" s="646"/>
      <c r="AJ31" s="646"/>
      <c r="AK31" s="646" t="s">
        <v>358</v>
      </c>
      <c r="AL31" s="646"/>
      <c r="AM31" s="646"/>
      <c r="AN31" s="646"/>
      <c r="AO31" s="251"/>
      <c r="AP31" s="646"/>
      <c r="AQ31" s="646"/>
      <c r="AR31" s="646"/>
      <c r="AS31" s="647"/>
      <c r="AT31" s="647"/>
      <c r="AU31" s="647"/>
      <c r="AV31" s="647"/>
      <c r="AW31" s="647"/>
      <c r="AX31" s="647"/>
      <c r="AY31" s="694"/>
      <c r="AZ31" s="694"/>
      <c r="BA31" s="694"/>
    </row>
    <row r="32" spans="1:57" ht="39.9" customHeight="1" x14ac:dyDescent="0.35">
      <c r="A32" s="699" t="s">
        <v>129</v>
      </c>
      <c r="B32" s="700"/>
      <c r="C32" s="701">
        <f>SUM(C29:C31)</f>
        <v>98</v>
      </c>
      <c r="D32" s="702"/>
      <c r="E32" s="702"/>
      <c r="F32" s="702"/>
      <c r="G32" s="646">
        <f>SUM(G29:I31)</f>
        <v>15</v>
      </c>
      <c r="H32" s="647"/>
      <c r="I32" s="647"/>
      <c r="J32" s="711" t="s">
        <v>359</v>
      </c>
      <c r="K32" s="647"/>
      <c r="L32" s="647"/>
      <c r="M32" s="647"/>
      <c r="N32" s="647"/>
      <c r="O32" s="646"/>
      <c r="P32" s="647"/>
      <c r="Q32" s="647"/>
      <c r="R32" s="693">
        <f>SUM(R29:S31)</f>
        <v>2</v>
      </c>
      <c r="S32" s="712"/>
      <c r="T32" s="646">
        <f>SUM(T29:W31)</f>
        <v>29</v>
      </c>
      <c r="U32" s="647"/>
      <c r="V32" s="647"/>
      <c r="W32" s="647"/>
      <c r="X32" s="690">
        <f>SUM(X29:Y31)</f>
        <v>147</v>
      </c>
      <c r="Y32" s="647"/>
      <c r="Z32" s="250"/>
      <c r="AA32" s="691"/>
      <c r="AB32" s="691"/>
      <c r="AC32" s="691"/>
      <c r="AD32" s="691"/>
      <c r="AE32" s="691"/>
      <c r="AF32" s="691"/>
      <c r="AG32" s="691"/>
      <c r="AH32" s="692"/>
      <c r="AI32" s="692"/>
      <c r="AJ32" s="692"/>
      <c r="AK32" s="692"/>
      <c r="AL32" s="692"/>
      <c r="AM32" s="692"/>
      <c r="AN32" s="692"/>
      <c r="AO32" s="252"/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  <c r="AZ32" s="254"/>
      <c r="BA32" s="254"/>
    </row>
    <row r="33" spans="1:57" ht="45" customHeight="1" x14ac:dyDescent="0.3">
      <c r="A33" s="715" t="s">
        <v>357</v>
      </c>
      <c r="B33" s="715"/>
      <c r="C33" s="715"/>
      <c r="D33" s="715"/>
      <c r="E33" s="715"/>
      <c r="F33" s="715"/>
      <c r="G33" s="715"/>
      <c r="H33" s="715"/>
      <c r="I33" s="715"/>
      <c r="J33" s="715"/>
      <c r="K33" s="715"/>
      <c r="L33" s="715"/>
      <c r="M33" s="715"/>
      <c r="N33" s="715"/>
      <c r="O33" s="715"/>
      <c r="P33" s="715"/>
      <c r="Q33" s="715"/>
      <c r="R33" s="715"/>
      <c r="S33" s="715"/>
      <c r="T33" s="715"/>
      <c r="U33" s="715"/>
      <c r="V33" s="715"/>
      <c r="W33" s="715"/>
      <c r="X33" s="715"/>
      <c r="Y33" s="715"/>
      <c r="Z33" s="250"/>
      <c r="AA33" s="713"/>
      <c r="AB33" s="714"/>
      <c r="AC33" s="714"/>
      <c r="AD33" s="714"/>
      <c r="AE33" s="714"/>
      <c r="AF33" s="714"/>
      <c r="AG33" s="714"/>
      <c r="AH33" s="692"/>
      <c r="AI33" s="692"/>
      <c r="AJ33" s="692"/>
      <c r="AK33" s="692"/>
      <c r="AL33" s="709"/>
      <c r="AM33" s="709"/>
      <c r="AN33" s="709"/>
      <c r="AO33" s="255"/>
      <c r="AP33" s="710"/>
      <c r="AQ33" s="710"/>
      <c r="AR33" s="710"/>
      <c r="AS33" s="708"/>
      <c r="AT33" s="709"/>
      <c r="AU33" s="709"/>
      <c r="AV33" s="709"/>
      <c r="AW33" s="709"/>
      <c r="AX33" s="709"/>
      <c r="AY33" s="708"/>
      <c r="AZ33" s="708"/>
      <c r="BA33" s="708"/>
    </row>
    <row r="34" spans="1:57" s="235" customFormat="1" ht="17.399999999999999" x14ac:dyDescent="0.3">
      <c r="A34" s="232"/>
      <c r="B34" s="232"/>
      <c r="C34" s="232"/>
      <c r="D34" s="232"/>
      <c r="E34" s="232"/>
      <c r="F34" s="232"/>
      <c r="G34" s="232"/>
      <c r="H34" s="232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4"/>
      <c r="AX34" s="234"/>
      <c r="AY34" s="234"/>
      <c r="AZ34" s="234"/>
      <c r="BA34" s="234"/>
      <c r="BB34" s="227"/>
      <c r="BC34" s="227"/>
      <c r="BD34" s="227"/>
      <c r="BE34" s="227"/>
    </row>
  </sheetData>
  <sheetProtection selectLockedCells="1" selectUnlockedCells="1"/>
  <mergeCells count="105"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N3:BA4"/>
    <mergeCell ref="A4:O4"/>
    <mergeCell ref="P5:AM5"/>
    <mergeCell ref="A6:O6"/>
    <mergeCell ref="AO6:BA6"/>
    <mergeCell ref="AN9:BA10"/>
    <mergeCell ref="J16:N1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F16:I16"/>
    <mergeCell ref="AS20:BA20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0"/>
  <sheetViews>
    <sheetView zoomScale="105" zoomScaleNormal="105" workbookViewId="0">
      <pane ySplit="8" topLeftCell="A9" activePane="bottomLeft" state="frozen"/>
      <selection pane="bottomLeft" sqref="A1:V1"/>
    </sheetView>
  </sheetViews>
  <sheetFormatPr defaultRowHeight="14.4" x14ac:dyDescent="0.3"/>
  <cols>
    <col min="1" max="1" width="8.33203125" customWidth="1"/>
    <col min="2" max="2" width="74.33203125" customWidth="1"/>
    <col min="3" max="6" width="6.6640625" style="221" customWidth="1"/>
    <col min="7" max="13" width="6.6640625" customWidth="1"/>
    <col min="14" max="22" width="4.33203125" customWidth="1"/>
  </cols>
  <sheetData>
    <row r="1" spans="1:22" ht="19.95" customHeight="1" thickBot="1" x14ac:dyDescent="0.35">
      <c r="A1" s="830" t="s">
        <v>144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2"/>
    </row>
    <row r="2" spans="1:22" ht="15" customHeight="1" x14ac:dyDescent="0.3">
      <c r="A2" s="833" t="s">
        <v>0</v>
      </c>
      <c r="B2" s="836" t="s">
        <v>1</v>
      </c>
      <c r="C2" s="839" t="s">
        <v>2</v>
      </c>
      <c r="D2" s="840"/>
      <c r="E2" s="840"/>
      <c r="F2" s="841"/>
      <c r="G2" s="842" t="s">
        <v>3</v>
      </c>
      <c r="H2" s="845" t="s">
        <v>4</v>
      </c>
      <c r="I2" s="846"/>
      <c r="J2" s="846"/>
      <c r="K2" s="846"/>
      <c r="L2" s="846"/>
      <c r="M2" s="847"/>
      <c r="N2" s="848" t="s">
        <v>5</v>
      </c>
      <c r="O2" s="849"/>
      <c r="P2" s="849"/>
      <c r="Q2" s="849"/>
      <c r="R2" s="849"/>
      <c r="S2" s="849"/>
      <c r="T2" s="849"/>
      <c r="U2" s="849"/>
      <c r="V2" s="850"/>
    </row>
    <row r="3" spans="1:22" ht="15" customHeight="1" thickBot="1" x14ac:dyDescent="0.35">
      <c r="A3" s="834"/>
      <c r="B3" s="837"/>
      <c r="C3" s="854" t="s">
        <v>6</v>
      </c>
      <c r="D3" s="857" t="s">
        <v>7</v>
      </c>
      <c r="E3" s="860" t="s">
        <v>8</v>
      </c>
      <c r="F3" s="861"/>
      <c r="G3" s="843"/>
      <c r="H3" s="812" t="s">
        <v>9</v>
      </c>
      <c r="I3" s="871" t="s">
        <v>10</v>
      </c>
      <c r="J3" s="872"/>
      <c r="K3" s="872"/>
      <c r="L3" s="873"/>
      <c r="M3" s="865" t="s">
        <v>11</v>
      </c>
      <c r="N3" s="851"/>
      <c r="O3" s="852"/>
      <c r="P3" s="852"/>
      <c r="Q3" s="852"/>
      <c r="R3" s="852"/>
      <c r="S3" s="852"/>
      <c r="T3" s="852"/>
      <c r="U3" s="852"/>
      <c r="V3" s="853"/>
    </row>
    <row r="4" spans="1:22" ht="15" customHeight="1" thickBot="1" x14ac:dyDescent="0.35">
      <c r="A4" s="834"/>
      <c r="B4" s="837"/>
      <c r="C4" s="855"/>
      <c r="D4" s="858"/>
      <c r="E4" s="857" t="s">
        <v>12</v>
      </c>
      <c r="F4" s="868" t="s">
        <v>13</v>
      </c>
      <c r="G4" s="843"/>
      <c r="H4" s="813"/>
      <c r="I4" s="862" t="s">
        <v>14</v>
      </c>
      <c r="J4" s="862" t="s">
        <v>15</v>
      </c>
      <c r="K4" s="862" t="s">
        <v>16</v>
      </c>
      <c r="L4" s="862" t="s">
        <v>17</v>
      </c>
      <c r="M4" s="866"/>
      <c r="N4" s="798" t="s">
        <v>18</v>
      </c>
      <c r="O4" s="799"/>
      <c r="P4" s="800"/>
      <c r="Q4" s="798" t="s">
        <v>19</v>
      </c>
      <c r="R4" s="799"/>
      <c r="S4" s="800"/>
      <c r="T4" s="798" t="s">
        <v>20</v>
      </c>
      <c r="U4" s="799"/>
      <c r="V4" s="800"/>
    </row>
    <row r="5" spans="1:22" ht="15" customHeight="1" thickBot="1" x14ac:dyDescent="0.35">
      <c r="A5" s="834"/>
      <c r="B5" s="837"/>
      <c r="C5" s="855"/>
      <c r="D5" s="858"/>
      <c r="E5" s="858"/>
      <c r="F5" s="869"/>
      <c r="G5" s="843"/>
      <c r="H5" s="813"/>
      <c r="I5" s="863"/>
      <c r="J5" s="863"/>
      <c r="K5" s="863"/>
      <c r="L5" s="863"/>
      <c r="M5" s="866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5">
      <c r="A6" s="834"/>
      <c r="B6" s="837"/>
      <c r="C6" s="855"/>
      <c r="D6" s="858"/>
      <c r="E6" s="858"/>
      <c r="F6" s="869"/>
      <c r="G6" s="843"/>
      <c r="H6" s="813"/>
      <c r="I6" s="863"/>
      <c r="J6" s="863"/>
      <c r="K6" s="863"/>
      <c r="L6" s="863"/>
      <c r="M6" s="866"/>
      <c r="N6" s="798" t="s">
        <v>27</v>
      </c>
      <c r="O6" s="799"/>
      <c r="P6" s="799"/>
      <c r="Q6" s="799"/>
      <c r="R6" s="799"/>
      <c r="S6" s="799"/>
      <c r="T6" s="799"/>
      <c r="U6" s="799"/>
      <c r="V6" s="800"/>
    </row>
    <row r="7" spans="1:22" ht="15" customHeight="1" thickBot="1" x14ac:dyDescent="0.35">
      <c r="A7" s="835"/>
      <c r="B7" s="838"/>
      <c r="C7" s="856"/>
      <c r="D7" s="859"/>
      <c r="E7" s="859"/>
      <c r="F7" s="870"/>
      <c r="G7" s="844"/>
      <c r="H7" s="814"/>
      <c r="I7" s="864"/>
      <c r="J7" s="864"/>
      <c r="K7" s="864"/>
      <c r="L7" s="864"/>
      <c r="M7" s="867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5">
      <c r="A8" s="5">
        <v>1</v>
      </c>
      <c r="B8" s="6">
        <v>2</v>
      </c>
      <c r="C8" s="386">
        <v>3</v>
      </c>
      <c r="D8" s="387">
        <v>4</v>
      </c>
      <c r="E8" s="386">
        <v>5</v>
      </c>
      <c r="F8" s="38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5">
      <c r="A9" s="808" t="s">
        <v>28</v>
      </c>
      <c r="B9" s="809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09"/>
      <c r="O9" s="809"/>
      <c r="P9" s="809"/>
      <c r="Q9" s="809"/>
      <c r="R9" s="809"/>
      <c r="S9" s="809"/>
      <c r="T9" s="809"/>
      <c r="U9" s="809"/>
      <c r="V9" s="811"/>
    </row>
    <row r="10" spans="1:22" ht="15" customHeight="1" thickBot="1" x14ac:dyDescent="0.35">
      <c r="A10" s="801" t="s">
        <v>29</v>
      </c>
      <c r="B10" s="802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3"/>
      <c r="V10" s="804"/>
    </row>
    <row r="11" spans="1:22" ht="15" customHeight="1" thickBot="1" x14ac:dyDescent="0.35">
      <c r="A11" s="7" t="s">
        <v>30</v>
      </c>
      <c r="B11" s="392" t="s">
        <v>195</v>
      </c>
      <c r="C11" s="47"/>
      <c r="D11" s="48"/>
      <c r="E11" s="48"/>
      <c r="F11" s="312"/>
      <c r="G11" s="394">
        <v>5</v>
      </c>
      <c r="H11" s="395">
        <f>G11*30</f>
        <v>150</v>
      </c>
      <c r="I11" s="62"/>
      <c r="J11" s="63"/>
      <c r="K11" s="63"/>
      <c r="L11" s="63"/>
      <c r="M11" s="130"/>
      <c r="N11" s="52"/>
      <c r="O11" s="53"/>
      <c r="P11" s="54"/>
      <c r="Q11" s="52"/>
      <c r="R11" s="53"/>
      <c r="S11" s="161"/>
      <c r="T11" s="47"/>
      <c r="U11" s="48"/>
      <c r="V11" s="56"/>
    </row>
    <row r="12" spans="1:22" ht="15" customHeight="1" thickBot="1" x14ac:dyDescent="0.35">
      <c r="A12" s="7" t="s">
        <v>31</v>
      </c>
      <c r="B12" s="393" t="s">
        <v>198</v>
      </c>
      <c r="C12" s="8"/>
      <c r="D12" s="9"/>
      <c r="E12" s="9"/>
      <c r="F12" s="10"/>
      <c r="G12" s="396">
        <v>5</v>
      </c>
      <c r="H12" s="397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5">
      <c r="A13" s="45" t="s">
        <v>32</v>
      </c>
      <c r="B13" s="398" t="s">
        <v>297</v>
      </c>
      <c r="C13" s="70"/>
      <c r="D13" s="78"/>
      <c r="E13" s="71"/>
      <c r="F13" s="72"/>
      <c r="G13" s="394">
        <v>3</v>
      </c>
      <c r="H13" s="397">
        <f t="shared" ref="H13:H18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5">
      <c r="A14" s="111" t="s">
        <v>33</v>
      </c>
      <c r="B14" s="69" t="s">
        <v>239</v>
      </c>
      <c r="C14" s="70"/>
      <c r="D14" s="78" t="s">
        <v>22</v>
      </c>
      <c r="E14" s="71"/>
      <c r="F14" s="72"/>
      <c r="G14" s="572">
        <v>3</v>
      </c>
      <c r="H14" s="89">
        <f t="shared" si="0"/>
        <v>90</v>
      </c>
      <c r="I14" s="11">
        <f t="shared" ref="I14" si="1">SUM(J14+K14+L14)</f>
        <v>36</v>
      </c>
      <c r="J14" s="124">
        <v>18</v>
      </c>
      <c r="K14" s="125"/>
      <c r="L14" s="125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5">
      <c r="A15" s="45" t="s">
        <v>34</v>
      </c>
      <c r="B15" s="392" t="s">
        <v>196</v>
      </c>
      <c r="C15" s="47"/>
      <c r="D15" s="58"/>
      <c r="E15" s="59"/>
      <c r="F15" s="60"/>
      <c r="G15" s="394">
        <v>4</v>
      </c>
      <c r="H15" s="395">
        <f t="shared" si="0"/>
        <v>120</v>
      </c>
      <c r="I15" s="62"/>
      <c r="J15" s="63"/>
      <c r="K15" s="63"/>
      <c r="L15" s="63"/>
      <c r="M15" s="130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5">
      <c r="A16" s="225" t="s">
        <v>35</v>
      </c>
      <c r="B16" s="407" t="s">
        <v>197</v>
      </c>
      <c r="C16" s="315"/>
      <c r="D16" s="318"/>
      <c r="E16" s="318"/>
      <c r="F16" s="408"/>
      <c r="G16" s="399">
        <v>3</v>
      </c>
      <c r="H16" s="449">
        <f t="shared" si="0"/>
        <v>90</v>
      </c>
      <c r="I16" s="341"/>
      <c r="J16" s="341"/>
      <c r="K16" s="341"/>
      <c r="L16" s="341"/>
      <c r="M16" s="150"/>
      <c r="N16" s="323"/>
      <c r="O16" s="319"/>
      <c r="P16" s="320"/>
      <c r="Q16" s="323"/>
      <c r="R16" s="319"/>
      <c r="S16" s="573"/>
      <c r="T16" s="315"/>
      <c r="U16" s="318"/>
      <c r="V16" s="321"/>
    </row>
    <row r="17" spans="1:25" s="349" customFormat="1" ht="15" customHeight="1" thickBot="1" x14ac:dyDescent="0.35">
      <c r="A17" s="45" t="s">
        <v>36</v>
      </c>
      <c r="B17" s="398" t="s">
        <v>199</v>
      </c>
      <c r="C17" s="76"/>
      <c r="D17" s="78"/>
      <c r="E17" s="71"/>
      <c r="F17" s="72"/>
      <c r="G17" s="394">
        <v>3</v>
      </c>
      <c r="H17" s="395">
        <f t="shared" ref="H17" si="2">G17*30</f>
        <v>90</v>
      </c>
      <c r="I17" s="62"/>
      <c r="J17" s="77"/>
      <c r="K17" s="77"/>
      <c r="L17" s="77"/>
      <c r="M17" s="130"/>
      <c r="N17" s="66"/>
      <c r="O17" s="67"/>
      <c r="P17" s="82"/>
      <c r="Q17" s="66"/>
      <c r="R17" s="67"/>
      <c r="S17" s="574"/>
      <c r="T17" s="66"/>
      <c r="U17" s="67"/>
      <c r="V17" s="68"/>
    </row>
    <row r="18" spans="1:25" ht="30" customHeight="1" thickBot="1" x14ac:dyDescent="0.35">
      <c r="A18" s="45" t="s">
        <v>360</v>
      </c>
      <c r="B18" s="69" t="s">
        <v>361</v>
      </c>
      <c r="C18" s="76"/>
      <c r="D18" s="78" t="s">
        <v>364</v>
      </c>
      <c r="E18" s="71"/>
      <c r="F18" s="72"/>
      <c r="G18" s="49">
        <v>3</v>
      </c>
      <c r="H18" s="61">
        <f t="shared" si="0"/>
        <v>90</v>
      </c>
      <c r="I18" s="11">
        <f t="shared" ref="I18" si="3">SUM(J18+K18+L18)</f>
        <v>60</v>
      </c>
      <c r="J18" s="124">
        <v>36</v>
      </c>
      <c r="K18" s="125"/>
      <c r="L18" s="125">
        <v>24</v>
      </c>
      <c r="M18" s="64">
        <f>H18-I18</f>
        <v>30</v>
      </c>
      <c r="N18" s="66"/>
      <c r="O18" s="67">
        <v>5</v>
      </c>
      <c r="P18" s="82">
        <v>5</v>
      </c>
      <c r="Q18" s="66"/>
      <c r="R18" s="67"/>
      <c r="S18" s="574"/>
      <c r="T18" s="66"/>
      <c r="U18" s="67"/>
      <c r="V18" s="68"/>
    </row>
    <row r="19" spans="1:25" s="349" customFormat="1" ht="15" customHeight="1" thickBot="1" x14ac:dyDescent="0.35">
      <c r="A19" s="815" t="s">
        <v>194</v>
      </c>
      <c r="B19" s="816"/>
      <c r="C19" s="816"/>
      <c r="D19" s="816"/>
      <c r="E19" s="816"/>
      <c r="F19" s="817"/>
      <c r="G19" s="399">
        <f>SUM(G11+G12+G13+G15+G16+G17)</f>
        <v>23</v>
      </c>
      <c r="H19" s="575">
        <f>SUM(H11+H12+H13+H15+H16+H17)</f>
        <v>690</v>
      </c>
      <c r="I19" s="81"/>
      <c r="J19" s="81"/>
      <c r="K19" s="81"/>
      <c r="L19" s="81"/>
      <c r="M19" s="404"/>
      <c r="N19" s="401"/>
      <c r="O19" s="81"/>
      <c r="P19" s="402"/>
      <c r="Q19" s="403"/>
      <c r="R19" s="81"/>
      <c r="S19" s="404"/>
      <c r="T19" s="403"/>
      <c r="U19" s="81"/>
      <c r="V19" s="404"/>
    </row>
    <row r="20" spans="1:25" s="349" customFormat="1" ht="15" customHeight="1" thickBot="1" x14ac:dyDescent="0.35">
      <c r="A20" s="797" t="s">
        <v>177</v>
      </c>
      <c r="B20" s="726"/>
      <c r="C20" s="726"/>
      <c r="D20" s="726"/>
      <c r="E20" s="726"/>
      <c r="F20" s="727"/>
      <c r="G20" s="84">
        <f t="shared" ref="G20:M20" si="4">SUM(G14+G18)</f>
        <v>6</v>
      </c>
      <c r="H20" s="400">
        <f t="shared" si="4"/>
        <v>180</v>
      </c>
      <c r="I20" s="77">
        <f t="shared" si="4"/>
        <v>96</v>
      </c>
      <c r="J20" s="77">
        <f t="shared" si="4"/>
        <v>54</v>
      </c>
      <c r="K20" s="77">
        <f t="shared" si="4"/>
        <v>0</v>
      </c>
      <c r="L20" s="77">
        <f t="shared" si="4"/>
        <v>42</v>
      </c>
      <c r="M20" s="87">
        <f t="shared" si="4"/>
        <v>84</v>
      </c>
      <c r="N20" s="88">
        <f t="shared" ref="N20:V20" si="5">SUM(N11:N18)</f>
        <v>0</v>
      </c>
      <c r="O20" s="77">
        <f t="shared" si="5"/>
        <v>5</v>
      </c>
      <c r="P20" s="86">
        <f t="shared" si="5"/>
        <v>9</v>
      </c>
      <c r="Q20" s="85">
        <f t="shared" si="5"/>
        <v>0</v>
      </c>
      <c r="R20" s="77">
        <f t="shared" si="5"/>
        <v>0</v>
      </c>
      <c r="S20" s="87">
        <f t="shared" si="5"/>
        <v>0</v>
      </c>
      <c r="T20" s="88">
        <f t="shared" si="5"/>
        <v>0</v>
      </c>
      <c r="U20" s="77">
        <f t="shared" si="5"/>
        <v>0</v>
      </c>
      <c r="V20" s="87">
        <f t="shared" si="5"/>
        <v>0</v>
      </c>
    </row>
    <row r="21" spans="1:25" ht="15" customHeight="1" thickBot="1" x14ac:dyDescent="0.35">
      <c r="A21" s="797" t="s">
        <v>178</v>
      </c>
      <c r="B21" s="726"/>
      <c r="C21" s="726"/>
      <c r="D21" s="726"/>
      <c r="E21" s="726"/>
      <c r="F21" s="727"/>
      <c r="G21" s="84">
        <f>SUM(G19:G20)</f>
        <v>29</v>
      </c>
      <c r="H21" s="400">
        <f>SUM(H19:H20)</f>
        <v>870</v>
      </c>
      <c r="I21" s="344"/>
      <c r="J21" s="344"/>
      <c r="K21" s="344"/>
      <c r="L21" s="344"/>
      <c r="M21" s="345"/>
      <c r="N21" s="405"/>
      <c r="O21" s="344"/>
      <c r="P21" s="406"/>
      <c r="Q21" s="343"/>
      <c r="R21" s="344"/>
      <c r="S21" s="345"/>
      <c r="T21" s="343"/>
      <c r="U21" s="344"/>
      <c r="V21" s="345"/>
    </row>
    <row r="22" spans="1:25" s="349" customFormat="1" ht="30" customHeight="1" thickBot="1" x14ac:dyDescent="0.35">
      <c r="A22" s="822" t="s">
        <v>362</v>
      </c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823"/>
      <c r="S22" s="823"/>
      <c r="T22" s="823"/>
      <c r="U22" s="823"/>
      <c r="V22" s="824"/>
    </row>
    <row r="23" spans="1:25" ht="15" customHeight="1" thickBot="1" x14ac:dyDescent="0.35">
      <c r="A23" s="818" t="s">
        <v>37</v>
      </c>
      <c r="B23" s="819"/>
      <c r="C23" s="819"/>
      <c r="D23" s="819"/>
      <c r="E23" s="819"/>
      <c r="F23" s="819"/>
      <c r="G23" s="819"/>
      <c r="H23" s="819"/>
      <c r="I23" s="819"/>
      <c r="J23" s="819"/>
      <c r="K23" s="819"/>
      <c r="L23" s="819"/>
      <c r="M23" s="819"/>
      <c r="N23" s="819"/>
      <c r="O23" s="819"/>
      <c r="P23" s="819"/>
      <c r="Q23" s="819"/>
      <c r="R23" s="819"/>
      <c r="S23" s="819"/>
      <c r="T23" s="819"/>
      <c r="U23" s="820"/>
      <c r="V23" s="821"/>
    </row>
    <row r="24" spans="1:25" s="221" customFormat="1" ht="15" customHeight="1" thickBot="1" x14ac:dyDescent="0.35">
      <c r="A24" s="45" t="s">
        <v>38</v>
      </c>
      <c r="B24" s="618" t="s">
        <v>39</v>
      </c>
      <c r="C24" s="76"/>
      <c r="D24" s="78">
        <v>1</v>
      </c>
      <c r="E24" s="71"/>
      <c r="F24" s="72"/>
      <c r="G24" s="49">
        <v>3</v>
      </c>
      <c r="H24" s="89">
        <f t="shared" ref="H24" si="6">G24*30</f>
        <v>90</v>
      </c>
      <c r="I24" s="62">
        <f t="shared" ref="I24:I25" si="7">SUM(J24+K24+L24)</f>
        <v>45</v>
      </c>
      <c r="J24" s="79">
        <v>30</v>
      </c>
      <c r="K24" s="80"/>
      <c r="L24" s="80">
        <v>15</v>
      </c>
      <c r="M24" s="64">
        <f t="shared" ref="M24:M25" si="8">H24-I24</f>
        <v>45</v>
      </c>
      <c r="N24" s="70">
        <v>3</v>
      </c>
      <c r="O24" s="78"/>
      <c r="P24" s="619"/>
      <c r="Q24" s="620"/>
      <c r="R24" s="621"/>
      <c r="S24" s="619"/>
      <c r="T24" s="620"/>
      <c r="U24" s="621"/>
      <c r="V24" s="622"/>
    </row>
    <row r="25" spans="1:25" ht="15" customHeight="1" thickBot="1" x14ac:dyDescent="0.35">
      <c r="A25" s="111" t="s">
        <v>40</v>
      </c>
      <c r="B25" s="113" t="s">
        <v>151</v>
      </c>
      <c r="C25" s="114"/>
      <c r="D25" s="347">
        <v>1</v>
      </c>
      <c r="E25" s="115"/>
      <c r="F25" s="116"/>
      <c r="G25" s="84">
        <v>4</v>
      </c>
      <c r="H25" s="89">
        <f>G25*30</f>
        <v>120</v>
      </c>
      <c r="I25" s="62">
        <f t="shared" si="7"/>
        <v>60</v>
      </c>
      <c r="J25" s="118">
        <v>30</v>
      </c>
      <c r="K25" s="119"/>
      <c r="L25" s="119">
        <v>30</v>
      </c>
      <c r="M25" s="64">
        <f t="shared" si="8"/>
        <v>60</v>
      </c>
      <c r="N25" s="120">
        <v>4</v>
      </c>
      <c r="O25" s="121"/>
      <c r="P25" s="122"/>
      <c r="Q25" s="120"/>
      <c r="R25" s="121"/>
      <c r="S25" s="122"/>
      <c r="T25" s="120"/>
      <c r="U25" s="121"/>
      <c r="V25" s="123"/>
    </row>
    <row r="26" spans="1:25" s="349" customFormat="1" ht="15" customHeight="1" thickBot="1" x14ac:dyDescent="0.35">
      <c r="A26" s="111" t="s">
        <v>41</v>
      </c>
      <c r="B26" s="69" t="s">
        <v>265</v>
      </c>
      <c r="C26" s="70">
        <v>1</v>
      </c>
      <c r="D26" s="78"/>
      <c r="E26" s="71"/>
      <c r="F26" s="72"/>
      <c r="G26" s="49">
        <v>5</v>
      </c>
      <c r="H26" s="89">
        <f t="shared" ref="H26:H30" si="9">G26*30</f>
        <v>150</v>
      </c>
      <c r="I26" s="62">
        <f>SUM(J26+K26+L26)</f>
        <v>60</v>
      </c>
      <c r="J26" s="79">
        <v>16</v>
      </c>
      <c r="K26" s="80"/>
      <c r="L26" s="80">
        <v>44</v>
      </c>
      <c r="M26" s="64">
        <f>H26-I26</f>
        <v>90</v>
      </c>
      <c r="N26" s="73">
        <v>4</v>
      </c>
      <c r="O26" s="58"/>
      <c r="P26" s="74"/>
      <c r="Q26" s="73"/>
      <c r="R26" s="58"/>
      <c r="S26" s="74"/>
      <c r="T26" s="73"/>
      <c r="U26" s="58"/>
      <c r="V26" s="75"/>
    </row>
    <row r="27" spans="1:25" ht="15" customHeight="1" x14ac:dyDescent="0.3">
      <c r="A27" s="100" t="s">
        <v>42</v>
      </c>
      <c r="B27" s="102" t="s">
        <v>266</v>
      </c>
      <c r="C27" s="8"/>
      <c r="D27" s="9"/>
      <c r="E27" s="9"/>
      <c r="F27" s="103"/>
      <c r="G27" s="94">
        <f>SUM(G28+G29+G30)</f>
        <v>12</v>
      </c>
      <c r="H27" s="222">
        <f t="shared" si="9"/>
        <v>360</v>
      </c>
      <c r="I27" s="11">
        <f t="shared" ref="I27:I30" si="10">SUM(J27+K27+L27)</f>
        <v>180</v>
      </c>
      <c r="J27" s="95">
        <f>SUM(J28+J29+J30)</f>
        <v>36</v>
      </c>
      <c r="K27" s="95"/>
      <c r="L27" s="95">
        <f>SUM(L28+L29+L30)</f>
        <v>144</v>
      </c>
      <c r="M27" s="13">
        <f t="shared" ref="M27" si="11">H27-I27</f>
        <v>180</v>
      </c>
      <c r="N27" s="14"/>
      <c r="O27" s="15"/>
      <c r="P27" s="16"/>
      <c r="Q27" s="17"/>
      <c r="R27" s="18"/>
      <c r="S27" s="19"/>
      <c r="T27" s="96"/>
      <c r="U27" s="97"/>
      <c r="V27" s="98"/>
    </row>
    <row r="28" spans="1:25" s="221" customFormat="1" ht="15" customHeight="1" x14ac:dyDescent="0.3">
      <c r="A28" s="104" t="s">
        <v>267</v>
      </c>
      <c r="B28" s="105" t="s">
        <v>347</v>
      </c>
      <c r="C28" s="22">
        <v>1</v>
      </c>
      <c r="D28" s="23"/>
      <c r="E28" s="24"/>
      <c r="F28" s="106"/>
      <c r="G28" s="107">
        <v>4</v>
      </c>
      <c r="H28" s="223">
        <f t="shared" si="9"/>
        <v>120</v>
      </c>
      <c r="I28" s="26">
        <f t="shared" si="10"/>
        <v>60</v>
      </c>
      <c r="J28" s="27">
        <v>12</v>
      </c>
      <c r="K28" s="27"/>
      <c r="L28" s="27">
        <v>48</v>
      </c>
      <c r="M28" s="28">
        <f>H28-I28</f>
        <v>60</v>
      </c>
      <c r="N28" s="29">
        <v>4</v>
      </c>
      <c r="O28" s="30"/>
      <c r="P28" s="31"/>
      <c r="Q28" s="22"/>
      <c r="R28" s="27"/>
      <c r="S28" s="32"/>
      <c r="T28" s="623"/>
      <c r="U28" s="27"/>
      <c r="V28" s="33"/>
    </row>
    <row r="29" spans="1:25" s="221" customFormat="1" ht="15" customHeight="1" x14ac:dyDescent="0.3">
      <c r="A29" s="104" t="s">
        <v>268</v>
      </c>
      <c r="B29" s="105" t="s">
        <v>348</v>
      </c>
      <c r="C29" s="22">
        <v>3</v>
      </c>
      <c r="D29" s="23"/>
      <c r="E29" s="24"/>
      <c r="F29" s="106"/>
      <c r="G29" s="107">
        <v>4</v>
      </c>
      <c r="H29" s="223">
        <f t="shared" si="9"/>
        <v>120</v>
      </c>
      <c r="I29" s="26">
        <f t="shared" si="10"/>
        <v>60</v>
      </c>
      <c r="J29" s="27">
        <v>12</v>
      </c>
      <c r="K29" s="27"/>
      <c r="L29" s="27">
        <v>48</v>
      </c>
      <c r="M29" s="28">
        <f>H29-I29</f>
        <v>60</v>
      </c>
      <c r="N29" s="29"/>
      <c r="O29" s="30"/>
      <c r="P29" s="31"/>
      <c r="Q29" s="22">
        <v>4</v>
      </c>
      <c r="R29" s="27"/>
      <c r="S29" s="32"/>
      <c r="T29" s="534"/>
      <c r="U29" s="27"/>
      <c r="V29" s="33"/>
    </row>
    <row r="30" spans="1:25" s="221" customFormat="1" ht="15" customHeight="1" thickBot="1" x14ac:dyDescent="0.35">
      <c r="A30" s="325" t="s">
        <v>269</v>
      </c>
      <c r="B30" s="108" t="s">
        <v>349</v>
      </c>
      <c r="C30" s="35">
        <v>1</v>
      </c>
      <c r="D30" s="36"/>
      <c r="E30" s="36"/>
      <c r="F30" s="44"/>
      <c r="G30" s="109">
        <v>4</v>
      </c>
      <c r="H30" s="224">
        <f t="shared" si="9"/>
        <v>120</v>
      </c>
      <c r="I30" s="37">
        <f t="shared" si="10"/>
        <v>60</v>
      </c>
      <c r="J30" s="38">
        <v>12</v>
      </c>
      <c r="K30" s="38"/>
      <c r="L30" s="38">
        <v>48</v>
      </c>
      <c r="M30" s="39">
        <f>H30-I30</f>
        <v>60</v>
      </c>
      <c r="N30" s="40">
        <v>4</v>
      </c>
      <c r="O30" s="41"/>
      <c r="P30" s="42"/>
      <c r="Q30" s="35"/>
      <c r="R30" s="38"/>
      <c r="S30" s="43"/>
      <c r="T30" s="535"/>
      <c r="U30" s="38"/>
      <c r="V30" s="44"/>
    </row>
    <row r="31" spans="1:25" s="221" customFormat="1" ht="15" customHeight="1" x14ac:dyDescent="0.3">
      <c r="A31" s="174" t="s">
        <v>43</v>
      </c>
      <c r="B31" s="175" t="s">
        <v>187</v>
      </c>
      <c r="C31" s="530"/>
      <c r="D31" s="527"/>
      <c r="E31" s="527"/>
      <c r="F31" s="536"/>
      <c r="G31" s="552">
        <f>SUM(G32:G38)</f>
        <v>16.5</v>
      </c>
      <c r="H31" s="537">
        <f t="shared" ref="H31:H52" si="12">G31*30</f>
        <v>495</v>
      </c>
      <c r="I31" s="11">
        <f>SUM(J31+K31+L31)</f>
        <v>178</v>
      </c>
      <c r="J31" s="95"/>
      <c r="K31" s="95"/>
      <c r="L31" s="95">
        <f>SUM(L32:L38)</f>
        <v>178</v>
      </c>
      <c r="M31" s="13">
        <f t="shared" ref="M31:M38" si="13">H31-I31</f>
        <v>317</v>
      </c>
      <c r="N31" s="176"/>
      <c r="O31" s="177"/>
      <c r="P31" s="178"/>
      <c r="Q31" s="179"/>
      <c r="R31" s="180"/>
      <c r="S31" s="181"/>
      <c r="T31" s="176"/>
      <c r="U31" s="521"/>
      <c r="V31" s="524"/>
    </row>
    <row r="32" spans="1:25" ht="15" customHeight="1" x14ac:dyDescent="0.3">
      <c r="A32" s="182" t="s">
        <v>165</v>
      </c>
      <c r="B32" s="431" t="s">
        <v>201</v>
      </c>
      <c r="C32" s="564"/>
      <c r="D32" s="563"/>
      <c r="E32" s="563"/>
      <c r="F32" s="548"/>
      <c r="G32" s="555">
        <v>4.5</v>
      </c>
      <c r="H32" s="556">
        <f t="shared" si="12"/>
        <v>135</v>
      </c>
      <c r="I32" s="549"/>
      <c r="J32" s="550"/>
      <c r="K32" s="550"/>
      <c r="L32" s="550"/>
      <c r="M32" s="551"/>
      <c r="N32" s="425"/>
      <c r="O32" s="426"/>
      <c r="P32" s="427"/>
      <c r="Q32" s="428"/>
      <c r="R32" s="429"/>
      <c r="S32" s="430"/>
      <c r="T32" s="425"/>
      <c r="U32" s="561"/>
      <c r="V32" s="562"/>
      <c r="W32" s="360"/>
      <c r="X32" s="360"/>
      <c r="Y32" s="360"/>
    </row>
    <row r="33" spans="1:25" ht="15" customHeight="1" x14ac:dyDescent="0.3">
      <c r="A33" s="182" t="s">
        <v>166</v>
      </c>
      <c r="B33" s="101" t="s">
        <v>187</v>
      </c>
      <c r="C33" s="531"/>
      <c r="D33" s="528">
        <v>1</v>
      </c>
      <c r="E33" s="528"/>
      <c r="F33" s="538"/>
      <c r="G33" s="553">
        <v>2</v>
      </c>
      <c r="H33" s="183">
        <f t="shared" si="12"/>
        <v>60</v>
      </c>
      <c r="I33" s="26">
        <f t="shared" ref="I33:I43" si="14">SUM(J33+K33+L33)</f>
        <v>30</v>
      </c>
      <c r="J33" s="533"/>
      <c r="K33" s="533"/>
      <c r="L33" s="533">
        <v>30</v>
      </c>
      <c r="M33" s="184">
        <f t="shared" si="13"/>
        <v>30</v>
      </c>
      <c r="N33" s="185">
        <v>2</v>
      </c>
      <c r="O33" s="186"/>
      <c r="P33" s="187"/>
      <c r="Q33" s="188"/>
      <c r="R33" s="189"/>
      <c r="S33" s="190"/>
      <c r="T33" s="185"/>
      <c r="U33" s="522"/>
      <c r="V33" s="525"/>
      <c r="W33" s="360"/>
      <c r="X33" s="360"/>
      <c r="Y33" s="360"/>
    </row>
    <row r="34" spans="1:25" ht="15" customHeight="1" x14ac:dyDescent="0.3">
      <c r="A34" s="182" t="s">
        <v>167</v>
      </c>
      <c r="B34" s="101" t="s">
        <v>187</v>
      </c>
      <c r="C34" s="531"/>
      <c r="D34" s="528" t="s">
        <v>22</v>
      </c>
      <c r="E34" s="528"/>
      <c r="F34" s="538"/>
      <c r="G34" s="553">
        <v>1</v>
      </c>
      <c r="H34" s="183">
        <f t="shared" si="12"/>
        <v>30</v>
      </c>
      <c r="I34" s="26">
        <f t="shared" si="14"/>
        <v>18</v>
      </c>
      <c r="J34" s="533"/>
      <c r="K34" s="533"/>
      <c r="L34" s="533">
        <v>18</v>
      </c>
      <c r="M34" s="184">
        <f t="shared" si="13"/>
        <v>12</v>
      </c>
      <c r="N34" s="185"/>
      <c r="O34" s="186">
        <v>1</v>
      </c>
      <c r="P34" s="191">
        <v>1</v>
      </c>
      <c r="Q34" s="188"/>
      <c r="R34" s="189"/>
      <c r="S34" s="190"/>
      <c r="T34" s="185"/>
      <c r="U34" s="522"/>
      <c r="V34" s="525"/>
      <c r="W34" s="360"/>
      <c r="X34" s="360"/>
      <c r="Y34" s="360"/>
    </row>
    <row r="35" spans="1:25" s="349" customFormat="1" ht="15" customHeight="1" x14ac:dyDescent="0.3">
      <c r="A35" s="182" t="s">
        <v>270</v>
      </c>
      <c r="B35" s="101" t="s">
        <v>187</v>
      </c>
      <c r="C35" s="531"/>
      <c r="D35" s="528">
        <v>3</v>
      </c>
      <c r="E35" s="528"/>
      <c r="F35" s="538"/>
      <c r="G35" s="553">
        <v>2</v>
      </c>
      <c r="H35" s="183">
        <f t="shared" si="12"/>
        <v>60</v>
      </c>
      <c r="I35" s="26">
        <f t="shared" si="14"/>
        <v>30</v>
      </c>
      <c r="J35" s="533"/>
      <c r="K35" s="533"/>
      <c r="L35" s="533">
        <v>30</v>
      </c>
      <c r="M35" s="184">
        <f t="shared" si="13"/>
        <v>30</v>
      </c>
      <c r="N35" s="185"/>
      <c r="O35" s="186"/>
      <c r="P35" s="187"/>
      <c r="Q35" s="192">
        <v>2</v>
      </c>
      <c r="R35" s="189"/>
      <c r="S35" s="190"/>
      <c r="T35" s="185"/>
      <c r="U35" s="522"/>
      <c r="V35" s="525"/>
      <c r="W35" s="360"/>
      <c r="X35" s="360"/>
      <c r="Y35" s="360"/>
    </row>
    <row r="36" spans="1:25" s="349" customFormat="1" ht="15" customHeight="1" x14ac:dyDescent="0.3">
      <c r="A36" s="182" t="s">
        <v>271</v>
      </c>
      <c r="B36" s="101" t="s">
        <v>187</v>
      </c>
      <c r="C36" s="531"/>
      <c r="D36" s="528" t="s">
        <v>24</v>
      </c>
      <c r="E36" s="528"/>
      <c r="F36" s="538"/>
      <c r="G36" s="553">
        <v>2.5</v>
      </c>
      <c r="H36" s="183">
        <f t="shared" si="12"/>
        <v>75</v>
      </c>
      <c r="I36" s="26">
        <f t="shared" si="14"/>
        <v>36</v>
      </c>
      <c r="J36" s="533"/>
      <c r="K36" s="533"/>
      <c r="L36" s="533">
        <v>36</v>
      </c>
      <c r="M36" s="184">
        <f t="shared" si="13"/>
        <v>39</v>
      </c>
      <c r="N36" s="185"/>
      <c r="O36" s="186"/>
      <c r="P36" s="191"/>
      <c r="Q36" s="188"/>
      <c r="R36" s="186">
        <v>2</v>
      </c>
      <c r="S36" s="193">
        <v>2</v>
      </c>
      <c r="T36" s="185"/>
      <c r="U36" s="522"/>
      <c r="V36" s="525"/>
      <c r="W36" s="360"/>
      <c r="X36" s="360"/>
      <c r="Y36" s="360"/>
    </row>
    <row r="37" spans="1:25" ht="15" customHeight="1" x14ac:dyDescent="0.3">
      <c r="A37" s="182" t="s">
        <v>272</v>
      </c>
      <c r="B37" s="101" t="s">
        <v>187</v>
      </c>
      <c r="C37" s="531"/>
      <c r="D37" s="528">
        <v>5</v>
      </c>
      <c r="E37" s="528"/>
      <c r="F37" s="538"/>
      <c r="G37" s="553">
        <v>2</v>
      </c>
      <c r="H37" s="183">
        <f t="shared" si="12"/>
        <v>60</v>
      </c>
      <c r="I37" s="26">
        <f t="shared" si="14"/>
        <v>30</v>
      </c>
      <c r="J37" s="533"/>
      <c r="K37" s="533"/>
      <c r="L37" s="533">
        <v>30</v>
      </c>
      <c r="M37" s="184">
        <f t="shared" si="13"/>
        <v>30</v>
      </c>
      <c r="N37" s="185"/>
      <c r="O37" s="186"/>
      <c r="P37" s="187"/>
      <c r="Q37" s="188"/>
      <c r="R37" s="189"/>
      <c r="S37" s="190"/>
      <c r="T37" s="185">
        <v>2</v>
      </c>
      <c r="U37" s="522"/>
      <c r="V37" s="525"/>
    </row>
    <row r="38" spans="1:25" s="349" customFormat="1" ht="15" customHeight="1" thickBot="1" x14ac:dyDescent="0.35">
      <c r="A38" s="539" t="s">
        <v>273</v>
      </c>
      <c r="B38" s="540" t="s">
        <v>187</v>
      </c>
      <c r="C38" s="532"/>
      <c r="D38" s="529" t="s">
        <v>26</v>
      </c>
      <c r="E38" s="529"/>
      <c r="F38" s="541"/>
      <c r="G38" s="554">
        <v>2.5</v>
      </c>
      <c r="H38" s="194">
        <f t="shared" si="12"/>
        <v>75</v>
      </c>
      <c r="I38" s="37">
        <f t="shared" si="14"/>
        <v>34</v>
      </c>
      <c r="J38" s="195"/>
      <c r="K38" s="195"/>
      <c r="L38" s="195">
        <v>34</v>
      </c>
      <c r="M38" s="196">
        <f t="shared" si="13"/>
        <v>41</v>
      </c>
      <c r="N38" s="542"/>
      <c r="O38" s="543"/>
      <c r="P38" s="544"/>
      <c r="Q38" s="545"/>
      <c r="R38" s="546"/>
      <c r="S38" s="547"/>
      <c r="T38" s="542"/>
      <c r="U38" s="523">
        <v>2</v>
      </c>
      <c r="V38" s="526">
        <v>2</v>
      </c>
    </row>
    <row r="39" spans="1:25" s="221" customFormat="1" ht="15" customHeight="1" thickBot="1" x14ac:dyDescent="0.35">
      <c r="A39" s="45" t="s">
        <v>44</v>
      </c>
      <c r="B39" s="398" t="s">
        <v>309</v>
      </c>
      <c r="C39" s="76"/>
      <c r="D39" s="71"/>
      <c r="E39" s="71"/>
      <c r="F39" s="72"/>
      <c r="G39" s="394">
        <v>4</v>
      </c>
      <c r="H39" s="433">
        <f t="shared" si="12"/>
        <v>120</v>
      </c>
      <c r="I39" s="62"/>
      <c r="J39" s="79"/>
      <c r="K39" s="80"/>
      <c r="L39" s="80"/>
      <c r="M39" s="64"/>
      <c r="N39" s="73"/>
      <c r="O39" s="58"/>
      <c r="P39" s="74"/>
      <c r="Q39" s="73"/>
      <c r="R39" s="58"/>
      <c r="S39" s="54"/>
      <c r="T39" s="73"/>
      <c r="U39" s="58"/>
      <c r="V39" s="75"/>
    </row>
    <row r="40" spans="1:25" s="349" customFormat="1" ht="15" customHeight="1" thickBot="1" x14ac:dyDescent="0.35">
      <c r="A40" s="45" t="s">
        <v>46</v>
      </c>
      <c r="B40" s="69" t="s">
        <v>95</v>
      </c>
      <c r="C40" s="70" t="s">
        <v>22</v>
      </c>
      <c r="D40" s="71"/>
      <c r="E40" s="71"/>
      <c r="F40" s="72"/>
      <c r="G40" s="49">
        <v>5</v>
      </c>
      <c r="H40" s="61">
        <f t="shared" si="12"/>
        <v>150</v>
      </c>
      <c r="I40" s="62">
        <f t="shared" si="14"/>
        <v>72</v>
      </c>
      <c r="J40" s="62">
        <v>36</v>
      </c>
      <c r="K40" s="62"/>
      <c r="L40" s="62">
        <v>36</v>
      </c>
      <c r="M40" s="130">
        <f t="shared" ref="M40:M41" si="15">H40-I40</f>
        <v>78</v>
      </c>
      <c r="N40" s="73"/>
      <c r="O40" s="58">
        <v>4</v>
      </c>
      <c r="P40" s="74">
        <v>4</v>
      </c>
      <c r="Q40" s="73"/>
      <c r="R40" s="58"/>
      <c r="S40" s="74"/>
      <c r="T40" s="73"/>
      <c r="U40" s="58"/>
      <c r="V40" s="75"/>
      <c r="W40"/>
      <c r="X40"/>
      <c r="Y40"/>
    </row>
    <row r="41" spans="1:25" s="221" customFormat="1" ht="15" customHeight="1" thickBot="1" x14ac:dyDescent="0.35">
      <c r="A41" s="225" t="s">
        <v>47</v>
      </c>
      <c r="B41" s="113" t="s">
        <v>150</v>
      </c>
      <c r="C41" s="388" t="s">
        <v>22</v>
      </c>
      <c r="D41" s="115"/>
      <c r="E41" s="115"/>
      <c r="F41" s="116"/>
      <c r="G41" s="84">
        <v>5</v>
      </c>
      <c r="H41" s="577">
        <f t="shared" si="12"/>
        <v>150</v>
      </c>
      <c r="I41" s="50">
        <f t="shared" si="14"/>
        <v>72</v>
      </c>
      <c r="J41" s="50">
        <v>36</v>
      </c>
      <c r="K41" s="50"/>
      <c r="L41" s="50">
        <v>36</v>
      </c>
      <c r="M41" s="578">
        <f t="shared" si="15"/>
        <v>78</v>
      </c>
      <c r="N41" s="120"/>
      <c r="O41" s="121">
        <v>4</v>
      </c>
      <c r="P41" s="122">
        <v>4</v>
      </c>
      <c r="Q41" s="120"/>
      <c r="R41" s="121"/>
      <c r="S41" s="320"/>
      <c r="T41" s="120"/>
      <c r="U41" s="121"/>
      <c r="V41" s="123"/>
    </row>
    <row r="42" spans="1:25" s="221" customFormat="1" ht="15" customHeight="1" thickBot="1" x14ac:dyDescent="0.35">
      <c r="A42" s="581" t="s">
        <v>48</v>
      </c>
      <c r="B42" s="398" t="s">
        <v>202</v>
      </c>
      <c r="C42" s="76"/>
      <c r="D42" s="71"/>
      <c r="E42" s="71"/>
      <c r="F42" s="72"/>
      <c r="G42" s="394">
        <v>5</v>
      </c>
      <c r="H42" s="433">
        <f t="shared" si="12"/>
        <v>150</v>
      </c>
      <c r="I42" s="62"/>
      <c r="J42" s="79"/>
      <c r="K42" s="80"/>
      <c r="L42" s="80"/>
      <c r="M42" s="64"/>
      <c r="N42" s="73"/>
      <c r="O42" s="58"/>
      <c r="P42" s="74"/>
      <c r="Q42" s="73"/>
      <c r="R42" s="58"/>
      <c r="S42" s="54"/>
      <c r="T42" s="73"/>
      <c r="U42" s="58"/>
      <c r="V42" s="75"/>
    </row>
    <row r="43" spans="1:25" ht="15" customHeight="1" thickBot="1" x14ac:dyDescent="0.35">
      <c r="A43" s="322" t="s">
        <v>50</v>
      </c>
      <c r="B43" s="46" t="s">
        <v>274</v>
      </c>
      <c r="C43" s="47" t="s">
        <v>23</v>
      </c>
      <c r="D43" s="58">
        <v>3</v>
      </c>
      <c r="E43" s="59"/>
      <c r="F43" s="60"/>
      <c r="G43" s="49">
        <v>7</v>
      </c>
      <c r="H43" s="89">
        <f t="shared" si="12"/>
        <v>210</v>
      </c>
      <c r="I43" s="62">
        <f t="shared" si="14"/>
        <v>96</v>
      </c>
      <c r="J43" s="63">
        <v>48</v>
      </c>
      <c r="K43" s="63"/>
      <c r="L43" s="63">
        <v>48</v>
      </c>
      <c r="M43" s="130">
        <f t="shared" ref="M43" si="16">H43-I43</f>
        <v>114</v>
      </c>
      <c r="N43" s="162"/>
      <c r="O43" s="53"/>
      <c r="P43" s="54"/>
      <c r="Q43" s="47">
        <v>4</v>
      </c>
      <c r="R43" s="48">
        <v>4</v>
      </c>
      <c r="S43" s="55"/>
      <c r="T43" s="52"/>
      <c r="U43" s="48"/>
      <c r="V43" s="56"/>
      <c r="W43" s="349"/>
      <c r="X43" s="349"/>
      <c r="Y43" s="349"/>
    </row>
    <row r="44" spans="1:25" ht="15" customHeight="1" x14ac:dyDescent="0.3">
      <c r="A44" s="100" t="s">
        <v>52</v>
      </c>
      <c r="B44" s="102" t="s">
        <v>49</v>
      </c>
      <c r="C44" s="8"/>
      <c r="D44" s="9"/>
      <c r="E44" s="9"/>
      <c r="F44" s="103"/>
      <c r="G44" s="94">
        <f>SUM(G45:G46)</f>
        <v>6</v>
      </c>
      <c r="H44" s="222">
        <f t="shared" si="12"/>
        <v>180</v>
      </c>
      <c r="I44" s="11">
        <f>SUM(I45:I46)</f>
        <v>84</v>
      </c>
      <c r="J44" s="11">
        <f t="shared" ref="J44:M44" si="17">SUM(J45:J46)</f>
        <v>34</v>
      </c>
      <c r="K44" s="11">
        <f t="shared" si="17"/>
        <v>0</v>
      </c>
      <c r="L44" s="11">
        <f t="shared" si="17"/>
        <v>50</v>
      </c>
      <c r="M44" s="13">
        <f t="shared" si="17"/>
        <v>96</v>
      </c>
      <c r="N44" s="14"/>
      <c r="O44" s="15"/>
      <c r="P44" s="16"/>
      <c r="Q44" s="17"/>
      <c r="R44" s="18"/>
      <c r="S44" s="19"/>
      <c r="T44" s="96"/>
      <c r="U44" s="97"/>
      <c r="V44" s="98"/>
      <c r="W44" s="349"/>
      <c r="X44" s="349"/>
      <c r="Y44" s="349"/>
    </row>
    <row r="45" spans="1:25" ht="15" customHeight="1" x14ac:dyDescent="0.3">
      <c r="A45" s="104" t="s">
        <v>168</v>
      </c>
      <c r="B45" s="105" t="s">
        <v>49</v>
      </c>
      <c r="C45" s="22" t="s">
        <v>24</v>
      </c>
      <c r="D45" s="24"/>
      <c r="E45" s="24"/>
      <c r="F45" s="106"/>
      <c r="G45" s="107">
        <v>5</v>
      </c>
      <c r="H45" s="223">
        <f t="shared" si="12"/>
        <v>150</v>
      </c>
      <c r="I45" s="26">
        <f t="shared" ref="I45:I46" si="18">SUM(J45+K45+L45)</f>
        <v>66</v>
      </c>
      <c r="J45" s="27">
        <v>34</v>
      </c>
      <c r="K45" s="27"/>
      <c r="L45" s="27">
        <v>32</v>
      </c>
      <c r="M45" s="28">
        <f t="shared" ref="M45:M52" si="19">H45-I45</f>
        <v>84</v>
      </c>
      <c r="N45" s="29"/>
      <c r="O45" s="30"/>
      <c r="P45" s="31"/>
      <c r="Q45" s="22">
        <v>2</v>
      </c>
      <c r="R45" s="27">
        <v>2</v>
      </c>
      <c r="S45" s="32">
        <v>2</v>
      </c>
      <c r="T45" s="534"/>
      <c r="U45" s="27"/>
      <c r="V45" s="33"/>
    </row>
    <row r="46" spans="1:25" ht="15" customHeight="1" thickBot="1" x14ac:dyDescent="0.35">
      <c r="A46" s="325" t="s">
        <v>169</v>
      </c>
      <c r="B46" s="108" t="s">
        <v>156</v>
      </c>
      <c r="C46" s="35"/>
      <c r="D46" s="36"/>
      <c r="E46" s="36"/>
      <c r="F46" s="44" t="s">
        <v>24</v>
      </c>
      <c r="G46" s="109">
        <v>1</v>
      </c>
      <c r="H46" s="224">
        <f t="shared" si="12"/>
        <v>30</v>
      </c>
      <c r="I46" s="37">
        <f t="shared" si="18"/>
        <v>18</v>
      </c>
      <c r="J46" s="38"/>
      <c r="K46" s="38"/>
      <c r="L46" s="38">
        <v>18</v>
      </c>
      <c r="M46" s="39">
        <f t="shared" si="19"/>
        <v>12</v>
      </c>
      <c r="N46" s="40"/>
      <c r="O46" s="41"/>
      <c r="P46" s="42"/>
      <c r="Q46" s="35"/>
      <c r="R46" s="38"/>
      <c r="S46" s="43">
        <v>2</v>
      </c>
      <c r="T46" s="535"/>
      <c r="U46" s="38"/>
      <c r="V46" s="44"/>
    </row>
    <row r="47" spans="1:25" s="349" customFormat="1" ht="15" customHeight="1" thickBot="1" x14ac:dyDescent="0.35">
      <c r="A47" s="322" t="s">
        <v>53</v>
      </c>
      <c r="B47" s="69" t="s">
        <v>147</v>
      </c>
      <c r="C47" s="70" t="s">
        <v>24</v>
      </c>
      <c r="D47" s="71"/>
      <c r="E47" s="71"/>
      <c r="F47" s="112"/>
      <c r="G47" s="49">
        <v>5</v>
      </c>
      <c r="H47" s="89">
        <f t="shared" si="12"/>
        <v>150</v>
      </c>
      <c r="I47" s="62">
        <f>SUM(J47+K47+L47)</f>
        <v>72</v>
      </c>
      <c r="J47" s="79">
        <v>36</v>
      </c>
      <c r="K47" s="80"/>
      <c r="L47" s="80">
        <v>36</v>
      </c>
      <c r="M47" s="64">
        <f t="shared" si="19"/>
        <v>78</v>
      </c>
      <c r="N47" s="73"/>
      <c r="O47" s="58"/>
      <c r="P47" s="74"/>
      <c r="Q47" s="73"/>
      <c r="R47" s="58">
        <v>4</v>
      </c>
      <c r="S47" s="75">
        <v>4</v>
      </c>
      <c r="T47" s="432"/>
      <c r="U47" s="58"/>
      <c r="V47" s="75"/>
      <c r="W47"/>
      <c r="X47"/>
      <c r="Y47"/>
    </row>
    <row r="48" spans="1:25" ht="15" customHeight="1" thickBot="1" x14ac:dyDescent="0.35">
      <c r="A48" s="225" t="s">
        <v>54</v>
      </c>
      <c r="B48" s="579" t="s">
        <v>275</v>
      </c>
      <c r="C48" s="315"/>
      <c r="D48" s="121" t="s">
        <v>24</v>
      </c>
      <c r="E48" s="316"/>
      <c r="F48" s="317"/>
      <c r="G48" s="84">
        <v>3</v>
      </c>
      <c r="H48" s="117">
        <f t="shared" si="12"/>
        <v>90</v>
      </c>
      <c r="I48" s="50">
        <f>SUM(J48+K48+L48)</f>
        <v>36</v>
      </c>
      <c r="J48" s="118">
        <v>18</v>
      </c>
      <c r="K48" s="119"/>
      <c r="L48" s="119">
        <v>18</v>
      </c>
      <c r="M48" s="51">
        <f t="shared" si="19"/>
        <v>54</v>
      </c>
      <c r="N48" s="323"/>
      <c r="O48" s="319"/>
      <c r="P48" s="320"/>
      <c r="Q48" s="315"/>
      <c r="R48" s="318"/>
      <c r="S48" s="580">
        <v>4</v>
      </c>
      <c r="T48" s="557"/>
      <c r="U48" s="318"/>
      <c r="V48" s="321"/>
    </row>
    <row r="49" spans="1:25" ht="15" customHeight="1" thickBot="1" x14ac:dyDescent="0.35">
      <c r="A49" s="582" t="s">
        <v>56</v>
      </c>
      <c r="B49" s="583" t="s">
        <v>154</v>
      </c>
      <c r="C49" s="584">
        <v>5</v>
      </c>
      <c r="D49" s="67"/>
      <c r="E49" s="585"/>
      <c r="F49" s="586"/>
      <c r="G49" s="572">
        <v>4</v>
      </c>
      <c r="H49" s="576">
        <f t="shared" si="12"/>
        <v>120</v>
      </c>
      <c r="I49" s="313">
        <f t="shared" ref="I49:I52" si="20">SUM(J49+K49+L49)</f>
        <v>60</v>
      </c>
      <c r="J49" s="587">
        <v>30</v>
      </c>
      <c r="K49" s="587"/>
      <c r="L49" s="587">
        <v>30</v>
      </c>
      <c r="M49" s="314">
        <f t="shared" si="19"/>
        <v>60</v>
      </c>
      <c r="N49" s="588"/>
      <c r="O49" s="589"/>
      <c r="P49" s="83"/>
      <c r="Q49" s="584"/>
      <c r="R49" s="590"/>
      <c r="S49" s="591"/>
      <c r="T49" s="588">
        <v>4</v>
      </c>
      <c r="U49" s="590"/>
      <c r="V49" s="591"/>
    </row>
    <row r="50" spans="1:25" ht="15" customHeight="1" x14ac:dyDescent="0.3">
      <c r="A50" s="100" t="s">
        <v>57</v>
      </c>
      <c r="B50" s="102" t="s">
        <v>51</v>
      </c>
      <c r="C50" s="8"/>
      <c r="D50" s="65"/>
      <c r="E50" s="9"/>
      <c r="F50" s="103"/>
      <c r="G50" s="331">
        <f>SUM(G51+G52)</f>
        <v>10</v>
      </c>
      <c r="H50" s="222">
        <f t="shared" si="12"/>
        <v>300</v>
      </c>
      <c r="I50" s="11">
        <f t="shared" si="20"/>
        <v>144</v>
      </c>
      <c r="J50" s="95">
        <f>SUM(J51+J52)</f>
        <v>64</v>
      </c>
      <c r="K50" s="95"/>
      <c r="L50" s="95">
        <f>SUM(L51+L52)</f>
        <v>80</v>
      </c>
      <c r="M50" s="13">
        <f t="shared" si="19"/>
        <v>156</v>
      </c>
      <c r="N50" s="326"/>
      <c r="O50" s="327"/>
      <c r="P50" s="328"/>
      <c r="Q50" s="8"/>
      <c r="R50" s="15"/>
      <c r="S50" s="329"/>
      <c r="T50" s="326"/>
      <c r="U50" s="15"/>
      <c r="V50" s="329"/>
    </row>
    <row r="51" spans="1:25" ht="15" customHeight="1" x14ac:dyDescent="0.3">
      <c r="A51" s="104" t="s">
        <v>276</v>
      </c>
      <c r="B51" s="105" t="s">
        <v>51</v>
      </c>
      <c r="C51" s="22" t="s">
        <v>26</v>
      </c>
      <c r="D51" s="23">
        <v>5</v>
      </c>
      <c r="E51" s="24"/>
      <c r="F51" s="106"/>
      <c r="G51" s="107">
        <v>9</v>
      </c>
      <c r="H51" s="223">
        <f t="shared" si="12"/>
        <v>270</v>
      </c>
      <c r="I51" s="26">
        <f t="shared" si="20"/>
        <v>128</v>
      </c>
      <c r="J51" s="27">
        <v>64</v>
      </c>
      <c r="K51" s="27"/>
      <c r="L51" s="27">
        <v>64</v>
      </c>
      <c r="M51" s="28">
        <f t="shared" si="19"/>
        <v>142</v>
      </c>
      <c r="N51" s="29"/>
      <c r="O51" s="30"/>
      <c r="P51" s="31"/>
      <c r="Q51" s="22"/>
      <c r="R51" s="27"/>
      <c r="S51" s="33"/>
      <c r="T51" s="29">
        <v>4</v>
      </c>
      <c r="U51" s="27">
        <v>4</v>
      </c>
      <c r="V51" s="33">
        <v>4</v>
      </c>
      <c r="W51" s="349"/>
      <c r="X51" s="349"/>
      <c r="Y51" s="349"/>
    </row>
    <row r="52" spans="1:25" ht="15" customHeight="1" thickBot="1" x14ac:dyDescent="0.35">
      <c r="A52" s="325" t="s">
        <v>277</v>
      </c>
      <c r="B52" s="108" t="s">
        <v>155</v>
      </c>
      <c r="C52" s="35"/>
      <c r="D52" s="36"/>
      <c r="E52" s="36"/>
      <c r="F52" s="469" t="s">
        <v>26</v>
      </c>
      <c r="G52" s="109">
        <v>1</v>
      </c>
      <c r="H52" s="224">
        <f t="shared" si="12"/>
        <v>30</v>
      </c>
      <c r="I52" s="37">
        <f t="shared" si="20"/>
        <v>16</v>
      </c>
      <c r="J52" s="38"/>
      <c r="K52" s="38"/>
      <c r="L52" s="38">
        <v>16</v>
      </c>
      <c r="M52" s="39">
        <f t="shared" si="19"/>
        <v>14</v>
      </c>
      <c r="N52" s="330"/>
      <c r="O52" s="38"/>
      <c r="P52" s="43"/>
      <c r="Q52" s="35"/>
      <c r="R52" s="38"/>
      <c r="S52" s="44"/>
      <c r="T52" s="330"/>
      <c r="U52" s="38"/>
      <c r="V52" s="44">
        <v>2</v>
      </c>
    </row>
    <row r="53" spans="1:25" ht="15" customHeight="1" thickBot="1" x14ac:dyDescent="0.35">
      <c r="A53" s="322" t="s">
        <v>58</v>
      </c>
      <c r="B53" s="46" t="s">
        <v>278</v>
      </c>
      <c r="C53" s="315" t="s">
        <v>25</v>
      </c>
      <c r="D53" s="58">
        <v>5</v>
      </c>
      <c r="E53" s="59"/>
      <c r="F53" s="60"/>
      <c r="G53" s="49">
        <v>7</v>
      </c>
      <c r="H53" s="89">
        <f>G53*30</f>
        <v>210</v>
      </c>
      <c r="I53" s="11">
        <f>SUM(J53+K53+L53)</f>
        <v>96</v>
      </c>
      <c r="J53" s="63">
        <v>48</v>
      </c>
      <c r="K53" s="63"/>
      <c r="L53" s="63">
        <v>48</v>
      </c>
      <c r="M53" s="130">
        <f>H53-I53</f>
        <v>114</v>
      </c>
      <c r="N53" s="162"/>
      <c r="O53" s="53"/>
      <c r="P53" s="54"/>
      <c r="Q53" s="47"/>
      <c r="R53" s="48"/>
      <c r="S53" s="55"/>
      <c r="T53" s="52">
        <v>4</v>
      </c>
      <c r="U53" s="48">
        <v>4</v>
      </c>
      <c r="V53" s="56"/>
    </row>
    <row r="54" spans="1:25" s="349" customFormat="1" ht="15" customHeight="1" thickBot="1" x14ac:dyDescent="0.35">
      <c r="A54" s="45" t="s">
        <v>59</v>
      </c>
      <c r="B54" s="46" t="s">
        <v>45</v>
      </c>
      <c r="C54" s="76"/>
      <c r="D54" s="71" t="s">
        <v>26</v>
      </c>
      <c r="E54" s="71"/>
      <c r="F54" s="72"/>
      <c r="G54" s="49">
        <v>3</v>
      </c>
      <c r="H54" s="89">
        <f t="shared" ref="H54:H61" si="21">G54*30</f>
        <v>90</v>
      </c>
      <c r="I54" s="62">
        <f t="shared" ref="I54:I60" si="22">SUM(J54+K54+L54)</f>
        <v>32</v>
      </c>
      <c r="J54" s="79">
        <v>8</v>
      </c>
      <c r="K54" s="80"/>
      <c r="L54" s="80">
        <v>24</v>
      </c>
      <c r="M54" s="64">
        <f>H54-I54</f>
        <v>58</v>
      </c>
      <c r="N54" s="73"/>
      <c r="O54" s="58"/>
      <c r="P54" s="74"/>
      <c r="Q54" s="47"/>
      <c r="R54" s="48"/>
      <c r="S54" s="55"/>
      <c r="T54" s="558"/>
      <c r="U54" s="48"/>
      <c r="V54" s="56">
        <v>4</v>
      </c>
      <c r="W54"/>
      <c r="X54"/>
      <c r="Y54"/>
    </row>
    <row r="55" spans="1:25" s="349" customFormat="1" ht="15" customHeight="1" thickBot="1" x14ac:dyDescent="0.35">
      <c r="A55" s="45" t="s">
        <v>60</v>
      </c>
      <c r="B55" s="69" t="s">
        <v>149</v>
      </c>
      <c r="C55" s="47"/>
      <c r="D55" s="58" t="s">
        <v>26</v>
      </c>
      <c r="E55" s="59"/>
      <c r="F55" s="60"/>
      <c r="G55" s="49">
        <v>3</v>
      </c>
      <c r="H55" s="89">
        <f t="shared" si="21"/>
        <v>90</v>
      </c>
      <c r="I55" s="62">
        <f t="shared" si="22"/>
        <v>32</v>
      </c>
      <c r="J55" s="63">
        <v>16</v>
      </c>
      <c r="K55" s="63">
        <v>8</v>
      </c>
      <c r="L55" s="63">
        <v>8</v>
      </c>
      <c r="M55" s="130">
        <f t="shared" ref="M55:M56" si="23">H55-I55</f>
        <v>58</v>
      </c>
      <c r="N55" s="162"/>
      <c r="O55" s="53"/>
      <c r="P55" s="54"/>
      <c r="Q55" s="47"/>
      <c r="R55" s="48"/>
      <c r="S55" s="56"/>
      <c r="T55" s="162"/>
      <c r="U55" s="48"/>
      <c r="V55" s="56">
        <v>4</v>
      </c>
      <c r="W55"/>
      <c r="X55"/>
      <c r="Y55"/>
    </row>
    <row r="56" spans="1:25" ht="15" customHeight="1" thickBot="1" x14ac:dyDescent="0.35">
      <c r="A56" s="111" t="s">
        <v>158</v>
      </c>
      <c r="B56" s="69" t="s">
        <v>160</v>
      </c>
      <c r="C56" s="70">
        <v>5</v>
      </c>
      <c r="D56" s="78"/>
      <c r="E56" s="71"/>
      <c r="F56" s="72"/>
      <c r="G56" s="49">
        <v>4</v>
      </c>
      <c r="H56" s="89">
        <f t="shared" si="21"/>
        <v>120</v>
      </c>
      <c r="I56" s="62">
        <f t="shared" si="22"/>
        <v>60</v>
      </c>
      <c r="J56" s="79">
        <v>30</v>
      </c>
      <c r="K56" s="80"/>
      <c r="L56" s="80">
        <v>30</v>
      </c>
      <c r="M56" s="64">
        <f t="shared" si="23"/>
        <v>60</v>
      </c>
      <c r="N56" s="73"/>
      <c r="O56" s="58"/>
      <c r="P56" s="74"/>
      <c r="Q56" s="73"/>
      <c r="R56" s="58"/>
      <c r="S56" s="74"/>
      <c r="T56" s="73">
        <v>4</v>
      </c>
      <c r="U56" s="58"/>
      <c r="V56" s="75"/>
      <c r="W56" s="349"/>
      <c r="X56" s="349"/>
      <c r="Y56" s="349"/>
    </row>
    <row r="57" spans="1:25" ht="15" customHeight="1" thickBot="1" x14ac:dyDescent="0.35">
      <c r="A57" s="111" t="s">
        <v>164</v>
      </c>
      <c r="B57" s="69" t="s">
        <v>152</v>
      </c>
      <c r="C57" s="70">
        <v>5</v>
      </c>
      <c r="D57" s="78"/>
      <c r="E57" s="71"/>
      <c r="F57" s="72"/>
      <c r="G57" s="49">
        <v>4</v>
      </c>
      <c r="H57" s="89">
        <f t="shared" si="21"/>
        <v>120</v>
      </c>
      <c r="I57" s="62">
        <f t="shared" si="22"/>
        <v>60</v>
      </c>
      <c r="J57" s="79">
        <v>30</v>
      </c>
      <c r="K57" s="80"/>
      <c r="L57" s="80">
        <v>30</v>
      </c>
      <c r="M57" s="64">
        <f>H57-I57</f>
        <v>60</v>
      </c>
      <c r="N57" s="73"/>
      <c r="O57" s="58"/>
      <c r="P57" s="74"/>
      <c r="Q57" s="73"/>
      <c r="R57" s="58"/>
      <c r="S57" s="74"/>
      <c r="T57" s="73">
        <v>4</v>
      </c>
      <c r="U57" s="58"/>
      <c r="V57" s="75"/>
    </row>
    <row r="58" spans="1:25" ht="15" customHeight="1" thickBot="1" x14ac:dyDescent="0.35">
      <c r="A58" s="111" t="s">
        <v>279</v>
      </c>
      <c r="B58" s="69" t="s">
        <v>157</v>
      </c>
      <c r="C58" s="70"/>
      <c r="D58" s="78" t="s">
        <v>23</v>
      </c>
      <c r="E58" s="71"/>
      <c r="F58" s="72"/>
      <c r="G58" s="49">
        <v>3</v>
      </c>
      <c r="H58" s="89">
        <f t="shared" si="21"/>
        <v>90</v>
      </c>
      <c r="I58" s="62">
        <f t="shared" si="22"/>
        <v>36</v>
      </c>
      <c r="J58" s="79">
        <v>18</v>
      </c>
      <c r="K58" s="80"/>
      <c r="L58" s="80">
        <v>18</v>
      </c>
      <c r="M58" s="64">
        <f t="shared" ref="M58" si="24">H58-I58</f>
        <v>54</v>
      </c>
      <c r="N58" s="73"/>
      <c r="O58" s="58"/>
      <c r="P58" s="74"/>
      <c r="Q58" s="73"/>
      <c r="R58" s="58">
        <v>4</v>
      </c>
      <c r="S58" s="74"/>
      <c r="T58" s="73"/>
      <c r="U58" s="58"/>
      <c r="V58" s="75"/>
      <c r="W58" s="349"/>
      <c r="X58" s="349"/>
      <c r="Y58" s="349"/>
    </row>
    <row r="59" spans="1:25" s="221" customFormat="1" ht="15" customHeight="1" thickBot="1" x14ac:dyDescent="0.35">
      <c r="A59" s="111" t="s">
        <v>280</v>
      </c>
      <c r="B59" s="398" t="s">
        <v>296</v>
      </c>
      <c r="C59" s="70"/>
      <c r="D59" s="78"/>
      <c r="E59" s="71"/>
      <c r="F59" s="72"/>
      <c r="G59" s="394">
        <v>4</v>
      </c>
      <c r="H59" s="433">
        <f t="shared" si="21"/>
        <v>120</v>
      </c>
      <c r="I59" s="62"/>
      <c r="J59" s="79"/>
      <c r="K59" s="80"/>
      <c r="L59" s="80"/>
      <c r="M59" s="64"/>
      <c r="N59" s="73"/>
      <c r="O59" s="58"/>
      <c r="P59" s="74"/>
      <c r="Q59" s="73"/>
      <c r="R59" s="58"/>
      <c r="S59" s="75"/>
      <c r="T59" s="73"/>
      <c r="U59" s="58"/>
      <c r="V59" s="75"/>
    </row>
    <row r="60" spans="1:25" s="221" customFormat="1" ht="15" customHeight="1" thickBot="1" x14ac:dyDescent="0.35">
      <c r="A60" s="111" t="s">
        <v>281</v>
      </c>
      <c r="B60" s="69" t="s">
        <v>55</v>
      </c>
      <c r="C60" s="70" t="s">
        <v>22</v>
      </c>
      <c r="D60" s="78"/>
      <c r="E60" s="71"/>
      <c r="F60" s="112"/>
      <c r="G60" s="49">
        <v>4</v>
      </c>
      <c r="H60" s="89">
        <f t="shared" si="21"/>
        <v>120</v>
      </c>
      <c r="I60" s="62">
        <f t="shared" si="22"/>
        <v>54</v>
      </c>
      <c r="J60" s="79">
        <v>28</v>
      </c>
      <c r="K60" s="80"/>
      <c r="L60" s="80">
        <v>26</v>
      </c>
      <c r="M60" s="64">
        <f>H60-I60</f>
        <v>66</v>
      </c>
      <c r="N60" s="73"/>
      <c r="O60" s="58">
        <v>4</v>
      </c>
      <c r="P60" s="75">
        <v>2</v>
      </c>
      <c r="Q60" s="432"/>
      <c r="R60" s="58"/>
      <c r="S60" s="74"/>
      <c r="T60" s="73"/>
      <c r="U60" s="58"/>
      <c r="V60" s="75"/>
    </row>
    <row r="61" spans="1:25" s="221" customFormat="1" ht="15" customHeight="1" thickBot="1" x14ac:dyDescent="0.35">
      <c r="A61" s="111" t="s">
        <v>282</v>
      </c>
      <c r="B61" s="69" t="s">
        <v>159</v>
      </c>
      <c r="C61" s="70"/>
      <c r="D61" s="78" t="s">
        <v>24</v>
      </c>
      <c r="E61" s="71"/>
      <c r="F61" s="72"/>
      <c r="G61" s="49">
        <v>3</v>
      </c>
      <c r="H61" s="89">
        <f t="shared" si="21"/>
        <v>90</v>
      </c>
      <c r="I61" s="62">
        <f>SUM(J61+K61+L61)</f>
        <v>36</v>
      </c>
      <c r="J61" s="79">
        <v>18</v>
      </c>
      <c r="K61" s="80"/>
      <c r="L61" s="80">
        <v>18</v>
      </c>
      <c r="M61" s="64">
        <f>H61-I61</f>
        <v>54</v>
      </c>
      <c r="N61" s="73"/>
      <c r="O61" s="58"/>
      <c r="P61" s="74"/>
      <c r="Q61" s="73"/>
      <c r="R61" s="58"/>
      <c r="S61" s="75">
        <v>4</v>
      </c>
      <c r="T61" s="73"/>
      <c r="U61" s="58"/>
      <c r="V61" s="75"/>
    </row>
    <row r="62" spans="1:25" ht="15" customHeight="1" thickBot="1" x14ac:dyDescent="0.35">
      <c r="A62" s="721" t="s">
        <v>203</v>
      </c>
      <c r="B62" s="722"/>
      <c r="C62" s="722"/>
      <c r="D62" s="722"/>
      <c r="E62" s="722"/>
      <c r="F62" s="722"/>
      <c r="G62" s="394">
        <f>SUM(G32+G39+G42+G59)</f>
        <v>17.5</v>
      </c>
      <c r="H62" s="413">
        <f>SUM(H32+H39+H42+H59)</f>
        <v>525</v>
      </c>
      <c r="I62" s="81"/>
      <c r="J62" s="81"/>
      <c r="K62" s="81"/>
      <c r="L62" s="81"/>
      <c r="M62" s="404"/>
      <c r="N62" s="127"/>
      <c r="O62" s="127"/>
      <c r="P62" s="333"/>
      <c r="Q62" s="126"/>
      <c r="R62" s="127"/>
      <c r="S62" s="332"/>
      <c r="T62" s="126"/>
      <c r="U62" s="127"/>
      <c r="V62" s="332"/>
      <c r="W62" s="349"/>
      <c r="X62" s="349"/>
      <c r="Y62" s="349"/>
    </row>
    <row r="63" spans="1:25" ht="15" customHeight="1" thickBot="1" x14ac:dyDescent="0.35">
      <c r="A63" s="724" t="s">
        <v>181</v>
      </c>
      <c r="B63" s="725"/>
      <c r="C63" s="725"/>
      <c r="D63" s="725"/>
      <c r="E63" s="725"/>
      <c r="F63" s="725"/>
      <c r="G63" s="49">
        <f>SUM(G24+G25+G26+G27+G33+G34+G35+G36+G37+G38+G40+G41+G43+G44+G47+G48+G49+G50+G53+G54+G55+G56+G57+G58+G60+G61)</f>
        <v>112</v>
      </c>
      <c r="H63" s="85">
        <f t="shared" ref="H63:M63" si="25">SUM(H24+H25+H26+H27+H33+H34+H35+H36+H37+H38+H40+H41+H43+H44+H47+H48+H49+H50+H53+H54+H55+H56+H57+H58+H60+H61)</f>
        <v>3360</v>
      </c>
      <c r="I63" s="77">
        <f t="shared" si="25"/>
        <v>1565</v>
      </c>
      <c r="J63" s="77">
        <f t="shared" si="25"/>
        <v>610</v>
      </c>
      <c r="K63" s="77">
        <f t="shared" si="25"/>
        <v>8</v>
      </c>
      <c r="L63" s="77">
        <f t="shared" si="25"/>
        <v>947</v>
      </c>
      <c r="M63" s="87">
        <f t="shared" si="25"/>
        <v>1795</v>
      </c>
      <c r="N63" s="416">
        <f t="shared" ref="N63:V63" si="26">SUM(N24:N61)</f>
        <v>21</v>
      </c>
      <c r="O63" s="86">
        <f t="shared" si="26"/>
        <v>13</v>
      </c>
      <c r="P63" s="86">
        <f t="shared" si="26"/>
        <v>11</v>
      </c>
      <c r="Q63" s="415">
        <f t="shared" si="26"/>
        <v>12</v>
      </c>
      <c r="R63" s="86">
        <f t="shared" si="26"/>
        <v>16</v>
      </c>
      <c r="S63" s="87">
        <f t="shared" si="26"/>
        <v>18</v>
      </c>
      <c r="T63" s="416">
        <f t="shared" si="26"/>
        <v>22</v>
      </c>
      <c r="U63" s="86">
        <f t="shared" si="26"/>
        <v>10</v>
      </c>
      <c r="V63" s="87">
        <f t="shared" si="26"/>
        <v>16</v>
      </c>
    </row>
    <row r="64" spans="1:25" ht="15" customHeight="1" thickBot="1" x14ac:dyDescent="0.35">
      <c r="A64" s="724" t="s">
        <v>182</v>
      </c>
      <c r="B64" s="725"/>
      <c r="C64" s="725"/>
      <c r="D64" s="725"/>
      <c r="E64" s="725"/>
      <c r="F64" s="725"/>
      <c r="G64" s="49">
        <f>SUM(G62:G63)</f>
        <v>129.5</v>
      </c>
      <c r="H64" s="400">
        <f>SUM(H62:H63)</f>
        <v>3885</v>
      </c>
      <c r="I64" s="344"/>
      <c r="J64" s="344"/>
      <c r="K64" s="344"/>
      <c r="L64" s="344"/>
      <c r="M64" s="345"/>
      <c r="N64" s="127"/>
      <c r="O64" s="127"/>
      <c r="P64" s="333"/>
      <c r="Q64" s="126"/>
      <c r="R64" s="127"/>
      <c r="S64" s="332"/>
      <c r="T64" s="126"/>
      <c r="U64" s="127"/>
      <c r="V64" s="332"/>
    </row>
    <row r="65" spans="1:25" s="349" customFormat="1" ht="15" customHeight="1" thickBot="1" x14ac:dyDescent="0.35">
      <c r="A65" s="805" t="s">
        <v>61</v>
      </c>
      <c r="B65" s="806"/>
      <c r="C65" s="806"/>
      <c r="D65" s="806"/>
      <c r="E65" s="806"/>
      <c r="F65" s="806"/>
      <c r="G65" s="806"/>
      <c r="H65" s="806"/>
      <c r="I65" s="806"/>
      <c r="J65" s="806"/>
      <c r="K65" s="806"/>
      <c r="L65" s="806"/>
      <c r="M65" s="806"/>
      <c r="N65" s="806"/>
      <c r="O65" s="806"/>
      <c r="P65" s="806"/>
      <c r="Q65" s="806"/>
      <c r="R65" s="806"/>
      <c r="S65" s="806"/>
      <c r="T65" s="806"/>
      <c r="U65" s="806"/>
      <c r="V65" s="807"/>
    </row>
    <row r="66" spans="1:25" s="349" customFormat="1" ht="15" customHeight="1" thickBot="1" x14ac:dyDescent="0.35">
      <c r="A66" s="582" t="s">
        <v>62</v>
      </c>
      <c r="B66" s="410" t="s">
        <v>200</v>
      </c>
      <c r="C66" s="90"/>
      <c r="D66" s="91"/>
      <c r="E66" s="91"/>
      <c r="F66" s="129"/>
      <c r="G66" s="409">
        <v>4.5</v>
      </c>
      <c r="H66" s="610">
        <f>G66*30</f>
        <v>135</v>
      </c>
      <c r="I66" s="313"/>
      <c r="J66" s="124"/>
      <c r="K66" s="125"/>
      <c r="L66" s="125"/>
      <c r="M66" s="314"/>
      <c r="N66" s="131"/>
      <c r="O66" s="132"/>
      <c r="P66" s="133"/>
      <c r="Q66" s="134"/>
      <c r="R66" s="132"/>
      <c r="S66" s="135"/>
      <c r="T66" s="134"/>
      <c r="U66" s="132"/>
      <c r="V66" s="136"/>
      <c r="W66"/>
      <c r="X66"/>
      <c r="Y66"/>
    </row>
    <row r="67" spans="1:25" ht="15" customHeight="1" thickBot="1" x14ac:dyDescent="0.35">
      <c r="A67" s="128" t="s">
        <v>63</v>
      </c>
      <c r="B67" s="69" t="s">
        <v>64</v>
      </c>
      <c r="C67" s="70"/>
      <c r="D67" s="71" t="s">
        <v>22</v>
      </c>
      <c r="E67" s="71"/>
      <c r="F67" s="137"/>
      <c r="G67" s="49">
        <v>3</v>
      </c>
      <c r="H67" s="61">
        <f>G67*30</f>
        <v>90</v>
      </c>
      <c r="I67" s="62">
        <f t="shared" ref="I67:I68" si="27">SUM(J67+K67+L67)</f>
        <v>60</v>
      </c>
      <c r="J67" s="79"/>
      <c r="K67" s="80"/>
      <c r="L67" s="80">
        <v>60</v>
      </c>
      <c r="M67" s="130">
        <f>H67-I67</f>
        <v>30</v>
      </c>
      <c r="N67" s="138"/>
      <c r="O67" s="139"/>
      <c r="P67" s="140"/>
      <c r="Q67" s="141"/>
      <c r="R67" s="139"/>
      <c r="S67" s="142"/>
      <c r="T67" s="141"/>
      <c r="U67" s="139"/>
      <c r="V67" s="142"/>
    </row>
    <row r="68" spans="1:25" s="349" customFormat="1" ht="15" customHeight="1" thickBot="1" x14ac:dyDescent="0.35">
      <c r="A68" s="128" t="s">
        <v>65</v>
      </c>
      <c r="B68" s="113" t="s">
        <v>283</v>
      </c>
      <c r="C68" s="114"/>
      <c r="D68" s="71" t="s">
        <v>24</v>
      </c>
      <c r="E68" s="71"/>
      <c r="F68" s="137"/>
      <c r="G68" s="49">
        <v>4.5</v>
      </c>
      <c r="H68" s="61">
        <f>G68*30</f>
        <v>135</v>
      </c>
      <c r="I68" s="62">
        <f t="shared" si="27"/>
        <v>90</v>
      </c>
      <c r="J68" s="79"/>
      <c r="K68" s="80"/>
      <c r="L68" s="80">
        <v>90</v>
      </c>
      <c r="M68" s="130">
        <f>H68-I68</f>
        <v>45</v>
      </c>
      <c r="N68" s="143"/>
      <c r="O68" s="144"/>
      <c r="P68" s="145"/>
      <c r="Q68" s="146"/>
      <c r="R68" s="144"/>
      <c r="S68" s="147"/>
      <c r="T68" s="146"/>
      <c r="U68" s="144"/>
      <c r="V68" s="147"/>
      <c r="W68"/>
      <c r="X68"/>
      <c r="Y68"/>
    </row>
    <row r="69" spans="1:25" s="221" customFormat="1" ht="15" customHeight="1" thickBot="1" x14ac:dyDescent="0.35">
      <c r="A69" s="148" t="s">
        <v>67</v>
      </c>
      <c r="B69" s="113" t="s">
        <v>68</v>
      </c>
      <c r="C69" s="114"/>
      <c r="D69" s="115" t="s">
        <v>26</v>
      </c>
      <c r="E69" s="115"/>
      <c r="F69" s="149"/>
      <c r="G69" s="84">
        <v>6.5</v>
      </c>
      <c r="H69" s="57">
        <f>G69*30</f>
        <v>195</v>
      </c>
      <c r="I69" s="62">
        <f t="shared" ref="I69" si="28">SUM(J69+K69+L69)</f>
        <v>132</v>
      </c>
      <c r="J69" s="92"/>
      <c r="K69" s="93"/>
      <c r="L69" s="93">
        <v>132</v>
      </c>
      <c r="M69" s="150">
        <f>H69-I69</f>
        <v>63</v>
      </c>
      <c r="N69" s="151"/>
      <c r="O69" s="152"/>
      <c r="P69" s="153"/>
      <c r="Q69" s="154"/>
      <c r="R69" s="152"/>
      <c r="S69" s="155"/>
      <c r="T69" s="156"/>
      <c r="U69" s="152"/>
      <c r="V69" s="155"/>
    </row>
    <row r="70" spans="1:25" ht="15" customHeight="1" thickBot="1" x14ac:dyDescent="0.35">
      <c r="A70" s="815" t="s">
        <v>204</v>
      </c>
      <c r="B70" s="816"/>
      <c r="C70" s="816"/>
      <c r="D70" s="816"/>
      <c r="E70" s="816"/>
      <c r="F70" s="816"/>
      <c r="G70" s="412">
        <f>SUM(G66)</f>
        <v>4.5</v>
      </c>
      <c r="H70" s="413">
        <f>SUM(H66)</f>
        <v>135</v>
      </c>
      <c r="I70" s="81"/>
      <c r="J70" s="81"/>
      <c r="K70" s="81"/>
      <c r="L70" s="81"/>
      <c r="M70" s="402"/>
      <c r="N70" s="403"/>
      <c r="O70" s="81"/>
      <c r="P70" s="402"/>
      <c r="Q70" s="403"/>
      <c r="R70" s="81"/>
      <c r="S70" s="404"/>
      <c r="T70" s="401"/>
      <c r="U70" s="81"/>
      <c r="V70" s="404"/>
      <c r="W70" s="349"/>
      <c r="X70" s="349"/>
      <c r="Y70" s="349"/>
    </row>
    <row r="71" spans="1:25" s="349" customFormat="1" ht="15" customHeight="1" thickBot="1" x14ac:dyDescent="0.35">
      <c r="A71" s="797" t="s">
        <v>179</v>
      </c>
      <c r="B71" s="726"/>
      <c r="C71" s="726"/>
      <c r="D71" s="726"/>
      <c r="E71" s="726"/>
      <c r="F71" s="726"/>
      <c r="G71" s="157">
        <f t="shared" ref="G71:M71" si="29">SUM(G67,G68,G69)</f>
        <v>14</v>
      </c>
      <c r="H71" s="85">
        <f t="shared" si="29"/>
        <v>420</v>
      </c>
      <c r="I71" s="77">
        <f t="shared" si="29"/>
        <v>282</v>
      </c>
      <c r="J71" s="77">
        <f t="shared" si="29"/>
        <v>0</v>
      </c>
      <c r="K71" s="77">
        <f t="shared" si="29"/>
        <v>0</v>
      </c>
      <c r="L71" s="77">
        <f t="shared" si="29"/>
        <v>282</v>
      </c>
      <c r="M71" s="86">
        <f t="shared" si="29"/>
        <v>138</v>
      </c>
      <c r="N71" s="85">
        <f t="shared" ref="N71:V71" si="30">SUM(N66:N69)</f>
        <v>0</v>
      </c>
      <c r="O71" s="77">
        <f t="shared" si="30"/>
        <v>0</v>
      </c>
      <c r="P71" s="86">
        <f t="shared" si="30"/>
        <v>0</v>
      </c>
      <c r="Q71" s="85">
        <f t="shared" si="30"/>
        <v>0</v>
      </c>
      <c r="R71" s="77">
        <f t="shared" si="30"/>
        <v>0</v>
      </c>
      <c r="S71" s="87">
        <f t="shared" si="30"/>
        <v>0</v>
      </c>
      <c r="T71" s="88">
        <f t="shared" si="30"/>
        <v>0</v>
      </c>
      <c r="U71" s="77">
        <f t="shared" si="30"/>
        <v>0</v>
      </c>
      <c r="V71" s="87">
        <f t="shared" si="30"/>
        <v>0</v>
      </c>
      <c r="W71"/>
      <c r="X71"/>
      <c r="Y71"/>
    </row>
    <row r="72" spans="1:25" s="349" customFormat="1" ht="15" customHeight="1" thickBot="1" x14ac:dyDescent="0.35">
      <c r="A72" s="797" t="s">
        <v>180</v>
      </c>
      <c r="B72" s="726"/>
      <c r="C72" s="726"/>
      <c r="D72" s="726"/>
      <c r="E72" s="726"/>
      <c r="F72" s="726"/>
      <c r="G72" s="157">
        <f>SUM(G70:G71)</f>
        <v>18.5</v>
      </c>
      <c r="H72" s="411">
        <f>SUM(H70:H71)</f>
        <v>555</v>
      </c>
      <c r="I72" s="344"/>
      <c r="J72" s="344"/>
      <c r="K72" s="344"/>
      <c r="L72" s="344"/>
      <c r="M72" s="406"/>
      <c r="N72" s="343"/>
      <c r="O72" s="344"/>
      <c r="P72" s="406"/>
      <c r="Q72" s="343"/>
      <c r="R72" s="344"/>
      <c r="S72" s="345"/>
      <c r="T72" s="405"/>
      <c r="U72" s="344"/>
      <c r="V72" s="345"/>
    </row>
    <row r="73" spans="1:25" ht="15" customHeight="1" thickBot="1" x14ac:dyDescent="0.35">
      <c r="A73" s="827" t="s">
        <v>145</v>
      </c>
      <c r="B73" s="828"/>
      <c r="C73" s="828"/>
      <c r="D73" s="828"/>
      <c r="E73" s="828"/>
      <c r="F73" s="828"/>
      <c r="G73" s="828"/>
      <c r="H73" s="828"/>
      <c r="I73" s="828"/>
      <c r="J73" s="828"/>
      <c r="K73" s="828"/>
      <c r="L73" s="828"/>
      <c r="M73" s="828"/>
      <c r="N73" s="828"/>
      <c r="O73" s="828"/>
      <c r="P73" s="828"/>
      <c r="Q73" s="828"/>
      <c r="R73" s="828"/>
      <c r="S73" s="828"/>
      <c r="T73" s="828"/>
      <c r="U73" s="828"/>
      <c r="V73" s="829"/>
      <c r="W73" s="349"/>
      <c r="X73" s="349"/>
      <c r="Y73" s="349"/>
    </row>
    <row r="74" spans="1:25" ht="15" customHeight="1" thickBot="1" x14ac:dyDescent="0.35">
      <c r="A74" s="111" t="s">
        <v>69</v>
      </c>
      <c r="B74" s="158" t="s">
        <v>146</v>
      </c>
      <c r="C74" s="389" t="s">
        <v>26</v>
      </c>
      <c r="D74" s="159"/>
      <c r="E74" s="159"/>
      <c r="F74" s="160"/>
      <c r="G74" s="49">
        <v>3</v>
      </c>
      <c r="H74" s="61">
        <f>G74*30</f>
        <v>90</v>
      </c>
      <c r="I74" s="62">
        <f>SUM(J74+K74+L74)</f>
        <v>0</v>
      </c>
      <c r="J74" s="79"/>
      <c r="K74" s="80"/>
      <c r="L74" s="80"/>
      <c r="M74" s="130">
        <f>H74-I74</f>
        <v>90</v>
      </c>
      <c r="N74" s="52"/>
      <c r="O74" s="53"/>
      <c r="P74" s="161"/>
      <c r="Q74" s="162"/>
      <c r="R74" s="53"/>
      <c r="S74" s="54"/>
      <c r="T74" s="52"/>
      <c r="U74" s="53"/>
      <c r="V74" s="161"/>
    </row>
    <row r="75" spans="1:25" ht="15" customHeight="1" thickBot="1" x14ac:dyDescent="0.35">
      <c r="A75" s="797" t="s">
        <v>70</v>
      </c>
      <c r="B75" s="726"/>
      <c r="C75" s="726"/>
      <c r="D75" s="726"/>
      <c r="E75" s="726"/>
      <c r="F75" s="726"/>
      <c r="G75" s="84">
        <f t="shared" ref="G75:V75" si="31">SUM(G74:G74)</f>
        <v>3</v>
      </c>
      <c r="H75" s="163">
        <f t="shared" si="31"/>
        <v>90</v>
      </c>
      <c r="I75" s="164">
        <f t="shared" si="31"/>
        <v>0</v>
      </c>
      <c r="J75" s="164">
        <f t="shared" si="31"/>
        <v>0</v>
      </c>
      <c r="K75" s="164">
        <f t="shared" si="31"/>
        <v>0</v>
      </c>
      <c r="L75" s="164">
        <f t="shared" si="31"/>
        <v>0</v>
      </c>
      <c r="M75" s="165">
        <f t="shared" si="31"/>
        <v>90</v>
      </c>
      <c r="N75" s="163">
        <f t="shared" si="31"/>
        <v>0</v>
      </c>
      <c r="O75" s="166">
        <f t="shared" si="31"/>
        <v>0</v>
      </c>
      <c r="P75" s="167">
        <f t="shared" si="31"/>
        <v>0</v>
      </c>
      <c r="Q75" s="166">
        <f t="shared" si="31"/>
        <v>0</v>
      </c>
      <c r="R75" s="166">
        <f t="shared" si="31"/>
        <v>0</v>
      </c>
      <c r="S75" s="168">
        <f t="shared" si="31"/>
        <v>0</v>
      </c>
      <c r="T75" s="163">
        <f t="shared" si="31"/>
        <v>0</v>
      </c>
      <c r="U75" s="166">
        <f t="shared" si="31"/>
        <v>0</v>
      </c>
      <c r="V75" s="167">
        <f t="shared" si="31"/>
        <v>0</v>
      </c>
      <c r="W75" s="349"/>
      <c r="X75" s="349"/>
      <c r="Y75" s="349"/>
    </row>
    <row r="76" spans="1:25" ht="15" customHeight="1" thickBot="1" x14ac:dyDescent="0.35">
      <c r="A76" s="825" t="s">
        <v>205</v>
      </c>
      <c r="B76" s="826"/>
      <c r="C76" s="826"/>
      <c r="D76" s="826"/>
      <c r="E76" s="826"/>
      <c r="F76" s="826"/>
      <c r="G76" s="593">
        <f>SUM(G19,G62,G70)</f>
        <v>45</v>
      </c>
      <c r="H76" s="594">
        <f>SUM(H19,H62,H70)</f>
        <v>1350</v>
      </c>
      <c r="I76" s="419"/>
      <c r="J76" s="419"/>
      <c r="K76" s="419"/>
      <c r="L76" s="419"/>
      <c r="M76" s="420"/>
      <c r="N76" s="170"/>
      <c r="O76" s="171"/>
      <c r="P76" s="172"/>
      <c r="Q76" s="170"/>
      <c r="R76" s="171"/>
      <c r="S76" s="173"/>
      <c r="T76" s="170"/>
      <c r="U76" s="171"/>
      <c r="V76" s="173"/>
      <c r="W76" s="349"/>
      <c r="X76" s="349"/>
      <c r="Y76" s="349"/>
    </row>
    <row r="77" spans="1:25" ht="15" customHeight="1" thickBot="1" x14ac:dyDescent="0.35">
      <c r="A77" s="754" t="s">
        <v>183</v>
      </c>
      <c r="B77" s="755"/>
      <c r="C77" s="755"/>
      <c r="D77" s="755"/>
      <c r="E77" s="755"/>
      <c r="F77" s="755"/>
      <c r="G77" s="169">
        <f t="shared" ref="G77:V77" si="32">SUM(G20,G63,G71,G75)</f>
        <v>135</v>
      </c>
      <c r="H77" s="170">
        <f t="shared" si="32"/>
        <v>4050</v>
      </c>
      <c r="I77" s="171">
        <f t="shared" si="32"/>
        <v>1943</v>
      </c>
      <c r="J77" s="171">
        <f t="shared" si="32"/>
        <v>664</v>
      </c>
      <c r="K77" s="171">
        <f t="shared" si="32"/>
        <v>8</v>
      </c>
      <c r="L77" s="171">
        <f t="shared" si="32"/>
        <v>1271</v>
      </c>
      <c r="M77" s="173">
        <f t="shared" si="32"/>
        <v>2107</v>
      </c>
      <c r="N77" s="170">
        <f t="shared" si="32"/>
        <v>21</v>
      </c>
      <c r="O77" s="418">
        <f t="shared" si="32"/>
        <v>18</v>
      </c>
      <c r="P77" s="424">
        <f t="shared" si="32"/>
        <v>20</v>
      </c>
      <c r="Q77" s="170">
        <f t="shared" si="32"/>
        <v>12</v>
      </c>
      <c r="R77" s="418">
        <f t="shared" si="32"/>
        <v>16</v>
      </c>
      <c r="S77" s="423">
        <f t="shared" si="32"/>
        <v>18</v>
      </c>
      <c r="T77" s="418">
        <f t="shared" si="32"/>
        <v>22</v>
      </c>
      <c r="U77" s="418">
        <f t="shared" si="32"/>
        <v>10</v>
      </c>
      <c r="V77" s="423">
        <f t="shared" si="32"/>
        <v>16</v>
      </c>
    </row>
    <row r="78" spans="1:25" ht="15" customHeight="1" thickBot="1" x14ac:dyDescent="0.35">
      <c r="A78" s="754" t="s">
        <v>184</v>
      </c>
      <c r="B78" s="755"/>
      <c r="C78" s="755"/>
      <c r="D78" s="755"/>
      <c r="E78" s="755"/>
      <c r="F78" s="755"/>
      <c r="G78" s="169">
        <f>SUM(G76:G77)</f>
        <v>180</v>
      </c>
      <c r="H78" s="417">
        <f>SUM(H76:H77)</f>
        <v>5400</v>
      </c>
      <c r="I78" s="421"/>
      <c r="J78" s="421"/>
      <c r="K78" s="421"/>
      <c r="L78" s="421"/>
      <c r="M78" s="422"/>
      <c r="N78" s="170"/>
      <c r="O78" s="171"/>
      <c r="P78" s="172"/>
      <c r="Q78" s="170"/>
      <c r="R78" s="171"/>
      <c r="S78" s="173"/>
      <c r="T78" s="170"/>
      <c r="U78" s="171"/>
      <c r="V78" s="173"/>
    </row>
    <row r="79" spans="1:25" ht="15" customHeight="1" thickBot="1" x14ac:dyDescent="0.35">
      <c r="A79" s="756" t="s">
        <v>71</v>
      </c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35"/>
    </row>
    <row r="80" spans="1:25" ht="15" customHeight="1" thickBot="1" x14ac:dyDescent="0.35">
      <c r="A80" s="728" t="s">
        <v>72</v>
      </c>
      <c r="B80" s="729"/>
      <c r="C80" s="729"/>
      <c r="D80" s="729"/>
      <c r="E80" s="729"/>
      <c r="F80" s="729"/>
      <c r="G80" s="729"/>
      <c r="H80" s="729"/>
      <c r="I80" s="729"/>
      <c r="J80" s="729"/>
      <c r="K80" s="729"/>
      <c r="L80" s="729"/>
      <c r="M80" s="729"/>
      <c r="N80" s="729"/>
      <c r="O80" s="729"/>
      <c r="P80" s="729"/>
      <c r="Q80" s="729"/>
      <c r="R80" s="729"/>
      <c r="S80" s="729"/>
      <c r="T80" s="729"/>
      <c r="U80" s="729"/>
      <c r="V80" s="730"/>
    </row>
    <row r="81" spans="1:25" s="349" customFormat="1" ht="15" customHeight="1" thickBot="1" x14ac:dyDescent="0.35">
      <c r="A81" s="758" t="s">
        <v>73</v>
      </c>
      <c r="B81" s="592" t="s">
        <v>298</v>
      </c>
      <c r="C81" s="762"/>
      <c r="D81" s="766">
        <v>1</v>
      </c>
      <c r="E81" s="766"/>
      <c r="F81" s="770"/>
      <c r="G81" s="774">
        <v>3</v>
      </c>
      <c r="H81" s="334">
        <f>G81*30</f>
        <v>90</v>
      </c>
      <c r="I81" s="335">
        <f t="shared" ref="I81:I95" si="33">SUM(J81+K81+L81)</f>
        <v>45</v>
      </c>
      <c r="J81" s="336"/>
      <c r="K81" s="336"/>
      <c r="L81" s="336">
        <v>45</v>
      </c>
      <c r="M81" s="337">
        <f t="shared" ref="M81:M84" si="34">H81-I81</f>
        <v>45</v>
      </c>
      <c r="N81" s="777">
        <v>3</v>
      </c>
      <c r="O81" s="781"/>
      <c r="P81" s="785"/>
      <c r="Q81" s="789"/>
      <c r="R81" s="781"/>
      <c r="S81" s="793"/>
      <c r="T81" s="789"/>
      <c r="U81" s="781"/>
      <c r="V81" s="793"/>
      <c r="W81"/>
      <c r="X81"/>
      <c r="Y81"/>
    </row>
    <row r="82" spans="1:25" s="221" customFormat="1" ht="15" customHeight="1" thickBot="1" x14ac:dyDescent="0.35">
      <c r="A82" s="759"/>
      <c r="B82" s="592" t="s">
        <v>299</v>
      </c>
      <c r="C82" s="763"/>
      <c r="D82" s="767"/>
      <c r="E82" s="767"/>
      <c r="F82" s="771"/>
      <c r="G82" s="775"/>
      <c r="H82" s="183">
        <f>G81*30</f>
        <v>90</v>
      </c>
      <c r="I82" s="26">
        <f t="shared" si="33"/>
        <v>45</v>
      </c>
      <c r="J82" s="565">
        <v>30</v>
      </c>
      <c r="K82" s="565">
        <v>15</v>
      </c>
      <c r="L82" s="565"/>
      <c r="M82" s="184">
        <f t="shared" si="34"/>
        <v>45</v>
      </c>
      <c r="N82" s="778"/>
      <c r="O82" s="782"/>
      <c r="P82" s="786"/>
      <c r="Q82" s="790"/>
      <c r="R82" s="782"/>
      <c r="S82" s="794"/>
      <c r="T82" s="790"/>
      <c r="U82" s="782"/>
      <c r="V82" s="794"/>
      <c r="W82"/>
      <c r="X82"/>
      <c r="Y82"/>
    </row>
    <row r="83" spans="1:25" s="221" customFormat="1" ht="15" customHeight="1" thickBot="1" x14ac:dyDescent="0.35">
      <c r="A83" s="760"/>
      <c r="B83" s="592" t="s">
        <v>300</v>
      </c>
      <c r="C83" s="764"/>
      <c r="D83" s="768"/>
      <c r="E83" s="768"/>
      <c r="F83" s="772"/>
      <c r="G83" s="775"/>
      <c r="H83" s="183">
        <f>G81*30</f>
        <v>90</v>
      </c>
      <c r="I83" s="26">
        <f t="shared" si="33"/>
        <v>45</v>
      </c>
      <c r="J83" s="565">
        <v>15</v>
      </c>
      <c r="K83" s="565"/>
      <c r="L83" s="565">
        <v>30</v>
      </c>
      <c r="M83" s="184">
        <f t="shared" si="34"/>
        <v>45</v>
      </c>
      <c r="N83" s="779"/>
      <c r="O83" s="783"/>
      <c r="P83" s="787"/>
      <c r="Q83" s="791"/>
      <c r="R83" s="783"/>
      <c r="S83" s="795"/>
      <c r="T83" s="791"/>
      <c r="U83" s="783"/>
      <c r="V83" s="795"/>
      <c r="W83"/>
      <c r="X83"/>
      <c r="Y83"/>
    </row>
    <row r="84" spans="1:25" s="221" customFormat="1" ht="15" customHeight="1" thickBot="1" x14ac:dyDescent="0.35">
      <c r="A84" s="760"/>
      <c r="B84" s="592" t="s">
        <v>301</v>
      </c>
      <c r="C84" s="764"/>
      <c r="D84" s="768"/>
      <c r="E84" s="768"/>
      <c r="F84" s="772"/>
      <c r="G84" s="775"/>
      <c r="H84" s="183">
        <f>G81*30</f>
        <v>90</v>
      </c>
      <c r="I84" s="26">
        <f t="shared" si="33"/>
        <v>45</v>
      </c>
      <c r="J84" s="565">
        <v>15</v>
      </c>
      <c r="K84" s="565"/>
      <c r="L84" s="565">
        <v>30</v>
      </c>
      <c r="M84" s="184">
        <f t="shared" si="34"/>
        <v>45</v>
      </c>
      <c r="N84" s="779"/>
      <c r="O84" s="783"/>
      <c r="P84" s="787"/>
      <c r="Q84" s="791"/>
      <c r="R84" s="783"/>
      <c r="S84" s="795"/>
      <c r="T84" s="791"/>
      <c r="U84" s="783"/>
      <c r="V84" s="795"/>
      <c r="W84"/>
      <c r="X84"/>
      <c r="Y84"/>
    </row>
    <row r="85" spans="1:25" ht="15" customHeight="1" thickBot="1" x14ac:dyDescent="0.35">
      <c r="A85" s="761"/>
      <c r="B85" s="592" t="s">
        <v>163</v>
      </c>
      <c r="C85" s="765"/>
      <c r="D85" s="769"/>
      <c r="E85" s="769"/>
      <c r="F85" s="773"/>
      <c r="G85" s="776"/>
      <c r="H85" s="338">
        <f>G81*30</f>
        <v>90</v>
      </c>
      <c r="I85" s="339">
        <f t="shared" si="33"/>
        <v>0</v>
      </c>
      <c r="J85" s="566"/>
      <c r="K85" s="566"/>
      <c r="L85" s="566"/>
      <c r="M85" s="340"/>
      <c r="N85" s="780"/>
      <c r="O85" s="784"/>
      <c r="P85" s="788"/>
      <c r="Q85" s="792"/>
      <c r="R85" s="784"/>
      <c r="S85" s="796"/>
      <c r="T85" s="792"/>
      <c r="U85" s="784"/>
      <c r="V85" s="796"/>
    </row>
    <row r="86" spans="1:25" ht="15" customHeight="1" thickBot="1" x14ac:dyDescent="0.35">
      <c r="A86" s="758" t="s">
        <v>74</v>
      </c>
      <c r="B86" s="592" t="s">
        <v>298</v>
      </c>
      <c r="C86" s="762"/>
      <c r="D86" s="766" t="s">
        <v>21</v>
      </c>
      <c r="E86" s="766"/>
      <c r="F86" s="770"/>
      <c r="G86" s="774">
        <v>3</v>
      </c>
      <c r="H86" s="334">
        <f>G86*30</f>
        <v>90</v>
      </c>
      <c r="I86" s="335">
        <f t="shared" si="33"/>
        <v>36</v>
      </c>
      <c r="J86" s="336"/>
      <c r="K86" s="336"/>
      <c r="L86" s="336">
        <v>36</v>
      </c>
      <c r="M86" s="337">
        <f t="shared" ref="M86:M89" si="35">H86-I86</f>
        <v>54</v>
      </c>
      <c r="N86" s="777"/>
      <c r="O86" s="781">
        <v>4</v>
      </c>
      <c r="P86" s="785"/>
      <c r="Q86" s="789"/>
      <c r="R86" s="781"/>
      <c r="S86" s="793"/>
      <c r="T86" s="789"/>
      <c r="U86" s="781"/>
      <c r="V86" s="793"/>
    </row>
    <row r="87" spans="1:25" ht="15" customHeight="1" thickBot="1" x14ac:dyDescent="0.35">
      <c r="A87" s="938"/>
      <c r="B87" s="592" t="s">
        <v>302</v>
      </c>
      <c r="C87" s="939"/>
      <c r="D87" s="940"/>
      <c r="E87" s="940"/>
      <c r="F87" s="941"/>
      <c r="G87" s="775"/>
      <c r="H87" s="183">
        <f>G86*30</f>
        <v>90</v>
      </c>
      <c r="I87" s="26">
        <f t="shared" si="33"/>
        <v>36</v>
      </c>
      <c r="J87" s="565">
        <v>18</v>
      </c>
      <c r="K87" s="565"/>
      <c r="L87" s="565">
        <v>18</v>
      </c>
      <c r="M87" s="184">
        <f t="shared" si="35"/>
        <v>54</v>
      </c>
      <c r="N87" s="942"/>
      <c r="O87" s="943"/>
      <c r="P87" s="944"/>
      <c r="Q87" s="945"/>
      <c r="R87" s="943"/>
      <c r="S87" s="946"/>
      <c r="T87" s="945"/>
      <c r="U87" s="943"/>
      <c r="V87" s="946"/>
    </row>
    <row r="88" spans="1:25" ht="15" customHeight="1" thickBot="1" x14ac:dyDescent="0.35">
      <c r="A88" s="938"/>
      <c r="B88" s="592" t="s">
        <v>303</v>
      </c>
      <c r="C88" s="939"/>
      <c r="D88" s="940"/>
      <c r="E88" s="940"/>
      <c r="F88" s="941"/>
      <c r="G88" s="775"/>
      <c r="H88" s="183">
        <f>G86*30</f>
        <v>90</v>
      </c>
      <c r="I88" s="26">
        <f t="shared" si="33"/>
        <v>36</v>
      </c>
      <c r="J88" s="565">
        <v>18</v>
      </c>
      <c r="K88" s="565"/>
      <c r="L88" s="565">
        <v>18</v>
      </c>
      <c r="M88" s="184">
        <f t="shared" si="35"/>
        <v>54</v>
      </c>
      <c r="N88" s="942"/>
      <c r="O88" s="943"/>
      <c r="P88" s="944"/>
      <c r="Q88" s="945"/>
      <c r="R88" s="943"/>
      <c r="S88" s="946"/>
      <c r="T88" s="945"/>
      <c r="U88" s="943"/>
      <c r="V88" s="946"/>
    </row>
    <row r="89" spans="1:25" ht="15" customHeight="1" thickBot="1" x14ac:dyDescent="0.35">
      <c r="A89" s="759"/>
      <c r="B89" s="592" t="s">
        <v>304</v>
      </c>
      <c r="C89" s="763"/>
      <c r="D89" s="767"/>
      <c r="E89" s="767"/>
      <c r="F89" s="771"/>
      <c r="G89" s="775"/>
      <c r="H89" s="183">
        <f>G86*30</f>
        <v>90</v>
      </c>
      <c r="I89" s="26">
        <f t="shared" si="33"/>
        <v>36</v>
      </c>
      <c r="J89" s="565">
        <v>18</v>
      </c>
      <c r="K89" s="565"/>
      <c r="L89" s="565">
        <v>18</v>
      </c>
      <c r="M89" s="184">
        <f t="shared" si="35"/>
        <v>54</v>
      </c>
      <c r="N89" s="778"/>
      <c r="O89" s="782"/>
      <c r="P89" s="786"/>
      <c r="Q89" s="790"/>
      <c r="R89" s="782"/>
      <c r="S89" s="794"/>
      <c r="T89" s="790"/>
      <c r="U89" s="782"/>
      <c r="V89" s="794"/>
    </row>
    <row r="90" spans="1:25" ht="15" customHeight="1" thickBot="1" x14ac:dyDescent="0.35">
      <c r="A90" s="761"/>
      <c r="B90" s="592" t="s">
        <v>163</v>
      </c>
      <c r="C90" s="765"/>
      <c r="D90" s="769"/>
      <c r="E90" s="769"/>
      <c r="F90" s="773"/>
      <c r="G90" s="776"/>
      <c r="H90" s="338">
        <f>G86*30</f>
        <v>90</v>
      </c>
      <c r="I90" s="339">
        <f t="shared" si="33"/>
        <v>0</v>
      </c>
      <c r="J90" s="566"/>
      <c r="K90" s="566"/>
      <c r="L90" s="566"/>
      <c r="M90" s="340"/>
      <c r="N90" s="780"/>
      <c r="O90" s="784"/>
      <c r="P90" s="788"/>
      <c r="Q90" s="792"/>
      <c r="R90" s="784"/>
      <c r="S90" s="796"/>
      <c r="T90" s="792"/>
      <c r="U90" s="784"/>
      <c r="V90" s="796"/>
    </row>
    <row r="91" spans="1:25" ht="15" customHeight="1" thickBot="1" x14ac:dyDescent="0.35">
      <c r="A91" s="758" t="s">
        <v>75</v>
      </c>
      <c r="B91" s="592" t="s">
        <v>298</v>
      </c>
      <c r="C91" s="762"/>
      <c r="D91" s="766" t="s">
        <v>22</v>
      </c>
      <c r="E91" s="766"/>
      <c r="F91" s="770"/>
      <c r="G91" s="774">
        <v>3</v>
      </c>
      <c r="H91" s="334">
        <f>G91*30</f>
        <v>90</v>
      </c>
      <c r="I91" s="335">
        <f t="shared" si="33"/>
        <v>36</v>
      </c>
      <c r="J91" s="336"/>
      <c r="K91" s="336"/>
      <c r="L91" s="336">
        <v>36</v>
      </c>
      <c r="M91" s="337">
        <f t="shared" ref="M91:M94" si="36">H91-I91</f>
        <v>54</v>
      </c>
      <c r="N91" s="777"/>
      <c r="O91" s="781"/>
      <c r="P91" s="785">
        <v>4</v>
      </c>
      <c r="Q91" s="789"/>
      <c r="R91" s="781"/>
      <c r="S91" s="793"/>
      <c r="T91" s="789"/>
      <c r="U91" s="781"/>
      <c r="V91" s="793"/>
    </row>
    <row r="92" spans="1:25" ht="15" customHeight="1" thickBot="1" x14ac:dyDescent="0.35">
      <c r="A92" s="938"/>
      <c r="B92" s="592" t="s">
        <v>305</v>
      </c>
      <c r="C92" s="939"/>
      <c r="D92" s="940"/>
      <c r="E92" s="940"/>
      <c r="F92" s="941"/>
      <c r="G92" s="775"/>
      <c r="H92" s="183">
        <f>G91*30</f>
        <v>90</v>
      </c>
      <c r="I92" s="26">
        <f t="shared" si="33"/>
        <v>36</v>
      </c>
      <c r="J92" s="565">
        <v>18</v>
      </c>
      <c r="K92" s="565"/>
      <c r="L92" s="565">
        <v>18</v>
      </c>
      <c r="M92" s="184">
        <f t="shared" si="36"/>
        <v>54</v>
      </c>
      <c r="N92" s="942"/>
      <c r="O92" s="943"/>
      <c r="P92" s="944"/>
      <c r="Q92" s="945"/>
      <c r="R92" s="943"/>
      <c r="S92" s="946"/>
      <c r="T92" s="945"/>
      <c r="U92" s="943"/>
      <c r="V92" s="946"/>
    </row>
    <row r="93" spans="1:25" ht="15" customHeight="1" thickBot="1" x14ac:dyDescent="0.35">
      <c r="A93" s="938"/>
      <c r="B93" s="592" t="s">
        <v>306</v>
      </c>
      <c r="C93" s="939"/>
      <c r="D93" s="940"/>
      <c r="E93" s="940"/>
      <c r="F93" s="941"/>
      <c r="G93" s="775"/>
      <c r="H93" s="183">
        <f>G91*30</f>
        <v>90</v>
      </c>
      <c r="I93" s="26">
        <f t="shared" si="33"/>
        <v>36</v>
      </c>
      <c r="J93" s="565">
        <v>18</v>
      </c>
      <c r="K93" s="565"/>
      <c r="L93" s="565">
        <v>18</v>
      </c>
      <c r="M93" s="184">
        <f t="shared" si="36"/>
        <v>54</v>
      </c>
      <c r="N93" s="942"/>
      <c r="O93" s="943"/>
      <c r="P93" s="944"/>
      <c r="Q93" s="945"/>
      <c r="R93" s="943"/>
      <c r="S93" s="946"/>
      <c r="T93" s="945"/>
      <c r="U93" s="943"/>
      <c r="V93" s="946"/>
    </row>
    <row r="94" spans="1:25" ht="15" customHeight="1" thickBot="1" x14ac:dyDescent="0.35">
      <c r="A94" s="759"/>
      <c r="B94" s="592" t="s">
        <v>333</v>
      </c>
      <c r="C94" s="763"/>
      <c r="D94" s="767"/>
      <c r="E94" s="767"/>
      <c r="F94" s="771"/>
      <c r="G94" s="775"/>
      <c r="H94" s="183">
        <f>G91*30</f>
        <v>90</v>
      </c>
      <c r="I94" s="26">
        <f t="shared" si="33"/>
        <v>36</v>
      </c>
      <c r="J94" s="565">
        <v>18</v>
      </c>
      <c r="K94" s="565"/>
      <c r="L94" s="565">
        <v>18</v>
      </c>
      <c r="M94" s="184">
        <f t="shared" si="36"/>
        <v>54</v>
      </c>
      <c r="N94" s="778"/>
      <c r="O94" s="782"/>
      <c r="P94" s="786"/>
      <c r="Q94" s="790"/>
      <c r="R94" s="782"/>
      <c r="S94" s="794"/>
      <c r="T94" s="790"/>
      <c r="U94" s="782"/>
      <c r="V94" s="794"/>
    </row>
    <row r="95" spans="1:25" ht="15" customHeight="1" thickBot="1" x14ac:dyDescent="0.35">
      <c r="A95" s="761"/>
      <c r="B95" s="592" t="s">
        <v>163</v>
      </c>
      <c r="C95" s="765"/>
      <c r="D95" s="769"/>
      <c r="E95" s="769"/>
      <c r="F95" s="773"/>
      <c r="G95" s="776"/>
      <c r="H95" s="194">
        <f>G91*30</f>
        <v>90</v>
      </c>
      <c r="I95" s="342">
        <f t="shared" si="33"/>
        <v>0</v>
      </c>
      <c r="J95" s="195"/>
      <c r="K95" s="195"/>
      <c r="L95" s="195"/>
      <c r="M95" s="196"/>
      <c r="N95" s="780"/>
      <c r="O95" s="784"/>
      <c r="P95" s="788"/>
      <c r="Q95" s="792"/>
      <c r="R95" s="784"/>
      <c r="S95" s="796"/>
      <c r="T95" s="792"/>
      <c r="U95" s="784"/>
      <c r="V95" s="796"/>
    </row>
    <row r="96" spans="1:25" ht="16.8" thickBot="1" x14ac:dyDescent="0.35">
      <c r="A96" s="721" t="s">
        <v>206</v>
      </c>
      <c r="B96" s="722"/>
      <c r="C96" s="722"/>
      <c r="D96" s="722"/>
      <c r="E96" s="722"/>
      <c r="F96" s="723"/>
      <c r="G96" s="394">
        <v>0</v>
      </c>
      <c r="H96" s="413">
        <v>0</v>
      </c>
      <c r="I96" s="81"/>
      <c r="J96" s="81"/>
      <c r="K96" s="81"/>
      <c r="L96" s="81"/>
      <c r="M96" s="404"/>
      <c r="N96" s="401"/>
      <c r="O96" s="81"/>
      <c r="P96" s="402"/>
      <c r="Q96" s="403"/>
      <c r="R96" s="81"/>
      <c r="S96" s="404"/>
      <c r="T96" s="403"/>
      <c r="U96" s="81"/>
      <c r="V96" s="404"/>
    </row>
    <row r="97" spans="1:22" ht="16.2" thickBot="1" x14ac:dyDescent="0.35">
      <c r="A97" s="724" t="s">
        <v>185</v>
      </c>
      <c r="B97" s="725"/>
      <c r="C97" s="726"/>
      <c r="D97" s="726"/>
      <c r="E97" s="726"/>
      <c r="F97" s="727"/>
      <c r="G97" s="49">
        <f>SUM(G81:G95)</f>
        <v>9</v>
      </c>
      <c r="H97" s="85">
        <f>SUM(H82,H87,H92)</f>
        <v>270</v>
      </c>
      <c r="I97" s="77">
        <f t="shared" ref="I97:M97" si="37">SUM(I82,I87,I92)</f>
        <v>117</v>
      </c>
      <c r="J97" s="77">
        <f t="shared" si="37"/>
        <v>66</v>
      </c>
      <c r="K97" s="77">
        <f t="shared" si="37"/>
        <v>15</v>
      </c>
      <c r="L97" s="77">
        <f t="shared" si="37"/>
        <v>36</v>
      </c>
      <c r="M97" s="87">
        <f t="shared" si="37"/>
        <v>153</v>
      </c>
      <c r="N97" s="88">
        <f>SUM(N81:N95)</f>
        <v>3</v>
      </c>
      <c r="O97" s="77">
        <f t="shared" ref="O97:V97" si="38">SUM(O81:O95)</f>
        <v>4</v>
      </c>
      <c r="P97" s="86">
        <f t="shared" si="38"/>
        <v>4</v>
      </c>
      <c r="Q97" s="85">
        <f t="shared" si="38"/>
        <v>0</v>
      </c>
      <c r="R97" s="77">
        <f t="shared" si="38"/>
        <v>0</v>
      </c>
      <c r="S97" s="87">
        <f t="shared" si="38"/>
        <v>0</v>
      </c>
      <c r="T97" s="88">
        <f t="shared" si="38"/>
        <v>0</v>
      </c>
      <c r="U97" s="77">
        <f t="shared" si="38"/>
        <v>0</v>
      </c>
      <c r="V97" s="87">
        <f t="shared" si="38"/>
        <v>0</v>
      </c>
    </row>
    <row r="98" spans="1:22" ht="16.2" thickBot="1" x14ac:dyDescent="0.35">
      <c r="A98" s="724" t="s">
        <v>186</v>
      </c>
      <c r="B98" s="725"/>
      <c r="C98" s="725"/>
      <c r="D98" s="725"/>
      <c r="E98" s="725"/>
      <c r="F98" s="745"/>
      <c r="G98" s="49">
        <f>SUM(G96:G97)</f>
        <v>9</v>
      </c>
      <c r="H98" s="400">
        <f>SUM(H96:H97)</f>
        <v>270</v>
      </c>
      <c r="I98" s="344"/>
      <c r="J98" s="344"/>
      <c r="K98" s="344"/>
      <c r="L98" s="344"/>
      <c r="M98" s="345"/>
      <c r="N98" s="405"/>
      <c r="O98" s="344"/>
      <c r="P98" s="406"/>
      <c r="Q98" s="343"/>
      <c r="R98" s="344"/>
      <c r="S98" s="345"/>
      <c r="T98" s="343"/>
      <c r="U98" s="344"/>
      <c r="V98" s="345"/>
    </row>
    <row r="99" spans="1:22" ht="16.2" thickBot="1" x14ac:dyDescent="0.35">
      <c r="A99" s="728" t="s">
        <v>76</v>
      </c>
      <c r="B99" s="729"/>
      <c r="C99" s="729"/>
      <c r="D99" s="729"/>
      <c r="E99" s="729"/>
      <c r="F99" s="729"/>
      <c r="G99" s="729"/>
      <c r="H99" s="729"/>
      <c r="I99" s="729"/>
      <c r="J99" s="729"/>
      <c r="K99" s="729"/>
      <c r="L99" s="729"/>
      <c r="M99" s="729"/>
      <c r="N99" s="729"/>
      <c r="O99" s="729"/>
      <c r="P99" s="729"/>
      <c r="Q99" s="729"/>
      <c r="R99" s="729"/>
      <c r="S99" s="729"/>
      <c r="T99" s="729"/>
      <c r="U99" s="729"/>
      <c r="V99" s="730"/>
    </row>
    <row r="100" spans="1:22" s="221" customFormat="1" ht="16.8" thickBot="1" x14ac:dyDescent="0.35">
      <c r="A100" s="875" t="s">
        <v>77</v>
      </c>
      <c r="B100" s="560" t="s">
        <v>310</v>
      </c>
      <c r="C100" s="878"/>
      <c r="D100" s="881"/>
      <c r="E100" s="881"/>
      <c r="F100" s="884"/>
      <c r="G100" s="887">
        <v>5</v>
      </c>
      <c r="H100" s="890">
        <f t="shared" ref="H100" si="39">G100*30</f>
        <v>150</v>
      </c>
      <c r="I100" s="893"/>
      <c r="J100" s="896"/>
      <c r="K100" s="899"/>
      <c r="L100" s="899"/>
      <c r="M100" s="902"/>
      <c r="N100" s="905"/>
      <c r="O100" s="908"/>
      <c r="P100" s="911"/>
      <c r="Q100" s="905"/>
      <c r="R100" s="908"/>
      <c r="S100" s="914"/>
      <c r="T100" s="917"/>
      <c r="U100" s="908"/>
      <c r="V100" s="914"/>
    </row>
    <row r="101" spans="1:22" s="221" customFormat="1" ht="16.8" thickBot="1" x14ac:dyDescent="0.35">
      <c r="A101" s="876"/>
      <c r="B101" s="560" t="s">
        <v>311</v>
      </c>
      <c r="C101" s="879"/>
      <c r="D101" s="882"/>
      <c r="E101" s="882"/>
      <c r="F101" s="885"/>
      <c r="G101" s="888"/>
      <c r="H101" s="891"/>
      <c r="I101" s="894"/>
      <c r="J101" s="897"/>
      <c r="K101" s="900"/>
      <c r="L101" s="900"/>
      <c r="M101" s="903"/>
      <c r="N101" s="906"/>
      <c r="O101" s="909"/>
      <c r="P101" s="912"/>
      <c r="Q101" s="906"/>
      <c r="R101" s="909"/>
      <c r="S101" s="915"/>
      <c r="T101" s="918"/>
      <c r="U101" s="909"/>
      <c r="V101" s="915"/>
    </row>
    <row r="102" spans="1:22" s="221" customFormat="1" ht="16.8" thickBot="1" x14ac:dyDescent="0.35">
      <c r="A102" s="877"/>
      <c r="B102" s="560" t="s">
        <v>312</v>
      </c>
      <c r="C102" s="880"/>
      <c r="D102" s="883"/>
      <c r="E102" s="883"/>
      <c r="F102" s="886"/>
      <c r="G102" s="889"/>
      <c r="H102" s="892"/>
      <c r="I102" s="895"/>
      <c r="J102" s="898"/>
      <c r="K102" s="901"/>
      <c r="L102" s="901"/>
      <c r="M102" s="904"/>
      <c r="N102" s="907"/>
      <c r="O102" s="910"/>
      <c r="P102" s="913"/>
      <c r="Q102" s="907"/>
      <c r="R102" s="910"/>
      <c r="S102" s="916"/>
      <c r="T102" s="919"/>
      <c r="U102" s="910"/>
      <c r="V102" s="916"/>
    </row>
    <row r="103" spans="1:22" s="221" customFormat="1" ht="16.2" thickBot="1" x14ac:dyDescent="0.35">
      <c r="A103" s="875" t="s">
        <v>78</v>
      </c>
      <c r="B103" s="197" t="s">
        <v>284</v>
      </c>
      <c r="C103" s="920"/>
      <c r="D103" s="922" t="s">
        <v>21</v>
      </c>
      <c r="E103" s="922"/>
      <c r="F103" s="924"/>
      <c r="G103" s="926">
        <v>5</v>
      </c>
      <c r="H103" s="929">
        <f t="shared" ref="H103" si="40">G103*30</f>
        <v>150</v>
      </c>
      <c r="I103" s="893">
        <f t="shared" ref="I103" si="41">SUM(J103+K103+L103)</f>
        <v>72</v>
      </c>
      <c r="J103" s="896">
        <v>18</v>
      </c>
      <c r="K103" s="899"/>
      <c r="L103" s="899">
        <v>54</v>
      </c>
      <c r="M103" s="902">
        <f>H103-I103</f>
        <v>78</v>
      </c>
      <c r="N103" s="932"/>
      <c r="O103" s="934">
        <v>8</v>
      </c>
      <c r="P103" s="936"/>
      <c r="Q103" s="932"/>
      <c r="R103" s="934"/>
      <c r="S103" s="936"/>
      <c r="T103" s="932"/>
      <c r="U103" s="934"/>
      <c r="V103" s="936"/>
    </row>
    <row r="104" spans="1:22" s="221" customFormat="1" ht="16.2" thickBot="1" x14ac:dyDescent="0.35">
      <c r="A104" s="876"/>
      <c r="B104" s="197" t="s">
        <v>285</v>
      </c>
      <c r="C104" s="879"/>
      <c r="D104" s="882"/>
      <c r="E104" s="882"/>
      <c r="F104" s="885"/>
      <c r="G104" s="927"/>
      <c r="H104" s="930"/>
      <c r="I104" s="894"/>
      <c r="J104" s="897"/>
      <c r="K104" s="900"/>
      <c r="L104" s="900"/>
      <c r="M104" s="903"/>
      <c r="N104" s="906"/>
      <c r="O104" s="909"/>
      <c r="P104" s="915"/>
      <c r="Q104" s="906"/>
      <c r="R104" s="909"/>
      <c r="S104" s="915"/>
      <c r="T104" s="906"/>
      <c r="U104" s="909"/>
      <c r="V104" s="915"/>
    </row>
    <row r="105" spans="1:22" s="221" customFormat="1" ht="16.2" thickBot="1" x14ac:dyDescent="0.35">
      <c r="A105" s="877"/>
      <c r="B105" s="197" t="s">
        <v>286</v>
      </c>
      <c r="C105" s="921"/>
      <c r="D105" s="923"/>
      <c r="E105" s="923"/>
      <c r="F105" s="925"/>
      <c r="G105" s="928"/>
      <c r="H105" s="931"/>
      <c r="I105" s="895"/>
      <c r="J105" s="898"/>
      <c r="K105" s="901"/>
      <c r="L105" s="901"/>
      <c r="M105" s="904"/>
      <c r="N105" s="933"/>
      <c r="O105" s="935"/>
      <c r="P105" s="937"/>
      <c r="Q105" s="933"/>
      <c r="R105" s="935"/>
      <c r="S105" s="937"/>
      <c r="T105" s="933"/>
      <c r="U105" s="935"/>
      <c r="V105" s="937"/>
    </row>
    <row r="106" spans="1:22" s="221" customFormat="1" ht="16.8" thickBot="1" x14ac:dyDescent="0.35">
      <c r="A106" s="875" t="s">
        <v>79</v>
      </c>
      <c r="B106" s="560" t="s">
        <v>313</v>
      </c>
      <c r="C106" s="878"/>
      <c r="D106" s="881"/>
      <c r="E106" s="881"/>
      <c r="F106" s="884"/>
      <c r="G106" s="887">
        <v>5</v>
      </c>
      <c r="H106" s="890">
        <f t="shared" ref="H106" si="42">G106*30</f>
        <v>150</v>
      </c>
      <c r="I106" s="893"/>
      <c r="J106" s="896"/>
      <c r="K106" s="899"/>
      <c r="L106" s="899"/>
      <c r="M106" s="902"/>
      <c r="N106" s="905"/>
      <c r="O106" s="908"/>
      <c r="P106" s="911"/>
      <c r="Q106" s="905"/>
      <c r="R106" s="908"/>
      <c r="S106" s="914"/>
      <c r="T106" s="917"/>
      <c r="U106" s="908"/>
      <c r="V106" s="914"/>
    </row>
    <row r="107" spans="1:22" s="221" customFormat="1" ht="16.8" thickBot="1" x14ac:dyDescent="0.35">
      <c r="A107" s="876"/>
      <c r="B107" s="560" t="s">
        <v>314</v>
      </c>
      <c r="C107" s="879"/>
      <c r="D107" s="882"/>
      <c r="E107" s="882"/>
      <c r="F107" s="885"/>
      <c r="G107" s="888"/>
      <c r="H107" s="891"/>
      <c r="I107" s="894"/>
      <c r="J107" s="897"/>
      <c r="K107" s="900"/>
      <c r="L107" s="900"/>
      <c r="M107" s="903"/>
      <c r="N107" s="906"/>
      <c r="O107" s="909"/>
      <c r="P107" s="912"/>
      <c r="Q107" s="906"/>
      <c r="R107" s="909"/>
      <c r="S107" s="915"/>
      <c r="T107" s="918"/>
      <c r="U107" s="909"/>
      <c r="V107" s="915"/>
    </row>
    <row r="108" spans="1:22" s="221" customFormat="1" ht="16.8" thickBot="1" x14ac:dyDescent="0.35">
      <c r="A108" s="877"/>
      <c r="B108" s="560" t="s">
        <v>315</v>
      </c>
      <c r="C108" s="880"/>
      <c r="D108" s="883"/>
      <c r="E108" s="883"/>
      <c r="F108" s="886"/>
      <c r="G108" s="889"/>
      <c r="H108" s="892"/>
      <c r="I108" s="895"/>
      <c r="J108" s="898"/>
      <c r="K108" s="901"/>
      <c r="L108" s="901"/>
      <c r="M108" s="904"/>
      <c r="N108" s="907"/>
      <c r="O108" s="910"/>
      <c r="P108" s="913"/>
      <c r="Q108" s="907"/>
      <c r="R108" s="910"/>
      <c r="S108" s="916"/>
      <c r="T108" s="919"/>
      <c r="U108" s="910"/>
      <c r="V108" s="916"/>
    </row>
    <row r="109" spans="1:22" s="221" customFormat="1" ht="16.8" thickBot="1" x14ac:dyDescent="0.35">
      <c r="A109" s="875" t="s">
        <v>80</v>
      </c>
      <c r="B109" s="560" t="s">
        <v>316</v>
      </c>
      <c r="C109" s="878"/>
      <c r="D109" s="881"/>
      <c r="E109" s="881"/>
      <c r="F109" s="884"/>
      <c r="G109" s="887">
        <v>5</v>
      </c>
      <c r="H109" s="891">
        <f>G109*30</f>
        <v>150</v>
      </c>
      <c r="I109" s="894"/>
      <c r="J109" s="897"/>
      <c r="K109" s="900"/>
      <c r="L109" s="900"/>
      <c r="M109" s="903"/>
      <c r="N109" s="905"/>
      <c r="O109" s="908"/>
      <c r="P109" s="911"/>
      <c r="Q109" s="905"/>
      <c r="R109" s="908"/>
      <c r="S109" s="914"/>
      <c r="T109" s="917"/>
      <c r="U109" s="908"/>
      <c r="V109" s="914"/>
    </row>
    <row r="110" spans="1:22" s="221" customFormat="1" ht="16.8" thickBot="1" x14ac:dyDescent="0.35">
      <c r="A110" s="876"/>
      <c r="B110" s="560" t="s">
        <v>317</v>
      </c>
      <c r="C110" s="879"/>
      <c r="D110" s="882"/>
      <c r="E110" s="882"/>
      <c r="F110" s="885"/>
      <c r="G110" s="888"/>
      <c r="H110" s="891"/>
      <c r="I110" s="894"/>
      <c r="J110" s="897"/>
      <c r="K110" s="900"/>
      <c r="L110" s="900"/>
      <c r="M110" s="903"/>
      <c r="N110" s="906"/>
      <c r="O110" s="909"/>
      <c r="P110" s="912"/>
      <c r="Q110" s="906"/>
      <c r="R110" s="909"/>
      <c r="S110" s="915"/>
      <c r="T110" s="918"/>
      <c r="U110" s="909"/>
      <c r="V110" s="915"/>
    </row>
    <row r="111" spans="1:22" s="221" customFormat="1" ht="16.8" thickBot="1" x14ac:dyDescent="0.35">
      <c r="A111" s="876"/>
      <c r="B111" s="560" t="s">
        <v>350</v>
      </c>
      <c r="C111" s="879"/>
      <c r="D111" s="882"/>
      <c r="E111" s="882"/>
      <c r="F111" s="885"/>
      <c r="G111" s="888"/>
      <c r="H111" s="891"/>
      <c r="I111" s="894"/>
      <c r="J111" s="897"/>
      <c r="K111" s="900"/>
      <c r="L111" s="900"/>
      <c r="M111" s="903"/>
      <c r="N111" s="906"/>
      <c r="O111" s="909"/>
      <c r="P111" s="912"/>
      <c r="Q111" s="906"/>
      <c r="R111" s="909"/>
      <c r="S111" s="915"/>
      <c r="T111" s="918"/>
      <c r="U111" s="909"/>
      <c r="V111" s="915"/>
    </row>
    <row r="112" spans="1:22" s="221" customFormat="1" ht="16.8" thickBot="1" x14ac:dyDescent="0.35">
      <c r="A112" s="877"/>
      <c r="B112" s="560" t="s">
        <v>318</v>
      </c>
      <c r="C112" s="880"/>
      <c r="D112" s="883"/>
      <c r="E112" s="883"/>
      <c r="F112" s="886"/>
      <c r="G112" s="889"/>
      <c r="H112" s="892"/>
      <c r="I112" s="895"/>
      <c r="J112" s="898"/>
      <c r="K112" s="901"/>
      <c r="L112" s="901"/>
      <c r="M112" s="904"/>
      <c r="N112" s="907"/>
      <c r="O112" s="910"/>
      <c r="P112" s="913"/>
      <c r="Q112" s="907"/>
      <c r="R112" s="910"/>
      <c r="S112" s="916"/>
      <c r="T112" s="919"/>
      <c r="U112" s="910"/>
      <c r="V112" s="916"/>
    </row>
    <row r="113" spans="1:22" s="221" customFormat="1" ht="16.2" thickBot="1" x14ac:dyDescent="0.35">
      <c r="A113" s="875" t="s">
        <v>81</v>
      </c>
      <c r="B113" s="197" t="s">
        <v>287</v>
      </c>
      <c r="C113" s="878"/>
      <c r="D113" s="881" t="s">
        <v>23</v>
      </c>
      <c r="E113" s="881"/>
      <c r="F113" s="884"/>
      <c r="G113" s="926">
        <v>5</v>
      </c>
      <c r="H113" s="929">
        <f t="shared" ref="H113" si="43">G113*30</f>
        <v>150</v>
      </c>
      <c r="I113" s="894">
        <f t="shared" ref="I113" si="44">SUM(J113+K113+L113)</f>
        <v>72</v>
      </c>
      <c r="J113" s="896">
        <v>12</v>
      </c>
      <c r="K113" s="899"/>
      <c r="L113" s="899">
        <v>60</v>
      </c>
      <c r="M113" s="902">
        <f>H113-I113</f>
        <v>78</v>
      </c>
      <c r="N113" s="905"/>
      <c r="O113" s="908"/>
      <c r="P113" s="911"/>
      <c r="Q113" s="905"/>
      <c r="R113" s="908">
        <v>8</v>
      </c>
      <c r="S113" s="914"/>
      <c r="T113" s="917"/>
      <c r="U113" s="908"/>
      <c r="V113" s="914"/>
    </row>
    <row r="114" spans="1:22" s="221" customFormat="1" ht="16.2" thickBot="1" x14ac:dyDescent="0.35">
      <c r="A114" s="876"/>
      <c r="B114" s="197" t="s">
        <v>288</v>
      </c>
      <c r="C114" s="879"/>
      <c r="D114" s="882"/>
      <c r="E114" s="882"/>
      <c r="F114" s="885"/>
      <c r="G114" s="927"/>
      <c r="H114" s="930"/>
      <c r="I114" s="894"/>
      <c r="J114" s="897"/>
      <c r="K114" s="900"/>
      <c r="L114" s="900"/>
      <c r="M114" s="903"/>
      <c r="N114" s="906"/>
      <c r="O114" s="909"/>
      <c r="P114" s="912"/>
      <c r="Q114" s="906"/>
      <c r="R114" s="909"/>
      <c r="S114" s="915"/>
      <c r="T114" s="918"/>
      <c r="U114" s="909"/>
      <c r="V114" s="915"/>
    </row>
    <row r="115" spans="1:22" s="221" customFormat="1" ht="16.2" thickBot="1" x14ac:dyDescent="0.35">
      <c r="A115" s="877"/>
      <c r="B115" s="197" t="s">
        <v>338</v>
      </c>
      <c r="C115" s="880"/>
      <c r="D115" s="883"/>
      <c r="E115" s="883"/>
      <c r="F115" s="886"/>
      <c r="G115" s="928"/>
      <c r="H115" s="931"/>
      <c r="I115" s="895"/>
      <c r="J115" s="898"/>
      <c r="K115" s="901"/>
      <c r="L115" s="901"/>
      <c r="M115" s="904"/>
      <c r="N115" s="907"/>
      <c r="O115" s="910"/>
      <c r="P115" s="913"/>
      <c r="Q115" s="907"/>
      <c r="R115" s="910"/>
      <c r="S115" s="916"/>
      <c r="T115" s="919"/>
      <c r="U115" s="910"/>
      <c r="V115" s="916"/>
    </row>
    <row r="116" spans="1:22" s="221" customFormat="1" ht="16.2" thickBot="1" x14ac:dyDescent="0.35">
      <c r="A116" s="875" t="s">
        <v>82</v>
      </c>
      <c r="B116" s="198" t="s">
        <v>148</v>
      </c>
      <c r="C116" s="878" t="s">
        <v>26</v>
      </c>
      <c r="D116" s="881"/>
      <c r="E116" s="881"/>
      <c r="F116" s="884"/>
      <c r="G116" s="926">
        <v>5</v>
      </c>
      <c r="H116" s="929">
        <f t="shared" ref="H116" si="45">G116*30</f>
        <v>150</v>
      </c>
      <c r="I116" s="893">
        <f t="shared" ref="I116" si="46">SUM(J116+K116+L116)</f>
        <v>50</v>
      </c>
      <c r="J116" s="896">
        <v>26</v>
      </c>
      <c r="K116" s="899"/>
      <c r="L116" s="899">
        <v>24</v>
      </c>
      <c r="M116" s="902">
        <f>H116-I116</f>
        <v>100</v>
      </c>
      <c r="N116" s="905"/>
      <c r="O116" s="908"/>
      <c r="P116" s="911"/>
      <c r="Q116" s="905"/>
      <c r="R116" s="908"/>
      <c r="S116" s="914"/>
      <c r="T116" s="917"/>
      <c r="U116" s="908"/>
      <c r="V116" s="914">
        <v>6</v>
      </c>
    </row>
    <row r="117" spans="1:22" s="221" customFormat="1" ht="16.2" thickBot="1" x14ac:dyDescent="0.35">
      <c r="A117" s="876"/>
      <c r="B117" s="199" t="s">
        <v>84</v>
      </c>
      <c r="C117" s="879"/>
      <c r="D117" s="882"/>
      <c r="E117" s="882"/>
      <c r="F117" s="885"/>
      <c r="G117" s="927"/>
      <c r="H117" s="930"/>
      <c r="I117" s="894"/>
      <c r="J117" s="897"/>
      <c r="K117" s="900"/>
      <c r="L117" s="900"/>
      <c r="M117" s="903"/>
      <c r="N117" s="906"/>
      <c r="O117" s="909"/>
      <c r="P117" s="912"/>
      <c r="Q117" s="906"/>
      <c r="R117" s="909"/>
      <c r="S117" s="915"/>
      <c r="T117" s="918"/>
      <c r="U117" s="909"/>
      <c r="V117" s="915"/>
    </row>
    <row r="118" spans="1:22" s="221" customFormat="1" ht="16.2" thickBot="1" x14ac:dyDescent="0.35">
      <c r="A118" s="876"/>
      <c r="B118" s="198" t="s">
        <v>289</v>
      </c>
      <c r="C118" s="879"/>
      <c r="D118" s="882"/>
      <c r="E118" s="882"/>
      <c r="F118" s="885"/>
      <c r="G118" s="927"/>
      <c r="H118" s="930"/>
      <c r="I118" s="894"/>
      <c r="J118" s="897"/>
      <c r="K118" s="900"/>
      <c r="L118" s="900"/>
      <c r="M118" s="903"/>
      <c r="N118" s="906"/>
      <c r="O118" s="909"/>
      <c r="P118" s="912"/>
      <c r="Q118" s="906"/>
      <c r="R118" s="909"/>
      <c r="S118" s="915"/>
      <c r="T118" s="918"/>
      <c r="U118" s="909"/>
      <c r="V118" s="915"/>
    </row>
    <row r="119" spans="1:22" s="221" customFormat="1" ht="16.2" thickBot="1" x14ac:dyDescent="0.35">
      <c r="A119" s="877"/>
      <c r="B119" s="197" t="s">
        <v>340</v>
      </c>
      <c r="C119" s="880"/>
      <c r="D119" s="883"/>
      <c r="E119" s="883"/>
      <c r="F119" s="886"/>
      <c r="G119" s="928"/>
      <c r="H119" s="931"/>
      <c r="I119" s="895"/>
      <c r="J119" s="898"/>
      <c r="K119" s="901"/>
      <c r="L119" s="901"/>
      <c r="M119" s="904"/>
      <c r="N119" s="907"/>
      <c r="O119" s="910"/>
      <c r="P119" s="913"/>
      <c r="Q119" s="907"/>
      <c r="R119" s="910"/>
      <c r="S119" s="916"/>
      <c r="T119" s="919"/>
      <c r="U119" s="910"/>
      <c r="V119" s="916"/>
    </row>
    <row r="120" spans="1:22" s="221" customFormat="1" ht="16.2" thickBot="1" x14ac:dyDescent="0.35">
      <c r="A120" s="875" t="s">
        <v>83</v>
      </c>
      <c r="B120" s="197" t="s">
        <v>290</v>
      </c>
      <c r="C120" s="878"/>
      <c r="D120" s="881">
        <v>3</v>
      </c>
      <c r="E120" s="881"/>
      <c r="F120" s="884"/>
      <c r="G120" s="926">
        <v>5</v>
      </c>
      <c r="H120" s="929">
        <f t="shared" ref="H120" si="47">G120*30</f>
        <v>150</v>
      </c>
      <c r="I120" s="893">
        <f t="shared" ref="I120" si="48">SUM(J120+K120+L120)</f>
        <v>60</v>
      </c>
      <c r="J120" s="896"/>
      <c r="K120" s="899"/>
      <c r="L120" s="899">
        <v>60</v>
      </c>
      <c r="M120" s="902">
        <f>H120-I120</f>
        <v>90</v>
      </c>
      <c r="N120" s="905"/>
      <c r="O120" s="908"/>
      <c r="P120" s="911"/>
      <c r="Q120" s="905">
        <v>4</v>
      </c>
      <c r="R120" s="908"/>
      <c r="S120" s="914"/>
      <c r="T120" s="905"/>
      <c r="U120" s="908"/>
      <c r="V120" s="914"/>
    </row>
    <row r="121" spans="1:22" s="221" customFormat="1" ht="16.2" thickBot="1" x14ac:dyDescent="0.35">
      <c r="A121" s="876"/>
      <c r="B121" s="197" t="s">
        <v>291</v>
      </c>
      <c r="C121" s="879"/>
      <c r="D121" s="882"/>
      <c r="E121" s="882"/>
      <c r="F121" s="885"/>
      <c r="G121" s="927"/>
      <c r="H121" s="930"/>
      <c r="I121" s="894"/>
      <c r="J121" s="897"/>
      <c r="K121" s="900"/>
      <c r="L121" s="900"/>
      <c r="M121" s="903"/>
      <c r="N121" s="906"/>
      <c r="O121" s="909"/>
      <c r="P121" s="912"/>
      <c r="Q121" s="906"/>
      <c r="R121" s="909"/>
      <c r="S121" s="915"/>
      <c r="T121" s="906"/>
      <c r="U121" s="909"/>
      <c r="V121" s="915"/>
    </row>
    <row r="122" spans="1:22" s="221" customFormat="1" ht="16.2" thickBot="1" x14ac:dyDescent="0.35">
      <c r="A122" s="877"/>
      <c r="B122" s="197" t="s">
        <v>292</v>
      </c>
      <c r="C122" s="880"/>
      <c r="D122" s="883"/>
      <c r="E122" s="883"/>
      <c r="F122" s="886"/>
      <c r="G122" s="928"/>
      <c r="H122" s="931"/>
      <c r="I122" s="895"/>
      <c r="J122" s="898"/>
      <c r="K122" s="901"/>
      <c r="L122" s="901"/>
      <c r="M122" s="904"/>
      <c r="N122" s="907"/>
      <c r="O122" s="910"/>
      <c r="P122" s="913"/>
      <c r="Q122" s="907"/>
      <c r="R122" s="910"/>
      <c r="S122" s="916"/>
      <c r="T122" s="907"/>
      <c r="U122" s="910"/>
      <c r="V122" s="916"/>
    </row>
    <row r="123" spans="1:22" s="221" customFormat="1" ht="16.2" thickBot="1" x14ac:dyDescent="0.35">
      <c r="A123" s="875" t="s">
        <v>85</v>
      </c>
      <c r="B123" s="197" t="s">
        <v>342</v>
      </c>
      <c r="C123" s="878">
        <v>3</v>
      </c>
      <c r="D123" s="881"/>
      <c r="E123" s="881"/>
      <c r="F123" s="884"/>
      <c r="G123" s="926">
        <v>5</v>
      </c>
      <c r="H123" s="929">
        <f t="shared" ref="H123" si="49">G123*30</f>
        <v>150</v>
      </c>
      <c r="I123" s="893">
        <f t="shared" ref="I123" si="50">SUM(J123+K123+L123)</f>
        <v>60</v>
      </c>
      <c r="J123" s="896">
        <v>30</v>
      </c>
      <c r="K123" s="899"/>
      <c r="L123" s="899">
        <v>30</v>
      </c>
      <c r="M123" s="902">
        <f>H123-I123</f>
        <v>90</v>
      </c>
      <c r="N123" s="905"/>
      <c r="O123" s="908"/>
      <c r="P123" s="911"/>
      <c r="Q123" s="905">
        <v>4</v>
      </c>
      <c r="R123" s="908"/>
      <c r="S123" s="914"/>
      <c r="T123" s="905"/>
      <c r="U123" s="908"/>
      <c r="V123" s="914"/>
    </row>
    <row r="124" spans="1:22" s="221" customFormat="1" ht="16.2" thickBot="1" x14ac:dyDescent="0.35">
      <c r="A124" s="876"/>
      <c r="B124" s="197" t="s">
        <v>293</v>
      </c>
      <c r="C124" s="879"/>
      <c r="D124" s="882"/>
      <c r="E124" s="882"/>
      <c r="F124" s="885"/>
      <c r="G124" s="927"/>
      <c r="H124" s="930"/>
      <c r="I124" s="894"/>
      <c r="J124" s="897"/>
      <c r="K124" s="900"/>
      <c r="L124" s="900"/>
      <c r="M124" s="903"/>
      <c r="N124" s="906"/>
      <c r="O124" s="909"/>
      <c r="P124" s="912"/>
      <c r="Q124" s="906"/>
      <c r="R124" s="909"/>
      <c r="S124" s="915"/>
      <c r="T124" s="906"/>
      <c r="U124" s="909"/>
      <c r="V124" s="915"/>
    </row>
    <row r="125" spans="1:22" s="221" customFormat="1" ht="16.2" thickBot="1" x14ac:dyDescent="0.35">
      <c r="A125" s="876"/>
      <c r="B125" s="197" t="s">
        <v>294</v>
      </c>
      <c r="C125" s="879"/>
      <c r="D125" s="882"/>
      <c r="E125" s="882"/>
      <c r="F125" s="885"/>
      <c r="G125" s="927"/>
      <c r="H125" s="930"/>
      <c r="I125" s="894"/>
      <c r="J125" s="897"/>
      <c r="K125" s="900"/>
      <c r="L125" s="900"/>
      <c r="M125" s="903"/>
      <c r="N125" s="906"/>
      <c r="O125" s="909"/>
      <c r="P125" s="912"/>
      <c r="Q125" s="906"/>
      <c r="R125" s="909"/>
      <c r="S125" s="915"/>
      <c r="T125" s="906"/>
      <c r="U125" s="909"/>
      <c r="V125" s="915"/>
    </row>
    <row r="126" spans="1:22" s="221" customFormat="1" ht="16.2" thickBot="1" x14ac:dyDescent="0.35">
      <c r="A126" s="877"/>
      <c r="B126" s="197" t="s">
        <v>343</v>
      </c>
      <c r="C126" s="880"/>
      <c r="D126" s="883"/>
      <c r="E126" s="883"/>
      <c r="F126" s="886"/>
      <c r="G126" s="928"/>
      <c r="H126" s="931"/>
      <c r="I126" s="895"/>
      <c r="J126" s="898"/>
      <c r="K126" s="901"/>
      <c r="L126" s="901"/>
      <c r="M126" s="904"/>
      <c r="N126" s="907"/>
      <c r="O126" s="910"/>
      <c r="P126" s="913"/>
      <c r="Q126" s="907"/>
      <c r="R126" s="910"/>
      <c r="S126" s="916"/>
      <c r="T126" s="907"/>
      <c r="U126" s="910"/>
      <c r="V126" s="916"/>
    </row>
    <row r="127" spans="1:22" s="221" customFormat="1" ht="16.2" thickBot="1" x14ac:dyDescent="0.35">
      <c r="A127" s="875" t="s">
        <v>161</v>
      </c>
      <c r="B127" s="197" t="s">
        <v>307</v>
      </c>
      <c r="C127" s="920"/>
      <c r="D127" s="922" t="s">
        <v>25</v>
      </c>
      <c r="E127" s="922"/>
      <c r="F127" s="924"/>
      <c r="G127" s="926">
        <v>6</v>
      </c>
      <c r="H127" s="929">
        <f t="shared" ref="H127" si="51">G127*30</f>
        <v>180</v>
      </c>
      <c r="I127" s="894">
        <f t="shared" ref="I127" si="52">SUM(J127+K127+L127)</f>
        <v>72</v>
      </c>
      <c r="J127" s="896">
        <v>12</v>
      </c>
      <c r="K127" s="899"/>
      <c r="L127" s="899">
        <v>60</v>
      </c>
      <c r="M127" s="902">
        <f>H127-I127</f>
        <v>108</v>
      </c>
      <c r="N127" s="932"/>
      <c r="O127" s="934"/>
      <c r="P127" s="936"/>
      <c r="Q127" s="932"/>
      <c r="R127" s="934"/>
      <c r="S127" s="936"/>
      <c r="T127" s="932"/>
      <c r="U127" s="934">
        <v>8</v>
      </c>
      <c r="V127" s="936"/>
    </row>
    <row r="128" spans="1:22" s="221" customFormat="1" ht="16.2" thickBot="1" x14ac:dyDescent="0.35">
      <c r="A128" s="876"/>
      <c r="B128" s="197" t="s">
        <v>212</v>
      </c>
      <c r="C128" s="879"/>
      <c r="D128" s="882"/>
      <c r="E128" s="882"/>
      <c r="F128" s="885"/>
      <c r="G128" s="927"/>
      <c r="H128" s="930"/>
      <c r="I128" s="894"/>
      <c r="J128" s="897"/>
      <c r="K128" s="900"/>
      <c r="L128" s="900"/>
      <c r="M128" s="903"/>
      <c r="N128" s="906"/>
      <c r="O128" s="909"/>
      <c r="P128" s="915"/>
      <c r="Q128" s="906"/>
      <c r="R128" s="909"/>
      <c r="S128" s="915"/>
      <c r="T128" s="906"/>
      <c r="U128" s="909"/>
      <c r="V128" s="915"/>
    </row>
    <row r="129" spans="1:22" s="221" customFormat="1" ht="16.2" thickBot="1" x14ac:dyDescent="0.35">
      <c r="A129" s="877"/>
      <c r="B129" s="197" t="s">
        <v>308</v>
      </c>
      <c r="C129" s="921"/>
      <c r="D129" s="923"/>
      <c r="E129" s="923"/>
      <c r="F129" s="925"/>
      <c r="G129" s="928"/>
      <c r="H129" s="931"/>
      <c r="I129" s="895"/>
      <c r="J129" s="898"/>
      <c r="K129" s="901"/>
      <c r="L129" s="901"/>
      <c r="M129" s="904"/>
      <c r="N129" s="933"/>
      <c r="O129" s="935"/>
      <c r="P129" s="937"/>
      <c r="Q129" s="933"/>
      <c r="R129" s="935"/>
      <c r="S129" s="937"/>
      <c r="T129" s="933"/>
      <c r="U129" s="935"/>
      <c r="V129" s="937"/>
    </row>
    <row r="130" spans="1:22" s="221" customFormat="1" ht="16.2" thickBot="1" x14ac:dyDescent="0.35">
      <c r="A130" s="875" t="s">
        <v>162</v>
      </c>
      <c r="B130" s="197" t="s">
        <v>345</v>
      </c>
      <c r="C130" s="878"/>
      <c r="D130" s="881" t="s">
        <v>24</v>
      </c>
      <c r="E130" s="881"/>
      <c r="F130" s="884"/>
      <c r="G130" s="926">
        <v>5</v>
      </c>
      <c r="H130" s="929">
        <f t="shared" ref="H130" si="53">G130*30</f>
        <v>150</v>
      </c>
      <c r="I130" s="894">
        <f t="shared" ref="I130" si="54">SUM(J130+K130+L130)</f>
        <v>72</v>
      </c>
      <c r="J130" s="896">
        <v>36</v>
      </c>
      <c r="K130" s="899"/>
      <c r="L130" s="899">
        <v>36</v>
      </c>
      <c r="M130" s="902">
        <f>H130-I130</f>
        <v>78</v>
      </c>
      <c r="N130" s="905"/>
      <c r="O130" s="908"/>
      <c r="P130" s="911"/>
      <c r="Q130" s="905"/>
      <c r="R130" s="908"/>
      <c r="S130" s="914">
        <v>8</v>
      </c>
      <c r="T130" s="905"/>
      <c r="U130" s="908"/>
      <c r="V130" s="914"/>
    </row>
    <row r="131" spans="1:22" s="221" customFormat="1" ht="16.2" thickBot="1" x14ac:dyDescent="0.35">
      <c r="A131" s="876"/>
      <c r="B131" s="197" t="s">
        <v>211</v>
      </c>
      <c r="C131" s="879"/>
      <c r="D131" s="882"/>
      <c r="E131" s="882"/>
      <c r="F131" s="885"/>
      <c r="G131" s="927"/>
      <c r="H131" s="930"/>
      <c r="I131" s="894"/>
      <c r="J131" s="897"/>
      <c r="K131" s="900"/>
      <c r="L131" s="900"/>
      <c r="M131" s="903"/>
      <c r="N131" s="906"/>
      <c r="O131" s="909"/>
      <c r="P131" s="912"/>
      <c r="Q131" s="906"/>
      <c r="R131" s="909"/>
      <c r="S131" s="915"/>
      <c r="T131" s="906"/>
      <c r="U131" s="909"/>
      <c r="V131" s="915"/>
    </row>
    <row r="132" spans="1:22" s="221" customFormat="1" ht="16.2" thickBot="1" x14ac:dyDescent="0.35">
      <c r="A132" s="877"/>
      <c r="B132" s="197" t="s">
        <v>295</v>
      </c>
      <c r="C132" s="880"/>
      <c r="D132" s="883"/>
      <c r="E132" s="883"/>
      <c r="F132" s="886"/>
      <c r="G132" s="928"/>
      <c r="H132" s="931"/>
      <c r="I132" s="895"/>
      <c r="J132" s="898"/>
      <c r="K132" s="901"/>
      <c r="L132" s="901"/>
      <c r="M132" s="904"/>
      <c r="N132" s="907"/>
      <c r="O132" s="910"/>
      <c r="P132" s="913"/>
      <c r="Q132" s="907"/>
      <c r="R132" s="910"/>
      <c r="S132" s="916"/>
      <c r="T132" s="907"/>
      <c r="U132" s="910"/>
      <c r="V132" s="916"/>
    </row>
    <row r="133" spans="1:22" s="221" customFormat="1" ht="16.8" thickBot="1" x14ac:dyDescent="0.35">
      <c r="A133" s="721" t="s">
        <v>207</v>
      </c>
      <c r="B133" s="722"/>
      <c r="C133" s="722"/>
      <c r="D133" s="722"/>
      <c r="E133" s="722"/>
      <c r="F133" s="723"/>
      <c r="G133" s="394">
        <f>SUM(G100+G106+G109)</f>
        <v>15</v>
      </c>
      <c r="H133" s="413">
        <f>SUM(H100+H106+H109)</f>
        <v>450</v>
      </c>
      <c r="I133" s="81"/>
      <c r="J133" s="81"/>
      <c r="K133" s="81"/>
      <c r="L133" s="81"/>
      <c r="M133" s="404"/>
      <c r="N133" s="200"/>
      <c r="O133" s="201"/>
      <c r="P133" s="202"/>
      <c r="Q133" s="203"/>
      <c r="R133" s="201"/>
      <c r="S133" s="204"/>
      <c r="T133" s="203"/>
      <c r="U133" s="201"/>
      <c r="V133" s="204"/>
    </row>
    <row r="134" spans="1:22" s="221" customFormat="1" ht="16.2" thickBot="1" x14ac:dyDescent="0.35">
      <c r="A134" s="724" t="s">
        <v>188</v>
      </c>
      <c r="B134" s="725"/>
      <c r="C134" s="725"/>
      <c r="D134" s="725"/>
      <c r="E134" s="725"/>
      <c r="F134" s="745"/>
      <c r="G134" s="49">
        <f>SUM(G103+G113+G116+G120+G123+G127+G130)</f>
        <v>36</v>
      </c>
      <c r="H134" s="85">
        <f t="shared" ref="H134:M134" si="55">SUM(H103+H113+H116+H120+H123+H127+H130)</f>
        <v>1080</v>
      </c>
      <c r="I134" s="77">
        <f t="shared" si="55"/>
        <v>458</v>
      </c>
      <c r="J134" s="77">
        <f t="shared" si="55"/>
        <v>134</v>
      </c>
      <c r="K134" s="77">
        <f t="shared" si="55"/>
        <v>0</v>
      </c>
      <c r="L134" s="77">
        <f t="shared" si="55"/>
        <v>324</v>
      </c>
      <c r="M134" s="87">
        <f t="shared" si="55"/>
        <v>622</v>
      </c>
      <c r="N134" s="88">
        <f t="shared" ref="N134:V134" si="56">SUM(N100:N132)</f>
        <v>0</v>
      </c>
      <c r="O134" s="88">
        <f t="shared" si="56"/>
        <v>8</v>
      </c>
      <c r="P134" s="416">
        <f t="shared" si="56"/>
        <v>0</v>
      </c>
      <c r="Q134" s="85">
        <f t="shared" si="56"/>
        <v>8</v>
      </c>
      <c r="R134" s="88">
        <f t="shared" si="56"/>
        <v>8</v>
      </c>
      <c r="S134" s="559">
        <f t="shared" si="56"/>
        <v>8</v>
      </c>
      <c r="T134" s="88">
        <f t="shared" si="56"/>
        <v>0</v>
      </c>
      <c r="U134" s="88">
        <f t="shared" si="56"/>
        <v>8</v>
      </c>
      <c r="V134" s="559">
        <f t="shared" si="56"/>
        <v>6</v>
      </c>
    </row>
    <row r="135" spans="1:22" s="221" customFormat="1" ht="16.2" thickBot="1" x14ac:dyDescent="0.35">
      <c r="A135" s="724" t="s">
        <v>189</v>
      </c>
      <c r="B135" s="725"/>
      <c r="C135" s="725"/>
      <c r="D135" s="725"/>
      <c r="E135" s="725"/>
      <c r="F135" s="745"/>
      <c r="G135" s="49">
        <f>SUM(G133:G134)</f>
        <v>51</v>
      </c>
      <c r="H135" s="454">
        <f>SUM(H133:H134)</f>
        <v>1530</v>
      </c>
      <c r="I135" s="164"/>
      <c r="J135" s="164"/>
      <c r="K135" s="164"/>
      <c r="L135" s="164"/>
      <c r="M135" s="165"/>
      <c r="N135" s="455"/>
      <c r="O135" s="456"/>
      <c r="P135" s="457"/>
      <c r="Q135" s="458"/>
      <c r="R135" s="456"/>
      <c r="S135" s="459"/>
      <c r="T135" s="458"/>
      <c r="U135" s="456"/>
      <c r="V135" s="459"/>
    </row>
    <row r="136" spans="1:22" ht="16.8" thickBot="1" x14ac:dyDescent="0.35">
      <c r="A136" s="751" t="s">
        <v>208</v>
      </c>
      <c r="B136" s="752"/>
      <c r="C136" s="752"/>
      <c r="D136" s="752"/>
      <c r="E136" s="752"/>
      <c r="F136" s="753"/>
      <c r="G136" s="437">
        <f>SUM(G96,G133)</f>
        <v>15</v>
      </c>
      <c r="H136" s="438">
        <f>SUM(H96,H133)</f>
        <v>450</v>
      </c>
      <c r="I136" s="439"/>
      <c r="J136" s="439"/>
      <c r="K136" s="439"/>
      <c r="L136" s="439"/>
      <c r="M136" s="440"/>
      <c r="N136" s="436"/>
      <c r="O136" s="210"/>
      <c r="P136" s="211"/>
      <c r="Q136" s="209"/>
      <c r="R136" s="210"/>
      <c r="S136" s="212"/>
      <c r="T136" s="209"/>
      <c r="U136" s="210"/>
      <c r="V136" s="212"/>
    </row>
    <row r="137" spans="1:22" ht="16.2" thickBot="1" x14ac:dyDescent="0.35">
      <c r="A137" s="746" t="s">
        <v>190</v>
      </c>
      <c r="B137" s="747"/>
      <c r="C137" s="747"/>
      <c r="D137" s="747"/>
      <c r="E137" s="747"/>
      <c r="F137" s="748"/>
      <c r="G137" s="205">
        <f>SUM(G97,G134)</f>
        <v>45</v>
      </c>
      <c r="H137" s="213">
        <f>SUM(H97,H134)</f>
        <v>1350</v>
      </c>
      <c r="I137" s="214">
        <f t="shared" ref="I137:V137" si="57">SUM(I97,I134)</f>
        <v>575</v>
      </c>
      <c r="J137" s="214">
        <f t="shared" si="57"/>
        <v>200</v>
      </c>
      <c r="K137" s="214">
        <f t="shared" si="57"/>
        <v>15</v>
      </c>
      <c r="L137" s="214">
        <f t="shared" si="57"/>
        <v>360</v>
      </c>
      <c r="M137" s="215">
        <f t="shared" si="57"/>
        <v>775</v>
      </c>
      <c r="N137" s="213">
        <f t="shared" si="57"/>
        <v>3</v>
      </c>
      <c r="O137" s="214">
        <f t="shared" si="57"/>
        <v>12</v>
      </c>
      <c r="P137" s="215">
        <f t="shared" si="57"/>
        <v>4</v>
      </c>
      <c r="Q137" s="213">
        <f t="shared" si="57"/>
        <v>8</v>
      </c>
      <c r="R137" s="214">
        <f t="shared" si="57"/>
        <v>8</v>
      </c>
      <c r="S137" s="216">
        <f t="shared" si="57"/>
        <v>8</v>
      </c>
      <c r="T137" s="442">
        <f t="shared" si="57"/>
        <v>0</v>
      </c>
      <c r="U137" s="214">
        <f t="shared" si="57"/>
        <v>8</v>
      </c>
      <c r="V137" s="216">
        <f t="shared" si="57"/>
        <v>6</v>
      </c>
    </row>
    <row r="138" spans="1:22" ht="16.2" thickBot="1" x14ac:dyDescent="0.35">
      <c r="A138" s="746" t="s">
        <v>191</v>
      </c>
      <c r="B138" s="747"/>
      <c r="C138" s="747"/>
      <c r="D138" s="747"/>
      <c r="E138" s="747"/>
      <c r="F138" s="748"/>
      <c r="G138" s="205">
        <f>SUM(G136:G137)</f>
        <v>60</v>
      </c>
      <c r="H138" s="443">
        <f>SUM(H136:H137)</f>
        <v>1800</v>
      </c>
      <c r="I138" s="207"/>
      <c r="J138" s="207"/>
      <c r="K138" s="207"/>
      <c r="L138" s="207"/>
      <c r="M138" s="208"/>
      <c r="N138" s="206"/>
      <c r="O138" s="207"/>
      <c r="P138" s="208"/>
      <c r="Q138" s="206"/>
      <c r="R138" s="207"/>
      <c r="S138" s="441"/>
      <c r="T138" s="206"/>
      <c r="U138" s="207"/>
      <c r="V138" s="441"/>
    </row>
    <row r="139" spans="1:22" ht="16.8" thickBot="1" x14ac:dyDescent="0.35">
      <c r="A139" s="874" t="s">
        <v>209</v>
      </c>
      <c r="B139" s="874"/>
      <c r="C139" s="874"/>
      <c r="D139" s="874"/>
      <c r="E139" s="874"/>
      <c r="F139" s="874"/>
      <c r="G139" s="437">
        <f>SUM(G76,G136)</f>
        <v>60</v>
      </c>
      <c r="H139" s="444">
        <f>SUM(H76,H136)</f>
        <v>1800</v>
      </c>
      <c r="I139" s="210"/>
      <c r="J139" s="210"/>
      <c r="K139" s="210"/>
      <c r="L139" s="210"/>
      <c r="M139" s="211"/>
      <c r="N139" s="209"/>
      <c r="O139" s="210"/>
      <c r="P139" s="211"/>
      <c r="Q139" s="209"/>
      <c r="R139" s="210"/>
      <c r="S139" s="212"/>
      <c r="T139" s="209"/>
      <c r="U139" s="210"/>
      <c r="V139" s="212"/>
    </row>
    <row r="140" spans="1:22" ht="16.2" thickBot="1" x14ac:dyDescent="0.35">
      <c r="A140" s="749" t="s">
        <v>192</v>
      </c>
      <c r="B140" s="749"/>
      <c r="C140" s="749"/>
      <c r="D140" s="749"/>
      <c r="E140" s="749"/>
      <c r="F140" s="749"/>
      <c r="G140" s="205">
        <f>SUM(G77,G137)</f>
        <v>180</v>
      </c>
      <c r="H140" s="213">
        <f>SUM(H77,H137)</f>
        <v>5400</v>
      </c>
      <c r="I140" s="214">
        <f t="shared" ref="I140:V140" si="58">SUM(I77,I137)</f>
        <v>2518</v>
      </c>
      <c r="J140" s="214">
        <f t="shared" si="58"/>
        <v>864</v>
      </c>
      <c r="K140" s="214">
        <f t="shared" si="58"/>
        <v>23</v>
      </c>
      <c r="L140" s="214">
        <f t="shared" si="58"/>
        <v>1631</v>
      </c>
      <c r="M140" s="215">
        <f t="shared" si="58"/>
        <v>2882</v>
      </c>
      <c r="N140" s="213">
        <f t="shared" si="58"/>
        <v>24</v>
      </c>
      <c r="O140" s="214">
        <f t="shared" si="58"/>
        <v>30</v>
      </c>
      <c r="P140" s="215">
        <f t="shared" si="58"/>
        <v>24</v>
      </c>
      <c r="Q140" s="213">
        <f t="shared" si="58"/>
        <v>20</v>
      </c>
      <c r="R140" s="214">
        <f t="shared" si="58"/>
        <v>24</v>
      </c>
      <c r="S140" s="216">
        <f t="shared" si="58"/>
        <v>26</v>
      </c>
      <c r="T140" s="442">
        <f t="shared" si="58"/>
        <v>22</v>
      </c>
      <c r="U140" s="214">
        <f t="shared" si="58"/>
        <v>18</v>
      </c>
      <c r="V140" s="216">
        <f t="shared" si="58"/>
        <v>22</v>
      </c>
    </row>
    <row r="141" spans="1:22" ht="16.2" thickBot="1" x14ac:dyDescent="0.35">
      <c r="A141" s="749" t="s">
        <v>193</v>
      </c>
      <c r="B141" s="749"/>
      <c r="C141" s="749"/>
      <c r="D141" s="749"/>
      <c r="E141" s="749"/>
      <c r="F141" s="749"/>
      <c r="G141" s="205">
        <f>SUM(G139:G140)</f>
        <v>240</v>
      </c>
      <c r="H141" s="443">
        <f>SUM(H139:H140)</f>
        <v>7200</v>
      </c>
      <c r="I141" s="446"/>
      <c r="J141" s="446"/>
      <c r="K141" s="446"/>
      <c r="L141" s="446"/>
      <c r="M141" s="447"/>
      <c r="N141" s="445"/>
      <c r="O141" s="446"/>
      <c r="P141" s="447"/>
      <c r="Q141" s="445"/>
      <c r="R141" s="446"/>
      <c r="S141" s="448"/>
      <c r="T141" s="445"/>
      <c r="U141" s="446"/>
      <c r="V141" s="448"/>
    </row>
    <row r="142" spans="1:22" ht="16.2" thickBot="1" x14ac:dyDescent="0.35">
      <c r="A142" s="743" t="s">
        <v>86</v>
      </c>
      <c r="B142" s="743"/>
      <c r="C142" s="743"/>
      <c r="D142" s="743"/>
      <c r="E142" s="743"/>
      <c r="F142" s="743"/>
      <c r="G142" s="743"/>
      <c r="H142" s="743"/>
      <c r="I142" s="743"/>
      <c r="J142" s="743"/>
      <c r="K142" s="743"/>
      <c r="L142" s="743"/>
      <c r="M142" s="743"/>
      <c r="N142" s="470">
        <f>SUM(N140)</f>
        <v>24</v>
      </c>
      <c r="O142" s="470">
        <f t="shared" ref="O142:V142" si="59">SUM(O140)</f>
        <v>30</v>
      </c>
      <c r="P142" s="470">
        <f t="shared" si="59"/>
        <v>24</v>
      </c>
      <c r="Q142" s="470">
        <f t="shared" si="59"/>
        <v>20</v>
      </c>
      <c r="R142" s="470">
        <f t="shared" si="59"/>
        <v>24</v>
      </c>
      <c r="S142" s="470">
        <f t="shared" si="59"/>
        <v>26</v>
      </c>
      <c r="T142" s="470">
        <f t="shared" si="59"/>
        <v>22</v>
      </c>
      <c r="U142" s="470">
        <f t="shared" si="59"/>
        <v>18</v>
      </c>
      <c r="V142" s="470">
        <f t="shared" si="59"/>
        <v>22</v>
      </c>
    </row>
    <row r="143" spans="1:22" ht="16.2" thickBot="1" x14ac:dyDescent="0.35">
      <c r="A143" s="744" t="s">
        <v>87</v>
      </c>
      <c r="B143" s="744"/>
      <c r="C143" s="744"/>
      <c r="D143" s="744"/>
      <c r="E143" s="744"/>
      <c r="F143" s="744"/>
      <c r="G143" s="744"/>
      <c r="H143" s="744"/>
      <c r="I143" s="744"/>
      <c r="J143" s="744"/>
      <c r="K143" s="744"/>
      <c r="L143" s="744"/>
      <c r="M143" s="744"/>
      <c r="N143" s="596">
        <v>3</v>
      </c>
      <c r="O143" s="600"/>
      <c r="P143" s="601">
        <v>3</v>
      </c>
      <c r="Q143" s="601">
        <v>2</v>
      </c>
      <c r="R143" s="601">
        <v>1</v>
      </c>
      <c r="S143" s="601">
        <v>2</v>
      </c>
      <c r="T143" s="601">
        <v>3</v>
      </c>
      <c r="U143" s="601">
        <v>1</v>
      </c>
      <c r="V143" s="601">
        <v>2</v>
      </c>
    </row>
    <row r="144" spans="1:22" ht="16.2" thickBot="1" x14ac:dyDescent="0.35">
      <c r="A144" s="744" t="s">
        <v>88</v>
      </c>
      <c r="B144" s="744"/>
      <c r="C144" s="744"/>
      <c r="D144" s="744"/>
      <c r="E144" s="744"/>
      <c r="F144" s="744"/>
      <c r="G144" s="744"/>
      <c r="H144" s="744"/>
      <c r="I144" s="744"/>
      <c r="J144" s="744"/>
      <c r="K144" s="744"/>
      <c r="L144" s="744"/>
      <c r="M144" s="744"/>
      <c r="N144" s="597">
        <v>4</v>
      </c>
      <c r="O144" s="599">
        <v>3</v>
      </c>
      <c r="P144" s="602">
        <v>4</v>
      </c>
      <c r="Q144" s="602">
        <v>3</v>
      </c>
      <c r="R144" s="602">
        <v>2</v>
      </c>
      <c r="S144" s="602">
        <v>5</v>
      </c>
      <c r="T144" s="602">
        <v>3</v>
      </c>
      <c r="U144" s="602">
        <v>1</v>
      </c>
      <c r="V144" s="602">
        <v>4</v>
      </c>
    </row>
    <row r="145" spans="1:22" ht="16.2" thickBot="1" x14ac:dyDescent="0.35">
      <c r="A145" s="744" t="s">
        <v>89</v>
      </c>
      <c r="B145" s="744"/>
      <c r="C145" s="744"/>
      <c r="D145" s="744"/>
      <c r="E145" s="744"/>
      <c r="F145" s="744"/>
      <c r="G145" s="744"/>
      <c r="H145" s="744"/>
      <c r="I145" s="744"/>
      <c r="J145" s="744"/>
      <c r="K145" s="744"/>
      <c r="L145" s="744"/>
      <c r="M145" s="744"/>
      <c r="N145" s="461"/>
      <c r="O145" s="462"/>
      <c r="P145" s="462"/>
      <c r="Q145" s="463"/>
      <c r="R145" s="463"/>
      <c r="S145" s="463"/>
      <c r="T145" s="463"/>
      <c r="U145" s="463"/>
      <c r="V145" s="463"/>
    </row>
    <row r="146" spans="1:22" ht="16.2" thickBot="1" x14ac:dyDescent="0.35">
      <c r="A146" s="739" t="s">
        <v>90</v>
      </c>
      <c r="B146" s="739"/>
      <c r="C146" s="739"/>
      <c r="D146" s="739"/>
      <c r="E146" s="739"/>
      <c r="F146" s="739"/>
      <c r="G146" s="739"/>
      <c r="H146" s="739"/>
      <c r="I146" s="739"/>
      <c r="J146" s="739"/>
      <c r="K146" s="739"/>
      <c r="L146" s="739"/>
      <c r="M146" s="739"/>
      <c r="N146" s="464"/>
      <c r="O146" s="465"/>
      <c r="P146" s="465"/>
      <c r="Q146" s="466"/>
      <c r="R146" s="466"/>
      <c r="S146" s="466">
        <v>1</v>
      </c>
      <c r="T146" s="466"/>
      <c r="U146" s="466"/>
      <c r="V146" s="466">
        <v>1</v>
      </c>
    </row>
    <row r="147" spans="1:22" ht="16.2" thickBot="1" x14ac:dyDescent="0.35">
      <c r="A147" s="740" t="s">
        <v>91</v>
      </c>
      <c r="B147" s="741"/>
      <c r="C147" s="741"/>
      <c r="D147" s="741"/>
      <c r="E147" s="741"/>
      <c r="F147" s="741"/>
      <c r="G147" s="741"/>
      <c r="H147" s="741"/>
      <c r="I147" s="741"/>
      <c r="J147" s="741"/>
      <c r="K147" s="741"/>
      <c r="L147" s="741"/>
      <c r="M147" s="742"/>
      <c r="N147" s="733" t="s">
        <v>92</v>
      </c>
      <c r="O147" s="734"/>
      <c r="P147" s="735"/>
      <c r="Q147" s="733">
        <f>G78/G141*100</f>
        <v>75</v>
      </c>
      <c r="R147" s="750"/>
      <c r="S147" s="733" t="s">
        <v>210</v>
      </c>
      <c r="T147" s="750"/>
      <c r="U147" s="734">
        <f>G138/G141*100</f>
        <v>25</v>
      </c>
      <c r="V147" s="750"/>
    </row>
    <row r="148" spans="1:22" ht="16.2" thickBot="1" x14ac:dyDescent="0.35">
      <c r="A148" s="217"/>
      <c r="B148" s="217"/>
      <c r="C148" s="390"/>
      <c r="D148" s="390"/>
      <c r="E148" s="390"/>
      <c r="F148" s="390"/>
      <c r="G148" s="217"/>
      <c r="H148" s="217"/>
      <c r="I148" s="217"/>
      <c r="J148" s="217"/>
      <c r="K148" s="217"/>
      <c r="L148" s="217"/>
      <c r="M148" s="217"/>
      <c r="N148" s="736">
        <f>SUM(G14+G18+G24+G25+G26+G28+G30+G33+G34+G40+G41+G60+G67+G81+G86+G91+G103)</f>
        <v>60</v>
      </c>
      <c r="O148" s="737"/>
      <c r="P148" s="737"/>
      <c r="Q148" s="736">
        <f>SUM(G29+G35+G36+G43+G45+G46+G47+G48+G58+G61+G68+G113+G120+G123+G130)</f>
        <v>60</v>
      </c>
      <c r="R148" s="737"/>
      <c r="S148" s="738"/>
      <c r="T148" s="737">
        <f>SUM(G37+G38+G49+G51+G52+G53+G54+G55+G56+G57+G69+G74+G116+G127)</f>
        <v>60</v>
      </c>
      <c r="U148" s="737"/>
      <c r="V148" s="738"/>
    </row>
    <row r="149" spans="1:22" ht="16.2" thickBot="1" x14ac:dyDescent="0.35">
      <c r="A149" s="217"/>
      <c r="B149" s="217"/>
      <c r="C149" s="390"/>
      <c r="D149" s="390"/>
      <c r="E149" s="390"/>
      <c r="F149" s="390"/>
      <c r="G149" s="217"/>
      <c r="H149" s="217"/>
      <c r="I149" s="217"/>
      <c r="J149" s="217"/>
      <c r="K149" s="217"/>
      <c r="L149" s="217"/>
      <c r="M149" s="217"/>
      <c r="N149" s="348"/>
      <c r="O149" s="348"/>
      <c r="P149" s="348"/>
      <c r="Q149" s="348"/>
      <c r="R149" s="348"/>
      <c r="S149" s="348"/>
      <c r="T149" s="348"/>
      <c r="U149" s="348"/>
      <c r="V149" s="361"/>
    </row>
    <row r="150" spans="1:22" ht="31.2" x14ac:dyDescent="0.3">
      <c r="A150" s="226" t="s">
        <v>170</v>
      </c>
      <c r="B150" s="364" t="s">
        <v>171</v>
      </c>
      <c r="C150" s="8"/>
      <c r="D150" s="65"/>
      <c r="E150" s="9"/>
      <c r="F150" s="10"/>
      <c r="G150" s="451">
        <f>SUM(G151:G153)</f>
        <v>18</v>
      </c>
      <c r="H150" s="450">
        <f t="shared" ref="H150:M150" si="60">SUM(H151:H153)</f>
        <v>540</v>
      </c>
      <c r="I150" s="370">
        <f t="shared" si="60"/>
        <v>228</v>
      </c>
      <c r="J150" s="370">
        <f t="shared" si="60"/>
        <v>0</v>
      </c>
      <c r="K150" s="370">
        <f t="shared" si="60"/>
        <v>0</v>
      </c>
      <c r="L150" s="370">
        <f t="shared" si="60"/>
        <v>228</v>
      </c>
      <c r="M150" s="371">
        <f t="shared" si="60"/>
        <v>312</v>
      </c>
      <c r="N150" s="326"/>
      <c r="O150" s="327"/>
      <c r="P150" s="328"/>
      <c r="Q150" s="8"/>
      <c r="R150" s="15"/>
      <c r="S150" s="329"/>
      <c r="T150" s="17"/>
      <c r="U150" s="18"/>
      <c r="V150" s="20"/>
    </row>
    <row r="151" spans="1:22" ht="15.6" x14ac:dyDescent="0.3">
      <c r="A151" s="21"/>
      <c r="B151" s="365" t="s">
        <v>172</v>
      </c>
      <c r="C151" s="351" t="s">
        <v>22</v>
      </c>
      <c r="D151" s="350" t="s">
        <v>170</v>
      </c>
      <c r="E151" s="24"/>
      <c r="F151" s="25"/>
      <c r="G151" s="452">
        <v>8</v>
      </c>
      <c r="H151" s="183">
        <f t="shared" ref="H151:H153" si="61">G151*30</f>
        <v>240</v>
      </c>
      <c r="I151" s="369">
        <f>SUM(J151:L151)</f>
        <v>99</v>
      </c>
      <c r="J151" s="434"/>
      <c r="K151" s="434"/>
      <c r="L151" s="434">
        <v>99</v>
      </c>
      <c r="M151" s="184">
        <f t="shared" ref="M151:M153" si="62">H151-I151</f>
        <v>141</v>
      </c>
      <c r="N151" s="384">
        <v>3</v>
      </c>
      <c r="O151" s="373">
        <v>3</v>
      </c>
      <c r="P151" s="375">
        <v>3</v>
      </c>
      <c r="Q151" s="377"/>
      <c r="R151" s="373"/>
      <c r="S151" s="378"/>
      <c r="T151" s="381"/>
      <c r="U151" s="27"/>
      <c r="V151" s="33"/>
    </row>
    <row r="152" spans="1:22" ht="15.6" x14ac:dyDescent="0.3">
      <c r="A152" s="21"/>
      <c r="B152" s="365" t="s">
        <v>172</v>
      </c>
      <c r="C152" s="351" t="s">
        <v>24</v>
      </c>
      <c r="D152" s="350" t="s">
        <v>173</v>
      </c>
      <c r="E152" s="24"/>
      <c r="F152" s="25"/>
      <c r="G152" s="452">
        <v>8</v>
      </c>
      <c r="H152" s="183">
        <f t="shared" si="61"/>
        <v>240</v>
      </c>
      <c r="I152" s="369">
        <f t="shared" ref="I152:I153" si="63">SUM(J152:L152)</f>
        <v>99</v>
      </c>
      <c r="J152" s="434"/>
      <c r="K152" s="434"/>
      <c r="L152" s="434">
        <v>99</v>
      </c>
      <c r="M152" s="184">
        <f t="shared" si="62"/>
        <v>141</v>
      </c>
      <c r="N152" s="384"/>
      <c r="O152" s="373"/>
      <c r="P152" s="375"/>
      <c r="Q152" s="377">
        <v>3</v>
      </c>
      <c r="R152" s="373">
        <v>3</v>
      </c>
      <c r="S152" s="378">
        <v>3</v>
      </c>
      <c r="T152" s="381"/>
      <c r="U152" s="27"/>
      <c r="V152" s="33"/>
    </row>
    <row r="153" spans="1:22" ht="16.2" thickBot="1" x14ac:dyDescent="0.35">
      <c r="A153" s="34"/>
      <c r="B153" s="366" t="s">
        <v>172</v>
      </c>
      <c r="C153" s="367">
        <v>5</v>
      </c>
      <c r="D153" s="368"/>
      <c r="E153" s="362"/>
      <c r="F153" s="383"/>
      <c r="G153" s="453">
        <v>2</v>
      </c>
      <c r="H153" s="194">
        <f t="shared" si="61"/>
        <v>60</v>
      </c>
      <c r="I153" s="372">
        <f t="shared" si="63"/>
        <v>30</v>
      </c>
      <c r="J153" s="435"/>
      <c r="K153" s="435"/>
      <c r="L153" s="435">
        <v>30</v>
      </c>
      <c r="M153" s="196">
        <f t="shared" si="62"/>
        <v>30</v>
      </c>
      <c r="N153" s="385"/>
      <c r="O153" s="374"/>
      <c r="P153" s="376"/>
      <c r="Q153" s="379"/>
      <c r="R153" s="374"/>
      <c r="S153" s="380"/>
      <c r="T153" s="382">
        <v>2</v>
      </c>
      <c r="U153" s="110"/>
      <c r="V153" s="363"/>
    </row>
    <row r="154" spans="1:22" ht="15.6" x14ac:dyDescent="0.3">
      <c r="A154" s="346"/>
      <c r="B154" s="352"/>
      <c r="C154" s="353"/>
      <c r="D154" s="353"/>
      <c r="E154" s="354"/>
      <c r="F154" s="355"/>
      <c r="G154" s="356"/>
      <c r="H154" s="357"/>
      <c r="I154" s="358"/>
      <c r="J154" s="357"/>
      <c r="K154" s="359"/>
      <c r="L154" s="359"/>
      <c r="M154" s="358"/>
      <c r="N154" s="360"/>
      <c r="O154" s="360"/>
      <c r="P154" s="360"/>
      <c r="Q154" s="360"/>
      <c r="R154" s="360"/>
      <c r="S154" s="360"/>
      <c r="T154" s="360"/>
      <c r="U154" s="360"/>
      <c r="V154" s="360"/>
    </row>
    <row r="155" spans="1:22" ht="15.6" x14ac:dyDescent="0.3">
      <c r="A155" s="346"/>
      <c r="B155" s="352"/>
      <c r="C155" s="353"/>
      <c r="D155" s="353"/>
      <c r="E155" s="354"/>
      <c r="F155" s="355"/>
      <c r="G155" s="356"/>
      <c r="H155" s="357"/>
      <c r="I155" s="358"/>
      <c r="J155" s="357"/>
      <c r="K155" s="359"/>
      <c r="L155" s="359"/>
      <c r="M155" s="358"/>
      <c r="N155" s="360"/>
      <c r="O155" s="360"/>
      <c r="P155" s="360"/>
      <c r="Q155" s="360"/>
      <c r="R155" s="360"/>
      <c r="S155" s="360"/>
      <c r="T155" s="360"/>
      <c r="U155" s="360"/>
      <c r="V155" s="360"/>
    </row>
    <row r="156" spans="1:22" ht="15.6" x14ac:dyDescent="0.3">
      <c r="A156" s="218"/>
      <c r="B156" s="219" t="s">
        <v>331</v>
      </c>
      <c r="C156" s="391"/>
      <c r="D156" s="731"/>
      <c r="E156" s="731"/>
      <c r="F156" s="731"/>
      <c r="G156" s="731"/>
      <c r="H156" s="219"/>
      <c r="I156" s="732" t="s">
        <v>330</v>
      </c>
      <c r="J156" s="732"/>
      <c r="K156" s="732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20"/>
    </row>
    <row r="157" spans="1:22" ht="15.6" x14ac:dyDescent="0.3">
      <c r="A157" s="218"/>
      <c r="B157" s="218"/>
      <c r="C157" s="220"/>
      <c r="D157" s="220"/>
      <c r="E157" s="220"/>
      <c r="F157" s="220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20"/>
    </row>
    <row r="158" spans="1:22" ht="15.6" x14ac:dyDescent="0.3">
      <c r="A158" s="218"/>
      <c r="B158" s="219" t="s">
        <v>93</v>
      </c>
      <c r="C158" s="391"/>
      <c r="D158" s="731"/>
      <c r="E158" s="731"/>
      <c r="F158" s="731"/>
      <c r="G158" s="731"/>
      <c r="H158" s="219"/>
      <c r="I158" s="732" t="s">
        <v>332</v>
      </c>
      <c r="J158" s="732"/>
      <c r="K158" s="732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20"/>
    </row>
    <row r="159" spans="1:22" ht="15.6" x14ac:dyDescent="0.3">
      <c r="A159" s="218"/>
      <c r="B159" s="218"/>
      <c r="C159" s="220"/>
      <c r="D159" s="220"/>
      <c r="E159" s="220"/>
      <c r="F159" s="220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20"/>
    </row>
    <row r="160" spans="1:22" ht="15.6" x14ac:dyDescent="0.3">
      <c r="A160" s="218"/>
      <c r="B160" s="219" t="s">
        <v>175</v>
      </c>
      <c r="C160" s="391"/>
      <c r="D160" s="731"/>
      <c r="E160" s="731"/>
      <c r="F160" s="731"/>
      <c r="G160" s="731"/>
      <c r="H160" s="219"/>
      <c r="I160" s="732" t="s">
        <v>332</v>
      </c>
      <c r="J160" s="732"/>
      <c r="K160" s="732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20"/>
    </row>
  </sheetData>
  <mergeCells count="331">
    <mergeCell ref="A91:A95"/>
    <mergeCell ref="C91:C95"/>
    <mergeCell ref="D91:D95"/>
    <mergeCell ref="E91:E95"/>
    <mergeCell ref="F91:F95"/>
    <mergeCell ref="G91:G95"/>
    <mergeCell ref="N91:N95"/>
    <mergeCell ref="O91:O95"/>
    <mergeCell ref="P91:P95"/>
    <mergeCell ref="Q86:Q90"/>
    <mergeCell ref="R86:R90"/>
    <mergeCell ref="S86:S90"/>
    <mergeCell ref="T86:T90"/>
    <mergeCell ref="U86:U90"/>
    <mergeCell ref="V86:V90"/>
    <mergeCell ref="Q91:Q95"/>
    <mergeCell ref="R91:R95"/>
    <mergeCell ref="S91:S95"/>
    <mergeCell ref="T91:T95"/>
    <mergeCell ref="U91:U95"/>
    <mergeCell ref="V91:V95"/>
    <mergeCell ref="A86:A90"/>
    <mergeCell ref="C86:C90"/>
    <mergeCell ref="D86:D90"/>
    <mergeCell ref="E86:E90"/>
    <mergeCell ref="F86:F90"/>
    <mergeCell ref="G86:G90"/>
    <mergeCell ref="N86:N90"/>
    <mergeCell ref="O86:O90"/>
    <mergeCell ref="P86:P90"/>
    <mergeCell ref="T130:T132"/>
    <mergeCell ref="U130:U132"/>
    <mergeCell ref="V130:V132"/>
    <mergeCell ref="K130:K132"/>
    <mergeCell ref="L130:L132"/>
    <mergeCell ref="M130:M132"/>
    <mergeCell ref="N130:N132"/>
    <mergeCell ref="O130:O132"/>
    <mergeCell ref="P130:P132"/>
    <mergeCell ref="Q130:Q132"/>
    <mergeCell ref="R130:R132"/>
    <mergeCell ref="S130:S132"/>
    <mergeCell ref="A130:A132"/>
    <mergeCell ref="C130:C132"/>
    <mergeCell ref="D130:D132"/>
    <mergeCell ref="E130:E132"/>
    <mergeCell ref="F130:F132"/>
    <mergeCell ref="G130:G132"/>
    <mergeCell ref="H130:H132"/>
    <mergeCell ref="I130:I132"/>
    <mergeCell ref="J130:J132"/>
    <mergeCell ref="T123:T126"/>
    <mergeCell ref="U123:U126"/>
    <mergeCell ref="V123:V126"/>
    <mergeCell ref="A127:A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T127:T129"/>
    <mergeCell ref="U127:U129"/>
    <mergeCell ref="V127:V129"/>
    <mergeCell ref="K123:K126"/>
    <mergeCell ref="L123:L126"/>
    <mergeCell ref="M123:M126"/>
    <mergeCell ref="N123:N126"/>
    <mergeCell ref="O123:O126"/>
    <mergeCell ref="P123:P126"/>
    <mergeCell ref="Q123:Q126"/>
    <mergeCell ref="R123:R126"/>
    <mergeCell ref="S123:S126"/>
    <mergeCell ref="A123:A126"/>
    <mergeCell ref="C123:C126"/>
    <mergeCell ref="D123:D126"/>
    <mergeCell ref="E123:E126"/>
    <mergeCell ref="F123:F126"/>
    <mergeCell ref="G123:G126"/>
    <mergeCell ref="H123:H126"/>
    <mergeCell ref="I123:I126"/>
    <mergeCell ref="J123:J126"/>
    <mergeCell ref="T116:T119"/>
    <mergeCell ref="U116:U119"/>
    <mergeCell ref="V116:V119"/>
    <mergeCell ref="A120:A122"/>
    <mergeCell ref="C120:C122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M120:M122"/>
    <mergeCell ref="N120:N122"/>
    <mergeCell ref="O120:O122"/>
    <mergeCell ref="P120:P122"/>
    <mergeCell ref="Q120:Q122"/>
    <mergeCell ref="R120:R122"/>
    <mergeCell ref="S120:S122"/>
    <mergeCell ref="T120:T122"/>
    <mergeCell ref="U120:U122"/>
    <mergeCell ref="V120:V122"/>
    <mergeCell ref="K116:K119"/>
    <mergeCell ref="L116:L119"/>
    <mergeCell ref="M116:M119"/>
    <mergeCell ref="N116:N119"/>
    <mergeCell ref="O116:O119"/>
    <mergeCell ref="P116:P119"/>
    <mergeCell ref="Q116:Q119"/>
    <mergeCell ref="R116:R119"/>
    <mergeCell ref="S116:S119"/>
    <mergeCell ref="A116:A119"/>
    <mergeCell ref="C116:C119"/>
    <mergeCell ref="D116:D119"/>
    <mergeCell ref="E116:E119"/>
    <mergeCell ref="F116:F119"/>
    <mergeCell ref="G116:G119"/>
    <mergeCell ref="H116:H119"/>
    <mergeCell ref="I116:I119"/>
    <mergeCell ref="J116:J119"/>
    <mergeCell ref="T109:T112"/>
    <mergeCell ref="U109:U112"/>
    <mergeCell ref="V109:V112"/>
    <mergeCell ref="A113:A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R113:R115"/>
    <mergeCell ref="S113:S115"/>
    <mergeCell ref="T113:T115"/>
    <mergeCell ref="U113:U115"/>
    <mergeCell ref="V113:V115"/>
    <mergeCell ref="K109:K112"/>
    <mergeCell ref="L109:L112"/>
    <mergeCell ref="M109:M112"/>
    <mergeCell ref="N109:N112"/>
    <mergeCell ref="O109:O112"/>
    <mergeCell ref="P109:P112"/>
    <mergeCell ref="Q109:Q112"/>
    <mergeCell ref="R109:R112"/>
    <mergeCell ref="S109:S112"/>
    <mergeCell ref="A109:A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U103:U105"/>
    <mergeCell ref="V103:V105"/>
    <mergeCell ref="A106:A108"/>
    <mergeCell ref="C106:C108"/>
    <mergeCell ref="D106:D108"/>
    <mergeCell ref="E106:E108"/>
    <mergeCell ref="F106:F108"/>
    <mergeCell ref="G106:G108"/>
    <mergeCell ref="H106:H108"/>
    <mergeCell ref="I106:I108"/>
    <mergeCell ref="J106:J108"/>
    <mergeCell ref="K106:K108"/>
    <mergeCell ref="L106:L108"/>
    <mergeCell ref="M106:M108"/>
    <mergeCell ref="N106:N108"/>
    <mergeCell ref="O106:O108"/>
    <mergeCell ref="P106:P108"/>
    <mergeCell ref="Q106:Q108"/>
    <mergeCell ref="R106:R108"/>
    <mergeCell ref="S106:S108"/>
    <mergeCell ref="T106:T108"/>
    <mergeCell ref="U106:U108"/>
    <mergeCell ref="V106:V108"/>
    <mergeCell ref="R100:R102"/>
    <mergeCell ref="S100:S102"/>
    <mergeCell ref="T100:T102"/>
    <mergeCell ref="U100:U102"/>
    <mergeCell ref="V100:V102"/>
    <mergeCell ref="A103:A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R103:R105"/>
    <mergeCell ref="S103:S105"/>
    <mergeCell ref="T103:T105"/>
    <mergeCell ref="A137:F137"/>
    <mergeCell ref="A139:F139"/>
    <mergeCell ref="A140:F140"/>
    <mergeCell ref="Q147:R147"/>
    <mergeCell ref="S147:T147"/>
    <mergeCell ref="A98:F98"/>
    <mergeCell ref="A100:A102"/>
    <mergeCell ref="C100:C102"/>
    <mergeCell ref="D100:D102"/>
    <mergeCell ref="E100:E102"/>
    <mergeCell ref="F100:F102"/>
    <mergeCell ref="G100:G102"/>
    <mergeCell ref="H100:H102"/>
    <mergeCell ref="I100:I102"/>
    <mergeCell ref="A134:F134"/>
    <mergeCell ref="A133:F133"/>
    <mergeCell ref="J100:J102"/>
    <mergeCell ref="K100:K102"/>
    <mergeCell ref="L100:L102"/>
    <mergeCell ref="M100:M102"/>
    <mergeCell ref="N100:N102"/>
    <mergeCell ref="O100:O102"/>
    <mergeCell ref="P100:P102"/>
    <mergeCell ref="Q100:Q102"/>
    <mergeCell ref="A76:F76"/>
    <mergeCell ref="A77:F77"/>
    <mergeCell ref="A71:F71"/>
    <mergeCell ref="A70:F70"/>
    <mergeCell ref="A73:V73"/>
    <mergeCell ref="A75:F75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72:F72"/>
    <mergeCell ref="N4:P4"/>
    <mergeCell ref="Q4:S4"/>
    <mergeCell ref="A10:V10"/>
    <mergeCell ref="A65:V65"/>
    <mergeCell ref="T4:V4"/>
    <mergeCell ref="N6:V6"/>
    <mergeCell ref="A9:V9"/>
    <mergeCell ref="H3:H7"/>
    <mergeCell ref="A19:F19"/>
    <mergeCell ref="A20:F20"/>
    <mergeCell ref="A21:F21"/>
    <mergeCell ref="A23:V23"/>
    <mergeCell ref="A64:F64"/>
    <mergeCell ref="A63:F63"/>
    <mergeCell ref="A62:F62"/>
    <mergeCell ref="A22:V22"/>
    <mergeCell ref="A78:F78"/>
    <mergeCell ref="A79:V79"/>
    <mergeCell ref="A80:V80"/>
    <mergeCell ref="A81:A85"/>
    <mergeCell ref="C81:C85"/>
    <mergeCell ref="D81:D85"/>
    <mergeCell ref="E81:E85"/>
    <mergeCell ref="F81:F85"/>
    <mergeCell ref="G81:G85"/>
    <mergeCell ref="N81:N85"/>
    <mergeCell ref="O81:O85"/>
    <mergeCell ref="P81:P85"/>
    <mergeCell ref="Q81:Q85"/>
    <mergeCell ref="R81:R85"/>
    <mergeCell ref="S81:S85"/>
    <mergeCell ref="T81:T85"/>
    <mergeCell ref="U81:U85"/>
    <mergeCell ref="V81:V85"/>
    <mergeCell ref="A96:F96"/>
    <mergeCell ref="A97:F97"/>
    <mergeCell ref="A99:V99"/>
    <mergeCell ref="D160:G160"/>
    <mergeCell ref="I160:K160"/>
    <mergeCell ref="N147:P147"/>
    <mergeCell ref="D156:G156"/>
    <mergeCell ref="I156:K156"/>
    <mergeCell ref="D158:G158"/>
    <mergeCell ref="I158:K158"/>
    <mergeCell ref="N148:P148"/>
    <mergeCell ref="Q148:S148"/>
    <mergeCell ref="T148:V148"/>
    <mergeCell ref="A146:M146"/>
    <mergeCell ref="A147:M147"/>
    <mergeCell ref="A142:M142"/>
    <mergeCell ref="A143:M143"/>
    <mergeCell ref="A144:M144"/>
    <mergeCell ref="A145:M145"/>
    <mergeCell ref="A135:F135"/>
    <mergeCell ref="A138:F138"/>
    <mergeCell ref="A141:F141"/>
    <mergeCell ref="U147:V147"/>
    <mergeCell ref="A136:F136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6:A69" twoDigitTextYear="1"/>
    <ignoredError sqref="A150 D151:D152" numberStoredAsText="1"/>
    <ignoredError sqref="I151:I1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C85D-0F97-4011-945B-6E9095998A4F}">
  <dimension ref="A1:R150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508" customWidth="1"/>
    <col min="3" max="3" width="3.6640625" style="508" customWidth="1"/>
    <col min="4" max="4" width="65.21875" style="509" customWidth="1"/>
    <col min="5" max="5" width="6.109375" style="507" customWidth="1"/>
    <col min="6" max="6" width="6.33203125" style="507" customWidth="1"/>
    <col min="7" max="11" width="5.77734375" style="507" customWidth="1"/>
    <col min="12" max="13" width="4.6640625" style="507" customWidth="1"/>
    <col min="14" max="14" width="5.77734375" style="507" customWidth="1"/>
    <col min="15" max="15" width="6.33203125" style="507" customWidth="1"/>
    <col min="16" max="16" width="7.6640625" style="221" customWidth="1"/>
    <col min="17" max="256" width="9.109375" style="221"/>
    <col min="257" max="258" width="5.6640625" style="221" customWidth="1"/>
    <col min="259" max="259" width="3.6640625" style="221" customWidth="1"/>
    <col min="260" max="260" width="51.88671875" style="221" customWidth="1"/>
    <col min="261" max="262" width="6.6640625" style="221" customWidth="1"/>
    <col min="263" max="267" width="6.33203125" style="221" customWidth="1"/>
    <col min="268" max="269" width="4.6640625" style="221" customWidth="1"/>
    <col min="270" max="271" width="6.33203125" style="221" customWidth="1"/>
    <col min="272" max="272" width="7.6640625" style="221" customWidth="1"/>
    <col min="273" max="512" width="9.109375" style="221"/>
    <col min="513" max="514" width="5.6640625" style="221" customWidth="1"/>
    <col min="515" max="515" width="3.6640625" style="221" customWidth="1"/>
    <col min="516" max="516" width="51.88671875" style="221" customWidth="1"/>
    <col min="517" max="518" width="6.6640625" style="221" customWidth="1"/>
    <col min="519" max="523" width="6.33203125" style="221" customWidth="1"/>
    <col min="524" max="525" width="4.6640625" style="221" customWidth="1"/>
    <col min="526" max="527" width="6.33203125" style="221" customWidth="1"/>
    <col min="528" max="528" width="7.6640625" style="221" customWidth="1"/>
    <col min="529" max="768" width="9.109375" style="221"/>
    <col min="769" max="770" width="5.6640625" style="221" customWidth="1"/>
    <col min="771" max="771" width="3.6640625" style="221" customWidth="1"/>
    <col min="772" max="772" width="51.88671875" style="221" customWidth="1"/>
    <col min="773" max="774" width="6.6640625" style="221" customWidth="1"/>
    <col min="775" max="779" width="6.33203125" style="221" customWidth="1"/>
    <col min="780" max="781" width="4.6640625" style="221" customWidth="1"/>
    <col min="782" max="783" width="6.33203125" style="221" customWidth="1"/>
    <col min="784" max="784" width="7.6640625" style="221" customWidth="1"/>
    <col min="785" max="1024" width="9.109375" style="221"/>
    <col min="1025" max="1026" width="5.6640625" style="221" customWidth="1"/>
    <col min="1027" max="1027" width="3.6640625" style="221" customWidth="1"/>
    <col min="1028" max="1028" width="51.88671875" style="221" customWidth="1"/>
    <col min="1029" max="1030" width="6.6640625" style="221" customWidth="1"/>
    <col min="1031" max="1035" width="6.33203125" style="221" customWidth="1"/>
    <col min="1036" max="1037" width="4.6640625" style="221" customWidth="1"/>
    <col min="1038" max="1039" width="6.33203125" style="221" customWidth="1"/>
    <col min="1040" max="1040" width="7.6640625" style="221" customWidth="1"/>
    <col min="1041" max="1280" width="9.109375" style="221"/>
    <col min="1281" max="1282" width="5.6640625" style="221" customWidth="1"/>
    <col min="1283" max="1283" width="3.6640625" style="221" customWidth="1"/>
    <col min="1284" max="1284" width="51.88671875" style="221" customWidth="1"/>
    <col min="1285" max="1286" width="6.6640625" style="221" customWidth="1"/>
    <col min="1287" max="1291" width="6.33203125" style="221" customWidth="1"/>
    <col min="1292" max="1293" width="4.6640625" style="221" customWidth="1"/>
    <col min="1294" max="1295" width="6.33203125" style="221" customWidth="1"/>
    <col min="1296" max="1296" width="7.6640625" style="221" customWidth="1"/>
    <col min="1297" max="1536" width="9.109375" style="221"/>
    <col min="1537" max="1538" width="5.6640625" style="221" customWidth="1"/>
    <col min="1539" max="1539" width="3.6640625" style="221" customWidth="1"/>
    <col min="1540" max="1540" width="51.88671875" style="221" customWidth="1"/>
    <col min="1541" max="1542" width="6.6640625" style="221" customWidth="1"/>
    <col min="1543" max="1547" width="6.33203125" style="221" customWidth="1"/>
    <col min="1548" max="1549" width="4.6640625" style="221" customWidth="1"/>
    <col min="1550" max="1551" width="6.33203125" style="221" customWidth="1"/>
    <col min="1552" max="1552" width="7.6640625" style="221" customWidth="1"/>
    <col min="1553" max="1792" width="9.109375" style="221"/>
    <col min="1793" max="1794" width="5.6640625" style="221" customWidth="1"/>
    <col min="1795" max="1795" width="3.6640625" style="221" customWidth="1"/>
    <col min="1796" max="1796" width="51.88671875" style="221" customWidth="1"/>
    <col min="1797" max="1798" width="6.6640625" style="221" customWidth="1"/>
    <col min="1799" max="1803" width="6.33203125" style="221" customWidth="1"/>
    <col min="1804" max="1805" width="4.6640625" style="221" customWidth="1"/>
    <col min="1806" max="1807" width="6.33203125" style="221" customWidth="1"/>
    <col min="1808" max="1808" width="7.6640625" style="221" customWidth="1"/>
    <col min="1809" max="2048" width="9.109375" style="221"/>
    <col min="2049" max="2050" width="5.6640625" style="221" customWidth="1"/>
    <col min="2051" max="2051" width="3.6640625" style="221" customWidth="1"/>
    <col min="2052" max="2052" width="51.88671875" style="221" customWidth="1"/>
    <col min="2053" max="2054" width="6.6640625" style="221" customWidth="1"/>
    <col min="2055" max="2059" width="6.33203125" style="221" customWidth="1"/>
    <col min="2060" max="2061" width="4.6640625" style="221" customWidth="1"/>
    <col min="2062" max="2063" width="6.33203125" style="221" customWidth="1"/>
    <col min="2064" max="2064" width="7.6640625" style="221" customWidth="1"/>
    <col min="2065" max="2304" width="9.109375" style="221"/>
    <col min="2305" max="2306" width="5.6640625" style="221" customWidth="1"/>
    <col min="2307" max="2307" width="3.6640625" style="221" customWidth="1"/>
    <col min="2308" max="2308" width="51.88671875" style="221" customWidth="1"/>
    <col min="2309" max="2310" width="6.6640625" style="221" customWidth="1"/>
    <col min="2311" max="2315" width="6.33203125" style="221" customWidth="1"/>
    <col min="2316" max="2317" width="4.6640625" style="221" customWidth="1"/>
    <col min="2318" max="2319" width="6.33203125" style="221" customWidth="1"/>
    <col min="2320" max="2320" width="7.6640625" style="221" customWidth="1"/>
    <col min="2321" max="2560" width="9.109375" style="221"/>
    <col min="2561" max="2562" width="5.6640625" style="221" customWidth="1"/>
    <col min="2563" max="2563" width="3.6640625" style="221" customWidth="1"/>
    <col min="2564" max="2564" width="51.88671875" style="221" customWidth="1"/>
    <col min="2565" max="2566" width="6.6640625" style="221" customWidth="1"/>
    <col min="2567" max="2571" width="6.33203125" style="221" customWidth="1"/>
    <col min="2572" max="2573" width="4.6640625" style="221" customWidth="1"/>
    <col min="2574" max="2575" width="6.33203125" style="221" customWidth="1"/>
    <col min="2576" max="2576" width="7.6640625" style="221" customWidth="1"/>
    <col min="2577" max="2816" width="9.109375" style="221"/>
    <col min="2817" max="2818" width="5.6640625" style="221" customWidth="1"/>
    <col min="2819" max="2819" width="3.6640625" style="221" customWidth="1"/>
    <col min="2820" max="2820" width="51.88671875" style="221" customWidth="1"/>
    <col min="2821" max="2822" width="6.6640625" style="221" customWidth="1"/>
    <col min="2823" max="2827" width="6.33203125" style="221" customWidth="1"/>
    <col min="2828" max="2829" width="4.6640625" style="221" customWidth="1"/>
    <col min="2830" max="2831" width="6.33203125" style="221" customWidth="1"/>
    <col min="2832" max="2832" width="7.6640625" style="221" customWidth="1"/>
    <col min="2833" max="3072" width="9.109375" style="221"/>
    <col min="3073" max="3074" width="5.6640625" style="221" customWidth="1"/>
    <col min="3075" max="3075" width="3.6640625" style="221" customWidth="1"/>
    <col min="3076" max="3076" width="51.88671875" style="221" customWidth="1"/>
    <col min="3077" max="3078" width="6.6640625" style="221" customWidth="1"/>
    <col min="3079" max="3083" width="6.33203125" style="221" customWidth="1"/>
    <col min="3084" max="3085" width="4.6640625" style="221" customWidth="1"/>
    <col min="3086" max="3087" width="6.33203125" style="221" customWidth="1"/>
    <col min="3088" max="3088" width="7.6640625" style="221" customWidth="1"/>
    <col min="3089" max="3328" width="9.109375" style="221"/>
    <col min="3329" max="3330" width="5.6640625" style="221" customWidth="1"/>
    <col min="3331" max="3331" width="3.6640625" style="221" customWidth="1"/>
    <col min="3332" max="3332" width="51.88671875" style="221" customWidth="1"/>
    <col min="3333" max="3334" width="6.6640625" style="221" customWidth="1"/>
    <col min="3335" max="3339" width="6.33203125" style="221" customWidth="1"/>
    <col min="3340" max="3341" width="4.6640625" style="221" customWidth="1"/>
    <col min="3342" max="3343" width="6.33203125" style="221" customWidth="1"/>
    <col min="3344" max="3344" width="7.6640625" style="221" customWidth="1"/>
    <col min="3345" max="3584" width="9.109375" style="221"/>
    <col min="3585" max="3586" width="5.6640625" style="221" customWidth="1"/>
    <col min="3587" max="3587" width="3.6640625" style="221" customWidth="1"/>
    <col min="3588" max="3588" width="51.88671875" style="221" customWidth="1"/>
    <col min="3589" max="3590" width="6.6640625" style="221" customWidth="1"/>
    <col min="3591" max="3595" width="6.33203125" style="221" customWidth="1"/>
    <col min="3596" max="3597" width="4.6640625" style="221" customWidth="1"/>
    <col min="3598" max="3599" width="6.33203125" style="221" customWidth="1"/>
    <col min="3600" max="3600" width="7.6640625" style="221" customWidth="1"/>
    <col min="3601" max="3840" width="9.109375" style="221"/>
    <col min="3841" max="3842" width="5.6640625" style="221" customWidth="1"/>
    <col min="3843" max="3843" width="3.6640625" style="221" customWidth="1"/>
    <col min="3844" max="3844" width="51.88671875" style="221" customWidth="1"/>
    <col min="3845" max="3846" width="6.6640625" style="221" customWidth="1"/>
    <col min="3847" max="3851" width="6.33203125" style="221" customWidth="1"/>
    <col min="3852" max="3853" width="4.6640625" style="221" customWidth="1"/>
    <col min="3854" max="3855" width="6.33203125" style="221" customWidth="1"/>
    <col min="3856" max="3856" width="7.6640625" style="221" customWidth="1"/>
    <col min="3857" max="4096" width="9.109375" style="221"/>
    <col min="4097" max="4098" width="5.6640625" style="221" customWidth="1"/>
    <col min="4099" max="4099" width="3.6640625" style="221" customWidth="1"/>
    <col min="4100" max="4100" width="51.88671875" style="221" customWidth="1"/>
    <col min="4101" max="4102" width="6.6640625" style="221" customWidth="1"/>
    <col min="4103" max="4107" width="6.33203125" style="221" customWidth="1"/>
    <col min="4108" max="4109" width="4.6640625" style="221" customWidth="1"/>
    <col min="4110" max="4111" width="6.33203125" style="221" customWidth="1"/>
    <col min="4112" max="4112" width="7.6640625" style="221" customWidth="1"/>
    <col min="4113" max="4352" width="9.109375" style="221"/>
    <col min="4353" max="4354" width="5.6640625" style="221" customWidth="1"/>
    <col min="4355" max="4355" width="3.6640625" style="221" customWidth="1"/>
    <col min="4356" max="4356" width="51.88671875" style="221" customWidth="1"/>
    <col min="4357" max="4358" width="6.6640625" style="221" customWidth="1"/>
    <col min="4359" max="4363" width="6.33203125" style="221" customWidth="1"/>
    <col min="4364" max="4365" width="4.6640625" style="221" customWidth="1"/>
    <col min="4366" max="4367" width="6.33203125" style="221" customWidth="1"/>
    <col min="4368" max="4368" width="7.6640625" style="221" customWidth="1"/>
    <col min="4369" max="4608" width="9.109375" style="221"/>
    <col min="4609" max="4610" width="5.6640625" style="221" customWidth="1"/>
    <col min="4611" max="4611" width="3.6640625" style="221" customWidth="1"/>
    <col min="4612" max="4612" width="51.88671875" style="221" customWidth="1"/>
    <col min="4613" max="4614" width="6.6640625" style="221" customWidth="1"/>
    <col min="4615" max="4619" width="6.33203125" style="221" customWidth="1"/>
    <col min="4620" max="4621" width="4.6640625" style="221" customWidth="1"/>
    <col min="4622" max="4623" width="6.33203125" style="221" customWidth="1"/>
    <col min="4624" max="4624" width="7.6640625" style="221" customWidth="1"/>
    <col min="4625" max="4864" width="9.109375" style="221"/>
    <col min="4865" max="4866" width="5.6640625" style="221" customWidth="1"/>
    <col min="4867" max="4867" width="3.6640625" style="221" customWidth="1"/>
    <col min="4868" max="4868" width="51.88671875" style="221" customWidth="1"/>
    <col min="4869" max="4870" width="6.6640625" style="221" customWidth="1"/>
    <col min="4871" max="4875" width="6.33203125" style="221" customWidth="1"/>
    <col min="4876" max="4877" width="4.6640625" style="221" customWidth="1"/>
    <col min="4878" max="4879" width="6.33203125" style="221" customWidth="1"/>
    <col min="4880" max="4880" width="7.6640625" style="221" customWidth="1"/>
    <col min="4881" max="5120" width="9.109375" style="221"/>
    <col min="5121" max="5122" width="5.6640625" style="221" customWidth="1"/>
    <col min="5123" max="5123" width="3.6640625" style="221" customWidth="1"/>
    <col min="5124" max="5124" width="51.88671875" style="221" customWidth="1"/>
    <col min="5125" max="5126" width="6.6640625" style="221" customWidth="1"/>
    <col min="5127" max="5131" width="6.33203125" style="221" customWidth="1"/>
    <col min="5132" max="5133" width="4.6640625" style="221" customWidth="1"/>
    <col min="5134" max="5135" width="6.33203125" style="221" customWidth="1"/>
    <col min="5136" max="5136" width="7.6640625" style="221" customWidth="1"/>
    <col min="5137" max="5376" width="9.109375" style="221"/>
    <col min="5377" max="5378" width="5.6640625" style="221" customWidth="1"/>
    <col min="5379" max="5379" width="3.6640625" style="221" customWidth="1"/>
    <col min="5380" max="5380" width="51.88671875" style="221" customWidth="1"/>
    <col min="5381" max="5382" width="6.6640625" style="221" customWidth="1"/>
    <col min="5383" max="5387" width="6.33203125" style="221" customWidth="1"/>
    <col min="5388" max="5389" width="4.6640625" style="221" customWidth="1"/>
    <col min="5390" max="5391" width="6.33203125" style="221" customWidth="1"/>
    <col min="5392" max="5392" width="7.6640625" style="221" customWidth="1"/>
    <col min="5393" max="5632" width="9.109375" style="221"/>
    <col min="5633" max="5634" width="5.6640625" style="221" customWidth="1"/>
    <col min="5635" max="5635" width="3.6640625" style="221" customWidth="1"/>
    <col min="5636" max="5636" width="51.88671875" style="221" customWidth="1"/>
    <col min="5637" max="5638" width="6.6640625" style="221" customWidth="1"/>
    <col min="5639" max="5643" width="6.33203125" style="221" customWidth="1"/>
    <col min="5644" max="5645" width="4.6640625" style="221" customWidth="1"/>
    <col min="5646" max="5647" width="6.33203125" style="221" customWidth="1"/>
    <col min="5648" max="5648" width="7.6640625" style="221" customWidth="1"/>
    <col min="5649" max="5888" width="9.109375" style="221"/>
    <col min="5889" max="5890" width="5.6640625" style="221" customWidth="1"/>
    <col min="5891" max="5891" width="3.6640625" style="221" customWidth="1"/>
    <col min="5892" max="5892" width="51.88671875" style="221" customWidth="1"/>
    <col min="5893" max="5894" width="6.6640625" style="221" customWidth="1"/>
    <col min="5895" max="5899" width="6.33203125" style="221" customWidth="1"/>
    <col min="5900" max="5901" width="4.6640625" style="221" customWidth="1"/>
    <col min="5902" max="5903" width="6.33203125" style="221" customWidth="1"/>
    <col min="5904" max="5904" width="7.6640625" style="221" customWidth="1"/>
    <col min="5905" max="6144" width="9.109375" style="221"/>
    <col min="6145" max="6146" width="5.6640625" style="221" customWidth="1"/>
    <col min="6147" max="6147" width="3.6640625" style="221" customWidth="1"/>
    <col min="6148" max="6148" width="51.88671875" style="221" customWidth="1"/>
    <col min="6149" max="6150" width="6.6640625" style="221" customWidth="1"/>
    <col min="6151" max="6155" width="6.33203125" style="221" customWidth="1"/>
    <col min="6156" max="6157" width="4.6640625" style="221" customWidth="1"/>
    <col min="6158" max="6159" width="6.33203125" style="221" customWidth="1"/>
    <col min="6160" max="6160" width="7.6640625" style="221" customWidth="1"/>
    <col min="6161" max="6400" width="9.109375" style="221"/>
    <col min="6401" max="6402" width="5.6640625" style="221" customWidth="1"/>
    <col min="6403" max="6403" width="3.6640625" style="221" customWidth="1"/>
    <col min="6404" max="6404" width="51.88671875" style="221" customWidth="1"/>
    <col min="6405" max="6406" width="6.6640625" style="221" customWidth="1"/>
    <col min="6407" max="6411" width="6.33203125" style="221" customWidth="1"/>
    <col min="6412" max="6413" width="4.6640625" style="221" customWidth="1"/>
    <col min="6414" max="6415" width="6.33203125" style="221" customWidth="1"/>
    <col min="6416" max="6416" width="7.6640625" style="221" customWidth="1"/>
    <col min="6417" max="6656" width="9.109375" style="221"/>
    <col min="6657" max="6658" width="5.6640625" style="221" customWidth="1"/>
    <col min="6659" max="6659" width="3.6640625" style="221" customWidth="1"/>
    <col min="6660" max="6660" width="51.88671875" style="221" customWidth="1"/>
    <col min="6661" max="6662" width="6.6640625" style="221" customWidth="1"/>
    <col min="6663" max="6667" width="6.33203125" style="221" customWidth="1"/>
    <col min="6668" max="6669" width="4.6640625" style="221" customWidth="1"/>
    <col min="6670" max="6671" width="6.33203125" style="221" customWidth="1"/>
    <col min="6672" max="6672" width="7.6640625" style="221" customWidth="1"/>
    <col min="6673" max="6912" width="9.109375" style="221"/>
    <col min="6913" max="6914" width="5.6640625" style="221" customWidth="1"/>
    <col min="6915" max="6915" width="3.6640625" style="221" customWidth="1"/>
    <col min="6916" max="6916" width="51.88671875" style="221" customWidth="1"/>
    <col min="6917" max="6918" width="6.6640625" style="221" customWidth="1"/>
    <col min="6919" max="6923" width="6.33203125" style="221" customWidth="1"/>
    <col min="6924" max="6925" width="4.6640625" style="221" customWidth="1"/>
    <col min="6926" max="6927" width="6.33203125" style="221" customWidth="1"/>
    <col min="6928" max="6928" width="7.6640625" style="221" customWidth="1"/>
    <col min="6929" max="7168" width="9.109375" style="221"/>
    <col min="7169" max="7170" width="5.6640625" style="221" customWidth="1"/>
    <col min="7171" max="7171" width="3.6640625" style="221" customWidth="1"/>
    <col min="7172" max="7172" width="51.88671875" style="221" customWidth="1"/>
    <col min="7173" max="7174" width="6.6640625" style="221" customWidth="1"/>
    <col min="7175" max="7179" width="6.33203125" style="221" customWidth="1"/>
    <col min="7180" max="7181" width="4.6640625" style="221" customWidth="1"/>
    <col min="7182" max="7183" width="6.33203125" style="221" customWidth="1"/>
    <col min="7184" max="7184" width="7.6640625" style="221" customWidth="1"/>
    <col min="7185" max="7424" width="9.109375" style="221"/>
    <col min="7425" max="7426" width="5.6640625" style="221" customWidth="1"/>
    <col min="7427" max="7427" width="3.6640625" style="221" customWidth="1"/>
    <col min="7428" max="7428" width="51.88671875" style="221" customWidth="1"/>
    <col min="7429" max="7430" width="6.6640625" style="221" customWidth="1"/>
    <col min="7431" max="7435" width="6.33203125" style="221" customWidth="1"/>
    <col min="7436" max="7437" width="4.6640625" style="221" customWidth="1"/>
    <col min="7438" max="7439" width="6.33203125" style="221" customWidth="1"/>
    <col min="7440" max="7440" width="7.6640625" style="221" customWidth="1"/>
    <col min="7441" max="7680" width="9.109375" style="221"/>
    <col min="7681" max="7682" width="5.6640625" style="221" customWidth="1"/>
    <col min="7683" max="7683" width="3.6640625" style="221" customWidth="1"/>
    <col min="7684" max="7684" width="51.88671875" style="221" customWidth="1"/>
    <col min="7685" max="7686" width="6.6640625" style="221" customWidth="1"/>
    <col min="7687" max="7691" width="6.33203125" style="221" customWidth="1"/>
    <col min="7692" max="7693" width="4.6640625" style="221" customWidth="1"/>
    <col min="7694" max="7695" width="6.33203125" style="221" customWidth="1"/>
    <col min="7696" max="7696" width="7.6640625" style="221" customWidth="1"/>
    <col min="7697" max="7936" width="9.109375" style="221"/>
    <col min="7937" max="7938" width="5.6640625" style="221" customWidth="1"/>
    <col min="7939" max="7939" width="3.6640625" style="221" customWidth="1"/>
    <col min="7940" max="7940" width="51.88671875" style="221" customWidth="1"/>
    <col min="7941" max="7942" width="6.6640625" style="221" customWidth="1"/>
    <col min="7943" max="7947" width="6.33203125" style="221" customWidth="1"/>
    <col min="7948" max="7949" width="4.6640625" style="221" customWidth="1"/>
    <col min="7950" max="7951" width="6.33203125" style="221" customWidth="1"/>
    <col min="7952" max="7952" width="7.6640625" style="221" customWidth="1"/>
    <col min="7953" max="8192" width="9.109375" style="221"/>
    <col min="8193" max="8194" width="5.6640625" style="221" customWidth="1"/>
    <col min="8195" max="8195" width="3.6640625" style="221" customWidth="1"/>
    <col min="8196" max="8196" width="51.88671875" style="221" customWidth="1"/>
    <col min="8197" max="8198" width="6.6640625" style="221" customWidth="1"/>
    <col min="8199" max="8203" width="6.33203125" style="221" customWidth="1"/>
    <col min="8204" max="8205" width="4.6640625" style="221" customWidth="1"/>
    <col min="8206" max="8207" width="6.33203125" style="221" customWidth="1"/>
    <col min="8208" max="8208" width="7.6640625" style="221" customWidth="1"/>
    <col min="8209" max="8448" width="9.109375" style="221"/>
    <col min="8449" max="8450" width="5.6640625" style="221" customWidth="1"/>
    <col min="8451" max="8451" width="3.6640625" style="221" customWidth="1"/>
    <col min="8452" max="8452" width="51.88671875" style="221" customWidth="1"/>
    <col min="8453" max="8454" width="6.6640625" style="221" customWidth="1"/>
    <col min="8455" max="8459" width="6.33203125" style="221" customWidth="1"/>
    <col min="8460" max="8461" width="4.6640625" style="221" customWidth="1"/>
    <col min="8462" max="8463" width="6.33203125" style="221" customWidth="1"/>
    <col min="8464" max="8464" width="7.6640625" style="221" customWidth="1"/>
    <col min="8465" max="8704" width="9.109375" style="221"/>
    <col min="8705" max="8706" width="5.6640625" style="221" customWidth="1"/>
    <col min="8707" max="8707" width="3.6640625" style="221" customWidth="1"/>
    <col min="8708" max="8708" width="51.88671875" style="221" customWidth="1"/>
    <col min="8709" max="8710" width="6.6640625" style="221" customWidth="1"/>
    <col min="8711" max="8715" width="6.33203125" style="221" customWidth="1"/>
    <col min="8716" max="8717" width="4.6640625" style="221" customWidth="1"/>
    <col min="8718" max="8719" width="6.33203125" style="221" customWidth="1"/>
    <col min="8720" max="8720" width="7.6640625" style="221" customWidth="1"/>
    <col min="8721" max="8960" width="9.109375" style="221"/>
    <col min="8961" max="8962" width="5.6640625" style="221" customWidth="1"/>
    <col min="8963" max="8963" width="3.6640625" style="221" customWidth="1"/>
    <col min="8964" max="8964" width="51.88671875" style="221" customWidth="1"/>
    <col min="8965" max="8966" width="6.6640625" style="221" customWidth="1"/>
    <col min="8967" max="8971" width="6.33203125" style="221" customWidth="1"/>
    <col min="8972" max="8973" width="4.6640625" style="221" customWidth="1"/>
    <col min="8974" max="8975" width="6.33203125" style="221" customWidth="1"/>
    <col min="8976" max="8976" width="7.6640625" style="221" customWidth="1"/>
    <col min="8977" max="9216" width="9.109375" style="221"/>
    <col min="9217" max="9218" width="5.6640625" style="221" customWidth="1"/>
    <col min="9219" max="9219" width="3.6640625" style="221" customWidth="1"/>
    <col min="9220" max="9220" width="51.88671875" style="221" customWidth="1"/>
    <col min="9221" max="9222" width="6.6640625" style="221" customWidth="1"/>
    <col min="9223" max="9227" width="6.33203125" style="221" customWidth="1"/>
    <col min="9228" max="9229" width="4.6640625" style="221" customWidth="1"/>
    <col min="9230" max="9231" width="6.33203125" style="221" customWidth="1"/>
    <col min="9232" max="9232" width="7.6640625" style="221" customWidth="1"/>
    <col min="9233" max="9472" width="9.109375" style="221"/>
    <col min="9473" max="9474" width="5.6640625" style="221" customWidth="1"/>
    <col min="9475" max="9475" width="3.6640625" style="221" customWidth="1"/>
    <col min="9476" max="9476" width="51.88671875" style="221" customWidth="1"/>
    <col min="9477" max="9478" width="6.6640625" style="221" customWidth="1"/>
    <col min="9479" max="9483" width="6.33203125" style="221" customWidth="1"/>
    <col min="9484" max="9485" width="4.6640625" style="221" customWidth="1"/>
    <col min="9486" max="9487" width="6.33203125" style="221" customWidth="1"/>
    <col min="9488" max="9488" width="7.6640625" style="221" customWidth="1"/>
    <col min="9489" max="9728" width="9.109375" style="221"/>
    <col min="9729" max="9730" width="5.6640625" style="221" customWidth="1"/>
    <col min="9731" max="9731" width="3.6640625" style="221" customWidth="1"/>
    <col min="9732" max="9732" width="51.88671875" style="221" customWidth="1"/>
    <col min="9733" max="9734" width="6.6640625" style="221" customWidth="1"/>
    <col min="9735" max="9739" width="6.33203125" style="221" customWidth="1"/>
    <col min="9740" max="9741" width="4.6640625" style="221" customWidth="1"/>
    <col min="9742" max="9743" width="6.33203125" style="221" customWidth="1"/>
    <col min="9744" max="9744" width="7.6640625" style="221" customWidth="1"/>
    <col min="9745" max="9984" width="9.109375" style="221"/>
    <col min="9985" max="9986" width="5.6640625" style="221" customWidth="1"/>
    <col min="9987" max="9987" width="3.6640625" style="221" customWidth="1"/>
    <col min="9988" max="9988" width="51.88671875" style="221" customWidth="1"/>
    <col min="9989" max="9990" width="6.6640625" style="221" customWidth="1"/>
    <col min="9991" max="9995" width="6.33203125" style="221" customWidth="1"/>
    <col min="9996" max="9997" width="4.6640625" style="221" customWidth="1"/>
    <col min="9998" max="9999" width="6.33203125" style="221" customWidth="1"/>
    <col min="10000" max="10000" width="7.6640625" style="221" customWidth="1"/>
    <col min="10001" max="10240" width="9.109375" style="221"/>
    <col min="10241" max="10242" width="5.6640625" style="221" customWidth="1"/>
    <col min="10243" max="10243" width="3.6640625" style="221" customWidth="1"/>
    <col min="10244" max="10244" width="51.88671875" style="221" customWidth="1"/>
    <col min="10245" max="10246" width="6.6640625" style="221" customWidth="1"/>
    <col min="10247" max="10251" width="6.33203125" style="221" customWidth="1"/>
    <col min="10252" max="10253" width="4.6640625" style="221" customWidth="1"/>
    <col min="10254" max="10255" width="6.33203125" style="221" customWidth="1"/>
    <col min="10256" max="10256" width="7.6640625" style="221" customWidth="1"/>
    <col min="10257" max="10496" width="9.109375" style="221"/>
    <col min="10497" max="10498" width="5.6640625" style="221" customWidth="1"/>
    <col min="10499" max="10499" width="3.6640625" style="221" customWidth="1"/>
    <col min="10500" max="10500" width="51.88671875" style="221" customWidth="1"/>
    <col min="10501" max="10502" width="6.6640625" style="221" customWidth="1"/>
    <col min="10503" max="10507" width="6.33203125" style="221" customWidth="1"/>
    <col min="10508" max="10509" width="4.6640625" style="221" customWidth="1"/>
    <col min="10510" max="10511" width="6.33203125" style="221" customWidth="1"/>
    <col min="10512" max="10512" width="7.6640625" style="221" customWidth="1"/>
    <col min="10513" max="10752" width="9.109375" style="221"/>
    <col min="10753" max="10754" width="5.6640625" style="221" customWidth="1"/>
    <col min="10755" max="10755" width="3.6640625" style="221" customWidth="1"/>
    <col min="10756" max="10756" width="51.88671875" style="221" customWidth="1"/>
    <col min="10757" max="10758" width="6.6640625" style="221" customWidth="1"/>
    <col min="10759" max="10763" width="6.33203125" style="221" customWidth="1"/>
    <col min="10764" max="10765" width="4.6640625" style="221" customWidth="1"/>
    <col min="10766" max="10767" width="6.33203125" style="221" customWidth="1"/>
    <col min="10768" max="10768" width="7.6640625" style="221" customWidth="1"/>
    <col min="10769" max="11008" width="9.109375" style="221"/>
    <col min="11009" max="11010" width="5.6640625" style="221" customWidth="1"/>
    <col min="11011" max="11011" width="3.6640625" style="221" customWidth="1"/>
    <col min="11012" max="11012" width="51.88671875" style="221" customWidth="1"/>
    <col min="11013" max="11014" width="6.6640625" style="221" customWidth="1"/>
    <col min="11015" max="11019" width="6.33203125" style="221" customWidth="1"/>
    <col min="11020" max="11021" width="4.6640625" style="221" customWidth="1"/>
    <col min="11022" max="11023" width="6.33203125" style="221" customWidth="1"/>
    <col min="11024" max="11024" width="7.6640625" style="221" customWidth="1"/>
    <col min="11025" max="11264" width="9.109375" style="221"/>
    <col min="11265" max="11266" width="5.6640625" style="221" customWidth="1"/>
    <col min="11267" max="11267" width="3.6640625" style="221" customWidth="1"/>
    <col min="11268" max="11268" width="51.88671875" style="221" customWidth="1"/>
    <col min="11269" max="11270" width="6.6640625" style="221" customWidth="1"/>
    <col min="11271" max="11275" width="6.33203125" style="221" customWidth="1"/>
    <col min="11276" max="11277" width="4.6640625" style="221" customWidth="1"/>
    <col min="11278" max="11279" width="6.33203125" style="221" customWidth="1"/>
    <col min="11280" max="11280" width="7.6640625" style="221" customWidth="1"/>
    <col min="11281" max="11520" width="9.109375" style="221"/>
    <col min="11521" max="11522" width="5.6640625" style="221" customWidth="1"/>
    <col min="11523" max="11523" width="3.6640625" style="221" customWidth="1"/>
    <col min="11524" max="11524" width="51.88671875" style="221" customWidth="1"/>
    <col min="11525" max="11526" width="6.6640625" style="221" customWidth="1"/>
    <col min="11527" max="11531" width="6.33203125" style="221" customWidth="1"/>
    <col min="11532" max="11533" width="4.6640625" style="221" customWidth="1"/>
    <col min="11534" max="11535" width="6.33203125" style="221" customWidth="1"/>
    <col min="11536" max="11536" width="7.6640625" style="221" customWidth="1"/>
    <col min="11537" max="11776" width="9.109375" style="221"/>
    <col min="11777" max="11778" width="5.6640625" style="221" customWidth="1"/>
    <col min="11779" max="11779" width="3.6640625" style="221" customWidth="1"/>
    <col min="11780" max="11780" width="51.88671875" style="221" customWidth="1"/>
    <col min="11781" max="11782" width="6.6640625" style="221" customWidth="1"/>
    <col min="11783" max="11787" width="6.33203125" style="221" customWidth="1"/>
    <col min="11788" max="11789" width="4.6640625" style="221" customWidth="1"/>
    <col min="11790" max="11791" width="6.33203125" style="221" customWidth="1"/>
    <col min="11792" max="11792" width="7.6640625" style="221" customWidth="1"/>
    <col min="11793" max="12032" width="9.109375" style="221"/>
    <col min="12033" max="12034" width="5.6640625" style="221" customWidth="1"/>
    <col min="12035" max="12035" width="3.6640625" style="221" customWidth="1"/>
    <col min="12036" max="12036" width="51.88671875" style="221" customWidth="1"/>
    <col min="12037" max="12038" width="6.6640625" style="221" customWidth="1"/>
    <col min="12039" max="12043" width="6.33203125" style="221" customWidth="1"/>
    <col min="12044" max="12045" width="4.6640625" style="221" customWidth="1"/>
    <col min="12046" max="12047" width="6.33203125" style="221" customWidth="1"/>
    <col min="12048" max="12048" width="7.6640625" style="221" customWidth="1"/>
    <col min="12049" max="12288" width="9.109375" style="221"/>
    <col min="12289" max="12290" width="5.6640625" style="221" customWidth="1"/>
    <col min="12291" max="12291" width="3.6640625" style="221" customWidth="1"/>
    <col min="12292" max="12292" width="51.88671875" style="221" customWidth="1"/>
    <col min="12293" max="12294" width="6.6640625" style="221" customWidth="1"/>
    <col min="12295" max="12299" width="6.33203125" style="221" customWidth="1"/>
    <col min="12300" max="12301" width="4.6640625" style="221" customWidth="1"/>
    <col min="12302" max="12303" width="6.33203125" style="221" customWidth="1"/>
    <col min="12304" max="12304" width="7.6640625" style="221" customWidth="1"/>
    <col min="12305" max="12544" width="9.109375" style="221"/>
    <col min="12545" max="12546" width="5.6640625" style="221" customWidth="1"/>
    <col min="12547" max="12547" width="3.6640625" style="221" customWidth="1"/>
    <col min="12548" max="12548" width="51.88671875" style="221" customWidth="1"/>
    <col min="12549" max="12550" width="6.6640625" style="221" customWidth="1"/>
    <col min="12551" max="12555" width="6.33203125" style="221" customWidth="1"/>
    <col min="12556" max="12557" width="4.6640625" style="221" customWidth="1"/>
    <col min="12558" max="12559" width="6.33203125" style="221" customWidth="1"/>
    <col min="12560" max="12560" width="7.6640625" style="221" customWidth="1"/>
    <col min="12561" max="12800" width="9.109375" style="221"/>
    <col min="12801" max="12802" width="5.6640625" style="221" customWidth="1"/>
    <col min="12803" max="12803" width="3.6640625" style="221" customWidth="1"/>
    <col min="12804" max="12804" width="51.88671875" style="221" customWidth="1"/>
    <col min="12805" max="12806" width="6.6640625" style="221" customWidth="1"/>
    <col min="12807" max="12811" width="6.33203125" style="221" customWidth="1"/>
    <col min="12812" max="12813" width="4.6640625" style="221" customWidth="1"/>
    <col min="12814" max="12815" width="6.33203125" style="221" customWidth="1"/>
    <col min="12816" max="12816" width="7.6640625" style="221" customWidth="1"/>
    <col min="12817" max="13056" width="9.109375" style="221"/>
    <col min="13057" max="13058" width="5.6640625" style="221" customWidth="1"/>
    <col min="13059" max="13059" width="3.6640625" style="221" customWidth="1"/>
    <col min="13060" max="13060" width="51.88671875" style="221" customWidth="1"/>
    <col min="13061" max="13062" width="6.6640625" style="221" customWidth="1"/>
    <col min="13063" max="13067" width="6.33203125" style="221" customWidth="1"/>
    <col min="13068" max="13069" width="4.6640625" style="221" customWidth="1"/>
    <col min="13070" max="13071" width="6.33203125" style="221" customWidth="1"/>
    <col min="13072" max="13072" width="7.6640625" style="221" customWidth="1"/>
    <col min="13073" max="13312" width="9.109375" style="221"/>
    <col min="13313" max="13314" width="5.6640625" style="221" customWidth="1"/>
    <col min="13315" max="13315" width="3.6640625" style="221" customWidth="1"/>
    <col min="13316" max="13316" width="51.88671875" style="221" customWidth="1"/>
    <col min="13317" max="13318" width="6.6640625" style="221" customWidth="1"/>
    <col min="13319" max="13323" width="6.33203125" style="221" customWidth="1"/>
    <col min="13324" max="13325" width="4.6640625" style="221" customWidth="1"/>
    <col min="13326" max="13327" width="6.33203125" style="221" customWidth="1"/>
    <col min="13328" max="13328" width="7.6640625" style="221" customWidth="1"/>
    <col min="13329" max="13568" width="9.109375" style="221"/>
    <col min="13569" max="13570" width="5.6640625" style="221" customWidth="1"/>
    <col min="13571" max="13571" width="3.6640625" style="221" customWidth="1"/>
    <col min="13572" max="13572" width="51.88671875" style="221" customWidth="1"/>
    <col min="13573" max="13574" width="6.6640625" style="221" customWidth="1"/>
    <col min="13575" max="13579" width="6.33203125" style="221" customWidth="1"/>
    <col min="13580" max="13581" width="4.6640625" style="221" customWidth="1"/>
    <col min="13582" max="13583" width="6.33203125" style="221" customWidth="1"/>
    <col min="13584" max="13584" width="7.6640625" style="221" customWidth="1"/>
    <col min="13585" max="13824" width="9.109375" style="221"/>
    <col min="13825" max="13826" width="5.6640625" style="221" customWidth="1"/>
    <col min="13827" max="13827" width="3.6640625" style="221" customWidth="1"/>
    <col min="13828" max="13828" width="51.88671875" style="221" customWidth="1"/>
    <col min="13829" max="13830" width="6.6640625" style="221" customWidth="1"/>
    <col min="13831" max="13835" width="6.33203125" style="221" customWidth="1"/>
    <col min="13836" max="13837" width="4.6640625" style="221" customWidth="1"/>
    <col min="13838" max="13839" width="6.33203125" style="221" customWidth="1"/>
    <col min="13840" max="13840" width="7.6640625" style="221" customWidth="1"/>
    <col min="13841" max="14080" width="9.109375" style="221"/>
    <col min="14081" max="14082" width="5.6640625" style="221" customWidth="1"/>
    <col min="14083" max="14083" width="3.6640625" style="221" customWidth="1"/>
    <col min="14084" max="14084" width="51.88671875" style="221" customWidth="1"/>
    <col min="14085" max="14086" width="6.6640625" style="221" customWidth="1"/>
    <col min="14087" max="14091" width="6.33203125" style="221" customWidth="1"/>
    <col min="14092" max="14093" width="4.6640625" style="221" customWidth="1"/>
    <col min="14094" max="14095" width="6.33203125" style="221" customWidth="1"/>
    <col min="14096" max="14096" width="7.6640625" style="221" customWidth="1"/>
    <col min="14097" max="14336" width="9.109375" style="221"/>
    <col min="14337" max="14338" width="5.6640625" style="221" customWidth="1"/>
    <col min="14339" max="14339" width="3.6640625" style="221" customWidth="1"/>
    <col min="14340" max="14340" width="51.88671875" style="221" customWidth="1"/>
    <col min="14341" max="14342" width="6.6640625" style="221" customWidth="1"/>
    <col min="14343" max="14347" width="6.33203125" style="221" customWidth="1"/>
    <col min="14348" max="14349" width="4.6640625" style="221" customWidth="1"/>
    <col min="14350" max="14351" width="6.33203125" style="221" customWidth="1"/>
    <col min="14352" max="14352" width="7.6640625" style="221" customWidth="1"/>
    <col min="14353" max="14592" width="9.109375" style="221"/>
    <col min="14593" max="14594" width="5.6640625" style="221" customWidth="1"/>
    <col min="14595" max="14595" width="3.6640625" style="221" customWidth="1"/>
    <col min="14596" max="14596" width="51.88671875" style="221" customWidth="1"/>
    <col min="14597" max="14598" width="6.6640625" style="221" customWidth="1"/>
    <col min="14599" max="14603" width="6.33203125" style="221" customWidth="1"/>
    <col min="14604" max="14605" width="4.6640625" style="221" customWidth="1"/>
    <col min="14606" max="14607" width="6.33203125" style="221" customWidth="1"/>
    <col min="14608" max="14608" width="7.6640625" style="221" customWidth="1"/>
    <col min="14609" max="14848" width="9.109375" style="221"/>
    <col min="14849" max="14850" width="5.6640625" style="221" customWidth="1"/>
    <col min="14851" max="14851" width="3.6640625" style="221" customWidth="1"/>
    <col min="14852" max="14852" width="51.88671875" style="221" customWidth="1"/>
    <col min="14853" max="14854" width="6.6640625" style="221" customWidth="1"/>
    <col min="14855" max="14859" width="6.33203125" style="221" customWidth="1"/>
    <col min="14860" max="14861" width="4.6640625" style="221" customWidth="1"/>
    <col min="14862" max="14863" width="6.33203125" style="221" customWidth="1"/>
    <col min="14864" max="14864" width="7.6640625" style="221" customWidth="1"/>
    <col min="14865" max="15104" width="9.109375" style="221"/>
    <col min="15105" max="15106" width="5.6640625" style="221" customWidth="1"/>
    <col min="15107" max="15107" width="3.6640625" style="221" customWidth="1"/>
    <col min="15108" max="15108" width="51.88671875" style="221" customWidth="1"/>
    <col min="15109" max="15110" width="6.6640625" style="221" customWidth="1"/>
    <col min="15111" max="15115" width="6.33203125" style="221" customWidth="1"/>
    <col min="15116" max="15117" width="4.6640625" style="221" customWidth="1"/>
    <col min="15118" max="15119" width="6.33203125" style="221" customWidth="1"/>
    <col min="15120" max="15120" width="7.6640625" style="221" customWidth="1"/>
    <col min="15121" max="15360" width="9.109375" style="221"/>
    <col min="15361" max="15362" width="5.6640625" style="221" customWidth="1"/>
    <col min="15363" max="15363" width="3.6640625" style="221" customWidth="1"/>
    <col min="15364" max="15364" width="51.88671875" style="221" customWidth="1"/>
    <col min="15365" max="15366" width="6.6640625" style="221" customWidth="1"/>
    <col min="15367" max="15371" width="6.33203125" style="221" customWidth="1"/>
    <col min="15372" max="15373" width="4.6640625" style="221" customWidth="1"/>
    <col min="15374" max="15375" width="6.33203125" style="221" customWidth="1"/>
    <col min="15376" max="15376" width="7.6640625" style="221" customWidth="1"/>
    <col min="15377" max="15616" width="9.109375" style="221"/>
    <col min="15617" max="15618" width="5.6640625" style="221" customWidth="1"/>
    <col min="15619" max="15619" width="3.6640625" style="221" customWidth="1"/>
    <col min="15620" max="15620" width="51.88671875" style="221" customWidth="1"/>
    <col min="15621" max="15622" width="6.6640625" style="221" customWidth="1"/>
    <col min="15623" max="15627" width="6.33203125" style="221" customWidth="1"/>
    <col min="15628" max="15629" width="4.6640625" style="221" customWidth="1"/>
    <col min="15630" max="15631" width="6.33203125" style="221" customWidth="1"/>
    <col min="15632" max="15632" width="7.6640625" style="221" customWidth="1"/>
    <col min="15633" max="15872" width="9.109375" style="221"/>
    <col min="15873" max="15874" width="5.6640625" style="221" customWidth="1"/>
    <col min="15875" max="15875" width="3.6640625" style="221" customWidth="1"/>
    <col min="15876" max="15876" width="51.88671875" style="221" customWidth="1"/>
    <col min="15877" max="15878" width="6.6640625" style="221" customWidth="1"/>
    <col min="15879" max="15883" width="6.33203125" style="221" customWidth="1"/>
    <col min="15884" max="15885" width="4.6640625" style="221" customWidth="1"/>
    <col min="15886" max="15887" width="6.33203125" style="221" customWidth="1"/>
    <col min="15888" max="15888" width="7.6640625" style="221" customWidth="1"/>
    <col min="15889" max="16128" width="9.109375" style="221"/>
    <col min="16129" max="16130" width="5.6640625" style="221" customWidth="1"/>
    <col min="16131" max="16131" width="3.6640625" style="221" customWidth="1"/>
    <col min="16132" max="16132" width="51.88671875" style="221" customWidth="1"/>
    <col min="16133" max="16134" width="6.6640625" style="221" customWidth="1"/>
    <col min="16135" max="16139" width="6.33203125" style="221" customWidth="1"/>
    <col min="16140" max="16141" width="4.6640625" style="221" customWidth="1"/>
    <col min="16142" max="16143" width="6.33203125" style="221" customWidth="1"/>
    <col min="16144" max="16144" width="7.6640625" style="221" customWidth="1"/>
    <col min="16145" max="16384" width="9.109375" style="221"/>
  </cols>
  <sheetData>
    <row r="1" spans="1:16" ht="15" customHeight="1" x14ac:dyDescent="0.3">
      <c r="A1" s="471" t="s">
        <v>213</v>
      </c>
      <c r="B1" s="471" t="s">
        <v>214</v>
      </c>
      <c r="C1" s="953" t="s">
        <v>215</v>
      </c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</row>
    <row r="2" spans="1:16" ht="15" customHeight="1" x14ac:dyDescent="0.3">
      <c r="A2" s="472"/>
      <c r="B2" s="472"/>
      <c r="C2" s="954" t="s">
        <v>0</v>
      </c>
      <c r="D2" s="959" t="s">
        <v>216</v>
      </c>
      <c r="E2" s="956" t="s">
        <v>217</v>
      </c>
      <c r="F2" s="958" t="s">
        <v>218</v>
      </c>
      <c r="G2" s="958"/>
      <c r="H2" s="958"/>
      <c r="I2" s="958"/>
      <c r="J2" s="958"/>
      <c r="K2" s="767"/>
      <c r="L2" s="971" t="s">
        <v>219</v>
      </c>
      <c r="M2" s="972"/>
      <c r="N2" s="956" t="s">
        <v>220</v>
      </c>
      <c r="O2" s="956" t="s">
        <v>221</v>
      </c>
      <c r="P2" s="956" t="s">
        <v>222</v>
      </c>
    </row>
    <row r="3" spans="1:16" ht="15" customHeight="1" x14ac:dyDescent="0.3">
      <c r="A3" s="472"/>
      <c r="B3" s="472"/>
      <c r="C3" s="954"/>
      <c r="D3" s="959"/>
      <c r="E3" s="956"/>
      <c r="F3" s="956" t="s">
        <v>9</v>
      </c>
      <c r="G3" s="955" t="s">
        <v>223</v>
      </c>
      <c r="H3" s="955"/>
      <c r="I3" s="955"/>
      <c r="J3" s="955"/>
      <c r="K3" s="956" t="s">
        <v>224</v>
      </c>
      <c r="L3" s="973"/>
      <c r="M3" s="974"/>
      <c r="N3" s="956"/>
      <c r="O3" s="956"/>
      <c r="P3" s="956"/>
    </row>
    <row r="4" spans="1:16" ht="15" customHeight="1" x14ac:dyDescent="0.3">
      <c r="A4" s="472"/>
      <c r="B4" s="472"/>
      <c r="C4" s="954"/>
      <c r="D4" s="959"/>
      <c r="E4" s="956"/>
      <c r="F4" s="767"/>
      <c r="G4" s="956" t="s">
        <v>225</v>
      </c>
      <c r="H4" s="958" t="s">
        <v>226</v>
      </c>
      <c r="I4" s="767"/>
      <c r="J4" s="767"/>
      <c r="K4" s="767"/>
      <c r="L4" s="973"/>
      <c r="M4" s="974"/>
      <c r="N4" s="956"/>
      <c r="O4" s="956"/>
      <c r="P4" s="956"/>
    </row>
    <row r="5" spans="1:16" ht="15" customHeight="1" x14ac:dyDescent="0.3">
      <c r="A5" s="472"/>
      <c r="B5" s="472"/>
      <c r="C5" s="954"/>
      <c r="D5" s="959"/>
      <c r="E5" s="956"/>
      <c r="F5" s="767"/>
      <c r="G5" s="957"/>
      <c r="H5" s="956" t="s">
        <v>15</v>
      </c>
      <c r="I5" s="956" t="s">
        <v>227</v>
      </c>
      <c r="J5" s="956" t="s">
        <v>262</v>
      </c>
      <c r="K5" s="767"/>
      <c r="L5" s="973"/>
      <c r="M5" s="974"/>
      <c r="N5" s="956"/>
      <c r="O5" s="956"/>
      <c r="P5" s="956"/>
    </row>
    <row r="6" spans="1:16" ht="15" customHeight="1" x14ac:dyDescent="0.3">
      <c r="A6" s="472"/>
      <c r="B6" s="472"/>
      <c r="C6" s="954"/>
      <c r="D6" s="959"/>
      <c r="E6" s="956"/>
      <c r="F6" s="767"/>
      <c r="G6" s="957"/>
      <c r="H6" s="956"/>
      <c r="I6" s="956"/>
      <c r="J6" s="956"/>
      <c r="K6" s="767"/>
      <c r="L6" s="973"/>
      <c r="M6" s="974"/>
      <c r="N6" s="956"/>
      <c r="O6" s="956"/>
      <c r="P6" s="956"/>
    </row>
    <row r="7" spans="1:16" ht="15" customHeight="1" x14ac:dyDescent="0.3">
      <c r="A7" s="472"/>
      <c r="B7" s="472"/>
      <c r="C7" s="954"/>
      <c r="D7" s="959"/>
      <c r="E7" s="956"/>
      <c r="F7" s="767"/>
      <c r="G7" s="957"/>
      <c r="H7" s="956"/>
      <c r="I7" s="956"/>
      <c r="J7" s="956"/>
      <c r="K7" s="767"/>
      <c r="L7" s="973"/>
      <c r="M7" s="974"/>
      <c r="N7" s="956"/>
      <c r="O7" s="956"/>
      <c r="P7" s="956"/>
    </row>
    <row r="8" spans="1:16" ht="15" customHeight="1" x14ac:dyDescent="0.3">
      <c r="A8" s="472"/>
      <c r="B8" s="472"/>
      <c r="C8" s="954"/>
      <c r="D8" s="959"/>
      <c r="E8" s="960"/>
      <c r="F8" s="768"/>
      <c r="G8" s="961"/>
      <c r="H8" s="960"/>
      <c r="I8" s="960"/>
      <c r="J8" s="960"/>
      <c r="K8" s="768"/>
      <c r="L8" s="975"/>
      <c r="M8" s="976"/>
      <c r="N8" s="956"/>
      <c r="O8" s="956"/>
      <c r="P8" s="956"/>
    </row>
    <row r="9" spans="1:16" ht="15" customHeight="1" x14ac:dyDescent="0.3">
      <c r="A9" s="472" t="s">
        <v>94</v>
      </c>
      <c r="B9" s="472" t="s">
        <v>230</v>
      </c>
      <c r="C9" s="570">
        <v>1</v>
      </c>
      <c r="D9" s="488" t="s">
        <v>39</v>
      </c>
      <c r="E9" s="513">
        <v>3</v>
      </c>
      <c r="F9" s="514">
        <f t="shared" ref="F9" si="0">E9*30</f>
        <v>90</v>
      </c>
      <c r="G9" s="339">
        <f t="shared" ref="G9:G10" si="1">SUM(H9+I9+J9)</f>
        <v>45</v>
      </c>
      <c r="H9" s="514">
        <v>30</v>
      </c>
      <c r="I9" s="515"/>
      <c r="J9" s="515">
        <v>15</v>
      </c>
      <c r="K9" s="339">
        <f t="shared" ref="K9:K10" si="2">F9-G9</f>
        <v>45</v>
      </c>
      <c r="L9" s="979">
        <f>G9/15</f>
        <v>3</v>
      </c>
      <c r="M9" s="948"/>
      <c r="N9" s="570" t="s">
        <v>229</v>
      </c>
      <c r="O9" s="478">
        <f>G9/F9*100</f>
        <v>50</v>
      </c>
      <c r="P9" s="479" t="s">
        <v>232</v>
      </c>
    </row>
    <row r="10" spans="1:16" ht="15" customHeight="1" x14ac:dyDescent="0.3">
      <c r="A10" s="472" t="s">
        <v>94</v>
      </c>
      <c r="B10" s="472" t="s">
        <v>230</v>
      </c>
      <c r="C10" s="570">
        <v>2</v>
      </c>
      <c r="D10" s="488" t="s">
        <v>151</v>
      </c>
      <c r="E10" s="513">
        <v>4</v>
      </c>
      <c r="F10" s="514">
        <f>E10*30</f>
        <v>120</v>
      </c>
      <c r="G10" s="339">
        <f t="shared" si="1"/>
        <v>60</v>
      </c>
      <c r="H10" s="514">
        <v>30</v>
      </c>
      <c r="I10" s="515"/>
      <c r="J10" s="515">
        <v>30</v>
      </c>
      <c r="K10" s="339">
        <f t="shared" si="2"/>
        <v>60</v>
      </c>
      <c r="L10" s="979">
        <f t="shared" ref="L10:L12" si="3">G10/15</f>
        <v>4</v>
      </c>
      <c r="M10" s="948"/>
      <c r="N10" s="570" t="s">
        <v>229</v>
      </c>
      <c r="O10" s="478">
        <f t="shared" ref="O10" si="4">G10/F10*100</f>
        <v>50</v>
      </c>
      <c r="P10" s="494" t="s">
        <v>232</v>
      </c>
    </row>
    <row r="11" spans="1:16" ht="15" customHeight="1" x14ac:dyDescent="0.3">
      <c r="A11" s="472" t="s">
        <v>94</v>
      </c>
      <c r="B11" s="472" t="s">
        <v>230</v>
      </c>
      <c r="C11" s="570">
        <v>3</v>
      </c>
      <c r="D11" s="488" t="s">
        <v>265</v>
      </c>
      <c r="E11" s="475">
        <v>5</v>
      </c>
      <c r="F11" s="476">
        <f t="shared" ref="F11:F15" si="5">E11*30</f>
        <v>150</v>
      </c>
      <c r="G11" s="26">
        <f>SUM(H11+I11+J11)</f>
        <v>60</v>
      </c>
      <c r="H11" s="476">
        <v>16</v>
      </c>
      <c r="I11" s="477"/>
      <c r="J11" s="477">
        <v>44</v>
      </c>
      <c r="K11" s="26">
        <f>F11-G11</f>
        <v>90</v>
      </c>
      <c r="L11" s="979">
        <f t="shared" si="3"/>
        <v>4</v>
      </c>
      <c r="M11" s="948"/>
      <c r="N11" s="570" t="s">
        <v>231</v>
      </c>
      <c r="O11" s="478">
        <f>G11/F11*100</f>
        <v>40</v>
      </c>
      <c r="P11" s="494" t="s">
        <v>232</v>
      </c>
    </row>
    <row r="12" spans="1:16" ht="15" customHeight="1" x14ac:dyDescent="0.3">
      <c r="A12" s="472" t="s">
        <v>94</v>
      </c>
      <c r="B12" s="472" t="s">
        <v>230</v>
      </c>
      <c r="C12" s="570">
        <v>4</v>
      </c>
      <c r="D12" s="488" t="s">
        <v>347</v>
      </c>
      <c r="E12" s="475">
        <v>4</v>
      </c>
      <c r="F12" s="476">
        <f t="shared" si="5"/>
        <v>120</v>
      </c>
      <c r="G12" s="26">
        <f t="shared" ref="G12:G14" si="6">SUM(H12+I12+J12)</f>
        <v>60</v>
      </c>
      <c r="H12" s="27">
        <v>12</v>
      </c>
      <c r="I12" s="27"/>
      <c r="J12" s="27">
        <v>48</v>
      </c>
      <c r="K12" s="26">
        <f>F12-G12</f>
        <v>60</v>
      </c>
      <c r="L12" s="947">
        <f t="shared" si="3"/>
        <v>4</v>
      </c>
      <c r="M12" s="948"/>
      <c r="N12" s="570" t="s">
        <v>231</v>
      </c>
      <c r="O12" s="478">
        <f t="shared" ref="O12" si="7">G12/F12*100</f>
        <v>50</v>
      </c>
      <c r="P12" s="494" t="s">
        <v>232</v>
      </c>
    </row>
    <row r="13" spans="1:16" ht="15" customHeight="1" x14ac:dyDescent="0.3">
      <c r="A13" s="472" t="s">
        <v>94</v>
      </c>
      <c r="B13" s="472" t="s">
        <v>230</v>
      </c>
      <c r="C13" s="570">
        <v>5</v>
      </c>
      <c r="D13" s="488" t="s">
        <v>349</v>
      </c>
      <c r="E13" s="475">
        <v>4</v>
      </c>
      <c r="F13" s="476">
        <f t="shared" si="5"/>
        <v>120</v>
      </c>
      <c r="G13" s="26">
        <f t="shared" si="6"/>
        <v>60</v>
      </c>
      <c r="H13" s="27">
        <v>12</v>
      </c>
      <c r="I13" s="27"/>
      <c r="J13" s="27">
        <v>48</v>
      </c>
      <c r="K13" s="26">
        <f>F13-G13</f>
        <v>60</v>
      </c>
      <c r="L13" s="948">
        <f>G13/15</f>
        <v>4</v>
      </c>
      <c r="M13" s="949"/>
      <c r="N13" s="570" t="s">
        <v>231</v>
      </c>
      <c r="O13" s="478">
        <f>G13/F13*100</f>
        <v>50</v>
      </c>
      <c r="P13" s="479" t="s">
        <v>232</v>
      </c>
    </row>
    <row r="14" spans="1:16" ht="15" customHeight="1" x14ac:dyDescent="0.3">
      <c r="A14" s="472" t="s">
        <v>94</v>
      </c>
      <c r="B14" s="472" t="s">
        <v>230</v>
      </c>
      <c r="C14" s="570">
        <v>6</v>
      </c>
      <c r="D14" s="488" t="s">
        <v>187</v>
      </c>
      <c r="E14" s="480">
        <v>2</v>
      </c>
      <c r="F14" s="570">
        <f t="shared" si="5"/>
        <v>60</v>
      </c>
      <c r="G14" s="26">
        <f t="shared" si="6"/>
        <v>30</v>
      </c>
      <c r="H14" s="570"/>
      <c r="I14" s="570"/>
      <c r="J14" s="570">
        <v>30</v>
      </c>
      <c r="K14" s="570">
        <f t="shared" ref="K14:K15" si="8">F14-G14</f>
        <v>30</v>
      </c>
      <c r="L14" s="947">
        <f t="shared" ref="L14:L15" si="9">G14/15</f>
        <v>2</v>
      </c>
      <c r="M14" s="948"/>
      <c r="N14" s="570" t="s">
        <v>229</v>
      </c>
      <c r="O14" s="478">
        <f>G14/F14*100</f>
        <v>50</v>
      </c>
      <c r="P14" s="494" t="s">
        <v>232</v>
      </c>
    </row>
    <row r="15" spans="1:16" ht="14.55" customHeight="1" x14ac:dyDescent="0.3">
      <c r="A15" s="472" t="s">
        <v>229</v>
      </c>
      <c r="B15" s="472" t="s">
        <v>233</v>
      </c>
      <c r="C15" s="570">
        <v>7</v>
      </c>
      <c r="D15" s="474" t="s">
        <v>319</v>
      </c>
      <c r="E15" s="475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49">
        <f t="shared" si="9"/>
        <v>3</v>
      </c>
      <c r="M15" s="949"/>
      <c r="N15" s="570" t="s">
        <v>229</v>
      </c>
      <c r="O15" s="478">
        <f t="shared" ref="O15" si="10">G15/F15*100</f>
        <v>50</v>
      </c>
      <c r="P15" s="479"/>
    </row>
    <row r="16" spans="1:16" ht="15" customHeight="1" x14ac:dyDescent="0.3">
      <c r="A16" s="472"/>
      <c r="B16" s="472"/>
      <c r="C16" s="414"/>
      <c r="D16" s="481" t="s">
        <v>14</v>
      </c>
      <c r="E16" s="517">
        <f t="shared" ref="E16:L16" si="11">SUM(E9:E15)</f>
        <v>25</v>
      </c>
      <c r="F16" s="490">
        <f t="shared" si="11"/>
        <v>750</v>
      </c>
      <c r="G16" s="490">
        <f t="shared" si="11"/>
        <v>360</v>
      </c>
      <c r="H16" s="490">
        <f t="shared" si="11"/>
        <v>130</v>
      </c>
      <c r="I16" s="490">
        <f t="shared" si="11"/>
        <v>15</v>
      </c>
      <c r="J16" s="490">
        <f t="shared" si="11"/>
        <v>215</v>
      </c>
      <c r="K16" s="490">
        <f t="shared" si="11"/>
        <v>390</v>
      </c>
      <c r="L16" s="980">
        <f t="shared" si="11"/>
        <v>24</v>
      </c>
      <c r="M16" s="981"/>
      <c r="N16" s="482"/>
      <c r="O16" s="482"/>
      <c r="P16" s="479"/>
    </row>
    <row r="17" spans="1:16" ht="15" customHeight="1" x14ac:dyDescent="0.3">
      <c r="A17" s="472"/>
      <c r="B17" s="472"/>
      <c r="C17" s="472"/>
      <c r="D17" s="483" t="s">
        <v>234</v>
      </c>
      <c r="E17" s="484">
        <f>30-E16</f>
        <v>5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487"/>
    </row>
    <row r="18" spans="1:16" ht="15" customHeight="1" x14ac:dyDescent="0.3">
      <c r="A18" s="472"/>
      <c r="B18" s="472"/>
      <c r="C18" s="953" t="s">
        <v>235</v>
      </c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</row>
    <row r="19" spans="1:16" ht="15" customHeight="1" x14ac:dyDescent="0.3">
      <c r="A19" s="472"/>
      <c r="B19" s="472"/>
      <c r="C19" s="954" t="s">
        <v>0</v>
      </c>
      <c r="D19" s="959" t="s">
        <v>216</v>
      </c>
      <c r="E19" s="956" t="s">
        <v>217</v>
      </c>
      <c r="F19" s="958" t="s">
        <v>218</v>
      </c>
      <c r="G19" s="958"/>
      <c r="H19" s="958"/>
      <c r="I19" s="958"/>
      <c r="J19" s="958"/>
      <c r="K19" s="767"/>
      <c r="L19" s="963" t="s">
        <v>219</v>
      </c>
      <c r="M19" s="964"/>
      <c r="N19" s="956" t="s">
        <v>220</v>
      </c>
      <c r="O19" s="956" t="s">
        <v>221</v>
      </c>
      <c r="P19" s="956" t="s">
        <v>222</v>
      </c>
    </row>
    <row r="20" spans="1:16" ht="15" customHeight="1" x14ac:dyDescent="0.3">
      <c r="A20" s="472"/>
      <c r="B20" s="472"/>
      <c r="C20" s="954"/>
      <c r="D20" s="959"/>
      <c r="E20" s="956"/>
      <c r="F20" s="956" t="s">
        <v>9</v>
      </c>
      <c r="G20" s="955" t="s">
        <v>223</v>
      </c>
      <c r="H20" s="955"/>
      <c r="I20" s="955"/>
      <c r="J20" s="955"/>
      <c r="K20" s="956" t="s">
        <v>224</v>
      </c>
      <c r="L20" s="965"/>
      <c r="M20" s="966"/>
      <c r="N20" s="956"/>
      <c r="O20" s="956"/>
      <c r="P20" s="956"/>
    </row>
    <row r="21" spans="1:16" ht="13.2" customHeight="1" x14ac:dyDescent="0.3">
      <c r="A21" s="472"/>
      <c r="B21" s="472"/>
      <c r="C21" s="954"/>
      <c r="D21" s="959"/>
      <c r="E21" s="956"/>
      <c r="F21" s="767"/>
      <c r="G21" s="956" t="s">
        <v>225</v>
      </c>
      <c r="H21" s="958" t="s">
        <v>226</v>
      </c>
      <c r="I21" s="767"/>
      <c r="J21" s="767"/>
      <c r="K21" s="767"/>
      <c r="L21" s="965"/>
      <c r="M21" s="966"/>
      <c r="N21" s="956"/>
      <c r="O21" s="956"/>
      <c r="P21" s="956"/>
    </row>
    <row r="22" spans="1:16" ht="10.199999999999999" customHeight="1" x14ac:dyDescent="0.3">
      <c r="A22" s="472"/>
      <c r="B22" s="472"/>
      <c r="C22" s="954"/>
      <c r="D22" s="959"/>
      <c r="E22" s="956"/>
      <c r="F22" s="767"/>
      <c r="G22" s="957"/>
      <c r="H22" s="956" t="s">
        <v>15</v>
      </c>
      <c r="I22" s="956" t="s">
        <v>227</v>
      </c>
      <c r="J22" s="956" t="s">
        <v>262</v>
      </c>
      <c r="K22" s="767"/>
      <c r="L22" s="965"/>
      <c r="M22" s="966"/>
      <c r="N22" s="956"/>
      <c r="O22" s="956"/>
      <c r="P22" s="956"/>
    </row>
    <row r="23" spans="1:16" ht="14.55" customHeight="1" x14ac:dyDescent="0.3">
      <c r="A23" s="472"/>
      <c r="B23" s="472"/>
      <c r="C23" s="954"/>
      <c r="D23" s="959"/>
      <c r="E23" s="956"/>
      <c r="F23" s="767"/>
      <c r="G23" s="957"/>
      <c r="H23" s="956"/>
      <c r="I23" s="956"/>
      <c r="J23" s="956"/>
      <c r="K23" s="767"/>
      <c r="L23" s="965"/>
      <c r="M23" s="966"/>
      <c r="N23" s="956"/>
      <c r="O23" s="956"/>
      <c r="P23" s="956"/>
    </row>
    <row r="24" spans="1:16" ht="14.55" customHeight="1" x14ac:dyDescent="0.3">
      <c r="A24" s="472"/>
      <c r="B24" s="472"/>
      <c r="C24" s="954"/>
      <c r="D24" s="959"/>
      <c r="E24" s="956"/>
      <c r="F24" s="767"/>
      <c r="G24" s="957"/>
      <c r="H24" s="956"/>
      <c r="I24" s="956"/>
      <c r="J24" s="956"/>
      <c r="K24" s="767"/>
      <c r="L24" s="967"/>
      <c r="M24" s="968"/>
      <c r="N24" s="956"/>
      <c r="O24" s="956"/>
      <c r="P24" s="956"/>
    </row>
    <row r="25" spans="1:16" ht="14.55" customHeight="1" x14ac:dyDescent="0.3">
      <c r="A25" s="472"/>
      <c r="B25" s="472"/>
      <c r="C25" s="954"/>
      <c r="D25" s="959"/>
      <c r="E25" s="960"/>
      <c r="F25" s="768"/>
      <c r="G25" s="961"/>
      <c r="H25" s="960"/>
      <c r="I25" s="960"/>
      <c r="J25" s="960"/>
      <c r="K25" s="768"/>
      <c r="L25" s="467" t="s">
        <v>21</v>
      </c>
      <c r="M25" s="467" t="s">
        <v>22</v>
      </c>
      <c r="N25" s="956"/>
      <c r="O25" s="956"/>
      <c r="P25" s="956"/>
    </row>
    <row r="26" spans="1:16" ht="14.55" customHeight="1" x14ac:dyDescent="0.3">
      <c r="A26" s="472" t="s">
        <v>229</v>
      </c>
      <c r="B26" s="472" t="s">
        <v>230</v>
      </c>
      <c r="C26" s="570">
        <v>1</v>
      </c>
      <c r="D26" s="488" t="s">
        <v>239</v>
      </c>
      <c r="E26" s="513">
        <v>3</v>
      </c>
      <c r="F26" s="514">
        <f>E26*30</f>
        <v>90</v>
      </c>
      <c r="G26" s="339">
        <f t="shared" ref="G26:G28" si="12">SUM(H26+I26+J26)</f>
        <v>36</v>
      </c>
      <c r="H26" s="514">
        <v>18</v>
      </c>
      <c r="I26" s="515"/>
      <c r="J26" s="515">
        <v>18</v>
      </c>
      <c r="K26" s="339">
        <f>F26-G26</f>
        <v>54</v>
      </c>
      <c r="L26" s="569"/>
      <c r="M26" s="569">
        <f>G26/9</f>
        <v>4</v>
      </c>
      <c r="N26" s="570" t="s">
        <v>237</v>
      </c>
      <c r="O26" s="478">
        <f t="shared" ref="O26:O32" si="13">G26/F26*100</f>
        <v>40</v>
      </c>
      <c r="P26" s="479" t="s">
        <v>232</v>
      </c>
    </row>
    <row r="27" spans="1:16" ht="30" customHeight="1" x14ac:dyDescent="0.3">
      <c r="A27" s="472" t="s">
        <v>229</v>
      </c>
      <c r="B27" s="472" t="s">
        <v>230</v>
      </c>
      <c r="C27" s="625">
        <v>2</v>
      </c>
      <c r="D27" s="488" t="s">
        <v>361</v>
      </c>
      <c r="E27" s="480">
        <v>3</v>
      </c>
      <c r="F27" s="625">
        <f t="shared" ref="F27" si="14">E27*30</f>
        <v>90</v>
      </c>
      <c r="G27" s="26">
        <f t="shared" ref="G27" si="15">SUM(H27+I27+J27)</f>
        <v>60</v>
      </c>
      <c r="H27" s="625">
        <v>36</v>
      </c>
      <c r="I27" s="625"/>
      <c r="J27" s="625">
        <v>24</v>
      </c>
      <c r="K27" s="625">
        <f t="shared" ref="K27" si="16">F27-G27</f>
        <v>30</v>
      </c>
      <c r="L27" s="624">
        <v>5</v>
      </c>
      <c r="M27" s="624">
        <v>5</v>
      </c>
      <c r="N27" s="598" t="s">
        <v>363</v>
      </c>
      <c r="O27" s="478">
        <f t="shared" ref="O27" si="17">G27/F27*100</f>
        <v>66.666666666666657</v>
      </c>
      <c r="P27" s="494"/>
    </row>
    <row r="28" spans="1:16" ht="14.55" customHeight="1" x14ac:dyDescent="0.3">
      <c r="A28" s="472" t="s">
        <v>94</v>
      </c>
      <c r="B28" s="472" t="s">
        <v>230</v>
      </c>
      <c r="C28" s="625">
        <v>3</v>
      </c>
      <c r="D28" s="488" t="s">
        <v>187</v>
      </c>
      <c r="E28" s="480">
        <v>1</v>
      </c>
      <c r="F28" s="570">
        <f t="shared" ref="F28:F30" si="18">E28*30</f>
        <v>30</v>
      </c>
      <c r="G28" s="26">
        <f t="shared" si="12"/>
        <v>18</v>
      </c>
      <c r="H28" s="570"/>
      <c r="I28" s="570"/>
      <c r="J28" s="570">
        <v>18</v>
      </c>
      <c r="K28" s="570">
        <f t="shared" ref="K28:K30" si="19">F28-G28</f>
        <v>12</v>
      </c>
      <c r="L28" s="569">
        <v>1</v>
      </c>
      <c r="M28" s="569">
        <v>1</v>
      </c>
      <c r="N28" s="570" t="s">
        <v>237</v>
      </c>
      <c r="O28" s="478">
        <f t="shared" si="13"/>
        <v>60</v>
      </c>
      <c r="P28" s="494" t="s">
        <v>232</v>
      </c>
    </row>
    <row r="29" spans="1:16" ht="15" customHeight="1" x14ac:dyDescent="0.3">
      <c r="A29" s="472" t="s">
        <v>94</v>
      </c>
      <c r="B29" s="472" t="s">
        <v>230</v>
      </c>
      <c r="C29" s="625">
        <v>4</v>
      </c>
      <c r="D29" s="488" t="s">
        <v>95</v>
      </c>
      <c r="E29" s="475">
        <v>5</v>
      </c>
      <c r="F29" s="27">
        <f t="shared" si="18"/>
        <v>150</v>
      </c>
      <c r="G29" s="26">
        <f>SUM(H29+I29+J29)</f>
        <v>72</v>
      </c>
      <c r="H29" s="26">
        <v>36</v>
      </c>
      <c r="I29" s="26"/>
      <c r="J29" s="26">
        <v>36</v>
      </c>
      <c r="K29" s="26">
        <f t="shared" si="19"/>
        <v>78</v>
      </c>
      <c r="L29" s="568">
        <f>G29/18</f>
        <v>4</v>
      </c>
      <c r="M29" s="569">
        <f>G29/18</f>
        <v>4</v>
      </c>
      <c r="N29" s="570" t="s">
        <v>236</v>
      </c>
      <c r="O29" s="478">
        <f t="shared" si="13"/>
        <v>48</v>
      </c>
      <c r="P29" s="479" t="s">
        <v>232</v>
      </c>
    </row>
    <row r="30" spans="1:16" ht="15" customHeight="1" x14ac:dyDescent="0.3">
      <c r="A30" s="472" t="s">
        <v>94</v>
      </c>
      <c r="B30" s="472" t="s">
        <v>230</v>
      </c>
      <c r="C30" s="625">
        <v>5</v>
      </c>
      <c r="D30" s="488" t="s">
        <v>150</v>
      </c>
      <c r="E30" s="513">
        <v>5</v>
      </c>
      <c r="F30" s="99">
        <f t="shared" si="18"/>
        <v>150</v>
      </c>
      <c r="G30" s="339">
        <f>SUM(H30+I30+J30)</f>
        <v>72</v>
      </c>
      <c r="H30" s="339">
        <v>36</v>
      </c>
      <c r="I30" s="339"/>
      <c r="J30" s="339">
        <v>36</v>
      </c>
      <c r="K30" s="339">
        <f t="shared" si="19"/>
        <v>78</v>
      </c>
      <c r="L30" s="568">
        <f>G30/18</f>
        <v>4</v>
      </c>
      <c r="M30" s="569">
        <f>G30/18</f>
        <v>4</v>
      </c>
      <c r="N30" s="570" t="s">
        <v>236</v>
      </c>
      <c r="O30" s="478">
        <f t="shared" si="13"/>
        <v>48</v>
      </c>
      <c r="P30" s="494" t="s">
        <v>232</v>
      </c>
    </row>
    <row r="31" spans="1:16" ht="14.55" customHeight="1" x14ac:dyDescent="0.3">
      <c r="A31" s="472" t="s">
        <v>94</v>
      </c>
      <c r="B31" s="472" t="s">
        <v>230</v>
      </c>
      <c r="C31" s="625">
        <v>6</v>
      </c>
      <c r="D31" s="488" t="s">
        <v>55</v>
      </c>
      <c r="E31" s="513">
        <v>4</v>
      </c>
      <c r="F31" s="514">
        <f>E31*30</f>
        <v>120</v>
      </c>
      <c r="G31" s="339">
        <f>SUM(H31+I31+J31)</f>
        <v>54</v>
      </c>
      <c r="H31" s="514">
        <v>28</v>
      </c>
      <c r="I31" s="515"/>
      <c r="J31" s="515">
        <v>26</v>
      </c>
      <c r="K31" s="339">
        <f>F31-G31</f>
        <v>66</v>
      </c>
      <c r="L31" s="569">
        <f>36/9</f>
        <v>4</v>
      </c>
      <c r="M31" s="569">
        <f>18/9</f>
        <v>2</v>
      </c>
      <c r="N31" s="570" t="s">
        <v>236</v>
      </c>
      <c r="O31" s="478">
        <f t="shared" si="13"/>
        <v>45</v>
      </c>
      <c r="P31" s="479" t="s">
        <v>232</v>
      </c>
    </row>
    <row r="32" spans="1:16" ht="15" customHeight="1" x14ac:dyDescent="0.3">
      <c r="A32" s="472" t="s">
        <v>94</v>
      </c>
      <c r="B32" s="472" t="s">
        <v>230</v>
      </c>
      <c r="C32" s="625">
        <v>7</v>
      </c>
      <c r="D32" s="474" t="s">
        <v>64</v>
      </c>
      <c r="E32" s="475">
        <v>3</v>
      </c>
      <c r="F32" s="27">
        <f>E32*30</f>
        <v>90</v>
      </c>
      <c r="G32" s="26">
        <f t="shared" ref="G32" si="20">SUM(H32+I32+J32)</f>
        <v>60</v>
      </c>
      <c r="H32" s="476"/>
      <c r="I32" s="477"/>
      <c r="J32" s="477">
        <v>60</v>
      </c>
      <c r="K32" s="26">
        <f>F32-G32</f>
        <v>30</v>
      </c>
      <c r="L32" s="29"/>
      <c r="M32" s="30"/>
      <c r="N32" s="570" t="s">
        <v>237</v>
      </c>
      <c r="O32" s="478">
        <f t="shared" si="13"/>
        <v>66.666666666666657</v>
      </c>
      <c r="P32" s="479" t="s">
        <v>232</v>
      </c>
    </row>
    <row r="33" spans="1:16" ht="30" customHeight="1" x14ac:dyDescent="0.3">
      <c r="A33" s="472" t="s">
        <v>229</v>
      </c>
      <c r="B33" s="472" t="s">
        <v>233</v>
      </c>
      <c r="C33" s="625">
        <v>8</v>
      </c>
      <c r="D33" s="488" t="s">
        <v>261</v>
      </c>
      <c r="E33" s="475">
        <v>3</v>
      </c>
      <c r="F33" s="476">
        <f>E33*30</f>
        <v>90</v>
      </c>
      <c r="G33" s="476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69">
        <f>G33/9</f>
        <v>4</v>
      </c>
      <c r="M33" s="30"/>
      <c r="N33" s="598" t="s">
        <v>238</v>
      </c>
      <c r="O33" s="478">
        <f>G33/F33*100</f>
        <v>40</v>
      </c>
      <c r="P33" s="494"/>
    </row>
    <row r="34" spans="1:16" ht="30" customHeight="1" x14ac:dyDescent="0.3">
      <c r="A34" s="472" t="s">
        <v>229</v>
      </c>
      <c r="B34" s="472" t="s">
        <v>233</v>
      </c>
      <c r="C34" s="625">
        <v>9</v>
      </c>
      <c r="D34" s="488" t="s">
        <v>334</v>
      </c>
      <c r="E34" s="475">
        <v>3</v>
      </c>
      <c r="F34" s="476">
        <f>E34*30</f>
        <v>90</v>
      </c>
      <c r="G34" s="476">
        <f>H34+I34+J34</f>
        <v>36</v>
      </c>
      <c r="H34" s="27">
        <v>18</v>
      </c>
      <c r="I34" s="27"/>
      <c r="J34" s="27">
        <v>18</v>
      </c>
      <c r="K34" s="26">
        <f>F34-G34</f>
        <v>54</v>
      </c>
      <c r="L34" s="569"/>
      <c r="M34" s="569">
        <f>G34/9</f>
        <v>4</v>
      </c>
      <c r="N34" s="570" t="s">
        <v>237</v>
      </c>
      <c r="O34" s="478">
        <f>G34/F34*100</f>
        <v>40</v>
      </c>
      <c r="P34" s="494"/>
    </row>
    <row r="35" spans="1:16" ht="30" customHeight="1" x14ac:dyDescent="0.3">
      <c r="A35" s="472" t="s">
        <v>94</v>
      </c>
      <c r="B35" s="472" t="s">
        <v>233</v>
      </c>
      <c r="C35" s="625">
        <v>10</v>
      </c>
      <c r="D35" s="489" t="s">
        <v>320</v>
      </c>
      <c r="E35" s="510">
        <v>5</v>
      </c>
      <c r="F35" s="511">
        <f t="shared" ref="F35" si="21">E35*30</f>
        <v>150</v>
      </c>
      <c r="G35" s="511">
        <f>H35+I35+J35</f>
        <v>72</v>
      </c>
      <c r="H35" s="460">
        <v>18</v>
      </c>
      <c r="I35" s="460"/>
      <c r="J35" s="460">
        <v>54</v>
      </c>
      <c r="K35" s="512">
        <f t="shared" ref="K35" si="22">F35-G35</f>
        <v>78</v>
      </c>
      <c r="L35" s="569">
        <f>G35/9</f>
        <v>8</v>
      </c>
      <c r="M35" s="569"/>
      <c r="N35" s="598" t="s">
        <v>238</v>
      </c>
      <c r="O35" s="478">
        <f t="shared" ref="O35" si="23">G35/F35*100</f>
        <v>48</v>
      </c>
      <c r="P35" s="494" t="s">
        <v>232</v>
      </c>
    </row>
    <row r="36" spans="1:16" ht="15" customHeight="1" x14ac:dyDescent="0.3">
      <c r="A36" s="472"/>
      <c r="B36" s="472"/>
      <c r="C36" s="414"/>
      <c r="D36" s="489" t="s">
        <v>14</v>
      </c>
      <c r="E36" s="517">
        <f t="shared" ref="E36:M36" si="24">SUM(E26:E35)</f>
        <v>35</v>
      </c>
      <c r="F36" s="516">
        <f t="shared" si="24"/>
        <v>1050</v>
      </c>
      <c r="G36" s="516">
        <f t="shared" si="24"/>
        <v>516</v>
      </c>
      <c r="H36" s="516">
        <f t="shared" si="24"/>
        <v>208</v>
      </c>
      <c r="I36" s="516">
        <f t="shared" si="24"/>
        <v>0</v>
      </c>
      <c r="J36" s="516">
        <f t="shared" si="24"/>
        <v>308</v>
      </c>
      <c r="K36" s="516">
        <f t="shared" si="24"/>
        <v>534</v>
      </c>
      <c r="L36" s="516">
        <f t="shared" si="24"/>
        <v>30</v>
      </c>
      <c r="M36" s="516">
        <f t="shared" si="24"/>
        <v>24</v>
      </c>
      <c r="N36" s="482"/>
      <c r="O36" s="482"/>
      <c r="P36" s="491"/>
    </row>
    <row r="37" spans="1:16" ht="15" customHeight="1" x14ac:dyDescent="0.3">
      <c r="A37" s="472"/>
      <c r="B37" s="472"/>
      <c r="C37" s="472"/>
      <c r="D37" s="483" t="s">
        <v>234</v>
      </c>
      <c r="E37" s="484">
        <f>30-E36</f>
        <v>-5</v>
      </c>
      <c r="F37" s="486"/>
      <c r="G37" s="486"/>
      <c r="H37" s="486"/>
      <c r="I37" s="486"/>
      <c r="J37" s="486"/>
      <c r="K37" s="486"/>
      <c r="L37" s="486"/>
      <c r="M37" s="486"/>
      <c r="N37" s="486"/>
      <c r="O37" s="486"/>
      <c r="P37" s="487"/>
    </row>
    <row r="38" spans="1:16" ht="15" customHeight="1" x14ac:dyDescent="0.3">
      <c r="A38" s="472"/>
      <c r="B38" s="472"/>
      <c r="C38" s="953" t="s">
        <v>242</v>
      </c>
      <c r="D38" s="953"/>
      <c r="E38" s="953"/>
      <c r="F38" s="953"/>
      <c r="G38" s="953"/>
      <c r="H38" s="953"/>
      <c r="I38" s="953"/>
      <c r="J38" s="953"/>
      <c r="K38" s="953"/>
      <c r="L38" s="953"/>
      <c r="M38" s="953"/>
      <c r="N38" s="953"/>
      <c r="O38" s="953"/>
      <c r="P38" s="953"/>
    </row>
    <row r="39" spans="1:16" ht="13.2" customHeight="1" x14ac:dyDescent="0.3">
      <c r="A39" s="472"/>
      <c r="B39" s="472"/>
      <c r="C39" s="954" t="s">
        <v>0</v>
      </c>
      <c r="D39" s="959" t="s">
        <v>216</v>
      </c>
      <c r="E39" s="956" t="s">
        <v>217</v>
      </c>
      <c r="F39" s="958" t="s">
        <v>218</v>
      </c>
      <c r="G39" s="958"/>
      <c r="H39" s="958"/>
      <c r="I39" s="958"/>
      <c r="J39" s="958"/>
      <c r="K39" s="767"/>
      <c r="L39" s="971" t="s">
        <v>219</v>
      </c>
      <c r="M39" s="972"/>
      <c r="N39" s="956" t="s">
        <v>220</v>
      </c>
      <c r="O39" s="956" t="s">
        <v>221</v>
      </c>
      <c r="P39" s="956" t="s">
        <v>222</v>
      </c>
    </row>
    <row r="40" spans="1:16" ht="13.95" customHeight="1" x14ac:dyDescent="0.3">
      <c r="A40" s="472"/>
      <c r="B40" s="472"/>
      <c r="C40" s="954"/>
      <c r="D40" s="959"/>
      <c r="E40" s="956"/>
      <c r="F40" s="956" t="s">
        <v>9</v>
      </c>
      <c r="G40" s="955" t="s">
        <v>223</v>
      </c>
      <c r="H40" s="955"/>
      <c r="I40" s="955"/>
      <c r="J40" s="955"/>
      <c r="K40" s="956" t="s">
        <v>224</v>
      </c>
      <c r="L40" s="973"/>
      <c r="M40" s="974"/>
      <c r="N40" s="956"/>
      <c r="O40" s="956"/>
      <c r="P40" s="956"/>
    </row>
    <row r="41" spans="1:16" ht="13.95" customHeight="1" x14ac:dyDescent="0.3">
      <c r="A41" s="472"/>
      <c r="B41" s="472"/>
      <c r="C41" s="954"/>
      <c r="D41" s="959"/>
      <c r="E41" s="956"/>
      <c r="F41" s="767"/>
      <c r="G41" s="956" t="s">
        <v>225</v>
      </c>
      <c r="H41" s="958" t="s">
        <v>226</v>
      </c>
      <c r="I41" s="767"/>
      <c r="J41" s="767"/>
      <c r="K41" s="767"/>
      <c r="L41" s="973"/>
      <c r="M41" s="974"/>
      <c r="N41" s="956"/>
      <c r="O41" s="956"/>
      <c r="P41" s="956"/>
    </row>
    <row r="42" spans="1:16" ht="13.95" customHeight="1" x14ac:dyDescent="0.3">
      <c r="A42" s="472"/>
      <c r="B42" s="472"/>
      <c r="C42" s="954"/>
      <c r="D42" s="959"/>
      <c r="E42" s="956"/>
      <c r="F42" s="767"/>
      <c r="G42" s="957"/>
      <c r="H42" s="956" t="s">
        <v>15</v>
      </c>
      <c r="I42" s="956" t="s">
        <v>227</v>
      </c>
      <c r="J42" s="956" t="s">
        <v>262</v>
      </c>
      <c r="K42" s="767"/>
      <c r="L42" s="973"/>
      <c r="M42" s="974"/>
      <c r="N42" s="956"/>
      <c r="O42" s="956"/>
      <c r="P42" s="956"/>
    </row>
    <row r="43" spans="1:16" ht="13.95" customHeight="1" x14ac:dyDescent="0.3">
      <c r="A43" s="472"/>
      <c r="B43" s="472"/>
      <c r="C43" s="954"/>
      <c r="D43" s="959"/>
      <c r="E43" s="956"/>
      <c r="F43" s="767"/>
      <c r="G43" s="957"/>
      <c r="H43" s="956"/>
      <c r="I43" s="956"/>
      <c r="J43" s="956"/>
      <c r="K43" s="767"/>
      <c r="L43" s="973"/>
      <c r="M43" s="974"/>
      <c r="N43" s="956"/>
      <c r="O43" s="956"/>
      <c r="P43" s="956"/>
    </row>
    <row r="44" spans="1:16" ht="13.95" customHeight="1" x14ac:dyDescent="0.3">
      <c r="A44" s="472"/>
      <c r="B44" s="472"/>
      <c r="C44" s="954"/>
      <c r="D44" s="959"/>
      <c r="E44" s="956"/>
      <c r="F44" s="767"/>
      <c r="G44" s="957"/>
      <c r="H44" s="956"/>
      <c r="I44" s="956"/>
      <c r="J44" s="956"/>
      <c r="K44" s="767"/>
      <c r="L44" s="973"/>
      <c r="M44" s="974"/>
      <c r="N44" s="956"/>
      <c r="O44" s="956"/>
      <c r="P44" s="956"/>
    </row>
    <row r="45" spans="1:16" ht="15" customHeight="1" x14ac:dyDescent="0.3">
      <c r="A45" s="472" t="s">
        <v>94</v>
      </c>
      <c r="B45" s="472" t="s">
        <v>230</v>
      </c>
      <c r="C45" s="570">
        <v>1</v>
      </c>
      <c r="D45" s="474" t="s">
        <v>348</v>
      </c>
      <c r="E45" s="475">
        <v>4</v>
      </c>
      <c r="F45" s="476">
        <f t="shared" ref="F45:F50" si="25">E45*30</f>
        <v>120</v>
      </c>
      <c r="G45" s="26">
        <f t="shared" ref="G45:G49" si="26">SUM(H45+I45+J45)</f>
        <v>60</v>
      </c>
      <c r="H45" s="27">
        <v>12</v>
      </c>
      <c r="I45" s="27"/>
      <c r="J45" s="27">
        <v>48</v>
      </c>
      <c r="K45" s="26">
        <f>F45-G45</f>
        <v>60</v>
      </c>
      <c r="L45" s="949">
        <f>G45/15</f>
        <v>4</v>
      </c>
      <c r="M45" s="949"/>
      <c r="N45" s="570" t="s">
        <v>231</v>
      </c>
      <c r="O45" s="478">
        <f>G45/F45*100</f>
        <v>50</v>
      </c>
      <c r="P45" s="494" t="s">
        <v>232</v>
      </c>
    </row>
    <row r="46" spans="1:16" ht="14.55" customHeight="1" x14ac:dyDescent="0.3">
      <c r="A46" s="472" t="s">
        <v>94</v>
      </c>
      <c r="B46" s="472" t="s">
        <v>230</v>
      </c>
      <c r="C46" s="570">
        <v>2</v>
      </c>
      <c r="D46" s="474" t="s">
        <v>187</v>
      </c>
      <c r="E46" s="480">
        <v>2</v>
      </c>
      <c r="F46" s="570">
        <f t="shared" si="25"/>
        <v>60</v>
      </c>
      <c r="G46" s="26">
        <f t="shared" si="26"/>
        <v>30</v>
      </c>
      <c r="H46" s="570"/>
      <c r="I46" s="570"/>
      <c r="J46" s="570">
        <v>30</v>
      </c>
      <c r="K46" s="570">
        <f t="shared" ref="K46:K50" si="27">F46-G46</f>
        <v>30</v>
      </c>
      <c r="L46" s="949">
        <f>G46/15</f>
        <v>2</v>
      </c>
      <c r="M46" s="949"/>
      <c r="N46" s="570" t="s">
        <v>229</v>
      </c>
      <c r="O46" s="478">
        <f>G46/F46*100</f>
        <v>50</v>
      </c>
      <c r="P46" s="494" t="s">
        <v>232</v>
      </c>
    </row>
    <row r="47" spans="1:16" ht="14.55" customHeight="1" x14ac:dyDescent="0.3">
      <c r="A47" s="472" t="s">
        <v>94</v>
      </c>
      <c r="B47" s="472" t="s">
        <v>230</v>
      </c>
      <c r="C47" s="570">
        <v>3</v>
      </c>
      <c r="D47" s="474" t="s">
        <v>274</v>
      </c>
      <c r="E47" s="475">
        <v>4</v>
      </c>
      <c r="F47" s="476">
        <f t="shared" si="25"/>
        <v>120</v>
      </c>
      <c r="G47" s="26">
        <f t="shared" si="26"/>
        <v>60</v>
      </c>
      <c r="H47" s="27">
        <v>30</v>
      </c>
      <c r="I47" s="27"/>
      <c r="J47" s="27">
        <v>30</v>
      </c>
      <c r="K47" s="26">
        <f t="shared" si="27"/>
        <v>60</v>
      </c>
      <c r="L47" s="949">
        <f>G47/15</f>
        <v>4</v>
      </c>
      <c r="M47" s="949"/>
      <c r="N47" s="570" t="s">
        <v>229</v>
      </c>
      <c r="O47" s="478">
        <f>G47/F47*100</f>
        <v>50</v>
      </c>
      <c r="P47" s="494" t="s">
        <v>232</v>
      </c>
    </row>
    <row r="48" spans="1:16" ht="15" customHeight="1" x14ac:dyDescent="0.3">
      <c r="A48" s="472" t="s">
        <v>94</v>
      </c>
      <c r="B48" s="472" t="s">
        <v>230</v>
      </c>
      <c r="C48" s="570">
        <v>4</v>
      </c>
      <c r="D48" s="474" t="s">
        <v>49</v>
      </c>
      <c r="E48" s="475">
        <v>2</v>
      </c>
      <c r="F48" s="476">
        <f t="shared" si="25"/>
        <v>60</v>
      </c>
      <c r="G48" s="26">
        <f t="shared" si="26"/>
        <v>30</v>
      </c>
      <c r="H48" s="27">
        <v>16</v>
      </c>
      <c r="I48" s="27"/>
      <c r="J48" s="27">
        <v>14</v>
      </c>
      <c r="K48" s="26">
        <f t="shared" si="27"/>
        <v>30</v>
      </c>
      <c r="L48" s="949">
        <f>G48/15</f>
        <v>2</v>
      </c>
      <c r="M48" s="949"/>
      <c r="N48" s="570"/>
      <c r="O48" s="478">
        <f>G48/F48*100</f>
        <v>50</v>
      </c>
      <c r="P48" s="479" t="s">
        <v>232</v>
      </c>
    </row>
    <row r="49" spans="1:16" ht="30" customHeight="1" x14ac:dyDescent="0.3">
      <c r="A49" s="472" t="s">
        <v>94</v>
      </c>
      <c r="B49" s="472" t="s">
        <v>233</v>
      </c>
      <c r="C49" s="570">
        <v>5</v>
      </c>
      <c r="D49" s="474" t="s">
        <v>321</v>
      </c>
      <c r="E49" s="510">
        <v>5</v>
      </c>
      <c r="F49" s="511">
        <f t="shared" si="25"/>
        <v>150</v>
      </c>
      <c r="G49" s="26">
        <f t="shared" si="26"/>
        <v>60</v>
      </c>
      <c r="H49" s="460"/>
      <c r="I49" s="460"/>
      <c r="J49" s="460">
        <v>60</v>
      </c>
      <c r="K49" s="512">
        <f t="shared" si="27"/>
        <v>90</v>
      </c>
      <c r="L49" s="979">
        <f t="shared" ref="L49:L50" si="28">G49/15</f>
        <v>4</v>
      </c>
      <c r="M49" s="948"/>
      <c r="N49" s="570" t="s">
        <v>229</v>
      </c>
      <c r="O49" s="478">
        <f t="shared" ref="O49:O50" si="29">G49/F49*100</f>
        <v>40</v>
      </c>
      <c r="P49" s="494" t="s">
        <v>232</v>
      </c>
    </row>
    <row r="50" spans="1:16" ht="30" customHeight="1" x14ac:dyDescent="0.3">
      <c r="A50" s="472" t="s">
        <v>94</v>
      </c>
      <c r="B50" s="472" t="s">
        <v>233</v>
      </c>
      <c r="C50" s="570">
        <v>6</v>
      </c>
      <c r="D50" s="474" t="s">
        <v>344</v>
      </c>
      <c r="E50" s="510">
        <v>5</v>
      </c>
      <c r="F50" s="511">
        <f t="shared" si="25"/>
        <v>150</v>
      </c>
      <c r="G50" s="511">
        <f>H50+I50+J50</f>
        <v>60</v>
      </c>
      <c r="H50" s="460">
        <v>30</v>
      </c>
      <c r="I50" s="460"/>
      <c r="J50" s="460">
        <v>30</v>
      </c>
      <c r="K50" s="512">
        <f t="shared" si="27"/>
        <v>90</v>
      </c>
      <c r="L50" s="979">
        <f t="shared" si="28"/>
        <v>4</v>
      </c>
      <c r="M50" s="948"/>
      <c r="N50" s="570" t="s">
        <v>231</v>
      </c>
      <c r="O50" s="478">
        <f t="shared" si="29"/>
        <v>40</v>
      </c>
      <c r="P50" s="494" t="s">
        <v>232</v>
      </c>
    </row>
    <row r="51" spans="1:16" ht="15" customHeight="1" x14ac:dyDescent="0.3">
      <c r="A51" s="472"/>
      <c r="B51" s="472"/>
      <c r="C51" s="473"/>
      <c r="D51" s="481" t="s">
        <v>14</v>
      </c>
      <c r="E51" s="517">
        <f t="shared" ref="E51:L51" si="30">SUM(E45:E50)</f>
        <v>22</v>
      </c>
      <c r="F51" s="516">
        <f t="shared" si="30"/>
        <v>660</v>
      </c>
      <c r="G51" s="516">
        <f t="shared" si="30"/>
        <v>300</v>
      </c>
      <c r="H51" s="516">
        <f t="shared" si="30"/>
        <v>88</v>
      </c>
      <c r="I51" s="516">
        <f t="shared" si="30"/>
        <v>0</v>
      </c>
      <c r="J51" s="516">
        <f t="shared" si="30"/>
        <v>212</v>
      </c>
      <c r="K51" s="516">
        <f t="shared" si="30"/>
        <v>360</v>
      </c>
      <c r="L51" s="977">
        <f t="shared" si="30"/>
        <v>20</v>
      </c>
      <c r="M51" s="978"/>
      <c r="N51" s="493">
        <f>SUM(N47:N50)</f>
        <v>0</v>
      </c>
      <c r="O51" s="493"/>
      <c r="P51" s="491"/>
    </row>
    <row r="52" spans="1:16" ht="13.2" customHeight="1" x14ac:dyDescent="0.3">
      <c r="A52" s="472"/>
      <c r="B52" s="472"/>
      <c r="C52" s="472"/>
      <c r="D52" s="483" t="s">
        <v>234</v>
      </c>
      <c r="E52" s="484">
        <f>30-E51</f>
        <v>8</v>
      </c>
      <c r="F52" s="485"/>
      <c r="G52" s="485"/>
      <c r="H52" s="485"/>
      <c r="I52" s="485"/>
      <c r="J52" s="485"/>
      <c r="K52" s="485"/>
      <c r="L52" s="485"/>
      <c r="M52" s="485"/>
      <c r="N52" s="485"/>
      <c r="O52" s="485"/>
      <c r="P52" s="487"/>
    </row>
    <row r="53" spans="1:16" ht="15" customHeight="1" x14ac:dyDescent="0.3">
      <c r="A53" s="472"/>
      <c r="B53" s="472"/>
      <c r="C53" s="953" t="s">
        <v>244</v>
      </c>
      <c r="D53" s="953"/>
      <c r="E53" s="953"/>
      <c r="F53" s="953"/>
      <c r="G53" s="953"/>
      <c r="H53" s="953"/>
      <c r="I53" s="953"/>
      <c r="J53" s="953"/>
      <c r="K53" s="953"/>
      <c r="L53" s="953"/>
      <c r="M53" s="953"/>
      <c r="N53" s="953"/>
      <c r="O53" s="953"/>
      <c r="P53" s="953"/>
    </row>
    <row r="54" spans="1:16" ht="13.95" customHeight="1" x14ac:dyDescent="0.3">
      <c r="A54" s="472"/>
      <c r="B54" s="472"/>
      <c r="C54" s="954" t="s">
        <v>0</v>
      </c>
      <c r="D54" s="959" t="s">
        <v>216</v>
      </c>
      <c r="E54" s="956" t="s">
        <v>217</v>
      </c>
      <c r="F54" s="958" t="s">
        <v>218</v>
      </c>
      <c r="G54" s="958"/>
      <c r="H54" s="958"/>
      <c r="I54" s="958"/>
      <c r="J54" s="958"/>
      <c r="K54" s="767"/>
      <c r="L54" s="963" t="s">
        <v>219</v>
      </c>
      <c r="M54" s="964"/>
      <c r="N54" s="956" t="s">
        <v>220</v>
      </c>
      <c r="O54" s="956" t="s">
        <v>221</v>
      </c>
      <c r="P54" s="956" t="s">
        <v>222</v>
      </c>
    </row>
    <row r="55" spans="1:16" ht="13.95" customHeight="1" x14ac:dyDescent="0.3">
      <c r="A55" s="472"/>
      <c r="B55" s="472"/>
      <c r="C55" s="954"/>
      <c r="D55" s="959"/>
      <c r="E55" s="956"/>
      <c r="F55" s="956" t="s">
        <v>9</v>
      </c>
      <c r="G55" s="955" t="s">
        <v>223</v>
      </c>
      <c r="H55" s="955"/>
      <c r="I55" s="955"/>
      <c r="J55" s="955"/>
      <c r="K55" s="956" t="s">
        <v>224</v>
      </c>
      <c r="L55" s="965"/>
      <c r="M55" s="966"/>
      <c r="N55" s="956"/>
      <c r="O55" s="956"/>
      <c r="P55" s="956"/>
    </row>
    <row r="56" spans="1:16" ht="13.95" customHeight="1" x14ac:dyDescent="0.3">
      <c r="A56" s="472"/>
      <c r="B56" s="472"/>
      <c r="C56" s="954"/>
      <c r="D56" s="959"/>
      <c r="E56" s="956"/>
      <c r="F56" s="767"/>
      <c r="G56" s="956" t="s">
        <v>225</v>
      </c>
      <c r="H56" s="958" t="s">
        <v>226</v>
      </c>
      <c r="I56" s="767"/>
      <c r="J56" s="767"/>
      <c r="K56" s="767"/>
      <c r="L56" s="965"/>
      <c r="M56" s="966"/>
      <c r="N56" s="956"/>
      <c r="O56" s="956"/>
      <c r="P56" s="956"/>
    </row>
    <row r="57" spans="1:16" ht="13.95" customHeight="1" x14ac:dyDescent="0.3">
      <c r="A57" s="472"/>
      <c r="B57" s="472"/>
      <c r="C57" s="954"/>
      <c r="D57" s="959"/>
      <c r="E57" s="956"/>
      <c r="F57" s="767"/>
      <c r="G57" s="957"/>
      <c r="H57" s="956" t="s">
        <v>15</v>
      </c>
      <c r="I57" s="956" t="s">
        <v>227</v>
      </c>
      <c r="J57" s="956" t="s">
        <v>262</v>
      </c>
      <c r="K57" s="767"/>
      <c r="L57" s="965"/>
      <c r="M57" s="966"/>
      <c r="N57" s="956"/>
      <c r="O57" s="956"/>
      <c r="P57" s="956"/>
    </row>
    <row r="58" spans="1:16" ht="13.95" customHeight="1" x14ac:dyDescent="0.3">
      <c r="A58" s="472"/>
      <c r="B58" s="472"/>
      <c r="C58" s="954"/>
      <c r="D58" s="959"/>
      <c r="E58" s="956"/>
      <c r="F58" s="767"/>
      <c r="G58" s="957"/>
      <c r="H58" s="956"/>
      <c r="I58" s="956"/>
      <c r="J58" s="956"/>
      <c r="K58" s="767"/>
      <c r="L58" s="965"/>
      <c r="M58" s="966"/>
      <c r="N58" s="956"/>
      <c r="O58" s="956"/>
      <c r="P58" s="956"/>
    </row>
    <row r="59" spans="1:16" ht="13.95" customHeight="1" x14ac:dyDescent="0.3">
      <c r="A59" s="472"/>
      <c r="B59" s="472"/>
      <c r="C59" s="954"/>
      <c r="D59" s="962"/>
      <c r="E59" s="960"/>
      <c r="F59" s="768"/>
      <c r="G59" s="961"/>
      <c r="H59" s="960"/>
      <c r="I59" s="960"/>
      <c r="J59" s="960"/>
      <c r="K59" s="768"/>
      <c r="L59" s="468" t="s">
        <v>23</v>
      </c>
      <c r="M59" s="468" t="s">
        <v>24</v>
      </c>
      <c r="N59" s="960"/>
      <c r="O59" s="960"/>
      <c r="P59" s="960"/>
    </row>
    <row r="60" spans="1:16" ht="13.95" customHeight="1" x14ac:dyDescent="0.3">
      <c r="A60" s="472" t="s">
        <v>94</v>
      </c>
      <c r="B60" s="472" t="s">
        <v>230</v>
      </c>
      <c r="C60" s="570">
        <v>1</v>
      </c>
      <c r="D60" s="488" t="s">
        <v>187</v>
      </c>
      <c r="E60" s="480">
        <v>2.5</v>
      </c>
      <c r="F60" s="570">
        <f t="shared" ref="F60:F67" si="31">E60*30</f>
        <v>75</v>
      </c>
      <c r="G60" s="26">
        <f t="shared" ref="G60:G63" si="32">SUM(H60+I60+J60)</f>
        <v>36</v>
      </c>
      <c r="H60" s="570"/>
      <c r="I60" s="570"/>
      <c r="J60" s="570">
        <v>36</v>
      </c>
      <c r="K60" s="570">
        <f t="shared" ref="K60:K66" si="33">F60-G60</f>
        <v>39</v>
      </c>
      <c r="L60" s="568">
        <f>G60/18</f>
        <v>2</v>
      </c>
      <c r="M60" s="569">
        <f>G60/18</f>
        <v>2</v>
      </c>
      <c r="N60" s="570" t="s">
        <v>246</v>
      </c>
      <c r="O60" s="478">
        <f t="shared" ref="O60:O61" si="34">G60/F60*100</f>
        <v>48</v>
      </c>
      <c r="P60" s="494" t="s">
        <v>232</v>
      </c>
    </row>
    <row r="61" spans="1:16" ht="13.95" customHeight="1" x14ac:dyDescent="0.3">
      <c r="A61" s="472" t="s">
        <v>94</v>
      </c>
      <c r="B61" s="472" t="s">
        <v>230</v>
      </c>
      <c r="C61" s="570">
        <v>2</v>
      </c>
      <c r="D61" s="474" t="s">
        <v>274</v>
      </c>
      <c r="E61" s="475">
        <v>3</v>
      </c>
      <c r="F61" s="476">
        <f t="shared" si="31"/>
        <v>90</v>
      </c>
      <c r="G61" s="26">
        <f t="shared" si="32"/>
        <v>36</v>
      </c>
      <c r="H61" s="27">
        <v>18</v>
      </c>
      <c r="I61" s="27"/>
      <c r="J61" s="27">
        <v>18</v>
      </c>
      <c r="K61" s="26">
        <f t="shared" si="33"/>
        <v>54</v>
      </c>
      <c r="L61" s="568">
        <f>G61/9</f>
        <v>4</v>
      </c>
      <c r="M61" s="569"/>
      <c r="N61" s="598" t="s">
        <v>245</v>
      </c>
      <c r="O61" s="478">
        <f t="shared" si="34"/>
        <v>40</v>
      </c>
      <c r="P61" s="479" t="s">
        <v>232</v>
      </c>
    </row>
    <row r="62" spans="1:16" ht="15" customHeight="1" x14ac:dyDescent="0.3">
      <c r="A62" s="472" t="s">
        <v>94</v>
      </c>
      <c r="B62" s="472" t="s">
        <v>230</v>
      </c>
      <c r="C62" s="570">
        <v>3</v>
      </c>
      <c r="D62" s="488" t="s">
        <v>49</v>
      </c>
      <c r="E62" s="510">
        <v>3</v>
      </c>
      <c r="F62" s="511">
        <f t="shared" si="31"/>
        <v>90</v>
      </c>
      <c r="G62" s="512">
        <f t="shared" si="32"/>
        <v>36</v>
      </c>
      <c r="H62" s="460">
        <v>18</v>
      </c>
      <c r="I62" s="460"/>
      <c r="J62" s="460">
        <v>18</v>
      </c>
      <c r="K62" s="512">
        <f t="shared" si="33"/>
        <v>54</v>
      </c>
      <c r="L62" s="568">
        <f>G62/18</f>
        <v>2</v>
      </c>
      <c r="M62" s="569">
        <f>G62/18</f>
        <v>2</v>
      </c>
      <c r="N62" s="570" t="s">
        <v>247</v>
      </c>
      <c r="O62" s="478">
        <f>G62/F62*100</f>
        <v>40</v>
      </c>
      <c r="P62" s="479" t="s">
        <v>232</v>
      </c>
    </row>
    <row r="63" spans="1:16" ht="15" customHeight="1" x14ac:dyDescent="0.3">
      <c r="A63" s="472" t="s">
        <v>94</v>
      </c>
      <c r="B63" s="472" t="s">
        <v>230</v>
      </c>
      <c r="C63" s="570">
        <v>4</v>
      </c>
      <c r="D63" s="488" t="s">
        <v>156</v>
      </c>
      <c r="E63" s="513">
        <v>1</v>
      </c>
      <c r="F63" s="514">
        <f t="shared" si="31"/>
        <v>30</v>
      </c>
      <c r="G63" s="339">
        <f t="shared" si="32"/>
        <v>18</v>
      </c>
      <c r="H63" s="99"/>
      <c r="I63" s="99"/>
      <c r="J63" s="99">
        <v>18</v>
      </c>
      <c r="K63" s="339">
        <f t="shared" si="33"/>
        <v>12</v>
      </c>
      <c r="L63" s="568"/>
      <c r="M63" s="569">
        <f>G63/9</f>
        <v>2</v>
      </c>
      <c r="N63" s="570" t="s">
        <v>24</v>
      </c>
      <c r="O63" s="478">
        <f>G63/F63*100</f>
        <v>60</v>
      </c>
      <c r="P63" s="479" t="s">
        <v>232</v>
      </c>
    </row>
    <row r="64" spans="1:16" ht="15" customHeight="1" x14ac:dyDescent="0.3">
      <c r="A64" s="472" t="s">
        <v>94</v>
      </c>
      <c r="B64" s="472" t="s">
        <v>230</v>
      </c>
      <c r="C64" s="570">
        <v>5</v>
      </c>
      <c r="D64" s="488" t="s">
        <v>147</v>
      </c>
      <c r="E64" s="513">
        <v>5</v>
      </c>
      <c r="F64" s="514">
        <f t="shared" si="31"/>
        <v>150</v>
      </c>
      <c r="G64" s="339">
        <f>SUM(H64+I64+J64)</f>
        <v>72</v>
      </c>
      <c r="H64" s="514">
        <v>36</v>
      </c>
      <c r="I64" s="515"/>
      <c r="J64" s="515">
        <v>36</v>
      </c>
      <c r="K64" s="339">
        <f t="shared" si="33"/>
        <v>78</v>
      </c>
      <c r="L64" s="568">
        <f>G64/18</f>
        <v>4</v>
      </c>
      <c r="M64" s="569">
        <f>G64/18</f>
        <v>4</v>
      </c>
      <c r="N64" s="570" t="s">
        <v>247</v>
      </c>
      <c r="O64" s="478">
        <f t="shared" ref="O64" si="35">G64/F64*100</f>
        <v>48</v>
      </c>
      <c r="P64" s="479" t="s">
        <v>232</v>
      </c>
    </row>
    <row r="65" spans="1:16" ht="15" customHeight="1" x14ac:dyDescent="0.3">
      <c r="A65" s="472" t="s">
        <v>94</v>
      </c>
      <c r="B65" s="472" t="s">
        <v>230</v>
      </c>
      <c r="C65" s="570">
        <v>6</v>
      </c>
      <c r="D65" s="474" t="s">
        <v>275</v>
      </c>
      <c r="E65" s="475">
        <v>3</v>
      </c>
      <c r="F65" s="476">
        <f t="shared" si="31"/>
        <v>90</v>
      </c>
      <c r="G65" s="26">
        <f>SUM(H65+I65+J65)</f>
        <v>36</v>
      </c>
      <c r="H65" s="476">
        <v>18</v>
      </c>
      <c r="I65" s="477"/>
      <c r="J65" s="477">
        <v>18</v>
      </c>
      <c r="K65" s="26">
        <f t="shared" si="33"/>
        <v>54</v>
      </c>
      <c r="L65" s="569"/>
      <c r="M65" s="569">
        <f>G65/9</f>
        <v>4</v>
      </c>
      <c r="N65" s="570" t="s">
        <v>246</v>
      </c>
      <c r="O65" s="478">
        <f>G65/F65*100</f>
        <v>40</v>
      </c>
      <c r="P65" s="479" t="s">
        <v>322</v>
      </c>
    </row>
    <row r="66" spans="1:16" ht="14.55" customHeight="1" x14ac:dyDescent="0.3">
      <c r="A66" s="472" t="s">
        <v>94</v>
      </c>
      <c r="B66" s="472" t="s">
        <v>230</v>
      </c>
      <c r="C66" s="570">
        <v>7</v>
      </c>
      <c r="D66" s="488" t="s">
        <v>157</v>
      </c>
      <c r="E66" s="513">
        <v>3</v>
      </c>
      <c r="F66" s="514">
        <f t="shared" si="31"/>
        <v>90</v>
      </c>
      <c r="G66" s="339">
        <f t="shared" ref="G66" si="36">SUM(H66+I66+J66)</f>
        <v>36</v>
      </c>
      <c r="H66" s="514">
        <v>18</v>
      </c>
      <c r="I66" s="515"/>
      <c r="J66" s="515">
        <v>18</v>
      </c>
      <c r="K66" s="339">
        <f t="shared" si="33"/>
        <v>54</v>
      </c>
      <c r="L66" s="569">
        <f>G66/9</f>
        <v>4</v>
      </c>
      <c r="M66" s="569"/>
      <c r="N66" s="598" t="s">
        <v>248</v>
      </c>
      <c r="O66" s="478">
        <f>G66/F66*100</f>
        <v>40</v>
      </c>
      <c r="P66" s="479" t="s">
        <v>232</v>
      </c>
    </row>
    <row r="67" spans="1:16" ht="14.55" customHeight="1" x14ac:dyDescent="0.3">
      <c r="A67" s="472" t="s">
        <v>94</v>
      </c>
      <c r="B67" s="472" t="s">
        <v>230</v>
      </c>
      <c r="C67" s="571">
        <v>8</v>
      </c>
      <c r="D67" s="603" t="s">
        <v>159</v>
      </c>
      <c r="E67" s="513">
        <v>3</v>
      </c>
      <c r="F67" s="514">
        <f t="shared" si="31"/>
        <v>90</v>
      </c>
      <c r="G67" s="339">
        <f>SUM(H67+I67+J67)</f>
        <v>36</v>
      </c>
      <c r="H67" s="514">
        <v>18</v>
      </c>
      <c r="I67" s="515"/>
      <c r="J67" s="515">
        <v>18</v>
      </c>
      <c r="K67" s="339">
        <f>F67-G67</f>
        <v>54</v>
      </c>
      <c r="L67" s="604"/>
      <c r="M67" s="605">
        <f>G67/9</f>
        <v>4</v>
      </c>
      <c r="N67" s="571" t="s">
        <v>246</v>
      </c>
      <c r="O67" s="606">
        <f t="shared" ref="O67" si="37">G67/F67*100</f>
        <v>40</v>
      </c>
      <c r="P67" s="607" t="s">
        <v>243</v>
      </c>
    </row>
    <row r="68" spans="1:16" ht="15.75" customHeight="1" x14ac:dyDescent="0.3">
      <c r="A68" s="472" t="s">
        <v>94</v>
      </c>
      <c r="B68" s="472" t="s">
        <v>230</v>
      </c>
      <c r="C68" s="595">
        <v>9</v>
      </c>
      <c r="D68" s="474" t="s">
        <v>283</v>
      </c>
      <c r="E68" s="475">
        <v>4.5</v>
      </c>
      <c r="F68" s="27">
        <f>E68*30</f>
        <v>135</v>
      </c>
      <c r="G68" s="26">
        <f t="shared" ref="G68" si="38">SUM(H68+I68+J68)</f>
        <v>90</v>
      </c>
      <c r="H68" s="476"/>
      <c r="I68" s="477"/>
      <c r="J68" s="477">
        <v>90</v>
      </c>
      <c r="K68" s="26">
        <f>F68-G68</f>
        <v>45</v>
      </c>
      <c r="L68" s="30"/>
      <c r="M68" s="30"/>
      <c r="N68" s="595" t="s">
        <v>246</v>
      </c>
      <c r="O68" s="478">
        <f>G68/F68*100</f>
        <v>66.666666666666657</v>
      </c>
      <c r="P68" s="479" t="s">
        <v>232</v>
      </c>
    </row>
    <row r="69" spans="1:16" ht="45" customHeight="1" x14ac:dyDescent="0.3">
      <c r="A69" s="472" t="s">
        <v>94</v>
      </c>
      <c r="B69" s="472" t="s">
        <v>233</v>
      </c>
      <c r="C69" s="570">
        <v>10</v>
      </c>
      <c r="D69" s="488" t="s">
        <v>339</v>
      </c>
      <c r="E69" s="510">
        <v>5</v>
      </c>
      <c r="F69" s="511">
        <f t="shared" ref="F69:F70" si="39">E69*30</f>
        <v>150</v>
      </c>
      <c r="G69" s="511">
        <f>H69+I69+J69</f>
        <v>72</v>
      </c>
      <c r="H69" s="460">
        <v>12</v>
      </c>
      <c r="I69" s="460"/>
      <c r="J69" s="460">
        <v>60</v>
      </c>
      <c r="K69" s="512">
        <f t="shared" ref="K69:K70" si="40">F69-G69</f>
        <v>78</v>
      </c>
      <c r="L69" s="569">
        <f>G69/9</f>
        <v>8</v>
      </c>
      <c r="M69" s="569"/>
      <c r="N69" s="598" t="s">
        <v>248</v>
      </c>
      <c r="O69" s="478">
        <f t="shared" ref="O69:O70" si="41">G69/F69*100</f>
        <v>48</v>
      </c>
      <c r="P69" s="494" t="s">
        <v>232</v>
      </c>
    </row>
    <row r="70" spans="1:16" ht="30" customHeight="1" x14ac:dyDescent="0.3">
      <c r="A70" s="472" t="s">
        <v>94</v>
      </c>
      <c r="B70" s="472" t="s">
        <v>233</v>
      </c>
      <c r="C70" s="570">
        <v>11</v>
      </c>
      <c r="D70" s="474" t="s">
        <v>346</v>
      </c>
      <c r="E70" s="608">
        <v>5</v>
      </c>
      <c r="F70" s="511">
        <f t="shared" si="39"/>
        <v>150</v>
      </c>
      <c r="G70" s="511">
        <f t="shared" ref="G70" si="42">H70+I70+J70</f>
        <v>72</v>
      </c>
      <c r="H70" s="567">
        <v>36</v>
      </c>
      <c r="I70" s="567"/>
      <c r="J70" s="567">
        <v>36</v>
      </c>
      <c r="K70" s="512">
        <f t="shared" si="40"/>
        <v>78</v>
      </c>
      <c r="L70" s="30"/>
      <c r="M70" s="569">
        <f>G70/9</f>
        <v>8</v>
      </c>
      <c r="N70" s="570" t="s">
        <v>246</v>
      </c>
      <c r="O70" s="478">
        <f t="shared" si="41"/>
        <v>48</v>
      </c>
      <c r="P70" s="494" t="s">
        <v>232</v>
      </c>
    </row>
    <row r="71" spans="1:16" ht="15" customHeight="1" x14ac:dyDescent="0.3">
      <c r="A71" s="472"/>
      <c r="B71" s="472"/>
      <c r="C71" s="414"/>
      <c r="D71" s="489" t="s">
        <v>14</v>
      </c>
      <c r="E71" s="517">
        <f t="shared" ref="E71:M71" si="43">SUM(E60:E70)</f>
        <v>38</v>
      </c>
      <c r="F71" s="516">
        <f t="shared" si="43"/>
        <v>1140</v>
      </c>
      <c r="G71" s="516">
        <f t="shared" si="43"/>
        <v>540</v>
      </c>
      <c r="H71" s="516">
        <f t="shared" si="43"/>
        <v>174</v>
      </c>
      <c r="I71" s="516">
        <f t="shared" si="43"/>
        <v>0</v>
      </c>
      <c r="J71" s="516">
        <f t="shared" si="43"/>
        <v>366</v>
      </c>
      <c r="K71" s="516">
        <f t="shared" si="43"/>
        <v>600</v>
      </c>
      <c r="L71" s="516">
        <f t="shared" si="43"/>
        <v>24</v>
      </c>
      <c r="M71" s="516">
        <f t="shared" si="43"/>
        <v>26</v>
      </c>
      <c r="N71" s="482"/>
      <c r="O71" s="482"/>
      <c r="P71" s="492"/>
    </row>
    <row r="72" spans="1:16" ht="15" customHeight="1" x14ac:dyDescent="0.3">
      <c r="A72" s="472"/>
      <c r="B72" s="472"/>
      <c r="C72" s="472"/>
      <c r="D72" s="483" t="s">
        <v>234</v>
      </c>
      <c r="E72" s="484">
        <f>30-E71</f>
        <v>-8</v>
      </c>
      <c r="F72" s="485"/>
      <c r="G72" s="485"/>
      <c r="H72" s="485"/>
      <c r="I72" s="485"/>
      <c r="J72" s="485"/>
      <c r="K72" s="485"/>
      <c r="L72" s="485"/>
      <c r="M72" s="485"/>
      <c r="N72" s="485"/>
      <c r="O72" s="486"/>
      <c r="P72" s="487"/>
    </row>
    <row r="73" spans="1:16" ht="15" customHeight="1" x14ac:dyDescent="0.3">
      <c r="A73" s="472"/>
      <c r="B73" s="472"/>
      <c r="C73" s="953" t="s">
        <v>249</v>
      </c>
      <c r="D73" s="953"/>
      <c r="E73" s="953"/>
      <c r="F73" s="953"/>
      <c r="G73" s="953"/>
      <c r="H73" s="953"/>
      <c r="I73" s="953"/>
      <c r="J73" s="953"/>
      <c r="K73" s="953"/>
      <c r="L73" s="953"/>
      <c r="M73" s="953"/>
      <c r="N73" s="953"/>
      <c r="O73" s="953"/>
      <c r="P73" s="953"/>
    </row>
    <row r="74" spans="1:16" ht="15" customHeight="1" x14ac:dyDescent="0.3">
      <c r="A74" s="472"/>
      <c r="B74" s="472"/>
      <c r="C74" s="954" t="s">
        <v>0</v>
      </c>
      <c r="D74" s="959" t="s">
        <v>216</v>
      </c>
      <c r="E74" s="956" t="s">
        <v>217</v>
      </c>
      <c r="F74" s="958" t="s">
        <v>218</v>
      </c>
      <c r="G74" s="958"/>
      <c r="H74" s="958"/>
      <c r="I74" s="958"/>
      <c r="J74" s="958"/>
      <c r="K74" s="767"/>
      <c r="L74" s="971" t="s">
        <v>219</v>
      </c>
      <c r="M74" s="972"/>
      <c r="N74" s="956" t="s">
        <v>220</v>
      </c>
      <c r="O74" s="956" t="s">
        <v>221</v>
      </c>
      <c r="P74" s="956" t="s">
        <v>222</v>
      </c>
    </row>
    <row r="75" spans="1:16" ht="14.4" customHeight="1" x14ac:dyDescent="0.3">
      <c r="A75" s="472"/>
      <c r="B75" s="472"/>
      <c r="C75" s="954"/>
      <c r="D75" s="959"/>
      <c r="E75" s="956"/>
      <c r="F75" s="956" t="s">
        <v>9</v>
      </c>
      <c r="G75" s="955" t="s">
        <v>223</v>
      </c>
      <c r="H75" s="955"/>
      <c r="I75" s="955"/>
      <c r="J75" s="955"/>
      <c r="K75" s="956" t="s">
        <v>224</v>
      </c>
      <c r="L75" s="973"/>
      <c r="M75" s="974"/>
      <c r="N75" s="956"/>
      <c r="O75" s="956"/>
      <c r="P75" s="956"/>
    </row>
    <row r="76" spans="1:16" ht="14.4" customHeight="1" x14ac:dyDescent="0.3">
      <c r="A76" s="472"/>
      <c r="B76" s="472"/>
      <c r="C76" s="954"/>
      <c r="D76" s="959"/>
      <c r="E76" s="956"/>
      <c r="F76" s="767"/>
      <c r="G76" s="956" t="s">
        <v>225</v>
      </c>
      <c r="H76" s="958" t="s">
        <v>226</v>
      </c>
      <c r="I76" s="767"/>
      <c r="J76" s="767"/>
      <c r="K76" s="767"/>
      <c r="L76" s="973"/>
      <c r="M76" s="974"/>
      <c r="N76" s="956"/>
      <c r="O76" s="956"/>
      <c r="P76" s="956"/>
    </row>
    <row r="77" spans="1:16" ht="14.4" customHeight="1" x14ac:dyDescent="0.3">
      <c r="A77" s="472"/>
      <c r="B77" s="472"/>
      <c r="C77" s="954"/>
      <c r="D77" s="959"/>
      <c r="E77" s="956"/>
      <c r="F77" s="767"/>
      <c r="G77" s="957"/>
      <c r="H77" s="956" t="s">
        <v>15</v>
      </c>
      <c r="I77" s="956" t="s">
        <v>227</v>
      </c>
      <c r="J77" s="956" t="s">
        <v>228</v>
      </c>
      <c r="K77" s="767"/>
      <c r="L77" s="973"/>
      <c r="M77" s="974"/>
      <c r="N77" s="956"/>
      <c r="O77" s="956"/>
      <c r="P77" s="956"/>
    </row>
    <row r="78" spans="1:16" ht="14.4" customHeight="1" x14ac:dyDescent="0.3">
      <c r="A78" s="472"/>
      <c r="B78" s="472"/>
      <c r="C78" s="954"/>
      <c r="D78" s="959"/>
      <c r="E78" s="956"/>
      <c r="F78" s="767"/>
      <c r="G78" s="957"/>
      <c r="H78" s="956"/>
      <c r="I78" s="956"/>
      <c r="J78" s="956"/>
      <c r="K78" s="767"/>
      <c r="L78" s="973"/>
      <c r="M78" s="974"/>
      <c r="N78" s="956"/>
      <c r="O78" s="956"/>
      <c r="P78" s="956"/>
    </row>
    <row r="79" spans="1:16" ht="14.4" customHeight="1" x14ac:dyDescent="0.3">
      <c r="A79" s="472"/>
      <c r="B79" s="472"/>
      <c r="C79" s="954"/>
      <c r="D79" s="959"/>
      <c r="E79" s="956"/>
      <c r="F79" s="767"/>
      <c r="G79" s="957"/>
      <c r="H79" s="956"/>
      <c r="I79" s="956"/>
      <c r="J79" s="956"/>
      <c r="K79" s="767"/>
      <c r="L79" s="973"/>
      <c r="M79" s="974"/>
      <c r="N79" s="956"/>
      <c r="O79" s="956"/>
      <c r="P79" s="956"/>
    </row>
    <row r="80" spans="1:16" ht="14.4" customHeight="1" x14ac:dyDescent="0.3">
      <c r="A80" s="472"/>
      <c r="B80" s="472"/>
      <c r="C80" s="954"/>
      <c r="D80" s="959"/>
      <c r="E80" s="960"/>
      <c r="F80" s="768"/>
      <c r="G80" s="961"/>
      <c r="H80" s="960"/>
      <c r="I80" s="960"/>
      <c r="J80" s="960"/>
      <c r="K80" s="768"/>
      <c r="L80" s="975"/>
      <c r="M80" s="976"/>
      <c r="N80" s="956"/>
      <c r="O80" s="956"/>
      <c r="P80" s="956"/>
    </row>
    <row r="81" spans="1:16" ht="14.4" customHeight="1" x14ac:dyDescent="0.3">
      <c r="A81" s="472" t="s">
        <v>94</v>
      </c>
      <c r="B81" s="472" t="s">
        <v>230</v>
      </c>
      <c r="C81" s="570">
        <v>1</v>
      </c>
      <c r="D81" s="474" t="s">
        <v>187</v>
      </c>
      <c r="E81" s="609">
        <v>2</v>
      </c>
      <c r="F81" s="571">
        <f t="shared" ref="F81:F86" si="44">E81*30</f>
        <v>60</v>
      </c>
      <c r="G81" s="339">
        <f t="shared" ref="G81:G86" si="45">SUM(H81+I81+J81)</f>
        <v>30</v>
      </c>
      <c r="H81" s="571"/>
      <c r="I81" s="571"/>
      <c r="J81" s="571">
        <v>30</v>
      </c>
      <c r="K81" s="571">
        <f t="shared" ref="K81:K85" si="46">F81-G81</f>
        <v>30</v>
      </c>
      <c r="L81" s="949">
        <f>G81/15</f>
        <v>2</v>
      </c>
      <c r="M81" s="949"/>
      <c r="N81" s="570" t="s">
        <v>229</v>
      </c>
      <c r="O81" s="478">
        <f>G81/F81*100</f>
        <v>50</v>
      </c>
      <c r="P81" s="494" t="s">
        <v>232</v>
      </c>
    </row>
    <row r="82" spans="1:16" ht="14.4" customHeight="1" x14ac:dyDescent="0.3">
      <c r="A82" s="472" t="s">
        <v>94</v>
      </c>
      <c r="B82" s="472" t="s">
        <v>230</v>
      </c>
      <c r="C82" s="570">
        <v>2</v>
      </c>
      <c r="D82" s="488" t="s">
        <v>154</v>
      </c>
      <c r="E82" s="475">
        <v>4</v>
      </c>
      <c r="F82" s="476">
        <f t="shared" si="44"/>
        <v>120</v>
      </c>
      <c r="G82" s="26">
        <f t="shared" si="45"/>
        <v>60</v>
      </c>
      <c r="H82" s="27">
        <v>30</v>
      </c>
      <c r="I82" s="27"/>
      <c r="J82" s="27">
        <v>30</v>
      </c>
      <c r="K82" s="26">
        <f t="shared" si="46"/>
        <v>60</v>
      </c>
      <c r="L82" s="948">
        <f>G82/15</f>
        <v>4</v>
      </c>
      <c r="M82" s="949"/>
      <c r="N82" s="570" t="s">
        <v>231</v>
      </c>
      <c r="O82" s="478">
        <f>G82/F82*100</f>
        <v>50</v>
      </c>
      <c r="P82" s="479" t="s">
        <v>232</v>
      </c>
    </row>
    <row r="83" spans="1:16" ht="15.75" customHeight="1" x14ac:dyDescent="0.3">
      <c r="A83" s="472" t="s">
        <v>94</v>
      </c>
      <c r="B83" s="472" t="s">
        <v>230</v>
      </c>
      <c r="C83" s="570">
        <v>3</v>
      </c>
      <c r="D83" s="488" t="s">
        <v>51</v>
      </c>
      <c r="E83" s="513">
        <v>4</v>
      </c>
      <c r="F83" s="514">
        <f t="shared" si="44"/>
        <v>120</v>
      </c>
      <c r="G83" s="339">
        <f t="shared" si="45"/>
        <v>60</v>
      </c>
      <c r="H83" s="99">
        <v>30</v>
      </c>
      <c r="I83" s="99"/>
      <c r="J83" s="99">
        <v>30</v>
      </c>
      <c r="K83" s="339">
        <f t="shared" si="46"/>
        <v>60</v>
      </c>
      <c r="L83" s="948">
        <f>G83/15</f>
        <v>4</v>
      </c>
      <c r="M83" s="949"/>
      <c r="N83" s="570" t="s">
        <v>229</v>
      </c>
      <c r="O83" s="478">
        <f>G83/F83*100</f>
        <v>50</v>
      </c>
      <c r="P83" s="479" t="s">
        <v>232</v>
      </c>
    </row>
    <row r="84" spans="1:16" ht="15" customHeight="1" x14ac:dyDescent="0.3">
      <c r="A84" s="472" t="s">
        <v>94</v>
      </c>
      <c r="B84" s="472" t="s">
        <v>230</v>
      </c>
      <c r="C84" s="571">
        <v>4</v>
      </c>
      <c r="D84" s="603" t="s">
        <v>278</v>
      </c>
      <c r="E84" s="513">
        <v>4</v>
      </c>
      <c r="F84" s="514">
        <f t="shared" si="44"/>
        <v>120</v>
      </c>
      <c r="G84" s="339">
        <f t="shared" si="45"/>
        <v>60</v>
      </c>
      <c r="H84" s="99">
        <v>30</v>
      </c>
      <c r="I84" s="99"/>
      <c r="J84" s="99">
        <v>30</v>
      </c>
      <c r="K84" s="339">
        <f t="shared" si="46"/>
        <v>60</v>
      </c>
      <c r="L84" s="969">
        <f>G84/15</f>
        <v>4</v>
      </c>
      <c r="M84" s="970"/>
      <c r="N84" s="571" t="s">
        <v>229</v>
      </c>
      <c r="O84" s="606">
        <f>G84/F84*100</f>
        <v>50</v>
      </c>
      <c r="P84" s="607" t="s">
        <v>243</v>
      </c>
    </row>
    <row r="85" spans="1:16" ht="15" customHeight="1" x14ac:dyDescent="0.3">
      <c r="A85" s="472" t="s">
        <v>94</v>
      </c>
      <c r="B85" s="472" t="s">
        <v>230</v>
      </c>
      <c r="C85" s="570">
        <v>5</v>
      </c>
      <c r="D85" s="488" t="s">
        <v>160</v>
      </c>
      <c r="E85" s="513">
        <v>4</v>
      </c>
      <c r="F85" s="514">
        <f t="shared" si="44"/>
        <v>120</v>
      </c>
      <c r="G85" s="339">
        <f t="shared" si="45"/>
        <v>60</v>
      </c>
      <c r="H85" s="514">
        <v>30</v>
      </c>
      <c r="I85" s="515"/>
      <c r="J85" s="515">
        <v>30</v>
      </c>
      <c r="K85" s="339">
        <f t="shared" si="46"/>
        <v>60</v>
      </c>
      <c r="L85" s="949">
        <f t="shared" ref="L85:L86" si="47">G85/15</f>
        <v>4</v>
      </c>
      <c r="M85" s="949"/>
      <c r="N85" s="570" t="s">
        <v>231</v>
      </c>
      <c r="O85" s="478">
        <f t="shared" ref="O85:O86" si="48">G85/F85*100</f>
        <v>50</v>
      </c>
      <c r="P85" s="479" t="s">
        <v>232</v>
      </c>
    </row>
    <row r="86" spans="1:16" ht="15" customHeight="1" x14ac:dyDescent="0.3">
      <c r="A86" s="472" t="s">
        <v>94</v>
      </c>
      <c r="B86" s="472" t="s">
        <v>230</v>
      </c>
      <c r="C86" s="570">
        <v>6</v>
      </c>
      <c r="D86" s="488" t="s">
        <v>152</v>
      </c>
      <c r="E86" s="475">
        <v>4</v>
      </c>
      <c r="F86" s="476">
        <f t="shared" si="44"/>
        <v>120</v>
      </c>
      <c r="G86" s="26">
        <f t="shared" si="45"/>
        <v>60</v>
      </c>
      <c r="H86" s="476">
        <v>30</v>
      </c>
      <c r="I86" s="477"/>
      <c r="J86" s="477">
        <v>30</v>
      </c>
      <c r="K86" s="26">
        <f>F86-G86</f>
        <v>60</v>
      </c>
      <c r="L86" s="949">
        <f t="shared" si="47"/>
        <v>4</v>
      </c>
      <c r="M86" s="949"/>
      <c r="N86" s="570" t="s">
        <v>231</v>
      </c>
      <c r="O86" s="478">
        <f t="shared" si="48"/>
        <v>50</v>
      </c>
      <c r="P86" s="479" t="s">
        <v>232</v>
      </c>
    </row>
    <row r="87" spans="1:16" ht="15" customHeight="1" x14ac:dyDescent="0.3">
      <c r="A87" s="472"/>
      <c r="B87" s="472"/>
      <c r="C87" s="414"/>
      <c r="D87" s="489" t="s">
        <v>14</v>
      </c>
      <c r="E87" s="517">
        <f t="shared" ref="E87:L87" si="49">SUM(E81:E86)</f>
        <v>22</v>
      </c>
      <c r="F87" s="490">
        <f t="shared" si="49"/>
        <v>660</v>
      </c>
      <c r="G87" s="490">
        <f t="shared" si="49"/>
        <v>330</v>
      </c>
      <c r="H87" s="490">
        <f t="shared" si="49"/>
        <v>150</v>
      </c>
      <c r="I87" s="490">
        <f t="shared" si="49"/>
        <v>0</v>
      </c>
      <c r="J87" s="490">
        <f t="shared" si="49"/>
        <v>180</v>
      </c>
      <c r="K87" s="490">
        <f t="shared" si="49"/>
        <v>330</v>
      </c>
      <c r="L87" s="951">
        <f t="shared" si="49"/>
        <v>22</v>
      </c>
      <c r="M87" s="952"/>
      <c r="N87" s="482">
        <f>SUM(N83:N86)</f>
        <v>0</v>
      </c>
      <c r="O87" s="482"/>
      <c r="P87" s="491"/>
    </row>
    <row r="88" spans="1:16" ht="15" customHeight="1" x14ac:dyDescent="0.3">
      <c r="A88" s="472"/>
      <c r="B88" s="472"/>
      <c r="C88" s="472"/>
      <c r="D88" s="483" t="s">
        <v>234</v>
      </c>
      <c r="E88" s="484">
        <f>30-E87</f>
        <v>8</v>
      </c>
      <c r="F88" s="486"/>
      <c r="G88" s="486"/>
      <c r="H88" s="486"/>
      <c r="I88" s="486"/>
      <c r="J88" s="486"/>
      <c r="K88" s="486"/>
      <c r="L88" s="486"/>
      <c r="M88" s="486"/>
      <c r="N88" s="486"/>
      <c r="O88" s="486"/>
      <c r="P88" s="487"/>
    </row>
    <row r="89" spans="1:16" ht="14.4" customHeight="1" x14ac:dyDescent="0.3">
      <c r="A89" s="472"/>
      <c r="B89" s="472"/>
      <c r="C89" s="953" t="s">
        <v>250</v>
      </c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</row>
    <row r="90" spans="1:16" ht="14.4" customHeight="1" x14ac:dyDescent="0.3">
      <c r="A90" s="472"/>
      <c r="B90" s="472"/>
      <c r="C90" s="954" t="s">
        <v>0</v>
      </c>
      <c r="D90" s="959" t="s">
        <v>216</v>
      </c>
      <c r="E90" s="956" t="s">
        <v>217</v>
      </c>
      <c r="F90" s="958" t="s">
        <v>218</v>
      </c>
      <c r="G90" s="958"/>
      <c r="H90" s="958"/>
      <c r="I90" s="958"/>
      <c r="J90" s="958"/>
      <c r="K90" s="767"/>
      <c r="L90" s="963" t="s">
        <v>219</v>
      </c>
      <c r="M90" s="964"/>
      <c r="N90" s="956" t="s">
        <v>220</v>
      </c>
      <c r="O90" s="956" t="s">
        <v>221</v>
      </c>
      <c r="P90" s="956" t="s">
        <v>222</v>
      </c>
    </row>
    <row r="91" spans="1:16" ht="14.4" customHeight="1" x14ac:dyDescent="0.3">
      <c r="A91" s="472"/>
      <c r="B91" s="472"/>
      <c r="C91" s="954"/>
      <c r="D91" s="959"/>
      <c r="E91" s="956"/>
      <c r="F91" s="956" t="s">
        <v>9</v>
      </c>
      <c r="G91" s="955" t="s">
        <v>223</v>
      </c>
      <c r="H91" s="955"/>
      <c r="I91" s="955"/>
      <c r="J91" s="955"/>
      <c r="K91" s="956" t="s">
        <v>224</v>
      </c>
      <c r="L91" s="965"/>
      <c r="M91" s="966"/>
      <c r="N91" s="956"/>
      <c r="O91" s="956"/>
      <c r="P91" s="956"/>
    </row>
    <row r="92" spans="1:16" ht="14.4" customHeight="1" x14ac:dyDescent="0.3">
      <c r="A92" s="472"/>
      <c r="B92" s="472"/>
      <c r="C92" s="954"/>
      <c r="D92" s="959"/>
      <c r="E92" s="956"/>
      <c r="F92" s="767"/>
      <c r="G92" s="956" t="s">
        <v>225</v>
      </c>
      <c r="H92" s="958" t="s">
        <v>226</v>
      </c>
      <c r="I92" s="767"/>
      <c r="J92" s="767"/>
      <c r="K92" s="767"/>
      <c r="L92" s="965"/>
      <c r="M92" s="966"/>
      <c r="N92" s="956"/>
      <c r="O92" s="956"/>
      <c r="P92" s="956"/>
    </row>
    <row r="93" spans="1:16" ht="14.4" customHeight="1" x14ac:dyDescent="0.3">
      <c r="A93" s="472"/>
      <c r="B93" s="472"/>
      <c r="C93" s="954"/>
      <c r="D93" s="959"/>
      <c r="E93" s="956"/>
      <c r="F93" s="767"/>
      <c r="G93" s="957"/>
      <c r="H93" s="956" t="s">
        <v>15</v>
      </c>
      <c r="I93" s="956" t="s">
        <v>227</v>
      </c>
      <c r="J93" s="956" t="s">
        <v>228</v>
      </c>
      <c r="K93" s="767"/>
      <c r="L93" s="965"/>
      <c r="M93" s="966"/>
      <c r="N93" s="956"/>
      <c r="O93" s="956"/>
      <c r="P93" s="956"/>
    </row>
    <row r="94" spans="1:16" ht="28.05" customHeight="1" x14ac:dyDescent="0.3">
      <c r="A94" s="472"/>
      <c r="B94" s="472"/>
      <c r="C94" s="954"/>
      <c r="D94" s="959"/>
      <c r="E94" s="956"/>
      <c r="F94" s="767"/>
      <c r="G94" s="957"/>
      <c r="H94" s="956"/>
      <c r="I94" s="956"/>
      <c r="J94" s="956"/>
      <c r="K94" s="767"/>
      <c r="L94" s="965"/>
      <c r="M94" s="966"/>
      <c r="N94" s="956"/>
      <c r="O94" s="956"/>
      <c r="P94" s="956"/>
    </row>
    <row r="95" spans="1:16" ht="14.4" customHeight="1" x14ac:dyDescent="0.3">
      <c r="A95" s="472"/>
      <c r="B95" s="472"/>
      <c r="C95" s="954"/>
      <c r="D95" s="959"/>
      <c r="E95" s="956"/>
      <c r="F95" s="767"/>
      <c r="G95" s="957"/>
      <c r="H95" s="956"/>
      <c r="I95" s="956"/>
      <c r="J95" s="956"/>
      <c r="K95" s="767"/>
      <c r="L95" s="967"/>
      <c r="M95" s="968"/>
      <c r="N95" s="956"/>
      <c r="O95" s="956"/>
      <c r="P95" s="956"/>
    </row>
    <row r="96" spans="1:16" ht="14.4" customHeight="1" x14ac:dyDescent="0.3">
      <c r="A96" s="472"/>
      <c r="B96" s="472"/>
      <c r="C96" s="954"/>
      <c r="D96" s="962"/>
      <c r="E96" s="960"/>
      <c r="F96" s="768"/>
      <c r="G96" s="961"/>
      <c r="H96" s="960"/>
      <c r="I96" s="960"/>
      <c r="J96" s="960"/>
      <c r="K96" s="768"/>
      <c r="L96" s="468" t="s">
        <v>25</v>
      </c>
      <c r="M96" s="468" t="s">
        <v>26</v>
      </c>
      <c r="N96" s="960"/>
      <c r="O96" s="960"/>
      <c r="P96" s="960"/>
    </row>
    <row r="97" spans="1:16" ht="14.4" customHeight="1" x14ac:dyDescent="0.3">
      <c r="A97" s="472" t="s">
        <v>94</v>
      </c>
      <c r="B97" s="472" t="s">
        <v>230</v>
      </c>
      <c r="C97" s="570">
        <v>1</v>
      </c>
      <c r="D97" s="488" t="s">
        <v>187</v>
      </c>
      <c r="E97" s="480">
        <v>2.5</v>
      </c>
      <c r="F97" s="570">
        <f t="shared" ref="F97:F102" si="50">E97*30</f>
        <v>75</v>
      </c>
      <c r="G97" s="26">
        <f t="shared" ref="G97:G103" si="51">SUM(H97+I97+J97)</f>
        <v>34</v>
      </c>
      <c r="H97" s="570"/>
      <c r="I97" s="570"/>
      <c r="J97" s="570">
        <v>34</v>
      </c>
      <c r="K97" s="570">
        <f t="shared" ref="K97:K100" si="52">F97-G97</f>
        <v>41</v>
      </c>
      <c r="L97" s="568">
        <f>G97/17</f>
        <v>2</v>
      </c>
      <c r="M97" s="569">
        <f>G97/17</f>
        <v>2</v>
      </c>
      <c r="N97" s="570" t="s">
        <v>254</v>
      </c>
      <c r="O97" s="478">
        <f t="shared" ref="O97" si="53">G97/F97*100</f>
        <v>45.333333333333329</v>
      </c>
      <c r="P97" s="494" t="s">
        <v>232</v>
      </c>
    </row>
    <row r="98" spans="1:16" ht="14.4" customHeight="1" x14ac:dyDescent="0.3">
      <c r="A98" s="472" t="s">
        <v>94</v>
      </c>
      <c r="B98" s="472" t="s">
        <v>230</v>
      </c>
      <c r="C98" s="570">
        <v>2</v>
      </c>
      <c r="D98" s="474" t="s">
        <v>51</v>
      </c>
      <c r="E98" s="475">
        <v>5</v>
      </c>
      <c r="F98" s="476">
        <f t="shared" si="50"/>
        <v>150</v>
      </c>
      <c r="G98" s="26">
        <f t="shared" si="51"/>
        <v>68</v>
      </c>
      <c r="H98" s="27">
        <v>34</v>
      </c>
      <c r="I98" s="27"/>
      <c r="J98" s="27">
        <v>34</v>
      </c>
      <c r="K98" s="26">
        <f t="shared" si="52"/>
        <v>82</v>
      </c>
      <c r="L98" s="568">
        <f>G98/17</f>
        <v>4</v>
      </c>
      <c r="M98" s="569">
        <f>G98/17</f>
        <v>4</v>
      </c>
      <c r="N98" s="570" t="s">
        <v>252</v>
      </c>
      <c r="O98" s="478">
        <f>G98/F98*100</f>
        <v>45.333333333333329</v>
      </c>
      <c r="P98" s="479" t="s">
        <v>232</v>
      </c>
    </row>
    <row r="99" spans="1:16" ht="14.4" customHeight="1" x14ac:dyDescent="0.3">
      <c r="A99" s="472" t="s">
        <v>94</v>
      </c>
      <c r="B99" s="472" t="s">
        <v>230</v>
      </c>
      <c r="C99" s="570">
        <v>3</v>
      </c>
      <c r="D99" s="474" t="s">
        <v>155</v>
      </c>
      <c r="E99" s="475">
        <v>1</v>
      </c>
      <c r="F99" s="476">
        <f t="shared" si="50"/>
        <v>30</v>
      </c>
      <c r="G99" s="26">
        <f t="shared" si="51"/>
        <v>16</v>
      </c>
      <c r="H99" s="27"/>
      <c r="I99" s="27"/>
      <c r="J99" s="27">
        <v>16</v>
      </c>
      <c r="K99" s="26">
        <f t="shared" si="52"/>
        <v>14</v>
      </c>
      <c r="L99" s="568"/>
      <c r="M99" s="569">
        <f>G99/8</f>
        <v>2</v>
      </c>
      <c r="N99" s="570" t="s">
        <v>26</v>
      </c>
      <c r="O99" s="478">
        <f>G99/F99*100</f>
        <v>53.333333333333336</v>
      </c>
      <c r="P99" s="479" t="s">
        <v>232</v>
      </c>
    </row>
    <row r="100" spans="1:16" ht="14.4" customHeight="1" x14ac:dyDescent="0.3">
      <c r="A100" s="472" t="s">
        <v>94</v>
      </c>
      <c r="B100" s="472" t="s">
        <v>230</v>
      </c>
      <c r="C100" s="570">
        <v>4</v>
      </c>
      <c r="D100" s="488" t="s">
        <v>278</v>
      </c>
      <c r="E100" s="513">
        <v>3</v>
      </c>
      <c r="F100" s="514">
        <f t="shared" si="50"/>
        <v>90</v>
      </c>
      <c r="G100" s="339">
        <f t="shared" si="51"/>
        <v>36</v>
      </c>
      <c r="H100" s="99">
        <v>18</v>
      </c>
      <c r="I100" s="99"/>
      <c r="J100" s="99">
        <v>18</v>
      </c>
      <c r="K100" s="339">
        <f t="shared" si="52"/>
        <v>54</v>
      </c>
      <c r="L100" s="568">
        <f>G100/9</f>
        <v>4</v>
      </c>
      <c r="M100" s="569"/>
      <c r="N100" s="598" t="s">
        <v>251</v>
      </c>
      <c r="O100" s="478">
        <f>G100/F100*100</f>
        <v>40</v>
      </c>
      <c r="P100" s="479" t="s">
        <v>243</v>
      </c>
    </row>
    <row r="101" spans="1:16" ht="15" customHeight="1" x14ac:dyDescent="0.3">
      <c r="A101" s="472" t="s">
        <v>94</v>
      </c>
      <c r="B101" s="472" t="s">
        <v>230</v>
      </c>
      <c r="C101" s="570">
        <v>5</v>
      </c>
      <c r="D101" s="488" t="s">
        <v>45</v>
      </c>
      <c r="E101" s="513">
        <v>3</v>
      </c>
      <c r="F101" s="514">
        <f t="shared" si="50"/>
        <v>90</v>
      </c>
      <c r="G101" s="339">
        <f t="shared" si="51"/>
        <v>32</v>
      </c>
      <c r="H101" s="514">
        <v>8</v>
      </c>
      <c r="I101" s="515"/>
      <c r="J101" s="515">
        <v>24</v>
      </c>
      <c r="K101" s="339">
        <f>F101-G101</f>
        <v>58</v>
      </c>
      <c r="L101" s="569"/>
      <c r="M101" s="569">
        <f>G101/8</f>
        <v>4</v>
      </c>
      <c r="N101" s="570" t="s">
        <v>254</v>
      </c>
      <c r="O101" s="478">
        <f t="shared" ref="O101:O102" si="54">G101/F101*100</f>
        <v>35.555555555555557</v>
      </c>
      <c r="P101" s="479" t="s">
        <v>232</v>
      </c>
    </row>
    <row r="102" spans="1:16" ht="15.75" customHeight="1" x14ac:dyDescent="0.3">
      <c r="A102" s="472" t="s">
        <v>94</v>
      </c>
      <c r="B102" s="472" t="s">
        <v>230</v>
      </c>
      <c r="C102" s="570">
        <v>6</v>
      </c>
      <c r="D102" s="488" t="s">
        <v>149</v>
      </c>
      <c r="E102" s="475">
        <v>3</v>
      </c>
      <c r="F102" s="476">
        <f t="shared" si="50"/>
        <v>90</v>
      </c>
      <c r="G102" s="26">
        <f t="shared" si="51"/>
        <v>32</v>
      </c>
      <c r="H102" s="27">
        <v>16</v>
      </c>
      <c r="I102" s="27">
        <v>8</v>
      </c>
      <c r="J102" s="27">
        <v>8</v>
      </c>
      <c r="K102" s="26">
        <f t="shared" ref="K102" si="55">F102-G102</f>
        <v>58</v>
      </c>
      <c r="L102" s="568"/>
      <c r="M102" s="569">
        <f>G102/8</f>
        <v>4</v>
      </c>
      <c r="N102" s="570" t="s">
        <v>254</v>
      </c>
      <c r="O102" s="478">
        <f t="shared" si="54"/>
        <v>35.555555555555557</v>
      </c>
      <c r="P102" s="479" t="s">
        <v>241</v>
      </c>
    </row>
    <row r="103" spans="1:16" ht="15.75" customHeight="1" x14ac:dyDescent="0.3">
      <c r="A103" s="496" t="s">
        <v>94</v>
      </c>
      <c r="B103" s="496" t="s">
        <v>230</v>
      </c>
      <c r="C103" s="570">
        <v>7</v>
      </c>
      <c r="D103" s="474" t="s">
        <v>68</v>
      </c>
      <c r="E103" s="475">
        <v>6.5</v>
      </c>
      <c r="F103" s="27">
        <f>E103*30</f>
        <v>195</v>
      </c>
      <c r="G103" s="26">
        <f t="shared" si="51"/>
        <v>132</v>
      </c>
      <c r="H103" s="476"/>
      <c r="I103" s="477"/>
      <c r="J103" s="477">
        <v>132</v>
      </c>
      <c r="K103" s="26">
        <f>F103-G103</f>
        <v>63</v>
      </c>
      <c r="L103" s="30"/>
      <c r="M103" s="30"/>
      <c r="N103" s="570" t="s">
        <v>254</v>
      </c>
      <c r="O103" s="478">
        <f>G103/F103*100</f>
        <v>67.692307692307693</v>
      </c>
      <c r="P103" s="479" t="s">
        <v>232</v>
      </c>
    </row>
    <row r="104" spans="1:16" ht="15.75" customHeight="1" x14ac:dyDescent="0.3">
      <c r="A104" s="472" t="s">
        <v>94</v>
      </c>
      <c r="B104" s="472" t="s">
        <v>230</v>
      </c>
      <c r="C104" s="570">
        <v>8</v>
      </c>
      <c r="D104" s="488" t="s">
        <v>146</v>
      </c>
      <c r="E104" s="475">
        <v>3</v>
      </c>
      <c r="F104" s="27">
        <f>E104*30</f>
        <v>90</v>
      </c>
      <c r="G104" s="26">
        <f>SUM(H104+I104+J104)</f>
        <v>0</v>
      </c>
      <c r="H104" s="476"/>
      <c r="I104" s="477"/>
      <c r="J104" s="477"/>
      <c r="K104" s="26">
        <f>F104-G104</f>
        <v>90</v>
      </c>
      <c r="L104" s="568"/>
      <c r="M104" s="569"/>
      <c r="N104" s="570" t="s">
        <v>26</v>
      </c>
      <c r="O104" s="478"/>
      <c r="P104" s="494" t="s">
        <v>232</v>
      </c>
    </row>
    <row r="105" spans="1:16" ht="45" customHeight="1" x14ac:dyDescent="0.3">
      <c r="A105" s="472" t="s">
        <v>94</v>
      </c>
      <c r="B105" s="472" t="s">
        <v>233</v>
      </c>
      <c r="C105" s="570">
        <v>9</v>
      </c>
      <c r="D105" s="488" t="s">
        <v>341</v>
      </c>
      <c r="E105" s="510">
        <v>5</v>
      </c>
      <c r="F105" s="511">
        <f t="shared" ref="F105:F106" si="56">E105*30</f>
        <v>150</v>
      </c>
      <c r="G105" s="511">
        <f>H105+I105+J105</f>
        <v>50</v>
      </c>
      <c r="H105" s="460">
        <v>26</v>
      </c>
      <c r="I105" s="460"/>
      <c r="J105" s="460">
        <v>24</v>
      </c>
      <c r="K105" s="512">
        <f t="shared" ref="K105:K106" si="57">F105-G105</f>
        <v>100</v>
      </c>
      <c r="L105" s="569"/>
      <c r="M105" s="569">
        <f>G105/8</f>
        <v>6.25</v>
      </c>
      <c r="N105" s="570" t="s">
        <v>252</v>
      </c>
      <c r="O105" s="478">
        <f t="shared" ref="O105:O106" si="58">G105/F105*100</f>
        <v>33.333333333333329</v>
      </c>
      <c r="P105" s="494" t="s">
        <v>232</v>
      </c>
    </row>
    <row r="106" spans="1:16" ht="30" customHeight="1" x14ac:dyDescent="0.3">
      <c r="A106" s="472" t="s">
        <v>94</v>
      </c>
      <c r="B106" s="472" t="s">
        <v>233</v>
      </c>
      <c r="C106" s="570">
        <v>10</v>
      </c>
      <c r="D106" s="488" t="s">
        <v>335</v>
      </c>
      <c r="E106" s="510">
        <v>6</v>
      </c>
      <c r="F106" s="511">
        <f t="shared" si="56"/>
        <v>180</v>
      </c>
      <c r="G106" s="511">
        <f>H106+I106+J106</f>
        <v>72</v>
      </c>
      <c r="H106" s="460">
        <v>12</v>
      </c>
      <c r="I106" s="460"/>
      <c r="J106" s="460">
        <v>60</v>
      </c>
      <c r="K106" s="512">
        <f t="shared" si="57"/>
        <v>108</v>
      </c>
      <c r="L106" s="569">
        <f>G106/9</f>
        <v>8</v>
      </c>
      <c r="M106" s="569"/>
      <c r="N106" s="598" t="s">
        <v>253</v>
      </c>
      <c r="O106" s="478">
        <f t="shared" si="58"/>
        <v>40</v>
      </c>
      <c r="P106" s="494" t="s">
        <v>232</v>
      </c>
    </row>
    <row r="107" spans="1:16" ht="15.75" customHeight="1" x14ac:dyDescent="0.3">
      <c r="A107" s="472"/>
      <c r="B107" s="472"/>
      <c r="C107" s="414"/>
      <c r="D107" s="481" t="s">
        <v>14</v>
      </c>
      <c r="E107" s="517">
        <f t="shared" ref="E107:M107" si="59">SUM(E97:E106)</f>
        <v>38</v>
      </c>
      <c r="F107" s="490">
        <f t="shared" si="59"/>
        <v>1140</v>
      </c>
      <c r="G107" s="490">
        <f t="shared" si="59"/>
        <v>472</v>
      </c>
      <c r="H107" s="490">
        <f t="shared" si="59"/>
        <v>114</v>
      </c>
      <c r="I107" s="490">
        <f t="shared" si="59"/>
        <v>8</v>
      </c>
      <c r="J107" s="490">
        <f t="shared" si="59"/>
        <v>350</v>
      </c>
      <c r="K107" s="490">
        <f t="shared" si="59"/>
        <v>668</v>
      </c>
      <c r="L107" s="490">
        <f t="shared" si="59"/>
        <v>18</v>
      </c>
      <c r="M107" s="490">
        <f t="shared" si="59"/>
        <v>22.25</v>
      </c>
      <c r="N107" s="495"/>
      <c r="O107" s="495"/>
      <c r="P107" s="491"/>
    </row>
    <row r="108" spans="1:16" s="507" customFormat="1" ht="15.75" customHeight="1" x14ac:dyDescent="0.3">
      <c r="A108" s="472"/>
      <c r="B108" s="472"/>
      <c r="C108" s="472"/>
      <c r="D108" s="483" t="s">
        <v>234</v>
      </c>
      <c r="E108" s="484">
        <f>30-E107</f>
        <v>-8</v>
      </c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P108" s="487"/>
    </row>
    <row r="109" spans="1:16" s="507" customFormat="1" ht="15.75" customHeight="1" x14ac:dyDescent="0.3">
      <c r="A109" s="472"/>
      <c r="B109" s="472"/>
      <c r="C109" s="472"/>
      <c r="D109" s="483"/>
      <c r="E109" s="484"/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P109" s="487"/>
    </row>
    <row r="110" spans="1:16" s="507" customFormat="1" ht="15.75" customHeight="1" x14ac:dyDescent="0.3">
      <c r="A110" s="472"/>
      <c r="B110" s="472"/>
      <c r="C110" s="472"/>
      <c r="D110" s="483"/>
      <c r="E110" s="484"/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P110" s="487"/>
    </row>
    <row r="111" spans="1:16" s="507" customFormat="1" ht="15.75" customHeight="1" x14ac:dyDescent="0.3">
      <c r="A111" s="472"/>
      <c r="B111" s="472"/>
      <c r="C111" s="496"/>
      <c r="D111" s="483"/>
      <c r="E111" s="484"/>
      <c r="F111" s="485"/>
      <c r="G111" s="485"/>
      <c r="H111" s="485"/>
      <c r="I111" s="485"/>
      <c r="J111" s="485"/>
      <c r="K111" s="485"/>
      <c r="L111" s="485"/>
      <c r="M111" s="485"/>
      <c r="N111" s="485"/>
      <c r="O111" s="485"/>
      <c r="P111" s="497"/>
    </row>
    <row r="112" spans="1:16" s="507" customFormat="1" ht="15.75" customHeight="1" x14ac:dyDescent="0.3">
      <c r="A112" s="472"/>
      <c r="B112" s="472"/>
      <c r="C112" s="472"/>
      <c r="D112" s="498" t="s">
        <v>14</v>
      </c>
      <c r="E112" s="505">
        <f>E113+E114</f>
        <v>180</v>
      </c>
      <c r="F112" s="499">
        <f>F113+F114</f>
        <v>5400</v>
      </c>
      <c r="G112" s="500">
        <f>F112/F112*100</f>
        <v>100</v>
      </c>
      <c r="H112" s="501"/>
      <c r="I112" s="502"/>
      <c r="J112" s="502"/>
      <c r="K112" s="502"/>
      <c r="L112" s="502"/>
      <c r="M112" s="502"/>
      <c r="N112" s="502"/>
      <c r="O112" s="486"/>
      <c r="P112" s="487"/>
    </row>
    <row r="113" spans="1:18" s="507" customFormat="1" ht="15.75" customHeight="1" x14ac:dyDescent="0.3">
      <c r="A113" s="472"/>
      <c r="B113" s="472" t="s">
        <v>230</v>
      </c>
      <c r="C113" s="472"/>
      <c r="D113" s="498" t="s">
        <v>92</v>
      </c>
      <c r="E113" s="500">
        <f>SUMIF(B9:B107,B113,E9:E107)</f>
        <v>135</v>
      </c>
      <c r="F113" s="472">
        <f>E113*30</f>
        <v>4050</v>
      </c>
      <c r="G113" s="500">
        <f>F113/F112*100</f>
        <v>75</v>
      </c>
      <c r="H113" s="472"/>
      <c r="I113" s="486"/>
      <c r="J113" s="503"/>
      <c r="K113" s="503"/>
      <c r="L113" s="503"/>
      <c r="M113" s="503"/>
      <c r="N113" s="486"/>
      <c r="O113" s="486"/>
      <c r="P113" s="487"/>
    </row>
    <row r="114" spans="1:18" s="507" customFormat="1" ht="14.4" customHeight="1" x14ac:dyDescent="0.3">
      <c r="A114" s="472"/>
      <c r="B114" s="472" t="s">
        <v>233</v>
      </c>
      <c r="C114" s="472"/>
      <c r="D114" s="498" t="s">
        <v>255</v>
      </c>
      <c r="E114" s="504">
        <f>SUMIF(B9:B107,B114,E9:E107)</f>
        <v>45</v>
      </c>
      <c r="F114" s="472">
        <f>E114*30</f>
        <v>1350</v>
      </c>
      <c r="G114" s="500">
        <f>F114/F112*100</f>
        <v>25</v>
      </c>
      <c r="H114" s="472"/>
      <c r="I114" s="486"/>
      <c r="J114" s="486"/>
      <c r="K114" s="486"/>
      <c r="L114" s="486"/>
      <c r="M114" s="503"/>
      <c r="N114" s="503"/>
      <c r="O114" s="486"/>
      <c r="P114" s="487"/>
    </row>
    <row r="115" spans="1:18" ht="14.4" customHeight="1" x14ac:dyDescent="0.3">
      <c r="A115" s="472"/>
      <c r="B115" s="472"/>
      <c r="C115" s="472"/>
      <c r="D115" s="498"/>
      <c r="E115" s="472"/>
      <c r="F115" s="472"/>
      <c r="G115" s="472"/>
      <c r="H115" s="472"/>
      <c r="I115" s="486"/>
      <c r="J115" s="486"/>
      <c r="K115" s="486"/>
      <c r="L115" s="486"/>
      <c r="M115" s="486"/>
      <c r="N115" s="486"/>
      <c r="O115" s="486"/>
      <c r="P115" s="487"/>
    </row>
    <row r="116" spans="1:18" ht="14.4" customHeight="1" x14ac:dyDescent="0.3">
      <c r="A116" s="472"/>
      <c r="B116" s="472"/>
      <c r="C116" s="472"/>
      <c r="D116" s="498" t="s">
        <v>256</v>
      </c>
      <c r="E116" s="505">
        <f>E117+E118</f>
        <v>15</v>
      </c>
      <c r="F116" s="506">
        <f>F117+F118</f>
        <v>450</v>
      </c>
      <c r="G116" s="500">
        <f>F116/F116*100</f>
        <v>100</v>
      </c>
      <c r="H116" s="472"/>
      <c r="I116" s="486"/>
      <c r="J116" s="486"/>
      <c r="K116" s="486"/>
      <c r="L116" s="486"/>
      <c r="M116" s="486"/>
      <c r="N116" s="486"/>
      <c r="O116" s="486"/>
      <c r="P116" s="487"/>
    </row>
    <row r="117" spans="1:18" ht="14.4" customHeight="1" x14ac:dyDescent="0.3">
      <c r="A117" s="472" t="s">
        <v>229</v>
      </c>
      <c r="B117" s="472" t="s">
        <v>230</v>
      </c>
      <c r="C117" s="472"/>
      <c r="D117" s="498" t="s">
        <v>92</v>
      </c>
      <c r="E117" s="500">
        <f>SUMIFS(E$9:E$107,A$9:A$107,A117,B$9:B$107,B117)</f>
        <v>6</v>
      </c>
      <c r="F117" s="472">
        <f>E117*30</f>
        <v>180</v>
      </c>
      <c r="G117" s="500">
        <f>F117/F116*100</f>
        <v>40</v>
      </c>
      <c r="H117" s="472"/>
      <c r="I117" s="486"/>
      <c r="J117" s="486"/>
      <c r="K117" s="486"/>
      <c r="L117" s="486"/>
      <c r="M117" s="486"/>
      <c r="N117" s="486"/>
      <c r="O117" s="486"/>
      <c r="P117" s="487"/>
    </row>
    <row r="118" spans="1:18" ht="14.4" customHeight="1" x14ac:dyDescent="0.3">
      <c r="A118" s="472" t="s">
        <v>229</v>
      </c>
      <c r="B118" s="472" t="s">
        <v>233</v>
      </c>
      <c r="C118" s="472"/>
      <c r="D118" s="498" t="s">
        <v>255</v>
      </c>
      <c r="E118" s="500">
        <f>SUMIFS(E$9:E$107,A$9:A$107,A118,B$9:B$107,B118)</f>
        <v>9</v>
      </c>
      <c r="F118" s="472">
        <f>E118*30</f>
        <v>270</v>
      </c>
      <c r="G118" s="500">
        <f>F118/F116*100</f>
        <v>60</v>
      </c>
      <c r="H118" s="472"/>
      <c r="I118" s="486"/>
      <c r="J118" s="486"/>
      <c r="K118" s="486"/>
      <c r="L118" s="486"/>
      <c r="M118" s="486"/>
      <c r="N118" s="486"/>
      <c r="O118" s="486"/>
      <c r="P118" s="487"/>
    </row>
    <row r="119" spans="1:18" ht="14.4" customHeight="1" x14ac:dyDescent="0.3">
      <c r="A119" s="472"/>
      <c r="B119" s="472"/>
      <c r="C119" s="472"/>
      <c r="D119" s="498"/>
      <c r="E119" s="472"/>
      <c r="F119" s="472"/>
      <c r="G119" s="500"/>
      <c r="H119" s="472"/>
      <c r="I119" s="486"/>
      <c r="J119" s="486"/>
      <c r="K119" s="486"/>
      <c r="L119" s="486"/>
      <c r="M119" s="486"/>
      <c r="N119" s="486"/>
      <c r="O119" s="486"/>
      <c r="P119" s="487"/>
    </row>
    <row r="120" spans="1:18" ht="14.4" customHeight="1" x14ac:dyDescent="0.3">
      <c r="A120" s="472"/>
      <c r="B120" s="472"/>
      <c r="C120" s="472"/>
      <c r="D120" s="498" t="s">
        <v>257</v>
      </c>
      <c r="E120" s="505">
        <f>E121+E122</f>
        <v>165</v>
      </c>
      <c r="F120" s="506">
        <f>F121+F122</f>
        <v>4950</v>
      </c>
      <c r="G120" s="500">
        <f>F120/F120*100</f>
        <v>100</v>
      </c>
      <c r="H120" s="486"/>
      <c r="I120" s="486"/>
      <c r="J120" s="486"/>
      <c r="K120" s="486"/>
      <c r="L120" s="486"/>
      <c r="M120" s="486"/>
      <c r="N120" s="486"/>
      <c r="O120" s="486"/>
      <c r="P120" s="487"/>
    </row>
    <row r="121" spans="1:18" ht="14.4" customHeight="1" x14ac:dyDescent="0.3">
      <c r="A121" s="472" t="s">
        <v>94</v>
      </c>
      <c r="B121" s="472" t="s">
        <v>230</v>
      </c>
      <c r="C121" s="472"/>
      <c r="D121" s="498" t="s">
        <v>92</v>
      </c>
      <c r="E121" s="500">
        <f>SUMIFS(E9:E107,A9:A107,A121,B9:B107,B121)</f>
        <v>129</v>
      </c>
      <c r="F121" s="472">
        <f>E121*30</f>
        <v>3870</v>
      </c>
      <c r="G121" s="486">
        <f>F121/F120*100</f>
        <v>78.181818181818187</v>
      </c>
      <c r="H121" s="486"/>
      <c r="I121" s="486"/>
      <c r="J121" s="486"/>
      <c r="K121" s="486"/>
      <c r="L121" s="486"/>
      <c r="M121" s="486"/>
      <c r="N121" s="486"/>
      <c r="O121" s="486"/>
      <c r="P121" s="487"/>
    </row>
    <row r="122" spans="1:18" ht="14.4" customHeight="1" x14ac:dyDescent="0.3">
      <c r="A122" s="472" t="s">
        <v>94</v>
      </c>
      <c r="B122" s="472" t="s">
        <v>233</v>
      </c>
      <c r="C122" s="472"/>
      <c r="D122" s="498" t="s">
        <v>255</v>
      </c>
      <c r="E122" s="500">
        <f>SUMIFS(E9:E107,A9:A107,A122,B9:B107,B122)</f>
        <v>36</v>
      </c>
      <c r="F122" s="472">
        <f>E122*30</f>
        <v>1080</v>
      </c>
      <c r="G122" s="486">
        <f>F122/F120*100</f>
        <v>21.818181818181817</v>
      </c>
      <c r="H122" s="486"/>
      <c r="I122" s="486"/>
      <c r="J122" s="486"/>
      <c r="K122" s="486"/>
      <c r="L122" s="486"/>
      <c r="M122" s="486"/>
      <c r="N122" s="486"/>
      <c r="O122" s="486"/>
      <c r="P122" s="487"/>
      <c r="Q122" s="472"/>
      <c r="R122" s="472"/>
    </row>
    <row r="123" spans="1:18" ht="14.4" customHeight="1" x14ac:dyDescent="0.3">
      <c r="A123" s="472"/>
      <c r="B123" s="472"/>
      <c r="C123" s="472"/>
      <c r="D123" s="498"/>
      <c r="E123" s="500"/>
      <c r="F123" s="472"/>
      <c r="G123" s="486"/>
      <c r="H123" s="486"/>
      <c r="I123" s="486"/>
      <c r="J123" s="486"/>
      <c r="K123" s="486"/>
      <c r="L123" s="486"/>
      <c r="M123" s="486"/>
      <c r="N123" s="486"/>
      <c r="O123" s="486"/>
      <c r="P123" s="487"/>
      <c r="Q123" s="472"/>
      <c r="R123" s="472"/>
    </row>
    <row r="124" spans="1:18" ht="14.4" customHeight="1" x14ac:dyDescent="0.3">
      <c r="A124" s="472"/>
      <c r="B124" s="472"/>
      <c r="C124" s="953" t="s">
        <v>263</v>
      </c>
      <c r="D124" s="953"/>
      <c r="E124" s="953"/>
      <c r="F124" s="953"/>
      <c r="G124" s="953"/>
      <c r="H124" s="953"/>
      <c r="I124" s="953"/>
      <c r="J124" s="953"/>
      <c r="K124" s="953"/>
      <c r="L124" s="953"/>
      <c r="M124" s="953"/>
      <c r="N124" s="953"/>
      <c r="O124" s="953"/>
      <c r="P124" s="953"/>
      <c r="Q124" s="472"/>
      <c r="R124" s="472"/>
    </row>
    <row r="125" spans="1:18" ht="14.4" customHeight="1" x14ac:dyDescent="0.3">
      <c r="A125" s="472"/>
      <c r="B125" s="472"/>
      <c r="C125" s="954" t="s">
        <v>0</v>
      </c>
      <c r="D125" s="959" t="s">
        <v>216</v>
      </c>
      <c r="E125" s="956" t="s">
        <v>217</v>
      </c>
      <c r="F125" s="958" t="s">
        <v>218</v>
      </c>
      <c r="G125" s="958"/>
      <c r="H125" s="958"/>
      <c r="I125" s="958"/>
      <c r="J125" s="958"/>
      <c r="K125" s="767"/>
      <c r="L125" s="956" t="s">
        <v>219</v>
      </c>
      <c r="M125" s="956"/>
      <c r="N125" s="956" t="s">
        <v>220</v>
      </c>
      <c r="O125" s="956" t="s">
        <v>221</v>
      </c>
      <c r="P125" s="956" t="s">
        <v>222</v>
      </c>
      <c r="Q125" s="472"/>
      <c r="R125" s="472"/>
    </row>
    <row r="126" spans="1:18" ht="14.4" customHeight="1" x14ac:dyDescent="0.3">
      <c r="A126" s="472"/>
      <c r="B126" s="472"/>
      <c r="C126" s="954"/>
      <c r="D126" s="959"/>
      <c r="E126" s="956"/>
      <c r="F126" s="956" t="s">
        <v>9</v>
      </c>
      <c r="G126" s="955" t="s">
        <v>223</v>
      </c>
      <c r="H126" s="955"/>
      <c r="I126" s="955"/>
      <c r="J126" s="955"/>
      <c r="K126" s="956" t="s">
        <v>224</v>
      </c>
      <c r="L126" s="956"/>
      <c r="M126" s="956"/>
      <c r="N126" s="956"/>
      <c r="O126" s="956"/>
      <c r="P126" s="956"/>
      <c r="Q126" s="472"/>
      <c r="R126" s="472"/>
    </row>
    <row r="127" spans="1:18" ht="14.4" customHeight="1" x14ac:dyDescent="0.3">
      <c r="A127" s="472"/>
      <c r="B127" s="472"/>
      <c r="C127" s="954"/>
      <c r="D127" s="959"/>
      <c r="E127" s="956"/>
      <c r="F127" s="767"/>
      <c r="G127" s="956" t="s">
        <v>225</v>
      </c>
      <c r="H127" s="958" t="s">
        <v>226</v>
      </c>
      <c r="I127" s="767"/>
      <c r="J127" s="767"/>
      <c r="K127" s="767"/>
      <c r="L127" s="956"/>
      <c r="M127" s="956"/>
      <c r="N127" s="956"/>
      <c r="O127" s="956"/>
      <c r="P127" s="956"/>
      <c r="Q127" s="472"/>
      <c r="R127" s="472"/>
    </row>
    <row r="128" spans="1:18" ht="14.4" customHeight="1" x14ac:dyDescent="0.3">
      <c r="A128" s="472"/>
      <c r="B128" s="472"/>
      <c r="C128" s="954"/>
      <c r="D128" s="959"/>
      <c r="E128" s="956"/>
      <c r="F128" s="767"/>
      <c r="G128" s="957"/>
      <c r="H128" s="956" t="s">
        <v>15</v>
      </c>
      <c r="I128" s="956" t="s">
        <v>227</v>
      </c>
      <c r="J128" s="956" t="s">
        <v>228</v>
      </c>
      <c r="K128" s="767"/>
      <c r="L128" s="956"/>
      <c r="M128" s="956"/>
      <c r="N128" s="956"/>
      <c r="O128" s="956"/>
      <c r="P128" s="956"/>
      <c r="Q128" s="472"/>
      <c r="R128" s="472"/>
    </row>
    <row r="129" spans="1:18" ht="14.4" customHeight="1" x14ac:dyDescent="0.3">
      <c r="A129" s="472"/>
      <c r="B129" s="472"/>
      <c r="C129" s="954"/>
      <c r="D129" s="959"/>
      <c r="E129" s="956"/>
      <c r="F129" s="767"/>
      <c r="G129" s="957"/>
      <c r="H129" s="956"/>
      <c r="I129" s="956"/>
      <c r="J129" s="956"/>
      <c r="K129" s="767"/>
      <c r="L129" s="956"/>
      <c r="M129" s="956"/>
      <c r="N129" s="956"/>
      <c r="O129" s="956"/>
      <c r="P129" s="956"/>
      <c r="Q129" s="472"/>
      <c r="R129" s="472"/>
    </row>
    <row r="130" spans="1:18" ht="14.4" customHeight="1" x14ac:dyDescent="0.3">
      <c r="A130" s="472"/>
      <c r="B130" s="472"/>
      <c r="C130" s="954"/>
      <c r="D130" s="959"/>
      <c r="E130" s="956"/>
      <c r="F130" s="767"/>
      <c r="G130" s="957"/>
      <c r="H130" s="956"/>
      <c r="I130" s="956"/>
      <c r="J130" s="956"/>
      <c r="K130" s="767"/>
      <c r="L130" s="956"/>
      <c r="M130" s="956"/>
      <c r="N130" s="956"/>
      <c r="O130" s="956"/>
      <c r="P130" s="956"/>
      <c r="Q130" s="472"/>
      <c r="R130" s="472"/>
    </row>
    <row r="131" spans="1:18" ht="14.4" customHeight="1" x14ac:dyDescent="0.3">
      <c r="A131" s="472"/>
      <c r="B131" s="472"/>
      <c r="C131" s="954"/>
      <c r="D131" s="959"/>
      <c r="E131" s="956"/>
      <c r="F131" s="767"/>
      <c r="G131" s="957"/>
      <c r="H131" s="956"/>
      <c r="I131" s="956"/>
      <c r="J131" s="956"/>
      <c r="K131" s="767"/>
      <c r="L131" s="956"/>
      <c r="M131" s="956"/>
      <c r="N131" s="956"/>
      <c r="O131" s="956"/>
      <c r="P131" s="956"/>
      <c r="Q131" s="472"/>
      <c r="R131" s="472"/>
    </row>
    <row r="132" spans="1:18" ht="14.4" customHeight="1" x14ac:dyDescent="0.3">
      <c r="A132" s="472" t="s">
        <v>229</v>
      </c>
      <c r="B132" s="472" t="s">
        <v>230</v>
      </c>
      <c r="C132" s="570">
        <v>1</v>
      </c>
      <c r="D132" s="474" t="s">
        <v>258</v>
      </c>
      <c r="E132" s="475">
        <v>5</v>
      </c>
      <c r="F132" s="27">
        <f>E132*30</f>
        <v>150</v>
      </c>
      <c r="G132" s="26"/>
      <c r="H132" s="27"/>
      <c r="I132" s="27"/>
      <c r="J132" s="27"/>
      <c r="K132" s="26"/>
      <c r="L132" s="949"/>
      <c r="M132" s="949"/>
      <c r="N132" s="570"/>
      <c r="O132" s="478"/>
      <c r="P132" s="479"/>
      <c r="Q132" s="472"/>
      <c r="R132" s="472"/>
    </row>
    <row r="133" spans="1:18" ht="14.4" customHeight="1" x14ac:dyDescent="0.3">
      <c r="A133" s="472" t="s">
        <v>229</v>
      </c>
      <c r="B133" s="472" t="s">
        <v>230</v>
      </c>
      <c r="C133" s="570">
        <v>2</v>
      </c>
      <c r="D133" s="474" t="s">
        <v>264</v>
      </c>
      <c r="E133" s="475">
        <v>5</v>
      </c>
      <c r="F133" s="27">
        <f>E133*30</f>
        <v>150</v>
      </c>
      <c r="G133" s="26">
        <f>SUM(H133:J133)</f>
        <v>0</v>
      </c>
      <c r="H133" s="27"/>
      <c r="I133" s="27"/>
      <c r="J133" s="27"/>
      <c r="K133" s="26"/>
      <c r="L133" s="949"/>
      <c r="M133" s="949"/>
      <c r="N133" s="570"/>
      <c r="O133" s="478"/>
      <c r="P133" s="479"/>
      <c r="Q133" s="472"/>
      <c r="R133" s="472"/>
    </row>
    <row r="134" spans="1:18" ht="14.4" customHeight="1" x14ac:dyDescent="0.3">
      <c r="A134" s="472" t="s">
        <v>229</v>
      </c>
      <c r="B134" s="472" t="s">
        <v>230</v>
      </c>
      <c r="C134" s="570">
        <v>3</v>
      </c>
      <c r="D134" s="474" t="s">
        <v>323</v>
      </c>
      <c r="E134" s="475">
        <v>3</v>
      </c>
      <c r="F134" s="27">
        <f t="shared" ref="F134" si="60">E134*30</f>
        <v>90</v>
      </c>
      <c r="G134" s="26"/>
      <c r="H134" s="26"/>
      <c r="I134" s="26"/>
      <c r="J134" s="26"/>
      <c r="K134" s="26"/>
      <c r="L134" s="949"/>
      <c r="M134" s="949"/>
      <c r="N134" s="570"/>
      <c r="O134" s="478"/>
      <c r="P134" s="479"/>
      <c r="Q134" s="472"/>
      <c r="R134" s="472"/>
    </row>
    <row r="135" spans="1:18" ht="14.4" customHeight="1" x14ac:dyDescent="0.3">
      <c r="A135" s="472" t="s">
        <v>229</v>
      </c>
      <c r="B135" s="472" t="s">
        <v>230</v>
      </c>
      <c r="C135" s="570">
        <v>4</v>
      </c>
      <c r="D135" s="474" t="s">
        <v>259</v>
      </c>
      <c r="E135" s="475">
        <v>4</v>
      </c>
      <c r="F135" s="27">
        <f>E135*30</f>
        <v>120</v>
      </c>
      <c r="G135" s="26"/>
      <c r="H135" s="27"/>
      <c r="I135" s="27"/>
      <c r="J135" s="27"/>
      <c r="K135" s="26"/>
      <c r="L135" s="949"/>
      <c r="M135" s="949"/>
      <c r="N135" s="570"/>
      <c r="O135" s="478"/>
      <c r="P135" s="479"/>
      <c r="Q135" s="472"/>
      <c r="R135" s="472"/>
    </row>
    <row r="136" spans="1:18" ht="14.4" customHeight="1" x14ac:dyDescent="0.3">
      <c r="A136" s="472" t="s">
        <v>229</v>
      </c>
      <c r="B136" s="472" t="s">
        <v>230</v>
      </c>
      <c r="C136" s="570">
        <v>5</v>
      </c>
      <c r="D136" s="474" t="s">
        <v>324</v>
      </c>
      <c r="E136" s="475">
        <v>3</v>
      </c>
      <c r="F136" s="27">
        <f t="shared" ref="F136" si="61">E136*30</f>
        <v>90</v>
      </c>
      <c r="G136" s="26"/>
      <c r="H136" s="26"/>
      <c r="I136" s="26"/>
      <c r="J136" s="26"/>
      <c r="K136" s="26"/>
      <c r="L136" s="949"/>
      <c r="M136" s="949"/>
      <c r="N136" s="570"/>
      <c r="O136" s="478"/>
      <c r="P136" s="479"/>
      <c r="Q136" s="472"/>
      <c r="R136" s="472"/>
    </row>
    <row r="137" spans="1:18" ht="14.4" customHeight="1" x14ac:dyDescent="0.3">
      <c r="A137" s="472" t="s">
        <v>229</v>
      </c>
      <c r="B137" s="472" t="s">
        <v>230</v>
      </c>
      <c r="C137" s="570">
        <v>6</v>
      </c>
      <c r="D137" s="474" t="s">
        <v>260</v>
      </c>
      <c r="E137" s="475">
        <v>3</v>
      </c>
      <c r="F137" s="27">
        <f>E137*30</f>
        <v>90</v>
      </c>
      <c r="G137" s="26"/>
      <c r="H137" s="520"/>
      <c r="I137" s="520"/>
      <c r="J137" s="520"/>
      <c r="K137" s="26"/>
      <c r="L137" s="949"/>
      <c r="M137" s="949"/>
      <c r="N137" s="570"/>
      <c r="O137" s="478"/>
      <c r="P137" s="479"/>
      <c r="Q137" s="472"/>
      <c r="R137" s="472"/>
    </row>
    <row r="138" spans="1:18" ht="14.4" customHeight="1" x14ac:dyDescent="0.3">
      <c r="A138" s="472" t="s">
        <v>94</v>
      </c>
      <c r="B138" s="472" t="s">
        <v>230</v>
      </c>
      <c r="C138" s="570">
        <v>7</v>
      </c>
      <c r="D138" s="488" t="s">
        <v>325</v>
      </c>
      <c r="E138" s="475">
        <v>4.5</v>
      </c>
      <c r="F138" s="27">
        <f>E138*30</f>
        <v>135</v>
      </c>
      <c r="G138" s="26"/>
      <c r="H138" s="520"/>
      <c r="I138" s="520"/>
      <c r="J138" s="520"/>
      <c r="K138" s="26"/>
      <c r="L138" s="949"/>
      <c r="M138" s="949"/>
      <c r="N138" s="570"/>
      <c r="O138" s="478"/>
      <c r="P138" s="479"/>
    </row>
    <row r="139" spans="1:18" s="507" customFormat="1" ht="15.75" customHeight="1" x14ac:dyDescent="0.3">
      <c r="A139" s="472" t="s">
        <v>94</v>
      </c>
      <c r="B139" s="472" t="s">
        <v>230</v>
      </c>
      <c r="C139" s="570">
        <v>8</v>
      </c>
      <c r="D139" s="488" t="s">
        <v>326</v>
      </c>
      <c r="E139" s="475">
        <v>4</v>
      </c>
      <c r="F139" s="27">
        <f>E139*30</f>
        <v>120</v>
      </c>
      <c r="G139" s="26"/>
      <c r="H139" s="520"/>
      <c r="I139" s="520"/>
      <c r="J139" s="520"/>
      <c r="K139" s="26"/>
      <c r="L139" s="949"/>
      <c r="M139" s="949"/>
      <c r="N139" s="518"/>
      <c r="O139" s="478"/>
      <c r="P139" s="479"/>
    </row>
    <row r="140" spans="1:18" s="507" customFormat="1" ht="15.75" customHeight="1" x14ac:dyDescent="0.3">
      <c r="A140" s="472" t="s">
        <v>94</v>
      </c>
      <c r="B140" s="472" t="s">
        <v>230</v>
      </c>
      <c r="C140" s="570">
        <v>9</v>
      </c>
      <c r="D140" s="488" t="s">
        <v>327</v>
      </c>
      <c r="E140" s="475">
        <v>5</v>
      </c>
      <c r="F140" s="27">
        <f>E140*30</f>
        <v>150</v>
      </c>
      <c r="G140" s="476"/>
      <c r="H140" s="27"/>
      <c r="I140" s="27"/>
      <c r="J140" s="27"/>
      <c r="K140" s="26"/>
      <c r="L140" s="949"/>
      <c r="M140" s="949"/>
      <c r="N140" s="518"/>
      <c r="O140" s="478"/>
      <c r="P140" s="479"/>
    </row>
    <row r="141" spans="1:18" s="507" customFormat="1" ht="15.75" customHeight="1" x14ac:dyDescent="0.3">
      <c r="A141" s="472" t="s">
        <v>94</v>
      </c>
      <c r="B141" s="472" t="s">
        <v>230</v>
      </c>
      <c r="C141" s="518">
        <v>10</v>
      </c>
      <c r="D141" s="474" t="s">
        <v>153</v>
      </c>
      <c r="E141" s="475">
        <v>4</v>
      </c>
      <c r="F141" s="27">
        <f>E141*30</f>
        <v>120</v>
      </c>
      <c r="G141" s="26"/>
      <c r="H141" s="27"/>
      <c r="I141" s="27"/>
      <c r="J141" s="27"/>
      <c r="K141" s="26"/>
      <c r="L141" s="949"/>
      <c r="M141" s="949"/>
      <c r="N141" s="518"/>
      <c r="O141" s="478"/>
      <c r="P141" s="479"/>
    </row>
    <row r="142" spans="1:18" s="507" customFormat="1" ht="15.75" customHeight="1" x14ac:dyDescent="0.3">
      <c r="A142" s="472" t="s">
        <v>94</v>
      </c>
      <c r="B142" s="472" t="s">
        <v>230</v>
      </c>
      <c r="C142" s="570">
        <v>11</v>
      </c>
      <c r="D142" s="474" t="s">
        <v>240</v>
      </c>
      <c r="E142" s="475">
        <v>4.5</v>
      </c>
      <c r="F142" s="27">
        <f t="shared" ref="F142:F145" si="62">E142*30</f>
        <v>135</v>
      </c>
      <c r="G142" s="26"/>
      <c r="H142" s="27"/>
      <c r="I142" s="27"/>
      <c r="J142" s="27"/>
      <c r="K142" s="26"/>
      <c r="L142" s="949"/>
      <c r="M142" s="949"/>
      <c r="N142" s="518"/>
      <c r="O142" s="478"/>
      <c r="P142" s="479"/>
    </row>
    <row r="143" spans="1:18" ht="31.2" x14ac:dyDescent="0.3">
      <c r="A143" s="472" t="s">
        <v>94</v>
      </c>
      <c r="B143" s="472" t="s">
        <v>233</v>
      </c>
      <c r="C143" s="570">
        <v>12</v>
      </c>
      <c r="D143" s="474" t="s">
        <v>328</v>
      </c>
      <c r="E143" s="475">
        <v>5</v>
      </c>
      <c r="F143" s="476">
        <f t="shared" si="62"/>
        <v>150</v>
      </c>
      <c r="G143" s="476"/>
      <c r="H143" s="476"/>
      <c r="I143" s="477"/>
      <c r="J143" s="477"/>
      <c r="K143" s="26"/>
      <c r="L143" s="949"/>
      <c r="M143" s="949"/>
      <c r="N143" s="518"/>
      <c r="O143" s="478"/>
      <c r="P143" s="479"/>
    </row>
    <row r="144" spans="1:18" ht="31.2" x14ac:dyDescent="0.3">
      <c r="A144" s="472" t="s">
        <v>94</v>
      </c>
      <c r="B144" s="472" t="s">
        <v>233</v>
      </c>
      <c r="C144" s="570">
        <v>13</v>
      </c>
      <c r="D144" s="488" t="s">
        <v>329</v>
      </c>
      <c r="E144" s="475">
        <v>5</v>
      </c>
      <c r="F144" s="476">
        <f t="shared" si="62"/>
        <v>150</v>
      </c>
      <c r="G144" s="26"/>
      <c r="H144" s="518"/>
      <c r="I144" s="518"/>
      <c r="J144" s="518"/>
      <c r="K144" s="518"/>
      <c r="L144" s="949"/>
      <c r="M144" s="949"/>
      <c r="N144" s="518"/>
      <c r="O144" s="478"/>
      <c r="P144" s="479"/>
    </row>
    <row r="145" spans="1:16" ht="31.2" x14ac:dyDescent="0.3">
      <c r="A145" s="472" t="s">
        <v>94</v>
      </c>
      <c r="B145" s="472" t="s">
        <v>233</v>
      </c>
      <c r="C145" s="570">
        <v>14</v>
      </c>
      <c r="D145" s="488" t="s">
        <v>351</v>
      </c>
      <c r="E145" s="475">
        <v>5</v>
      </c>
      <c r="F145" s="476">
        <f t="shared" si="62"/>
        <v>150</v>
      </c>
      <c r="G145" s="476"/>
      <c r="H145" s="27"/>
      <c r="I145" s="27"/>
      <c r="J145" s="27"/>
      <c r="K145" s="26"/>
      <c r="L145" s="949"/>
      <c r="M145" s="949"/>
      <c r="N145" s="518"/>
      <c r="O145" s="478"/>
      <c r="P145" s="479"/>
    </row>
    <row r="146" spans="1:16" ht="15.6" x14ac:dyDescent="0.3">
      <c r="A146" s="472"/>
      <c r="B146" s="472"/>
      <c r="C146" s="518"/>
      <c r="D146" s="481" t="s">
        <v>14</v>
      </c>
      <c r="E146" s="517">
        <f>SUM(E132:E145)</f>
        <v>60</v>
      </c>
      <c r="F146" s="519">
        <f>SUM(F132:F145)</f>
        <v>1800</v>
      </c>
      <c r="G146" s="493">
        <f t="shared" ref="G146:L146" si="63">SUM(G142:G145)</f>
        <v>0</v>
      </c>
      <c r="H146" s="493">
        <f t="shared" si="63"/>
        <v>0</v>
      </c>
      <c r="I146" s="493">
        <f t="shared" si="63"/>
        <v>0</v>
      </c>
      <c r="J146" s="493">
        <f t="shared" si="63"/>
        <v>0</v>
      </c>
      <c r="K146" s="493">
        <f t="shared" si="63"/>
        <v>0</v>
      </c>
      <c r="L146" s="950">
        <f t="shared" si="63"/>
        <v>0</v>
      </c>
      <c r="M146" s="950"/>
      <c r="N146" s="493">
        <f>SUM(N142:N145)</f>
        <v>0</v>
      </c>
      <c r="O146" s="493"/>
      <c r="P146" s="492"/>
    </row>
    <row r="147" spans="1:16" ht="15.6" x14ac:dyDescent="0.3">
      <c r="A147" s="472"/>
      <c r="B147" s="472"/>
      <c r="C147" s="472"/>
      <c r="D147" s="498"/>
      <c r="E147" s="500"/>
      <c r="F147" s="472"/>
      <c r="G147" s="486"/>
      <c r="H147" s="486"/>
      <c r="I147" s="486"/>
      <c r="J147" s="486"/>
      <c r="K147" s="486"/>
      <c r="L147" s="486"/>
      <c r="M147" s="486"/>
      <c r="N147" s="486"/>
      <c r="O147" s="486"/>
      <c r="P147" s="487"/>
    </row>
    <row r="148" spans="1:16" ht="15.6" x14ac:dyDescent="0.3">
      <c r="A148" s="472"/>
      <c r="B148" s="472"/>
      <c r="C148" s="472"/>
      <c r="D148" s="498"/>
      <c r="E148" s="500"/>
      <c r="F148" s="472"/>
      <c r="G148" s="486"/>
      <c r="H148" s="486"/>
      <c r="I148" s="486"/>
      <c r="J148" s="486"/>
      <c r="K148" s="486"/>
      <c r="L148" s="486"/>
      <c r="M148" s="486"/>
      <c r="N148" s="486"/>
      <c r="O148" s="486"/>
      <c r="P148" s="487"/>
    </row>
    <row r="149" spans="1:16" ht="15.6" x14ac:dyDescent="0.3">
      <c r="A149" s="472"/>
      <c r="B149" s="472"/>
      <c r="C149" s="472"/>
      <c r="D149" s="498"/>
      <c r="E149" s="500"/>
      <c r="F149" s="472"/>
      <c r="G149" s="486"/>
      <c r="H149" s="486"/>
      <c r="I149" s="486"/>
      <c r="J149" s="486"/>
      <c r="K149" s="486"/>
      <c r="L149" s="486"/>
      <c r="M149" s="486"/>
      <c r="N149" s="486"/>
      <c r="O149" s="486"/>
      <c r="P149" s="487"/>
    </row>
    <row r="150" spans="1:16" ht="15.6" x14ac:dyDescent="0.3">
      <c r="A150" s="472"/>
      <c r="B150" s="472"/>
      <c r="C150" s="472"/>
      <c r="D150" s="498"/>
      <c r="E150" s="500"/>
      <c r="F150" s="472"/>
      <c r="G150" s="486"/>
      <c r="H150" s="486"/>
      <c r="I150" s="486"/>
      <c r="J150" s="486"/>
      <c r="K150" s="486"/>
      <c r="L150" s="486"/>
      <c r="M150" s="486"/>
      <c r="N150" s="486"/>
      <c r="O150" s="486"/>
      <c r="P150" s="487"/>
    </row>
  </sheetData>
  <mergeCells count="156">
    <mergeCell ref="L133:M13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50:M50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47:M47"/>
    <mergeCell ref="L49:M49"/>
    <mergeCell ref="L46:M46"/>
    <mergeCell ref="L45:M45"/>
    <mergeCell ref="G40:J40"/>
    <mergeCell ref="K40:K44"/>
    <mergeCell ref="G41:G44"/>
    <mergeCell ref="H41:J41"/>
    <mergeCell ref="H42:H44"/>
    <mergeCell ref="I42:I44"/>
    <mergeCell ref="J42:J44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G75:J75"/>
    <mergeCell ref="K75:K80"/>
    <mergeCell ref="G76:G80"/>
    <mergeCell ref="H76:J76"/>
    <mergeCell ref="H77:H80"/>
    <mergeCell ref="I77:I80"/>
    <mergeCell ref="J77:J80"/>
    <mergeCell ref="C73:P73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D90:D96"/>
    <mergeCell ref="E90:E96"/>
    <mergeCell ref="F90:K90"/>
    <mergeCell ref="L90:M95"/>
    <mergeCell ref="N90:N96"/>
    <mergeCell ref="O90:O96"/>
    <mergeCell ref="L83:M83"/>
    <mergeCell ref="L82:M82"/>
    <mergeCell ref="L84:M84"/>
    <mergeCell ref="L81:M81"/>
    <mergeCell ref="P90:P96"/>
    <mergeCell ref="F91:F96"/>
    <mergeCell ref="G91:J91"/>
    <mergeCell ref="K91:K96"/>
    <mergeCell ref="G92:G96"/>
    <mergeCell ref="H92:J92"/>
    <mergeCell ref="H93:H96"/>
    <mergeCell ref="I93:I96"/>
    <mergeCell ref="J93:J96"/>
    <mergeCell ref="G127:G131"/>
    <mergeCell ref="H127:J127"/>
    <mergeCell ref="H128:H131"/>
    <mergeCell ref="I128:I131"/>
    <mergeCell ref="J128:J131"/>
    <mergeCell ref="C124:P124"/>
    <mergeCell ref="C125:C131"/>
    <mergeCell ref="D125:D131"/>
    <mergeCell ref="E125:E131"/>
    <mergeCell ref="F125:K125"/>
    <mergeCell ref="L125:M131"/>
    <mergeCell ref="N125:N131"/>
    <mergeCell ref="O125:O131"/>
    <mergeCell ref="P125:P131"/>
    <mergeCell ref="F126:F131"/>
    <mergeCell ref="L12:M12"/>
    <mergeCell ref="L13:M13"/>
    <mergeCell ref="L48:M48"/>
    <mergeCell ref="L85:M85"/>
    <mergeCell ref="L86:M86"/>
    <mergeCell ref="L146:M146"/>
    <mergeCell ref="L140:M140"/>
    <mergeCell ref="L136:M136"/>
    <mergeCell ref="L138:M138"/>
    <mergeCell ref="L143:M143"/>
    <mergeCell ref="L144:M144"/>
    <mergeCell ref="L139:M139"/>
    <mergeCell ref="L145:M145"/>
    <mergeCell ref="L132:M132"/>
    <mergeCell ref="L137:M137"/>
    <mergeCell ref="L134:M134"/>
    <mergeCell ref="L135:M135"/>
    <mergeCell ref="L142:M142"/>
    <mergeCell ref="L141:M141"/>
    <mergeCell ref="L87:M87"/>
    <mergeCell ref="C89:P89"/>
    <mergeCell ref="C90:C96"/>
    <mergeCell ref="G126:J126"/>
    <mergeCell ref="K126:K131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2025-26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2025-04-23T09:29:54Z</cp:lastPrinted>
  <dcterms:created xsi:type="dcterms:W3CDTF">2019-06-23T08:28:53Z</dcterms:created>
  <dcterms:modified xsi:type="dcterms:W3CDTF">2025-04-23T10:38:11Z</dcterms:modified>
</cp:coreProperties>
</file>