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136\136_МЕТ_ТОЛВ_2024\"/>
    </mc:Choice>
  </mc:AlternateContent>
  <bookViews>
    <workbookView xWindow="2550" yWindow="2550" windowWidth="21600" windowHeight="11385" firstSheet="1" activeTab="1"/>
  </bookViews>
  <sheets>
    <sheet name="План" sheetId="10" state="hidden" r:id="rId1"/>
    <sheet name="Титулка" sheetId="20" r:id="rId2"/>
    <sheet name=" ТОЛВ" sheetId="22" r:id="rId3"/>
    <sheet name="до наказу ЛВ-21-1" sheetId="29" state="hidden" r:id="rId4"/>
    <sheet name="сем для дисп" sheetId="30" state="hidden" r:id="rId5"/>
    <sheet name="сем 1 курс" sheetId="28" state="hidden" r:id="rId6"/>
    <sheet name="1 курс" sheetId="24" state="hidden" r:id="rId7"/>
    <sheet name="2 курс" sheetId="25" state="hidden" r:id="rId8"/>
    <sheet name="3 курс" sheetId="26" state="hidden" r:id="rId9"/>
    <sheet name="4 курс" sheetId="27" state="hidden" r:id="rId10"/>
    <sheet name="вспом" sheetId="23" state="hidden" r:id="rId11"/>
    <sheet name="Титулка (2)" sheetId="21" state="hidden" r:id="rId12"/>
  </sheets>
  <definedNames>
    <definedName name="_xlnm._FilterDatabase" localSheetId="2" hidden="1">' ТОЛВ'!$O$1:$O$195</definedName>
    <definedName name="_xlnm._FilterDatabase" localSheetId="6" hidden="1">'1 курс'!$R$1:$R$28</definedName>
    <definedName name="_xlnm._FilterDatabase" localSheetId="7" hidden="1">'2 курс'!$BK$1:$BK$28</definedName>
    <definedName name="_xlnm._FilterDatabase" localSheetId="8" hidden="1">'3 курс'!$BN$1:$BN$34</definedName>
    <definedName name="_xlnm._FilterDatabase" localSheetId="9" hidden="1">'4 курс'!$BM$1:$BM$35</definedName>
    <definedName name="_xlnm._FilterDatabase" localSheetId="3" hidden="1">'до наказу ЛВ-21-1'!#REF!</definedName>
    <definedName name="_xlnm._FilterDatabase" localSheetId="5" hidden="1">'сем 1 курс'!$P$1:$P$29</definedName>
    <definedName name="_xlnm._FilterDatabase" localSheetId="4" hidden="1">'сем для дисп'!#REF!</definedName>
    <definedName name="_xlnm.Print_Area" localSheetId="2">' ТОЛВ'!$A$1:$Y$187</definedName>
    <definedName name="_xlnm.Print_Area" localSheetId="6">'1 курс'!$C$1:$AA$8</definedName>
    <definedName name="_xlnm.Print_Area" localSheetId="7">'2 курс'!$E$1:$AC$8</definedName>
    <definedName name="_xlnm.Print_Area" localSheetId="8">'3 курс'!$E$1:$AC$8</definedName>
    <definedName name="_xlnm.Print_Area" localSheetId="9">'4 курс'!$A$1:$Y$8</definedName>
    <definedName name="_xlnm.Print_Area" localSheetId="10">вспом!$A$1:$AG$280</definedName>
    <definedName name="_xlnm.Print_Area" localSheetId="3">'до наказу ЛВ-21-1'!#REF!</definedName>
    <definedName name="_xlnm.Print_Area" localSheetId="0">План!$A$1:$AG$280</definedName>
    <definedName name="_xlnm.Print_Area" localSheetId="5">'сем 1 курс'!$A$1:$P$8</definedName>
    <definedName name="_xlnm.Print_Area" localSheetId="4">'сем для дисп'!#REF!</definedName>
    <definedName name="_xlnm.Print_Area" localSheetId="1">Титулка!$A$1:$BA$44</definedName>
    <definedName name="_xlnm.Print_Area" localSheetId="11">'Титулка (2)'!$A$1:$BB$47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22" l="1"/>
  <c r="M45" i="22" s="1"/>
  <c r="I44" i="22"/>
  <c r="M44" i="22" s="1"/>
  <c r="M43" i="22" s="1"/>
  <c r="L43" i="22"/>
  <c r="K43" i="22"/>
  <c r="J43" i="22"/>
  <c r="I43" i="22"/>
  <c r="L23" i="22"/>
  <c r="K23" i="22"/>
  <c r="I23" i="22" s="1"/>
  <c r="M23" i="22" s="1"/>
  <c r="J23" i="22"/>
  <c r="J69" i="22"/>
  <c r="K69" i="22"/>
  <c r="L69" i="22"/>
  <c r="G138" i="22"/>
  <c r="AU9" i="27"/>
  <c r="AU18" i="27"/>
  <c r="AU11" i="27"/>
  <c r="AU12" i="27"/>
  <c r="AU13" i="27"/>
  <c r="AU14" i="27"/>
  <c r="AU15" i="27"/>
  <c r="AU16" i="27"/>
  <c r="AU17" i="27"/>
  <c r="AU32" i="27"/>
  <c r="AU33" i="27"/>
  <c r="AU34" i="27"/>
  <c r="I35" i="27"/>
  <c r="H35" i="27"/>
  <c r="M35" i="27" s="1"/>
  <c r="I34" i="27"/>
  <c r="M34" i="27" s="1"/>
  <c r="H34" i="27"/>
  <c r="I33" i="27"/>
  <c r="H33" i="27"/>
  <c r="M33" i="27" s="1"/>
  <c r="M32" i="27"/>
  <c r="I32" i="27"/>
  <c r="H32" i="27"/>
  <c r="X158" i="22"/>
  <c r="L158" i="22"/>
  <c r="K158" i="22"/>
  <c r="J158" i="22"/>
  <c r="I161" i="22" l="1"/>
  <c r="H161" i="22"/>
  <c r="I162" i="22"/>
  <c r="H162" i="22"/>
  <c r="M162" i="22" s="1"/>
  <c r="G36" i="27"/>
  <c r="G38" i="27"/>
  <c r="W19" i="27"/>
  <c r="M43" i="26"/>
  <c r="M44" i="26"/>
  <c r="Q44" i="26" s="1"/>
  <c r="Q41" i="26"/>
  <c r="Q42" i="26"/>
  <c r="L41" i="26"/>
  <c r="L42" i="26"/>
  <c r="L43" i="26"/>
  <c r="Q43" i="26" s="1"/>
  <c r="L44" i="26"/>
  <c r="M30" i="26"/>
  <c r="M28" i="26"/>
  <c r="M29" i="26"/>
  <c r="M27" i="26"/>
  <c r="L28" i="26"/>
  <c r="L29" i="26"/>
  <c r="L30" i="26"/>
  <c r="Q30" i="26" s="1"/>
  <c r="L31" i="26"/>
  <c r="Q39" i="25"/>
  <c r="Q40" i="25"/>
  <c r="Q42" i="25"/>
  <c r="M41" i="25"/>
  <c r="L39" i="25"/>
  <c r="L40" i="25"/>
  <c r="L41" i="25"/>
  <c r="L42" i="25"/>
  <c r="L26" i="25"/>
  <c r="Q26" i="25" s="1"/>
  <c r="L28" i="25"/>
  <c r="Q28" i="25" s="1"/>
  <c r="AY35" i="25"/>
  <c r="AY36" i="25"/>
  <c r="AY37" i="25"/>
  <c r="AY38" i="25"/>
  <c r="AY39" i="25"/>
  <c r="AY40" i="25"/>
  <c r="AY9" i="25"/>
  <c r="AY10" i="25"/>
  <c r="AY11" i="25"/>
  <c r="AY12" i="25"/>
  <c r="AY13" i="25"/>
  <c r="AY14" i="25"/>
  <c r="AX14" i="24"/>
  <c r="AX15" i="24"/>
  <c r="AX16" i="24"/>
  <c r="AX17" i="24"/>
  <c r="AX18" i="24"/>
  <c r="AX19" i="24"/>
  <c r="AX22" i="24"/>
  <c r="AX23" i="24"/>
  <c r="AX24" i="24"/>
  <c r="AX25" i="24"/>
  <c r="AX26" i="24"/>
  <c r="AX27" i="24"/>
  <c r="AX28" i="24"/>
  <c r="AX33" i="24"/>
  <c r="AX34" i="24"/>
  <c r="AX35" i="24"/>
  <c r="AX36" i="24"/>
  <c r="AX37" i="24"/>
  <c r="AX38" i="24"/>
  <c r="AX39" i="24"/>
  <c r="AX13" i="24"/>
  <c r="F68" i="27"/>
  <c r="F66" i="27"/>
  <c r="E66" i="27"/>
  <c r="G19" i="27"/>
  <c r="I31" i="27"/>
  <c r="X31" i="27"/>
  <c r="X36" i="27" s="1"/>
  <c r="L31" i="27"/>
  <c r="K31" i="27"/>
  <c r="J31" i="27"/>
  <c r="H30" i="27"/>
  <c r="H29" i="27"/>
  <c r="I28" i="27"/>
  <c r="H28" i="27"/>
  <c r="M28" i="27" s="1"/>
  <c r="I27" i="27"/>
  <c r="H27" i="27"/>
  <c r="I26" i="27"/>
  <c r="H26" i="27"/>
  <c r="M26" i="27" s="1"/>
  <c r="I25" i="27"/>
  <c r="H25" i="27"/>
  <c r="G21" i="27"/>
  <c r="G61" i="27" s="1"/>
  <c r="H68" i="27" s="1"/>
  <c r="I18" i="27"/>
  <c r="H18" i="27"/>
  <c r="I17" i="27"/>
  <c r="H17" i="27"/>
  <c r="L16" i="27"/>
  <c r="K16" i="27"/>
  <c r="J16" i="27"/>
  <c r="I15" i="27"/>
  <c r="H15" i="27"/>
  <c r="M15" i="27" s="1"/>
  <c r="I14" i="27"/>
  <c r="H14" i="27"/>
  <c r="I13" i="27"/>
  <c r="H13" i="27"/>
  <c r="I12" i="27"/>
  <c r="H12" i="27"/>
  <c r="I11" i="27"/>
  <c r="H11" i="27"/>
  <c r="M11" i="27" s="1"/>
  <c r="I10" i="27"/>
  <c r="H10" i="27"/>
  <c r="M10" i="27" s="1"/>
  <c r="I9" i="27"/>
  <c r="H9" i="27"/>
  <c r="M9" i="27" s="1"/>
  <c r="Z50" i="26"/>
  <c r="M42" i="26"/>
  <c r="M40" i="26"/>
  <c r="L40" i="26"/>
  <c r="Q40" i="26" s="1"/>
  <c r="P45" i="26"/>
  <c r="O45" i="26"/>
  <c r="N45" i="26"/>
  <c r="Y31" i="26"/>
  <c r="Y36" i="26" s="1"/>
  <c r="N31" i="26"/>
  <c r="O31" i="26"/>
  <c r="P31" i="26"/>
  <c r="K31" i="26"/>
  <c r="K38" i="26" s="1"/>
  <c r="M35" i="26"/>
  <c r="L35" i="26"/>
  <c r="Q35" i="26" s="1"/>
  <c r="M34" i="26"/>
  <c r="L34" i="26"/>
  <c r="M33" i="26"/>
  <c r="L33" i="26"/>
  <c r="M32" i="26"/>
  <c r="M31" i="26" s="1"/>
  <c r="L32" i="26"/>
  <c r="M49" i="26"/>
  <c r="M48" i="26"/>
  <c r="M47" i="26"/>
  <c r="L47" i="26"/>
  <c r="M46" i="26"/>
  <c r="L46" i="26"/>
  <c r="L27" i="26"/>
  <c r="K12" i="26"/>
  <c r="K20" i="26" s="1"/>
  <c r="L17" i="26"/>
  <c r="M16" i="26"/>
  <c r="L16" i="26"/>
  <c r="M15" i="26"/>
  <c r="L15" i="26"/>
  <c r="M14" i="26"/>
  <c r="L14" i="26"/>
  <c r="M13" i="26"/>
  <c r="L13" i="26"/>
  <c r="Q13" i="26" s="1"/>
  <c r="X12" i="26"/>
  <c r="X18" i="26" s="1"/>
  <c r="P12" i="26"/>
  <c r="O12" i="26"/>
  <c r="N12" i="26"/>
  <c r="M10" i="26"/>
  <c r="L10" i="26"/>
  <c r="M9" i="26"/>
  <c r="L9" i="26"/>
  <c r="K51" i="25"/>
  <c r="W43" i="25"/>
  <c r="K43" i="25"/>
  <c r="M40" i="25"/>
  <c r="M38" i="25"/>
  <c r="Q38" i="25" s="1"/>
  <c r="L38" i="25"/>
  <c r="M37" i="25"/>
  <c r="L37" i="25"/>
  <c r="Q37" i="25" s="1"/>
  <c r="M36" i="25"/>
  <c r="L36" i="25"/>
  <c r="Q36" i="25" s="1"/>
  <c r="M35" i="25"/>
  <c r="L35" i="25"/>
  <c r="V29" i="25"/>
  <c r="K29" i="25"/>
  <c r="M27" i="25"/>
  <c r="L27" i="25"/>
  <c r="M25" i="25"/>
  <c r="L25" i="25"/>
  <c r="M24" i="25"/>
  <c r="L24" i="25"/>
  <c r="M23" i="25"/>
  <c r="L23" i="25"/>
  <c r="Q23" i="25" s="1"/>
  <c r="M22" i="25"/>
  <c r="L22" i="25"/>
  <c r="Q22" i="25" s="1"/>
  <c r="U16" i="25"/>
  <c r="K16" i="25"/>
  <c r="M15" i="25"/>
  <c r="L15" i="25"/>
  <c r="Q15" i="25" s="1"/>
  <c r="M14" i="25"/>
  <c r="L14" i="25"/>
  <c r="Q14" i="25" s="1"/>
  <c r="M13" i="25"/>
  <c r="L13" i="25"/>
  <c r="Q13" i="25" s="1"/>
  <c r="M12" i="25"/>
  <c r="L12" i="25"/>
  <c r="Q12" i="25" s="1"/>
  <c r="M11" i="25"/>
  <c r="L11" i="25"/>
  <c r="Q11" i="25" s="1"/>
  <c r="M10" i="25"/>
  <c r="L10" i="25"/>
  <c r="M9" i="25"/>
  <c r="L9" i="25"/>
  <c r="Q9" i="25" s="1"/>
  <c r="I43" i="24"/>
  <c r="R41" i="24"/>
  <c r="I41" i="24"/>
  <c r="K39" i="24"/>
  <c r="O39" i="24" s="1"/>
  <c r="J39" i="24"/>
  <c r="K38" i="24"/>
  <c r="J38" i="24"/>
  <c r="O38" i="24" s="1"/>
  <c r="K37" i="24"/>
  <c r="O37" i="24" s="1"/>
  <c r="J37" i="24"/>
  <c r="K36" i="24"/>
  <c r="J36" i="24"/>
  <c r="O36" i="24" s="1"/>
  <c r="K35" i="24"/>
  <c r="J35" i="24"/>
  <c r="O35" i="24" s="1"/>
  <c r="K34" i="24"/>
  <c r="J34" i="24"/>
  <c r="O34" i="24" s="1"/>
  <c r="K33" i="24"/>
  <c r="J33" i="24"/>
  <c r="Q29" i="24"/>
  <c r="I29" i="24"/>
  <c r="K28" i="24"/>
  <c r="O28" i="24" s="1"/>
  <c r="J28" i="24"/>
  <c r="K27" i="24"/>
  <c r="J27" i="24"/>
  <c r="O27" i="24" s="1"/>
  <c r="K26" i="24"/>
  <c r="J26" i="24"/>
  <c r="O26" i="24" s="1"/>
  <c r="K25" i="24"/>
  <c r="J25" i="24"/>
  <c r="O25" i="24" s="1"/>
  <c r="K24" i="24"/>
  <c r="J24" i="24"/>
  <c r="O24" i="24" s="1"/>
  <c r="K23" i="24"/>
  <c r="J23" i="24"/>
  <c r="O23" i="24" s="1"/>
  <c r="K22" i="24"/>
  <c r="J22" i="24"/>
  <c r="O22" i="24" s="1"/>
  <c r="P20" i="24"/>
  <c r="I20" i="24"/>
  <c r="K19" i="24"/>
  <c r="J19" i="24"/>
  <c r="O19" i="24" s="1"/>
  <c r="K18" i="24"/>
  <c r="J18" i="24"/>
  <c r="O18" i="24" s="1"/>
  <c r="K17" i="24"/>
  <c r="J17" i="24"/>
  <c r="O17" i="24" s="1"/>
  <c r="J16" i="24"/>
  <c r="O16" i="24" s="1"/>
  <c r="K15" i="24"/>
  <c r="J15" i="24"/>
  <c r="O15" i="24" s="1"/>
  <c r="K14" i="24"/>
  <c r="J14" i="24"/>
  <c r="O14" i="24" s="1"/>
  <c r="J13" i="24"/>
  <c r="O13" i="24" s="1"/>
  <c r="H163" i="22"/>
  <c r="M161" i="22" l="1"/>
  <c r="Q14" i="26"/>
  <c r="K18" i="26"/>
  <c r="M45" i="26"/>
  <c r="M25" i="27"/>
  <c r="H31" i="27"/>
  <c r="I16" i="27"/>
  <c r="M18" i="27"/>
  <c r="G59" i="27"/>
  <c r="H66" i="27" s="1"/>
  <c r="H16" i="27"/>
  <c r="M12" i="27"/>
  <c r="M17" i="27"/>
  <c r="M27" i="27"/>
  <c r="M13" i="27"/>
  <c r="M14" i="27"/>
  <c r="Q47" i="26"/>
  <c r="M12" i="26"/>
  <c r="Q27" i="26"/>
  <c r="Q9" i="26"/>
  <c r="Q15" i="26"/>
  <c r="Q12" i="26" s="1"/>
  <c r="K36" i="26"/>
  <c r="Q46" i="26"/>
  <c r="Q28" i="26"/>
  <c r="Q33" i="26"/>
  <c r="Q34" i="26"/>
  <c r="Q16" i="26"/>
  <c r="Q10" i="26"/>
  <c r="Q29" i="26"/>
  <c r="Q32" i="26"/>
  <c r="L12" i="26"/>
  <c r="Q35" i="25"/>
  <c r="Q24" i="25"/>
  <c r="Q25" i="25"/>
  <c r="Q10" i="25"/>
  <c r="Q27" i="25"/>
  <c r="O33" i="24"/>
  <c r="Q48" i="22"/>
  <c r="S91" i="22"/>
  <c r="I68" i="22"/>
  <c r="I24" i="22"/>
  <c r="I25" i="22"/>
  <c r="H24" i="22"/>
  <c r="H25" i="22"/>
  <c r="G23" i="22"/>
  <c r="L66" i="22"/>
  <c r="K66" i="22"/>
  <c r="J66" i="22"/>
  <c r="G66" i="22"/>
  <c r="M16" i="27" l="1"/>
  <c r="M25" i="22"/>
  <c r="M31" i="27"/>
  <c r="Q31" i="26"/>
  <c r="M24" i="22"/>
  <c r="J62" i="22"/>
  <c r="K83" i="22"/>
  <c r="J83" i="22"/>
  <c r="J73" i="22"/>
  <c r="J80" i="22"/>
  <c r="I18" i="22"/>
  <c r="I17" i="22"/>
  <c r="G16" i="22"/>
  <c r="H18" i="22"/>
  <c r="H17" i="22"/>
  <c r="K88" i="22"/>
  <c r="L88" i="22"/>
  <c r="J88" i="22"/>
  <c r="I87" i="22"/>
  <c r="P91" i="22"/>
  <c r="O91" i="22"/>
  <c r="N91" i="22"/>
  <c r="U91" i="22"/>
  <c r="T91" i="22"/>
  <c r="V91" i="22"/>
  <c r="X91" i="22"/>
  <c r="W91" i="22"/>
  <c r="I89" i="22"/>
  <c r="I90" i="22"/>
  <c r="H89" i="22"/>
  <c r="H90" i="22"/>
  <c r="K73" i="22"/>
  <c r="J56" i="22"/>
  <c r="K56" i="22"/>
  <c r="L56" i="22"/>
  <c r="G56" i="22"/>
  <c r="H88" i="22"/>
  <c r="H87" i="22"/>
  <c r="H86" i="22"/>
  <c r="I57" i="22"/>
  <c r="H57" i="22"/>
  <c r="I159" i="22"/>
  <c r="J153" i="22"/>
  <c r="K153" i="22"/>
  <c r="L153" i="22"/>
  <c r="I86" i="22"/>
  <c r="H150" i="22"/>
  <c r="V138" i="22"/>
  <c r="U138" i="22"/>
  <c r="K138" i="22"/>
  <c r="G145" i="22"/>
  <c r="H145" i="22" s="1"/>
  <c r="I145" i="22"/>
  <c r="H146" i="22"/>
  <c r="I146" i="22"/>
  <c r="H147" i="22"/>
  <c r="I147" i="22"/>
  <c r="I85" i="22"/>
  <c r="I84" i="22"/>
  <c r="G83" i="22"/>
  <c r="H83" i="22" s="1"/>
  <c r="H85" i="22"/>
  <c r="H84" i="22"/>
  <c r="K77" i="22"/>
  <c r="L77" i="22"/>
  <c r="J77" i="22"/>
  <c r="G77" i="22"/>
  <c r="H77" i="22" s="1"/>
  <c r="T131" i="22"/>
  <c r="I133" i="22"/>
  <c r="I134" i="22"/>
  <c r="J131" i="22"/>
  <c r="K131" i="22"/>
  <c r="L131" i="22"/>
  <c r="G131" i="22"/>
  <c r="H134" i="22"/>
  <c r="I67" i="22"/>
  <c r="I66" i="22" s="1"/>
  <c r="H67" i="22"/>
  <c r="H66" i="22"/>
  <c r="I71" i="22"/>
  <c r="I70" i="22"/>
  <c r="H71" i="22"/>
  <c r="G69" i="22"/>
  <c r="H69" i="22" s="1"/>
  <c r="H70" i="22"/>
  <c r="I16" i="22"/>
  <c r="I19" i="22"/>
  <c r="H19" i="22"/>
  <c r="P48" i="22"/>
  <c r="H27" i="22"/>
  <c r="M27" i="22" s="1"/>
  <c r="I38" i="22"/>
  <c r="I125" i="22"/>
  <c r="H125" i="22"/>
  <c r="L31" i="30"/>
  <c r="L21" i="30"/>
  <c r="A34" i="30"/>
  <c r="A33" i="30"/>
  <c r="A32" i="30"/>
  <c r="Q31" i="30"/>
  <c r="F31" i="30"/>
  <c r="C31" i="30"/>
  <c r="B31" i="30"/>
  <c r="A31" i="30"/>
  <c r="Q30" i="30"/>
  <c r="M30" i="30"/>
  <c r="K30" i="30"/>
  <c r="L30" i="30" s="1"/>
  <c r="I30" i="30"/>
  <c r="J30" i="30"/>
  <c r="G30" i="30"/>
  <c r="H30" i="30" s="1"/>
  <c r="F30" i="30"/>
  <c r="C30" i="30"/>
  <c r="B30" i="30"/>
  <c r="A30" i="30"/>
  <c r="Q29" i="30"/>
  <c r="M29" i="30"/>
  <c r="K29" i="30"/>
  <c r="L29" i="30"/>
  <c r="I29" i="30"/>
  <c r="J29" i="30" s="1"/>
  <c r="G29" i="30"/>
  <c r="H29" i="30" s="1"/>
  <c r="F29" i="30"/>
  <c r="C29" i="30"/>
  <c r="B29" i="30"/>
  <c r="A29" i="30"/>
  <c r="Q28" i="30"/>
  <c r="M28" i="30"/>
  <c r="K28" i="30"/>
  <c r="L28" i="30" s="1"/>
  <c r="I28" i="30"/>
  <c r="J28" i="30"/>
  <c r="G28" i="30"/>
  <c r="H28" i="30"/>
  <c r="F28" i="30"/>
  <c r="C28" i="30"/>
  <c r="B28" i="30"/>
  <c r="A28" i="30"/>
  <c r="Q27" i="30"/>
  <c r="M27" i="30"/>
  <c r="K27" i="30"/>
  <c r="L27" i="30"/>
  <c r="I27" i="30"/>
  <c r="J27" i="30"/>
  <c r="G27" i="30"/>
  <c r="H27" i="30" s="1"/>
  <c r="F27" i="30"/>
  <c r="C27" i="30"/>
  <c r="B27" i="30"/>
  <c r="A27" i="30"/>
  <c r="Q26" i="30"/>
  <c r="M26" i="30"/>
  <c r="K26" i="30"/>
  <c r="L26" i="30" s="1"/>
  <c r="I26" i="30"/>
  <c r="J26" i="30"/>
  <c r="G26" i="30"/>
  <c r="H26" i="30"/>
  <c r="F26" i="30"/>
  <c r="C26" i="30"/>
  <c r="B26" i="30"/>
  <c r="A26" i="30"/>
  <c r="Q25" i="30"/>
  <c r="M25" i="30"/>
  <c r="K25" i="30"/>
  <c r="L25" i="30"/>
  <c r="I25" i="30"/>
  <c r="J25" i="30" s="1"/>
  <c r="J32" i="30" s="1"/>
  <c r="G25" i="30"/>
  <c r="H25" i="30" s="1"/>
  <c r="H32" i="30" s="1"/>
  <c r="F25" i="30"/>
  <c r="C25" i="30"/>
  <c r="B25" i="30"/>
  <c r="A25" i="30"/>
  <c r="Q24" i="30"/>
  <c r="M24" i="30"/>
  <c r="K24" i="30"/>
  <c r="L24" i="30" s="1"/>
  <c r="I24" i="30"/>
  <c r="J24" i="30"/>
  <c r="G24" i="30"/>
  <c r="H24" i="30"/>
  <c r="F24" i="30"/>
  <c r="F32" i="30" s="1"/>
  <c r="C24" i="30"/>
  <c r="B24" i="30"/>
  <c r="A24" i="30"/>
  <c r="Q23" i="30"/>
  <c r="Q21" i="30"/>
  <c r="F21" i="30"/>
  <c r="C21" i="30"/>
  <c r="B21" i="30"/>
  <c r="A21" i="30"/>
  <c r="Q20" i="30"/>
  <c r="K20" i="30"/>
  <c r="L20" i="30"/>
  <c r="I20" i="30"/>
  <c r="J20" i="30"/>
  <c r="G20" i="30"/>
  <c r="H20" i="30" s="1"/>
  <c r="F20" i="30"/>
  <c r="C20" i="30"/>
  <c r="B20" i="30"/>
  <c r="A20" i="30"/>
  <c r="Q19" i="30"/>
  <c r="K19" i="30"/>
  <c r="L19" i="30"/>
  <c r="I19" i="30"/>
  <c r="J19" i="30"/>
  <c r="G19" i="30"/>
  <c r="H19" i="30" s="1"/>
  <c r="F19" i="30"/>
  <c r="C19" i="30"/>
  <c r="B19" i="30"/>
  <c r="A19" i="30"/>
  <c r="Q18" i="30"/>
  <c r="K18" i="30"/>
  <c r="L18" i="30" s="1"/>
  <c r="I18" i="30"/>
  <c r="J18" i="30"/>
  <c r="G18" i="30"/>
  <c r="H18" i="30"/>
  <c r="F18" i="30"/>
  <c r="C18" i="30"/>
  <c r="B18" i="30"/>
  <c r="A18" i="30"/>
  <c r="Q17" i="30"/>
  <c r="K17" i="30"/>
  <c r="L17" i="30" s="1"/>
  <c r="I17" i="30"/>
  <c r="J17" i="30"/>
  <c r="G17" i="30"/>
  <c r="H17" i="30"/>
  <c r="F17" i="30"/>
  <c r="C17" i="30"/>
  <c r="B17" i="30"/>
  <c r="A17" i="30"/>
  <c r="Q16" i="30"/>
  <c r="K16" i="30"/>
  <c r="L16" i="30"/>
  <c r="I16" i="30"/>
  <c r="J16" i="30" s="1"/>
  <c r="G16" i="30"/>
  <c r="H16" i="30"/>
  <c r="F16" i="30"/>
  <c r="C16" i="30"/>
  <c r="B16" i="30"/>
  <c r="A16" i="30"/>
  <c r="Q15" i="30"/>
  <c r="K15" i="30"/>
  <c r="L15" i="30"/>
  <c r="I15" i="30"/>
  <c r="J15" i="30" s="1"/>
  <c r="G15" i="30"/>
  <c r="H15" i="30" s="1"/>
  <c r="H22" i="30" s="1"/>
  <c r="F15" i="30"/>
  <c r="F22" i="30"/>
  <c r="C15" i="30"/>
  <c r="B15" i="30"/>
  <c r="A15" i="30"/>
  <c r="Q14" i="30"/>
  <c r="K14" i="30"/>
  <c r="L14" i="30" s="1"/>
  <c r="I14" i="30"/>
  <c r="J14" i="30"/>
  <c r="G14" i="30"/>
  <c r="H14" i="30"/>
  <c r="F14" i="30"/>
  <c r="C14" i="30"/>
  <c r="B14" i="30"/>
  <c r="A14" i="30"/>
  <c r="Q13" i="30"/>
  <c r="Q11" i="30"/>
  <c r="G11" i="30"/>
  <c r="F11" i="30"/>
  <c r="C11" i="30"/>
  <c r="B11" i="30"/>
  <c r="A11" i="30"/>
  <c r="Q10" i="30"/>
  <c r="M10" i="30"/>
  <c r="K10" i="30"/>
  <c r="L10" i="30"/>
  <c r="I10" i="30"/>
  <c r="J10" i="30" s="1"/>
  <c r="G10" i="30"/>
  <c r="H10" i="30" s="1"/>
  <c r="F10" i="30"/>
  <c r="C10" i="30"/>
  <c r="B10" i="30"/>
  <c r="A10" i="30"/>
  <c r="Q9" i="30"/>
  <c r="M9" i="30"/>
  <c r="K9" i="30"/>
  <c r="L9" i="30" s="1"/>
  <c r="I9" i="30"/>
  <c r="J9" i="30"/>
  <c r="G9" i="30"/>
  <c r="H9" i="30"/>
  <c r="F9" i="30"/>
  <c r="C9" i="30"/>
  <c r="B9" i="30"/>
  <c r="A9" i="30"/>
  <c r="Q8" i="30"/>
  <c r="M8" i="30"/>
  <c r="K8" i="30"/>
  <c r="L8" i="30" s="1"/>
  <c r="I8" i="30"/>
  <c r="J8" i="30" s="1"/>
  <c r="G8" i="30"/>
  <c r="H8" i="30" s="1"/>
  <c r="F8" i="30"/>
  <c r="C8" i="30"/>
  <c r="B8" i="30"/>
  <c r="A8" i="30"/>
  <c r="Q7" i="30"/>
  <c r="M7" i="30"/>
  <c r="K7" i="30"/>
  <c r="L7" i="30" s="1"/>
  <c r="I7" i="30"/>
  <c r="J7" i="30"/>
  <c r="G7" i="30"/>
  <c r="H7" i="30" s="1"/>
  <c r="F7" i="30"/>
  <c r="C7" i="30"/>
  <c r="B7" i="30"/>
  <c r="A7" i="30"/>
  <c r="Q6" i="30"/>
  <c r="M6" i="30"/>
  <c r="K6" i="30"/>
  <c r="I6" i="30"/>
  <c r="J6" i="30"/>
  <c r="G6" i="30"/>
  <c r="F6" i="30"/>
  <c r="C6" i="30"/>
  <c r="B6" i="30"/>
  <c r="A6" i="30"/>
  <c r="Q5" i="30"/>
  <c r="M5" i="30"/>
  <c r="K5" i="30"/>
  <c r="L5" i="30" s="1"/>
  <c r="I5" i="30"/>
  <c r="J5" i="30" s="1"/>
  <c r="J12" i="30" s="1"/>
  <c r="G5" i="30"/>
  <c r="H5" i="30"/>
  <c r="F5" i="30"/>
  <c r="C5" i="30"/>
  <c r="B5" i="30"/>
  <c r="A5" i="30"/>
  <c r="Q4" i="30"/>
  <c r="M4" i="30"/>
  <c r="K4" i="30"/>
  <c r="L4" i="30"/>
  <c r="I4" i="30"/>
  <c r="J4" i="30"/>
  <c r="G4" i="30"/>
  <c r="H4" i="30"/>
  <c r="F4" i="30"/>
  <c r="F12" i="30" s="1"/>
  <c r="C4" i="30"/>
  <c r="B4" i="30"/>
  <c r="A4" i="30"/>
  <c r="N4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3" i="29"/>
  <c r="J4" i="29"/>
  <c r="J5" i="29"/>
  <c r="J6" i="29"/>
  <c r="J7" i="29"/>
  <c r="J8" i="29"/>
  <c r="J9" i="29"/>
  <c r="J10" i="29"/>
  <c r="J12" i="29"/>
  <c r="J13" i="29"/>
  <c r="J14" i="29"/>
  <c r="J15" i="29"/>
  <c r="J16" i="29"/>
  <c r="J17" i="29"/>
  <c r="J18" i="29"/>
  <c r="J19" i="29"/>
  <c r="J21" i="29"/>
  <c r="J22" i="29"/>
  <c r="J23" i="29"/>
  <c r="J24" i="29"/>
  <c r="J25" i="29"/>
  <c r="J26" i="29"/>
  <c r="J27" i="29"/>
  <c r="J28" i="29"/>
  <c r="J3" i="29"/>
  <c r="I28" i="29"/>
  <c r="I27" i="29"/>
  <c r="I26" i="29"/>
  <c r="I25" i="29"/>
  <c r="I24" i="29"/>
  <c r="I23" i="29"/>
  <c r="I22" i="29"/>
  <c r="I21" i="29"/>
  <c r="I19" i="29"/>
  <c r="I18" i="29"/>
  <c r="I17" i="29"/>
  <c r="I16" i="29"/>
  <c r="I15" i="29"/>
  <c r="I14" i="29"/>
  <c r="I13" i="29"/>
  <c r="I12" i="29"/>
  <c r="I10" i="29"/>
  <c r="I9" i="29"/>
  <c r="I8" i="29"/>
  <c r="I7" i="29"/>
  <c r="I6" i="29"/>
  <c r="I5" i="29"/>
  <c r="I4" i="29"/>
  <c r="I3" i="29"/>
  <c r="H28" i="29"/>
  <c r="H27" i="29"/>
  <c r="H26" i="29"/>
  <c r="H25" i="29"/>
  <c r="H24" i="29"/>
  <c r="H23" i="29"/>
  <c r="H22" i="29"/>
  <c r="H21" i="29"/>
  <c r="H19" i="29"/>
  <c r="H18" i="29"/>
  <c r="H17" i="29"/>
  <c r="H16" i="29"/>
  <c r="H15" i="29"/>
  <c r="H14" i="29"/>
  <c r="H13" i="29"/>
  <c r="H12" i="29"/>
  <c r="H10" i="29"/>
  <c r="H9" i="29"/>
  <c r="H8" i="29"/>
  <c r="H7" i="29"/>
  <c r="H6" i="29"/>
  <c r="H5" i="29"/>
  <c r="H4" i="29"/>
  <c r="H3" i="29"/>
  <c r="G4" i="29"/>
  <c r="G5" i="29"/>
  <c r="G6" i="29"/>
  <c r="G7" i="29"/>
  <c r="G8" i="29"/>
  <c r="G9" i="29"/>
  <c r="G10" i="29"/>
  <c r="G12" i="29"/>
  <c r="G13" i="29"/>
  <c r="G14" i="29"/>
  <c r="G15" i="29"/>
  <c r="G16" i="29"/>
  <c r="G17" i="29"/>
  <c r="G18" i="29"/>
  <c r="G19" i="29"/>
  <c r="G21" i="29"/>
  <c r="G22" i="29"/>
  <c r="G23" i="29"/>
  <c r="G24" i="29"/>
  <c r="G25" i="29"/>
  <c r="G26" i="29"/>
  <c r="G27" i="29"/>
  <c r="G28" i="29"/>
  <c r="G3" i="29"/>
  <c r="F4" i="29"/>
  <c r="F5" i="29"/>
  <c r="F6" i="29"/>
  <c r="F7" i="29"/>
  <c r="F8" i="29"/>
  <c r="F9" i="29"/>
  <c r="F10" i="29"/>
  <c r="F12" i="29"/>
  <c r="F13" i="29"/>
  <c r="F14" i="29"/>
  <c r="F15" i="29"/>
  <c r="F16" i="29"/>
  <c r="F17" i="29"/>
  <c r="F18" i="29"/>
  <c r="F19" i="29"/>
  <c r="F21" i="29"/>
  <c r="F22" i="29"/>
  <c r="F23" i="29"/>
  <c r="F24" i="29"/>
  <c r="F25" i="29"/>
  <c r="F26" i="29"/>
  <c r="F27" i="29"/>
  <c r="F28" i="29"/>
  <c r="F3" i="29"/>
  <c r="C4" i="29"/>
  <c r="C5" i="29"/>
  <c r="C6" i="29"/>
  <c r="C7" i="29"/>
  <c r="C8" i="29"/>
  <c r="C9" i="29"/>
  <c r="C10" i="29"/>
  <c r="C12" i="29"/>
  <c r="C13" i="29"/>
  <c r="C14" i="29"/>
  <c r="C15" i="29"/>
  <c r="C16" i="29"/>
  <c r="C17" i="29"/>
  <c r="C18" i="29"/>
  <c r="C19" i="29"/>
  <c r="C21" i="29"/>
  <c r="C22" i="29"/>
  <c r="C23" i="29"/>
  <c r="C24" i="29"/>
  <c r="C25" i="29"/>
  <c r="C26" i="29"/>
  <c r="C27" i="29"/>
  <c r="C28" i="29"/>
  <c r="C3" i="29"/>
  <c r="B4" i="29"/>
  <c r="B5" i="29"/>
  <c r="B6" i="29"/>
  <c r="B7" i="29"/>
  <c r="B8" i="29"/>
  <c r="B9" i="29"/>
  <c r="B10" i="29"/>
  <c r="B12" i="29"/>
  <c r="B13" i="29"/>
  <c r="B14" i="29"/>
  <c r="B15" i="29"/>
  <c r="B16" i="29"/>
  <c r="B17" i="29"/>
  <c r="B18" i="29"/>
  <c r="B19" i="29"/>
  <c r="B21" i="29"/>
  <c r="B22" i="29"/>
  <c r="B23" i="29"/>
  <c r="B24" i="29"/>
  <c r="B25" i="29"/>
  <c r="B26" i="29"/>
  <c r="B27" i="29"/>
  <c r="B28" i="29"/>
  <c r="B3" i="29"/>
  <c r="A29" i="29"/>
  <c r="A30" i="29"/>
  <c r="A31" i="29"/>
  <c r="A4" i="29"/>
  <c r="A5" i="29"/>
  <c r="A6" i="29"/>
  <c r="A7" i="29"/>
  <c r="A8" i="29"/>
  <c r="A9" i="29"/>
  <c r="A10" i="29"/>
  <c r="A12" i="29"/>
  <c r="A13" i="29"/>
  <c r="A14" i="29"/>
  <c r="A15" i="29"/>
  <c r="A16" i="29"/>
  <c r="A17" i="29"/>
  <c r="A18" i="29"/>
  <c r="A19" i="29"/>
  <c r="A21" i="29"/>
  <c r="A22" i="29"/>
  <c r="A23" i="29"/>
  <c r="A24" i="29"/>
  <c r="A25" i="29"/>
  <c r="A26" i="29"/>
  <c r="A27" i="29"/>
  <c r="A28" i="29"/>
  <c r="A3" i="29"/>
  <c r="I160" i="22"/>
  <c r="H160" i="22"/>
  <c r="H136" i="22"/>
  <c r="H151" i="22"/>
  <c r="H156" i="22"/>
  <c r="I155" i="22"/>
  <c r="H155" i="22"/>
  <c r="I150" i="22"/>
  <c r="I149" i="22"/>
  <c r="H149" i="22"/>
  <c r="L148" i="22"/>
  <c r="J148" i="22"/>
  <c r="G142" i="22"/>
  <c r="H142" i="22" s="1"/>
  <c r="G139" i="22"/>
  <c r="H159" i="22"/>
  <c r="H158" i="22" s="1"/>
  <c r="I154" i="22"/>
  <c r="H154" i="22"/>
  <c r="I144" i="22"/>
  <c r="H144" i="22"/>
  <c r="I143" i="22"/>
  <c r="H143" i="22"/>
  <c r="L142" i="22"/>
  <c r="L138" i="22" s="1"/>
  <c r="J142" i="22"/>
  <c r="J138" i="22" s="1"/>
  <c r="I141" i="22"/>
  <c r="H141" i="22"/>
  <c r="I140" i="22"/>
  <c r="H140" i="22"/>
  <c r="I139" i="22"/>
  <c r="I135" i="22"/>
  <c r="H135" i="22"/>
  <c r="H133" i="22"/>
  <c r="I132" i="22"/>
  <c r="H132" i="22"/>
  <c r="I40" i="22"/>
  <c r="H40" i="22"/>
  <c r="I61" i="22"/>
  <c r="I55" i="22"/>
  <c r="I54" i="22"/>
  <c r="J53" i="22"/>
  <c r="K53" i="22"/>
  <c r="L53" i="22"/>
  <c r="H55" i="22"/>
  <c r="H54" i="22"/>
  <c r="G53" i="22"/>
  <c r="H41" i="22"/>
  <c r="L30" i="22"/>
  <c r="J30" i="22"/>
  <c r="G30" i="22"/>
  <c r="H30" i="22" s="1"/>
  <c r="J11" i="22"/>
  <c r="K11" i="22"/>
  <c r="L11" i="22"/>
  <c r="G11" i="22"/>
  <c r="Y91" i="22"/>
  <c r="L80" i="22"/>
  <c r="K80" i="22"/>
  <c r="G80" i="22"/>
  <c r="W172" i="22" s="1"/>
  <c r="I81" i="22"/>
  <c r="I82" i="22"/>
  <c r="H81" i="22"/>
  <c r="H82" i="22"/>
  <c r="I78" i="22"/>
  <c r="I79" i="22"/>
  <c r="H78" i="22"/>
  <c r="H79" i="22"/>
  <c r="I76" i="22"/>
  <c r="I75" i="22"/>
  <c r="I74" i="22"/>
  <c r="L73" i="22"/>
  <c r="H74" i="22"/>
  <c r="H75" i="22"/>
  <c r="H76" i="22"/>
  <c r="G73" i="22"/>
  <c r="H73" i="22" s="1"/>
  <c r="I72" i="22"/>
  <c r="H72" i="22"/>
  <c r="R91" i="22"/>
  <c r="H68" i="22"/>
  <c r="I64" i="22"/>
  <c r="I65" i="22"/>
  <c r="I63" i="22"/>
  <c r="K62" i="22"/>
  <c r="L62" i="22"/>
  <c r="H63" i="22"/>
  <c r="H64" i="22"/>
  <c r="H65" i="22"/>
  <c r="G62" i="22"/>
  <c r="H62" i="22" s="1"/>
  <c r="Q91" i="22"/>
  <c r="H93" i="22"/>
  <c r="M96" i="22"/>
  <c r="I182" i="22"/>
  <c r="H182" i="22"/>
  <c r="I181" i="22"/>
  <c r="H181" i="22"/>
  <c r="I180" i="22"/>
  <c r="H180" i="22"/>
  <c r="I179" i="22"/>
  <c r="H179" i="22"/>
  <c r="L178" i="22"/>
  <c r="K178" i="22"/>
  <c r="J178" i="22"/>
  <c r="G178" i="22"/>
  <c r="I176" i="22"/>
  <c r="H176" i="22"/>
  <c r="I175" i="22"/>
  <c r="H175" i="22"/>
  <c r="L174" i="22"/>
  <c r="K174" i="22"/>
  <c r="J174" i="22"/>
  <c r="G174" i="22"/>
  <c r="H52" i="27"/>
  <c r="M52" i="27" s="1"/>
  <c r="M50" i="27"/>
  <c r="H48" i="27"/>
  <c r="H98" i="22"/>
  <c r="H99" i="22" s="1"/>
  <c r="AU35" i="27"/>
  <c r="AY47" i="26"/>
  <c r="AY46" i="26"/>
  <c r="AY32" i="26"/>
  <c r="AY31" i="26"/>
  <c r="AY9" i="26"/>
  <c r="AY11" i="26"/>
  <c r="AY12" i="26"/>
  <c r="AY13" i="26"/>
  <c r="AY15" i="26"/>
  <c r="AY10" i="26"/>
  <c r="AY27" i="25"/>
  <c r="AY28" i="25"/>
  <c r="AY22" i="25"/>
  <c r="AY23" i="25"/>
  <c r="AY24" i="25"/>
  <c r="AY25" i="25"/>
  <c r="AY26" i="25"/>
  <c r="G99" i="22"/>
  <c r="I96" i="22"/>
  <c r="J96" i="22"/>
  <c r="K96" i="22"/>
  <c r="L96" i="22"/>
  <c r="G96" i="22"/>
  <c r="H44" i="27"/>
  <c r="H42" i="27"/>
  <c r="H58" i="22"/>
  <c r="I58" i="22"/>
  <c r="I56" i="22" s="1"/>
  <c r="G50" i="22"/>
  <c r="H50" i="22" s="1"/>
  <c r="H23" i="22"/>
  <c r="G26" i="22"/>
  <c r="G36" i="22"/>
  <c r="H36" i="22" s="1"/>
  <c r="G43" i="22"/>
  <c r="H43" i="22" s="1"/>
  <c r="I15" i="22"/>
  <c r="H15" i="22"/>
  <c r="H128" i="22"/>
  <c r="I128" i="22"/>
  <c r="J128" i="22"/>
  <c r="K128" i="22"/>
  <c r="L128" i="22"/>
  <c r="M128" i="22"/>
  <c r="G128" i="22"/>
  <c r="Y96" i="22"/>
  <c r="X96" i="22"/>
  <c r="W96" i="22"/>
  <c r="V96" i="22"/>
  <c r="U96" i="22"/>
  <c r="T96" i="22"/>
  <c r="S96" i="22"/>
  <c r="R96" i="22"/>
  <c r="Q96" i="22"/>
  <c r="P96" i="22"/>
  <c r="O96" i="22"/>
  <c r="N96" i="22"/>
  <c r="H95" i="22"/>
  <c r="H94" i="22"/>
  <c r="I52" i="22"/>
  <c r="H52" i="22"/>
  <c r="I51" i="22"/>
  <c r="H51" i="22"/>
  <c r="L50" i="22"/>
  <c r="K50" i="22"/>
  <c r="J50" i="22"/>
  <c r="R48" i="22"/>
  <c r="S48" i="22"/>
  <c r="T48" i="22"/>
  <c r="U48" i="22"/>
  <c r="V48" i="22"/>
  <c r="W48" i="22"/>
  <c r="X48" i="22"/>
  <c r="Y48" i="22"/>
  <c r="I47" i="22"/>
  <c r="H47" i="22"/>
  <c r="I46" i="22"/>
  <c r="H46" i="22"/>
  <c r="H45" i="22"/>
  <c r="H44" i="22"/>
  <c r="I60" i="22"/>
  <c r="H60" i="22"/>
  <c r="H39" i="22"/>
  <c r="I39" i="22"/>
  <c r="AZ14" i="23"/>
  <c r="BA14" i="23"/>
  <c r="BB14" i="23"/>
  <c r="BC14" i="23"/>
  <c r="BD14" i="23"/>
  <c r="BE14" i="23"/>
  <c r="BF14" i="23"/>
  <c r="BG14" i="23"/>
  <c r="AY14" i="23"/>
  <c r="AW14" i="23"/>
  <c r="AX14" i="23"/>
  <c r="AV14" i="23"/>
  <c r="AW178" i="23"/>
  <c r="AX178" i="23"/>
  <c r="AY178" i="23"/>
  <c r="AZ178" i="23"/>
  <c r="BA178" i="23"/>
  <c r="BB178" i="23"/>
  <c r="BC178" i="23"/>
  <c r="BD178" i="23"/>
  <c r="BE178" i="23"/>
  <c r="BF178" i="23"/>
  <c r="BG178" i="23"/>
  <c r="AV178" i="23"/>
  <c r="BE177" i="23"/>
  <c r="BF177" i="23"/>
  <c r="BG177" i="23"/>
  <c r="BB177" i="23"/>
  <c r="BC177" i="23"/>
  <c r="BD177" i="23"/>
  <c r="AW177" i="23"/>
  <c r="AX177" i="23"/>
  <c r="AY177" i="23"/>
  <c r="AZ177" i="23"/>
  <c r="BA177" i="23"/>
  <c r="AV177" i="23"/>
  <c r="AW131" i="23"/>
  <c r="AX131" i="23"/>
  <c r="AY131" i="23"/>
  <c r="AZ131" i="23"/>
  <c r="BA131" i="23"/>
  <c r="BB131" i="23"/>
  <c r="BC131" i="23"/>
  <c r="BD131" i="23"/>
  <c r="BE131" i="23"/>
  <c r="BF131" i="23"/>
  <c r="BF214" i="23"/>
  <c r="BG131" i="23"/>
  <c r="AV131" i="23"/>
  <c r="AW130" i="23"/>
  <c r="AX130" i="23"/>
  <c r="AY130" i="23"/>
  <c r="AZ130" i="23"/>
  <c r="AZ213" i="23" s="1"/>
  <c r="AZ228" i="23" s="1"/>
  <c r="BA130" i="23"/>
  <c r="BB130" i="23"/>
  <c r="BC130" i="23"/>
  <c r="BD130" i="23"/>
  <c r="BE130" i="23"/>
  <c r="BF130" i="23"/>
  <c r="BG130" i="23"/>
  <c r="AV130" i="23"/>
  <c r="AW119" i="23"/>
  <c r="AW222" i="23" s="1"/>
  <c r="AW241" i="23" s="1"/>
  <c r="AX119" i="23"/>
  <c r="AX222" i="23"/>
  <c r="AY119" i="23"/>
  <c r="AZ119" i="23"/>
  <c r="AZ222" i="23" s="1"/>
  <c r="BA119" i="23"/>
  <c r="BA222" i="23" s="1"/>
  <c r="BA241" i="23" s="1"/>
  <c r="BB119" i="23"/>
  <c r="BC119" i="23"/>
  <c r="BC222" i="23" s="1"/>
  <c r="BD119" i="23"/>
  <c r="BE119" i="23"/>
  <c r="BF119" i="23"/>
  <c r="BG119" i="23"/>
  <c r="BG222" i="23"/>
  <c r="AV119" i="23"/>
  <c r="AV222" i="23" s="1"/>
  <c r="AW118" i="23"/>
  <c r="AW221" i="23" s="1"/>
  <c r="AX118" i="23"/>
  <c r="AY118" i="23"/>
  <c r="AY221" i="23"/>
  <c r="AZ118" i="23"/>
  <c r="BA118" i="23"/>
  <c r="BB118" i="23"/>
  <c r="BC118" i="23"/>
  <c r="BD118" i="23"/>
  <c r="BD221" i="23" s="1"/>
  <c r="BE118" i="23"/>
  <c r="BE221" i="23"/>
  <c r="BF118" i="23"/>
  <c r="BF221" i="23"/>
  <c r="BG118" i="23"/>
  <c r="BG221" i="23"/>
  <c r="AV118" i="23"/>
  <c r="AW104" i="23"/>
  <c r="AW214" i="23" s="1"/>
  <c r="AW229" i="23" s="1"/>
  <c r="AX104" i="23"/>
  <c r="AX214" i="23" s="1"/>
  <c r="AY104" i="23"/>
  <c r="AY214" i="23" s="1"/>
  <c r="AZ104" i="23"/>
  <c r="AZ214" i="23" s="1"/>
  <c r="BA104" i="23"/>
  <c r="BA214" i="23" s="1"/>
  <c r="BB104" i="23"/>
  <c r="BB214" i="23"/>
  <c r="BC104" i="23"/>
  <c r="BD104" i="23"/>
  <c r="BE104" i="23"/>
  <c r="BE214" i="23" s="1"/>
  <c r="BF104" i="23"/>
  <c r="BG104" i="23"/>
  <c r="AV104" i="23"/>
  <c r="BE103" i="23"/>
  <c r="BE213" i="23" s="1"/>
  <c r="BF103" i="23"/>
  <c r="BG103" i="23"/>
  <c r="AX103" i="23"/>
  <c r="AY103" i="23"/>
  <c r="AY213" i="23" s="1"/>
  <c r="AY228" i="23" s="1"/>
  <c r="AZ103" i="23"/>
  <c r="BA103" i="23"/>
  <c r="BB103" i="23"/>
  <c r="BB213" i="23" s="1"/>
  <c r="BC103" i="23"/>
  <c r="BC213" i="23" s="1"/>
  <c r="BD103" i="23"/>
  <c r="AW103" i="23"/>
  <c r="AV103" i="23"/>
  <c r="AV213" i="23" s="1"/>
  <c r="AX43" i="23"/>
  <c r="AX206" i="23" s="1"/>
  <c r="BB43" i="23"/>
  <c r="BB206" i="23" s="1"/>
  <c r="BC43" i="23"/>
  <c r="BC206" i="23" s="1"/>
  <c r="BD43" i="23"/>
  <c r="BD206" i="23" s="1"/>
  <c r="BE43" i="23"/>
  <c r="BE206" i="23" s="1"/>
  <c r="BF43" i="23"/>
  <c r="BF206" i="23" s="1"/>
  <c r="BG43" i="23"/>
  <c r="BG206" i="23" s="1"/>
  <c r="AY43" i="23"/>
  <c r="AY206" i="23" s="1"/>
  <c r="AZ43" i="23"/>
  <c r="AZ206" i="23" s="1"/>
  <c r="BA43" i="23"/>
  <c r="BA206" i="23"/>
  <c r="BA229" i="23" s="1"/>
  <c r="AW43" i="23"/>
  <c r="AW206" i="23"/>
  <c r="AV43" i="23"/>
  <c r="AV206" i="23" s="1"/>
  <c r="AW42" i="23"/>
  <c r="AW205" i="23" s="1"/>
  <c r="AX42" i="23"/>
  <c r="AX205" i="23"/>
  <c r="AY42" i="23"/>
  <c r="AY205" i="23"/>
  <c r="AZ42" i="23"/>
  <c r="AZ205" i="23"/>
  <c r="BA42" i="23"/>
  <c r="BA205" i="23" s="1"/>
  <c r="BB42" i="23"/>
  <c r="BB205" i="23" s="1"/>
  <c r="BC42" i="23"/>
  <c r="BC205" i="23"/>
  <c r="BD42" i="23"/>
  <c r="BD205" i="23" s="1"/>
  <c r="BE42" i="23"/>
  <c r="BE205" i="23" s="1"/>
  <c r="BF42" i="23"/>
  <c r="BF205" i="23" s="1"/>
  <c r="BG42" i="23"/>
  <c r="BG205" i="23" s="1"/>
  <c r="AV42" i="23"/>
  <c r="AV205" i="23" s="1"/>
  <c r="AZ6" i="23"/>
  <c r="BA6" i="23"/>
  <c r="BB6" i="23"/>
  <c r="BC6" i="23"/>
  <c r="BD6" i="23"/>
  <c r="BE6" i="23"/>
  <c r="BF6" i="23"/>
  <c r="BG6" i="23"/>
  <c r="AX6" i="23"/>
  <c r="AX213" i="23" s="1"/>
  <c r="AX13" i="23"/>
  <c r="AW6" i="23"/>
  <c r="AW13" i="23"/>
  <c r="AV6" i="23"/>
  <c r="AV13" i="23" s="1"/>
  <c r="AV221" i="23" s="1"/>
  <c r="AB272" i="23"/>
  <c r="AA272" i="23"/>
  <c r="Z272" i="23"/>
  <c r="W271" i="23"/>
  <c r="AU272" i="23" s="1"/>
  <c r="T271" i="23"/>
  <c r="Q271" i="23"/>
  <c r="N271" i="23"/>
  <c r="X267" i="23"/>
  <c r="W267" i="23"/>
  <c r="S267" i="23"/>
  <c r="AB266" i="23"/>
  <c r="AB267" i="23" s="1"/>
  <c r="AA266" i="23"/>
  <c r="AA267" i="23"/>
  <c r="Z266" i="23"/>
  <c r="Z267" i="23"/>
  <c r="R266" i="23"/>
  <c r="W262" i="23"/>
  <c r="AU263" i="23"/>
  <c r="T262" i="23"/>
  <c r="Q262" i="23"/>
  <c r="N262" i="23"/>
  <c r="O258" i="23"/>
  <c r="N258" i="23"/>
  <c r="Q257" i="23"/>
  <c r="G253" i="23"/>
  <c r="H252" i="23"/>
  <c r="H253" i="23" s="1"/>
  <c r="AB251" i="23"/>
  <c r="AA251" i="23"/>
  <c r="Z251" i="23"/>
  <c r="Y250" i="23"/>
  <c r="X250" i="23"/>
  <c r="W250" i="23"/>
  <c r="V250" i="23"/>
  <c r="U250" i="23"/>
  <c r="T250" i="23"/>
  <c r="S250" i="23"/>
  <c r="R250" i="23"/>
  <c r="Q250" i="23"/>
  <c r="P250" i="23"/>
  <c r="O250" i="23"/>
  <c r="N250" i="23"/>
  <c r="L250" i="23"/>
  <c r="K250" i="23"/>
  <c r="J250" i="23"/>
  <c r="I250" i="23"/>
  <c r="G250" i="23"/>
  <c r="H249" i="23"/>
  <c r="M249" i="23"/>
  <c r="H248" i="23"/>
  <c r="M248" i="23" s="1"/>
  <c r="H247" i="23"/>
  <c r="M247" i="23" s="1"/>
  <c r="H246" i="23"/>
  <c r="Y244" i="23"/>
  <c r="X244" i="23"/>
  <c r="W244" i="23"/>
  <c r="V244" i="23"/>
  <c r="U244" i="23"/>
  <c r="T244" i="23"/>
  <c r="S244" i="23"/>
  <c r="R244" i="23"/>
  <c r="Q244" i="23"/>
  <c r="P244" i="23"/>
  <c r="O244" i="23"/>
  <c r="N244" i="23"/>
  <c r="L244" i="23"/>
  <c r="K244" i="23"/>
  <c r="J244" i="23"/>
  <c r="I244" i="23"/>
  <c r="G244" i="23"/>
  <c r="H243" i="23"/>
  <c r="H242" i="23"/>
  <c r="M242" i="23"/>
  <c r="H241" i="23"/>
  <c r="M241" i="23" s="1"/>
  <c r="H240" i="23"/>
  <c r="M240" i="23" s="1"/>
  <c r="M244" i="23" s="1"/>
  <c r="H237" i="23"/>
  <c r="M237" i="23" s="1"/>
  <c r="H236" i="23"/>
  <c r="H235" i="23"/>
  <c r="M233" i="23"/>
  <c r="M232" i="23"/>
  <c r="M231" i="23"/>
  <c r="L230" i="23"/>
  <c r="J230" i="23"/>
  <c r="I230" i="23"/>
  <c r="H230" i="23"/>
  <c r="G230" i="23"/>
  <c r="I229" i="23"/>
  <c r="M229" i="23" s="1"/>
  <c r="I228" i="23"/>
  <c r="M228" i="23" s="1"/>
  <c r="I225" i="23"/>
  <c r="M225" i="23" s="1"/>
  <c r="M223" i="23" s="1"/>
  <c r="M224" i="23"/>
  <c r="L223" i="23"/>
  <c r="J223" i="23"/>
  <c r="H223" i="23"/>
  <c r="I222" i="23"/>
  <c r="M222" i="23"/>
  <c r="M221" i="23"/>
  <c r="Y218" i="23"/>
  <c r="X218" i="23"/>
  <c r="W218" i="23"/>
  <c r="V218" i="23"/>
  <c r="U218" i="23"/>
  <c r="T218" i="23"/>
  <c r="S218" i="23"/>
  <c r="R218" i="23"/>
  <c r="Q218" i="23"/>
  <c r="P218" i="23"/>
  <c r="O218" i="23"/>
  <c r="N218" i="23"/>
  <c r="H217" i="23"/>
  <c r="H216" i="23"/>
  <c r="H215" i="23"/>
  <c r="M215" i="23"/>
  <c r="H214" i="23"/>
  <c r="M214" i="23"/>
  <c r="I213" i="23"/>
  <c r="I210" i="23" s="1"/>
  <c r="H213" i="23"/>
  <c r="M213" i="23" s="1"/>
  <c r="H212" i="23"/>
  <c r="M212" i="23" s="1"/>
  <c r="H211" i="23"/>
  <c r="M211" i="23"/>
  <c r="M210" i="23" s="1"/>
  <c r="L210" i="23"/>
  <c r="K210" i="23"/>
  <c r="J210" i="23"/>
  <c r="G210" i="23"/>
  <c r="H210" i="23"/>
  <c r="H209" i="23"/>
  <c r="H205" i="23" s="1"/>
  <c r="M209" i="23"/>
  <c r="H208" i="23"/>
  <c r="I207" i="23"/>
  <c r="I205" i="23"/>
  <c r="H207" i="23"/>
  <c r="I206" i="23"/>
  <c r="H206" i="23"/>
  <c r="L205" i="23"/>
  <c r="K205" i="23"/>
  <c r="J205" i="23"/>
  <c r="G205" i="23"/>
  <c r="I204" i="23"/>
  <c r="H204" i="23"/>
  <c r="H201" i="23"/>
  <c r="I203" i="23"/>
  <c r="I201" i="23"/>
  <c r="H203" i="23"/>
  <c r="M203" i="23" s="1"/>
  <c r="M201" i="23" s="1"/>
  <c r="I202" i="23"/>
  <c r="H202" i="23"/>
  <c r="M202" i="23"/>
  <c r="L201" i="23"/>
  <c r="K201" i="23"/>
  <c r="J201" i="23"/>
  <c r="G201" i="23"/>
  <c r="I200" i="23"/>
  <c r="H200" i="23"/>
  <c r="M200" i="23" s="1"/>
  <c r="H199" i="23"/>
  <c r="M199" i="23"/>
  <c r="H198" i="23"/>
  <c r="M198" i="23"/>
  <c r="I197" i="23"/>
  <c r="H197" i="23"/>
  <c r="L196" i="23"/>
  <c r="K196" i="23"/>
  <c r="G196" i="23"/>
  <c r="H196" i="23" s="1"/>
  <c r="I195" i="23"/>
  <c r="H195" i="23"/>
  <c r="M195" i="23" s="1"/>
  <c r="M192" i="23" s="1"/>
  <c r="H194" i="23"/>
  <c r="H193" i="23"/>
  <c r="M193" i="23"/>
  <c r="L192" i="23"/>
  <c r="K192" i="23"/>
  <c r="J192" i="23"/>
  <c r="G192" i="23"/>
  <c r="H192" i="23" s="1"/>
  <c r="I191" i="23"/>
  <c r="H191" i="23"/>
  <c r="M191" i="23"/>
  <c r="H190" i="23"/>
  <c r="M190" i="23"/>
  <c r="I189" i="23"/>
  <c r="I187" i="23" s="1"/>
  <c r="I218" i="23" s="1"/>
  <c r="H189" i="23"/>
  <c r="I188" i="23"/>
  <c r="H188" i="23"/>
  <c r="L187" i="23"/>
  <c r="K187" i="23"/>
  <c r="J187" i="23"/>
  <c r="G187" i="23"/>
  <c r="H186" i="23"/>
  <c r="M186" i="23" s="1"/>
  <c r="H185" i="23"/>
  <c r="M185" i="23" s="1"/>
  <c r="M183" i="23" s="1"/>
  <c r="I184" i="23"/>
  <c r="H184" i="23"/>
  <c r="L183" i="23"/>
  <c r="K183" i="23"/>
  <c r="J183" i="23"/>
  <c r="G183" i="23"/>
  <c r="H183" i="23" s="1"/>
  <c r="H218" i="23" s="1"/>
  <c r="H182" i="23"/>
  <c r="M182" i="23"/>
  <c r="H181" i="23"/>
  <c r="M181" i="23" s="1"/>
  <c r="H180" i="23"/>
  <c r="M180" i="23" s="1"/>
  <c r="L179" i="23"/>
  <c r="K179" i="23"/>
  <c r="J179" i="23"/>
  <c r="I179" i="23"/>
  <c r="H179" i="23"/>
  <c r="M179" i="23" s="1"/>
  <c r="I178" i="23"/>
  <c r="H178" i="23"/>
  <c r="M178" i="23" s="1"/>
  <c r="H177" i="23"/>
  <c r="M177" i="23" s="1"/>
  <c r="M175" i="23" s="1"/>
  <c r="I176" i="23"/>
  <c r="I175" i="23"/>
  <c r="H176" i="23"/>
  <c r="L175" i="23"/>
  <c r="K175" i="23"/>
  <c r="K218" i="23" s="1"/>
  <c r="J175" i="23"/>
  <c r="G175" i="23"/>
  <c r="H175" i="23"/>
  <c r="H174" i="23"/>
  <c r="M174" i="23"/>
  <c r="S172" i="23"/>
  <c r="I171" i="23"/>
  <c r="H171" i="23"/>
  <c r="I170" i="23"/>
  <c r="H170" i="23"/>
  <c r="I169" i="23"/>
  <c r="H169" i="23"/>
  <c r="I168" i="23"/>
  <c r="M168" i="23"/>
  <c r="H168" i="23"/>
  <c r="I167" i="23"/>
  <c r="H167" i="23"/>
  <c r="M167" i="23" s="1"/>
  <c r="I166" i="23"/>
  <c r="M166" i="23" s="1"/>
  <c r="H166" i="23"/>
  <c r="I164" i="23"/>
  <c r="H164" i="23"/>
  <c r="M164" i="23" s="1"/>
  <c r="I163" i="23"/>
  <c r="M163" i="23" s="1"/>
  <c r="H163" i="23"/>
  <c r="I162" i="23"/>
  <c r="M162" i="23" s="1"/>
  <c r="H162" i="23"/>
  <c r="I161" i="23"/>
  <c r="I159" i="23" s="1"/>
  <c r="H161" i="23"/>
  <c r="I160" i="23"/>
  <c r="H160" i="23"/>
  <c r="M160" i="23" s="1"/>
  <c r="M159" i="23" s="1"/>
  <c r="L159" i="23"/>
  <c r="K159" i="23"/>
  <c r="J159" i="23"/>
  <c r="G159" i="23"/>
  <c r="H159" i="23" s="1"/>
  <c r="I158" i="23"/>
  <c r="H158" i="23"/>
  <c r="M158" i="23"/>
  <c r="Y156" i="23"/>
  <c r="Y172" i="23"/>
  <c r="X156" i="23"/>
  <c r="X172" i="23" s="1"/>
  <c r="W156" i="23"/>
  <c r="W172" i="23" s="1"/>
  <c r="V156" i="23"/>
  <c r="V172" i="23" s="1"/>
  <c r="U156" i="23"/>
  <c r="U172" i="23"/>
  <c r="T156" i="23"/>
  <c r="T172" i="23" s="1"/>
  <c r="R156" i="23"/>
  <c r="R172" i="23" s="1"/>
  <c r="Q156" i="23"/>
  <c r="Q172" i="23"/>
  <c r="P156" i="23"/>
  <c r="O156" i="23"/>
  <c r="N156" i="23"/>
  <c r="I155" i="23"/>
  <c r="H155" i="23"/>
  <c r="I154" i="23"/>
  <c r="H154" i="23"/>
  <c r="M154" i="23" s="1"/>
  <c r="H153" i="23"/>
  <c r="M153" i="23"/>
  <c r="L152" i="23"/>
  <c r="I152" i="23" s="1"/>
  <c r="G152" i="23"/>
  <c r="H152" i="23" s="1"/>
  <c r="M152" i="23" s="1"/>
  <c r="I151" i="23"/>
  <c r="H151" i="23"/>
  <c r="M151" i="23" s="1"/>
  <c r="I150" i="23"/>
  <c r="H150" i="23"/>
  <c r="M150" i="23" s="1"/>
  <c r="I149" i="23"/>
  <c r="H149" i="23"/>
  <c r="I148" i="23"/>
  <c r="H148" i="23"/>
  <c r="I147" i="23"/>
  <c r="H147" i="23"/>
  <c r="L146" i="23"/>
  <c r="K146" i="23"/>
  <c r="J146" i="23"/>
  <c r="G146" i="23"/>
  <c r="H146" i="23"/>
  <c r="I145" i="23"/>
  <c r="H145" i="23"/>
  <c r="I144" i="23"/>
  <c r="H144" i="23"/>
  <c r="L143" i="23"/>
  <c r="K143" i="23"/>
  <c r="J143" i="23"/>
  <c r="G143" i="23"/>
  <c r="H143" i="23" s="1"/>
  <c r="I142" i="23"/>
  <c r="H142" i="23"/>
  <c r="M142" i="23" s="1"/>
  <c r="I141" i="23"/>
  <c r="I140" i="23" s="1"/>
  <c r="H141" i="23"/>
  <c r="L140" i="23"/>
  <c r="K140" i="23"/>
  <c r="J140" i="23"/>
  <c r="G140" i="23"/>
  <c r="H140" i="23"/>
  <c r="I139" i="23"/>
  <c r="H139" i="23"/>
  <c r="M139" i="23" s="1"/>
  <c r="M136" i="23" s="1"/>
  <c r="I138" i="23"/>
  <c r="I136" i="23"/>
  <c r="H138" i="23"/>
  <c r="I137" i="23"/>
  <c r="H137" i="23"/>
  <c r="L136" i="23"/>
  <c r="K136" i="23"/>
  <c r="J136" i="23"/>
  <c r="G136" i="23"/>
  <c r="H136" i="23" s="1"/>
  <c r="I135" i="23"/>
  <c r="M135" i="23" s="1"/>
  <c r="H135" i="23"/>
  <c r="I134" i="23"/>
  <c r="I133" i="23" s="1"/>
  <c r="I156" i="23" s="1"/>
  <c r="I172" i="23" s="1"/>
  <c r="H134" i="23"/>
  <c r="M134" i="23" s="1"/>
  <c r="L133" i="23"/>
  <c r="K133" i="23"/>
  <c r="J133" i="23"/>
  <c r="G133" i="23"/>
  <c r="I132" i="23"/>
  <c r="H132" i="23"/>
  <c r="M132" i="23"/>
  <c r="I131" i="23"/>
  <c r="H131" i="23"/>
  <c r="I130" i="23"/>
  <c r="I129" i="23"/>
  <c r="H130" i="23"/>
  <c r="M130" i="23" s="1"/>
  <c r="M129" i="23" s="1"/>
  <c r="L129" i="23"/>
  <c r="L156" i="23" s="1"/>
  <c r="L172" i="23" s="1"/>
  <c r="K129" i="23"/>
  <c r="K156" i="23" s="1"/>
  <c r="K172" i="23" s="1"/>
  <c r="K256" i="23" s="1"/>
  <c r="J129" i="23"/>
  <c r="J156" i="23" s="1"/>
  <c r="J172" i="23" s="1"/>
  <c r="G129" i="23"/>
  <c r="H129" i="23" s="1"/>
  <c r="I128" i="23"/>
  <c r="H128" i="23"/>
  <c r="M128" i="23" s="1"/>
  <c r="I127" i="23"/>
  <c r="H127" i="23"/>
  <c r="Y124" i="23"/>
  <c r="X124" i="23"/>
  <c r="W124" i="23"/>
  <c r="V124" i="23"/>
  <c r="U124" i="23"/>
  <c r="T124" i="23"/>
  <c r="S124" i="23"/>
  <c r="R124" i="23"/>
  <c r="Q124" i="23"/>
  <c r="P124" i="23"/>
  <c r="O124" i="23"/>
  <c r="N124" i="23"/>
  <c r="H123" i="23"/>
  <c r="M123" i="23" s="1"/>
  <c r="M121" i="23" s="1"/>
  <c r="I122" i="23"/>
  <c r="I121" i="23" s="1"/>
  <c r="I124" i="23" s="1"/>
  <c r="H122" i="23"/>
  <c r="L121" i="23"/>
  <c r="K121" i="23"/>
  <c r="J121" i="23"/>
  <c r="G121" i="23"/>
  <c r="H121" i="23" s="1"/>
  <c r="H124" i="23" s="1"/>
  <c r="I120" i="23"/>
  <c r="H120" i="23"/>
  <c r="H119" i="23"/>
  <c r="M119" i="23"/>
  <c r="L118" i="23"/>
  <c r="L124" i="23" s="1"/>
  <c r="K118" i="23"/>
  <c r="K124" i="23" s="1"/>
  <c r="J118" i="23"/>
  <c r="J124" i="23" s="1"/>
  <c r="H118" i="23"/>
  <c r="I117" i="23"/>
  <c r="H117" i="23"/>
  <c r="H116" i="23"/>
  <c r="M116" i="23" s="1"/>
  <c r="I115" i="23"/>
  <c r="H115" i="23"/>
  <c r="M115" i="23"/>
  <c r="Y113" i="23"/>
  <c r="X113" i="23"/>
  <c r="W113" i="23"/>
  <c r="V113" i="23"/>
  <c r="U113" i="23"/>
  <c r="T113" i="23"/>
  <c r="S113" i="23"/>
  <c r="R113" i="23"/>
  <c r="Q113" i="23"/>
  <c r="N113" i="23"/>
  <c r="I112" i="23"/>
  <c r="H112" i="23"/>
  <c r="M112" i="23" s="1"/>
  <c r="I111" i="23"/>
  <c r="H111" i="23"/>
  <c r="M111" i="23"/>
  <c r="I110" i="23"/>
  <c r="M110" i="23"/>
  <c r="H110" i="23"/>
  <c r="K109" i="23"/>
  <c r="J109" i="23"/>
  <c r="H109" i="23"/>
  <c r="I108" i="23"/>
  <c r="H108" i="23"/>
  <c r="I107" i="23"/>
  <c r="H107" i="23"/>
  <c r="M107" i="23" s="1"/>
  <c r="I106" i="23"/>
  <c r="M106" i="23" s="1"/>
  <c r="H106" i="23"/>
  <c r="I105" i="23"/>
  <c r="H105" i="23"/>
  <c r="M105" i="23" s="1"/>
  <c r="L104" i="23"/>
  <c r="K104" i="23"/>
  <c r="J104" i="23"/>
  <c r="G104" i="23"/>
  <c r="H104" i="23"/>
  <c r="I103" i="23"/>
  <c r="H103" i="23"/>
  <c r="M103" i="23"/>
  <c r="I102" i="23"/>
  <c r="I100" i="23" s="1"/>
  <c r="H102" i="23"/>
  <c r="M102" i="23" s="1"/>
  <c r="I101" i="23"/>
  <c r="H101" i="23"/>
  <c r="M101" i="23" s="1"/>
  <c r="L100" i="23"/>
  <c r="K100" i="23"/>
  <c r="J100" i="23"/>
  <c r="J113" i="23"/>
  <c r="G100" i="23"/>
  <c r="J93" i="23"/>
  <c r="G93" i="23"/>
  <c r="H89" i="23"/>
  <c r="H88" i="23"/>
  <c r="M88" i="23" s="1"/>
  <c r="G84" i="23"/>
  <c r="H84" i="23" s="1"/>
  <c r="M84" i="23" s="1"/>
  <c r="M81" i="23"/>
  <c r="L81" i="23"/>
  <c r="I81" i="23"/>
  <c r="H81" i="23"/>
  <c r="G81" i="23"/>
  <c r="I78" i="23"/>
  <c r="H78" i="23"/>
  <c r="M78" i="23" s="1"/>
  <c r="I77" i="23"/>
  <c r="M77" i="23" s="1"/>
  <c r="H77" i="23"/>
  <c r="U76" i="23"/>
  <c r="T76" i="23"/>
  <c r="S76" i="23"/>
  <c r="R76" i="23"/>
  <c r="Q76" i="23"/>
  <c r="L76" i="23"/>
  <c r="K76" i="23"/>
  <c r="J76" i="23"/>
  <c r="G76" i="23"/>
  <c r="H75" i="23"/>
  <c r="M75" i="23" s="1"/>
  <c r="I74" i="23"/>
  <c r="H74" i="23"/>
  <c r="M74" i="23" s="1"/>
  <c r="I73" i="23"/>
  <c r="H73" i="23"/>
  <c r="I72" i="23"/>
  <c r="H72" i="23"/>
  <c r="H93" i="23" s="1"/>
  <c r="I71" i="23"/>
  <c r="H71" i="23"/>
  <c r="M71" i="23"/>
  <c r="I70" i="23"/>
  <c r="I76" i="23"/>
  <c r="H70" i="23"/>
  <c r="Y65" i="23"/>
  <c r="X65" i="23"/>
  <c r="W65" i="23"/>
  <c r="V65" i="23"/>
  <c r="U65" i="23"/>
  <c r="U66" i="23" s="1"/>
  <c r="T65" i="23"/>
  <c r="S65" i="23"/>
  <c r="R65" i="23"/>
  <c r="R66" i="23" s="1"/>
  <c r="R256" i="23" s="1"/>
  <c r="R257" i="23" s="1"/>
  <c r="I64" i="23"/>
  <c r="N64" i="23"/>
  <c r="H64" i="23"/>
  <c r="M64" i="23" s="1"/>
  <c r="I63" i="23"/>
  <c r="H63" i="23"/>
  <c r="I62" i="23"/>
  <c r="P62" i="23"/>
  <c r="H62" i="23"/>
  <c r="M62" i="23" s="1"/>
  <c r="M60" i="23" s="1"/>
  <c r="I61" i="23"/>
  <c r="H61" i="23"/>
  <c r="L60" i="23"/>
  <c r="K60" i="23"/>
  <c r="J60" i="23"/>
  <c r="I60" i="23" s="1"/>
  <c r="G60" i="23"/>
  <c r="H60" i="23" s="1"/>
  <c r="I59" i="23"/>
  <c r="H59" i="23"/>
  <c r="M59" i="23"/>
  <c r="I58" i="23"/>
  <c r="I56" i="23"/>
  <c r="H58" i="23"/>
  <c r="M58" i="23" s="1"/>
  <c r="I57" i="23"/>
  <c r="H57" i="23"/>
  <c r="H56" i="23" s="1"/>
  <c r="L56" i="23"/>
  <c r="K56" i="23"/>
  <c r="J56" i="23"/>
  <c r="G56" i="23"/>
  <c r="I55" i="23"/>
  <c r="P55" i="23" s="1"/>
  <c r="H55" i="23"/>
  <c r="H54" i="23"/>
  <c r="M54" i="23"/>
  <c r="I53" i="23"/>
  <c r="H53" i="23"/>
  <c r="L52" i="23"/>
  <c r="K52" i="23"/>
  <c r="J52" i="23"/>
  <c r="I52" i="23" s="1"/>
  <c r="G52" i="23"/>
  <c r="H52" i="23" s="1"/>
  <c r="H51" i="23"/>
  <c r="H50" i="23"/>
  <c r="M50" i="23" s="1"/>
  <c r="I49" i="23"/>
  <c r="H49" i="23"/>
  <c r="I48" i="23"/>
  <c r="P48" i="23" s="1"/>
  <c r="H48" i="23"/>
  <c r="M48" i="23"/>
  <c r="I47" i="23"/>
  <c r="H47" i="23"/>
  <c r="M47" i="23" s="1"/>
  <c r="I46" i="23"/>
  <c r="H46" i="23"/>
  <c r="L45" i="23"/>
  <c r="K45" i="23"/>
  <c r="J45" i="23"/>
  <c r="G45" i="23"/>
  <c r="I44" i="23"/>
  <c r="H44" i="23"/>
  <c r="M44" i="23" s="1"/>
  <c r="I43" i="23"/>
  <c r="O43" i="23" s="1"/>
  <c r="O65" i="23" s="1"/>
  <c r="H43" i="23"/>
  <c r="M43" i="23" s="1"/>
  <c r="N42" i="23"/>
  <c r="N65" i="23" s="1"/>
  <c r="N66" i="23" s="1"/>
  <c r="H42" i="23"/>
  <c r="M42" i="23" s="1"/>
  <c r="K41" i="23"/>
  <c r="J41" i="23"/>
  <c r="G41" i="23"/>
  <c r="H41" i="23"/>
  <c r="I40" i="23"/>
  <c r="H40" i="23"/>
  <c r="I39" i="23"/>
  <c r="H39" i="23"/>
  <c r="M39" i="23"/>
  <c r="L38" i="23"/>
  <c r="K38" i="23"/>
  <c r="J38" i="23"/>
  <c r="G38" i="23"/>
  <c r="H38" i="23" s="1"/>
  <c r="I37" i="23"/>
  <c r="H37" i="23"/>
  <c r="M37" i="23"/>
  <c r="I36" i="23"/>
  <c r="H36" i="23"/>
  <c r="M36" i="23"/>
  <c r="Y31" i="23"/>
  <c r="X31" i="23"/>
  <c r="W31" i="23"/>
  <c r="V31" i="23"/>
  <c r="U31" i="23"/>
  <c r="T31" i="23"/>
  <c r="T32" i="23" s="1"/>
  <c r="T66" i="23" s="1"/>
  <c r="S31" i="23"/>
  <c r="R31" i="23"/>
  <c r="Q31" i="23"/>
  <c r="L31" i="23"/>
  <c r="J31" i="23"/>
  <c r="G31" i="23"/>
  <c r="I30" i="23"/>
  <c r="H29" i="23"/>
  <c r="M29" i="23" s="1"/>
  <c r="H28" i="23"/>
  <c r="M28" i="23"/>
  <c r="H27" i="23"/>
  <c r="M27" i="23"/>
  <c r="H26" i="23"/>
  <c r="M26" i="23"/>
  <c r="H25" i="23"/>
  <c r="M25" i="23" s="1"/>
  <c r="M31" i="23" s="1"/>
  <c r="I24" i="23"/>
  <c r="I31" i="23" s="1"/>
  <c r="H24" i="23"/>
  <c r="L23" i="23"/>
  <c r="K23" i="23"/>
  <c r="J23" i="23"/>
  <c r="Y22" i="23"/>
  <c r="Y32" i="23" s="1"/>
  <c r="Y66" i="23" s="1"/>
  <c r="X22" i="23"/>
  <c r="X32" i="23" s="1"/>
  <c r="X66" i="23" s="1"/>
  <c r="W22" i="23"/>
  <c r="V22" i="23"/>
  <c r="V32" i="23" s="1"/>
  <c r="V66" i="23" s="1"/>
  <c r="U22" i="23"/>
  <c r="U32" i="23"/>
  <c r="T22" i="23"/>
  <c r="S22" i="23"/>
  <c r="S32" i="23"/>
  <c r="S66" i="23" s="1"/>
  <c r="R22" i="23"/>
  <c r="Q22" i="23"/>
  <c r="Q32" i="23" s="1"/>
  <c r="P22" i="23"/>
  <c r="P32" i="23"/>
  <c r="O22" i="23"/>
  <c r="O32" i="23" s="1"/>
  <c r="N22" i="23"/>
  <c r="N32" i="23" s="1"/>
  <c r="I21" i="23"/>
  <c r="H21" i="23"/>
  <c r="M21" i="23" s="1"/>
  <c r="I20" i="23"/>
  <c r="M20" i="23" s="1"/>
  <c r="H20" i="23"/>
  <c r="I19" i="23"/>
  <c r="H19" i="23"/>
  <c r="H18" i="23"/>
  <c r="M18" i="23" s="1"/>
  <c r="I17" i="23"/>
  <c r="M17" i="23"/>
  <c r="H17" i="23"/>
  <c r="H16" i="23"/>
  <c r="I14" i="23"/>
  <c r="H14" i="23"/>
  <c r="M14" i="23"/>
  <c r="I13" i="23"/>
  <c r="H13" i="23"/>
  <c r="M13" i="23" s="1"/>
  <c r="M11" i="23" s="1"/>
  <c r="H12" i="23"/>
  <c r="M12" i="23"/>
  <c r="L11" i="23"/>
  <c r="L22" i="23"/>
  <c r="L32" i="23" s="1"/>
  <c r="L66" i="23" s="1"/>
  <c r="K11" i="23"/>
  <c r="J11" i="23"/>
  <c r="J22" i="23" s="1"/>
  <c r="J32" i="23" s="1"/>
  <c r="J66" i="23" s="1"/>
  <c r="G11" i="23"/>
  <c r="G22" i="23" s="1"/>
  <c r="G32" i="23" s="1"/>
  <c r="G66" i="23" s="1"/>
  <c r="I59" i="22"/>
  <c r="I41" i="22"/>
  <c r="H38" i="22"/>
  <c r="I37" i="22"/>
  <c r="H37" i="22"/>
  <c r="L36" i="22"/>
  <c r="K36" i="22"/>
  <c r="J36" i="22"/>
  <c r="H61" i="22"/>
  <c r="I33" i="22"/>
  <c r="H33" i="22"/>
  <c r="I32" i="22"/>
  <c r="H32" i="22"/>
  <c r="I31" i="22"/>
  <c r="H31" i="22"/>
  <c r="I29" i="22"/>
  <c r="H29" i="22"/>
  <c r="I28" i="22"/>
  <c r="H28" i="22"/>
  <c r="N48" i="22"/>
  <c r="N100" i="22" s="1"/>
  <c r="N166" i="22" s="1"/>
  <c r="N167" i="22" s="1"/>
  <c r="K26" i="22"/>
  <c r="J26" i="22"/>
  <c r="I22" i="22"/>
  <c r="H22" i="22"/>
  <c r="I21" i="22"/>
  <c r="H21" i="22"/>
  <c r="I20" i="22"/>
  <c r="H20" i="22"/>
  <c r="I14" i="22"/>
  <c r="H14" i="22"/>
  <c r="I13" i="22"/>
  <c r="H13" i="22"/>
  <c r="H12" i="22"/>
  <c r="M12" i="22" s="1"/>
  <c r="I225" i="10"/>
  <c r="M225" i="10" s="1"/>
  <c r="M223" i="10" s="1"/>
  <c r="H217" i="10"/>
  <c r="H216" i="10"/>
  <c r="H88" i="10"/>
  <c r="M88" i="10"/>
  <c r="Q262" i="10"/>
  <c r="J93" i="10"/>
  <c r="G93" i="10"/>
  <c r="G84" i="10"/>
  <c r="H84" i="10"/>
  <c r="M84" i="10" s="1"/>
  <c r="H101" i="10"/>
  <c r="M101" i="10" s="1"/>
  <c r="H102" i="10"/>
  <c r="H103" i="10"/>
  <c r="M103" i="10"/>
  <c r="H105" i="10"/>
  <c r="H106" i="10"/>
  <c r="M106" i="10" s="1"/>
  <c r="H107" i="10"/>
  <c r="H108" i="10"/>
  <c r="H109" i="10"/>
  <c r="H110" i="10"/>
  <c r="H111" i="10"/>
  <c r="M111" i="10" s="1"/>
  <c r="H112" i="10"/>
  <c r="M112" i="10" s="1"/>
  <c r="I188" i="10"/>
  <c r="L179" i="10"/>
  <c r="K179" i="10"/>
  <c r="J179" i="10"/>
  <c r="W271" i="10"/>
  <c r="Q271" i="10"/>
  <c r="H247" i="10"/>
  <c r="M247" i="10" s="1"/>
  <c r="H246" i="10"/>
  <c r="M246" i="10"/>
  <c r="J76" i="10"/>
  <c r="K76" i="10"/>
  <c r="L76" i="10"/>
  <c r="N262" i="10"/>
  <c r="T262" i="10"/>
  <c r="W262" i="10"/>
  <c r="AU263" i="10"/>
  <c r="T271" i="10"/>
  <c r="H89" i="10"/>
  <c r="M81" i="10"/>
  <c r="L81" i="10"/>
  <c r="I81" i="10"/>
  <c r="H81" i="10"/>
  <c r="G81" i="10"/>
  <c r="I78" i="10"/>
  <c r="M78" i="10" s="1"/>
  <c r="H78" i="10"/>
  <c r="I77" i="10"/>
  <c r="H77" i="10"/>
  <c r="M77" i="10"/>
  <c r="U76" i="10"/>
  <c r="T76" i="10"/>
  <c r="S76" i="10"/>
  <c r="R76" i="10"/>
  <c r="Q76" i="10"/>
  <c r="G76" i="10"/>
  <c r="H75" i="10"/>
  <c r="I74" i="10"/>
  <c r="M74" i="10" s="1"/>
  <c r="M76" i="10" s="1"/>
  <c r="H74" i="10"/>
  <c r="I73" i="10"/>
  <c r="H73" i="10"/>
  <c r="I72" i="10"/>
  <c r="I93" i="10" s="1"/>
  <c r="H72" i="10"/>
  <c r="H93" i="10"/>
  <c r="I71" i="10"/>
  <c r="H71" i="10"/>
  <c r="M71" i="10"/>
  <c r="I70" i="10"/>
  <c r="H70" i="10"/>
  <c r="I228" i="10"/>
  <c r="M228" i="10" s="1"/>
  <c r="I229" i="10"/>
  <c r="M229" i="10" s="1"/>
  <c r="I168" i="10"/>
  <c r="V168" i="10"/>
  <c r="I167" i="10"/>
  <c r="M167" i="10" s="1"/>
  <c r="I161" i="10"/>
  <c r="I160" i="10"/>
  <c r="H127" i="10"/>
  <c r="H128" i="10"/>
  <c r="M128" i="10" s="1"/>
  <c r="G129" i="10"/>
  <c r="H129" i="10" s="1"/>
  <c r="H132" i="10"/>
  <c r="G133" i="10"/>
  <c r="H133" i="10"/>
  <c r="G136" i="10"/>
  <c r="H136" i="10"/>
  <c r="G140" i="10"/>
  <c r="H140" i="10" s="1"/>
  <c r="G143" i="10"/>
  <c r="H143" i="10"/>
  <c r="G146" i="10"/>
  <c r="H146" i="10" s="1"/>
  <c r="H150" i="10"/>
  <c r="M150" i="10" s="1"/>
  <c r="H151" i="10"/>
  <c r="G152" i="10"/>
  <c r="H152" i="10"/>
  <c r="H155" i="10"/>
  <c r="I127" i="10"/>
  <c r="T127" i="10"/>
  <c r="I128" i="10"/>
  <c r="I130" i="10"/>
  <c r="I129" i="10" s="1"/>
  <c r="I156" i="10" s="1"/>
  <c r="I172" i="10" s="1"/>
  <c r="I131" i="10"/>
  <c r="W131" i="10"/>
  <c r="I132" i="10"/>
  <c r="S132" i="10" s="1"/>
  <c r="I134" i="10"/>
  <c r="I135" i="10"/>
  <c r="I133" i="10" s="1"/>
  <c r="I137" i="10"/>
  <c r="I136" i="10" s="1"/>
  <c r="I138" i="10"/>
  <c r="U138" i="10"/>
  <c r="U156" i="10" s="1"/>
  <c r="U172" i="10" s="1"/>
  <c r="I139" i="10"/>
  <c r="I141" i="10"/>
  <c r="I142" i="10"/>
  <c r="I140" i="10"/>
  <c r="I145" i="10"/>
  <c r="I144" i="10"/>
  <c r="M144" i="10" s="1"/>
  <c r="I147" i="10"/>
  <c r="U147" i="10" s="1"/>
  <c r="I148" i="10"/>
  <c r="I149" i="10"/>
  <c r="I150" i="10"/>
  <c r="Y150" i="10"/>
  <c r="I151" i="10"/>
  <c r="L152" i="10"/>
  <c r="I152" i="10" s="1"/>
  <c r="M152" i="10" s="1"/>
  <c r="I155" i="10"/>
  <c r="J129" i="10"/>
  <c r="J133" i="10"/>
  <c r="J156" i="10" s="1"/>
  <c r="J172" i="10" s="1"/>
  <c r="J136" i="10"/>
  <c r="J140" i="10"/>
  <c r="J143" i="10"/>
  <c r="J146" i="10"/>
  <c r="K129" i="10"/>
  <c r="K133" i="10"/>
  <c r="K136" i="10"/>
  <c r="K156" i="10" s="1"/>
  <c r="K172" i="10" s="1"/>
  <c r="K140" i="10"/>
  <c r="K143" i="10"/>
  <c r="K146" i="10"/>
  <c r="L129" i="10"/>
  <c r="L133" i="10"/>
  <c r="L156" i="10" s="1"/>
  <c r="L172" i="10" s="1"/>
  <c r="L136" i="10"/>
  <c r="L140" i="10"/>
  <c r="L143" i="10"/>
  <c r="L146" i="10"/>
  <c r="H130" i="10"/>
  <c r="M130" i="10"/>
  <c r="H131" i="10"/>
  <c r="M131" i="10"/>
  <c r="H134" i="10"/>
  <c r="M134" i="10" s="1"/>
  <c r="H135" i="10"/>
  <c r="M135" i="10" s="1"/>
  <c r="H137" i="10"/>
  <c r="H138" i="10"/>
  <c r="H139" i="10"/>
  <c r="M139" i="10"/>
  <c r="H141" i="10"/>
  <c r="M141" i="10" s="1"/>
  <c r="M140" i="10" s="1"/>
  <c r="H142" i="10"/>
  <c r="H145" i="10"/>
  <c r="M145" i="10" s="1"/>
  <c r="M143" i="10" s="1"/>
  <c r="H144" i="10"/>
  <c r="H147" i="10"/>
  <c r="M147" i="10" s="1"/>
  <c r="H148" i="10"/>
  <c r="M148" i="10" s="1"/>
  <c r="H149" i="10"/>
  <c r="M149" i="10"/>
  <c r="N271" i="10"/>
  <c r="AU272" i="10" s="1"/>
  <c r="G244" i="10"/>
  <c r="I36" i="10"/>
  <c r="H36" i="10"/>
  <c r="M36" i="10" s="1"/>
  <c r="L230" i="10"/>
  <c r="S172" i="10"/>
  <c r="I171" i="10"/>
  <c r="Y171" i="10" s="1"/>
  <c r="H171" i="10"/>
  <c r="M171" i="10" s="1"/>
  <c r="I170" i="10"/>
  <c r="X170" i="10" s="1"/>
  <c r="H170" i="10"/>
  <c r="I169" i="10"/>
  <c r="W169" i="10"/>
  <c r="H169" i="10"/>
  <c r="M169" i="10" s="1"/>
  <c r="H168" i="10"/>
  <c r="M168" i="10" s="1"/>
  <c r="H167" i="10"/>
  <c r="I166" i="10"/>
  <c r="T166" i="10"/>
  <c r="H166" i="10"/>
  <c r="I164" i="10"/>
  <c r="Y164" i="10"/>
  <c r="H164" i="10"/>
  <c r="M164" i="10" s="1"/>
  <c r="I163" i="10"/>
  <c r="X163" i="10" s="1"/>
  <c r="H163" i="10"/>
  <c r="M163" i="10"/>
  <c r="I162" i="10"/>
  <c r="H162" i="10"/>
  <c r="M162" i="10" s="1"/>
  <c r="H161" i="10"/>
  <c r="H160" i="10"/>
  <c r="M160" i="10" s="1"/>
  <c r="M159" i="10" s="1"/>
  <c r="L159" i="10"/>
  <c r="K159" i="10"/>
  <c r="J159" i="10"/>
  <c r="G159" i="10"/>
  <c r="H159" i="10" s="1"/>
  <c r="I158" i="10"/>
  <c r="T158" i="10" s="1"/>
  <c r="H158" i="10"/>
  <c r="P156" i="10"/>
  <c r="O156" i="10"/>
  <c r="N156" i="10"/>
  <c r="I154" i="10"/>
  <c r="X154" i="10" s="1"/>
  <c r="H154" i="10"/>
  <c r="W153" i="10"/>
  <c r="H153" i="10"/>
  <c r="M153" i="10"/>
  <c r="Y113" i="10"/>
  <c r="X113" i="10"/>
  <c r="W113" i="10"/>
  <c r="V113" i="10"/>
  <c r="U113" i="10"/>
  <c r="N113" i="10"/>
  <c r="I112" i="10"/>
  <c r="Q112" i="10"/>
  <c r="I111" i="10"/>
  <c r="Q111" i="10" s="1"/>
  <c r="Q113" i="10" s="1"/>
  <c r="I110" i="10"/>
  <c r="P110" i="10" s="1"/>
  <c r="P113" i="10" s="1"/>
  <c r="K109" i="10"/>
  <c r="J109" i="10"/>
  <c r="I108" i="10"/>
  <c r="I107" i="10"/>
  <c r="M107" i="10" s="1"/>
  <c r="S107" i="10"/>
  <c r="I106" i="10"/>
  <c r="R106" i="10" s="1"/>
  <c r="R113" i="10" s="1"/>
  <c r="I105" i="10"/>
  <c r="L104" i="10"/>
  <c r="L113" i="10"/>
  <c r="K104" i="10"/>
  <c r="J104" i="10"/>
  <c r="I104" i="10" s="1"/>
  <c r="I113" i="10" s="1"/>
  <c r="G104" i="10"/>
  <c r="H104" i="10" s="1"/>
  <c r="I103" i="10"/>
  <c r="O103" i="10" s="1"/>
  <c r="O113" i="10" s="1"/>
  <c r="I102" i="10"/>
  <c r="I101" i="10"/>
  <c r="S101" i="10"/>
  <c r="S113" i="10" s="1"/>
  <c r="L100" i="10"/>
  <c r="K100" i="10"/>
  <c r="J100" i="10"/>
  <c r="G100" i="10"/>
  <c r="H237" i="10"/>
  <c r="M237" i="10"/>
  <c r="H236" i="10"/>
  <c r="H235" i="10"/>
  <c r="G175" i="10"/>
  <c r="M221" i="10"/>
  <c r="I222" i="10"/>
  <c r="M222" i="10" s="1"/>
  <c r="H223" i="10"/>
  <c r="J223" i="10"/>
  <c r="L223" i="10"/>
  <c r="M224" i="10"/>
  <c r="G230" i="10"/>
  <c r="H230" i="10"/>
  <c r="I230" i="10"/>
  <c r="J230" i="10"/>
  <c r="M231" i="10"/>
  <c r="M230" i="10" s="1"/>
  <c r="M232" i="10"/>
  <c r="M233" i="10"/>
  <c r="S267" i="10"/>
  <c r="W267" i="10"/>
  <c r="X267" i="10"/>
  <c r="N258" i="10"/>
  <c r="O258" i="10"/>
  <c r="H240" i="10"/>
  <c r="M240" i="10" s="1"/>
  <c r="M244" i="10" s="1"/>
  <c r="H241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H215" i="10"/>
  <c r="M215" i="10" s="1"/>
  <c r="H214" i="10"/>
  <c r="M214" i="10" s="1"/>
  <c r="I213" i="10"/>
  <c r="H213" i="10"/>
  <c r="M213" i="10" s="1"/>
  <c r="H212" i="10"/>
  <c r="M212" i="10" s="1"/>
  <c r="H211" i="10"/>
  <c r="M211" i="10" s="1"/>
  <c r="M210" i="10" s="1"/>
  <c r="L210" i="10"/>
  <c r="K210" i="10"/>
  <c r="J210" i="10"/>
  <c r="G210" i="10"/>
  <c r="H210" i="10"/>
  <c r="H209" i="10"/>
  <c r="M209" i="10" s="1"/>
  <c r="H208" i="10"/>
  <c r="M208" i="10" s="1"/>
  <c r="M205" i="10" s="1"/>
  <c r="I207" i="10"/>
  <c r="I205" i="10" s="1"/>
  <c r="H207" i="10"/>
  <c r="I206" i="10"/>
  <c r="H206" i="10"/>
  <c r="L205" i="10"/>
  <c r="K205" i="10"/>
  <c r="J205" i="10"/>
  <c r="G205" i="10"/>
  <c r="I204" i="10"/>
  <c r="H204" i="10"/>
  <c r="I203" i="10"/>
  <c r="M203" i="10" s="1"/>
  <c r="H203" i="10"/>
  <c r="I202" i="10"/>
  <c r="H202" i="10"/>
  <c r="L201" i="10"/>
  <c r="K201" i="10"/>
  <c r="J201" i="10"/>
  <c r="G201" i="10"/>
  <c r="I200" i="10"/>
  <c r="H200" i="10"/>
  <c r="M200" i="10" s="1"/>
  <c r="H199" i="10"/>
  <c r="M199" i="10"/>
  <c r="H198" i="10"/>
  <c r="M198" i="10"/>
  <c r="I197" i="10"/>
  <c r="H197" i="10"/>
  <c r="M197" i="10" s="1"/>
  <c r="M196" i="10" s="1"/>
  <c r="L196" i="10"/>
  <c r="K196" i="10"/>
  <c r="G196" i="10"/>
  <c r="H196" i="10"/>
  <c r="I195" i="10"/>
  <c r="I192" i="10"/>
  <c r="H195" i="10"/>
  <c r="M195" i="10" s="1"/>
  <c r="M192" i="10" s="1"/>
  <c r="H194" i="10"/>
  <c r="H193" i="10"/>
  <c r="M193" i="10"/>
  <c r="L192" i="10"/>
  <c r="K192" i="10"/>
  <c r="J192" i="10"/>
  <c r="G192" i="10"/>
  <c r="H192" i="10" s="1"/>
  <c r="I191" i="10"/>
  <c r="H191" i="10"/>
  <c r="H190" i="10"/>
  <c r="M190" i="10"/>
  <c r="I189" i="10"/>
  <c r="I187" i="10" s="1"/>
  <c r="H189" i="10"/>
  <c r="M189" i="10" s="1"/>
  <c r="H188" i="10"/>
  <c r="M188" i="10" s="1"/>
  <c r="L187" i="10"/>
  <c r="L218" i="10" s="1"/>
  <c r="K187" i="10"/>
  <c r="J187" i="10"/>
  <c r="G187" i="10"/>
  <c r="H187" i="10" s="1"/>
  <c r="H186" i="10"/>
  <c r="M186" i="10"/>
  <c r="H185" i="10"/>
  <c r="M185" i="10"/>
  <c r="I184" i="10"/>
  <c r="I183" i="10" s="1"/>
  <c r="H184" i="10"/>
  <c r="M184" i="10" s="1"/>
  <c r="M183" i="10" s="1"/>
  <c r="L183" i="10"/>
  <c r="K183" i="10"/>
  <c r="J183" i="10"/>
  <c r="J218" i="10" s="1"/>
  <c r="G183" i="10"/>
  <c r="H183" i="10" s="1"/>
  <c r="H182" i="10"/>
  <c r="M182" i="10" s="1"/>
  <c r="H181" i="10"/>
  <c r="M181" i="10" s="1"/>
  <c r="H180" i="10"/>
  <c r="M180" i="10"/>
  <c r="I179" i="10"/>
  <c r="M179" i="10"/>
  <c r="H179" i="10"/>
  <c r="I178" i="10"/>
  <c r="H178" i="10"/>
  <c r="M178" i="10"/>
  <c r="H177" i="10"/>
  <c r="M177" i="10"/>
  <c r="I176" i="10"/>
  <c r="I175" i="10" s="1"/>
  <c r="I218" i="10" s="1"/>
  <c r="H176" i="10"/>
  <c r="L175" i="10"/>
  <c r="K175" i="10"/>
  <c r="K218" i="10" s="1"/>
  <c r="J175" i="10"/>
  <c r="H174" i="10"/>
  <c r="M174" i="10"/>
  <c r="Y124" i="10"/>
  <c r="X124" i="10"/>
  <c r="W124" i="10"/>
  <c r="V124" i="10"/>
  <c r="U124" i="10"/>
  <c r="T124" i="10"/>
  <c r="S124" i="10"/>
  <c r="R124" i="10"/>
  <c r="Q124" i="10"/>
  <c r="P124" i="10"/>
  <c r="O124" i="10"/>
  <c r="N124" i="10"/>
  <c r="H123" i="10"/>
  <c r="M123" i="10"/>
  <c r="I122" i="10"/>
  <c r="I121" i="10"/>
  <c r="H122" i="10"/>
  <c r="M122" i="10" s="1"/>
  <c r="M121" i="10" s="1"/>
  <c r="L121" i="10"/>
  <c r="K121" i="10"/>
  <c r="J121" i="10"/>
  <c r="J124" i="10" s="1"/>
  <c r="G121" i="10"/>
  <c r="I120" i="10"/>
  <c r="I118" i="10" s="1"/>
  <c r="M118" i="10" s="1"/>
  <c r="M124" i="10" s="1"/>
  <c r="H120" i="10"/>
  <c r="M120" i="10" s="1"/>
  <c r="H119" i="10"/>
  <c r="M119" i="10"/>
  <c r="L118" i="10"/>
  <c r="L124" i="10"/>
  <c r="K118" i="10"/>
  <c r="K124" i="10" s="1"/>
  <c r="J118" i="10"/>
  <c r="H118" i="10"/>
  <c r="I117" i="10"/>
  <c r="H117" i="10"/>
  <c r="M117" i="10" s="1"/>
  <c r="H116" i="10"/>
  <c r="M116" i="10" s="1"/>
  <c r="I115" i="10"/>
  <c r="H115" i="10"/>
  <c r="I19" i="10"/>
  <c r="H19" i="10"/>
  <c r="M19" i="10" s="1"/>
  <c r="I20" i="10"/>
  <c r="M20" i="10" s="1"/>
  <c r="H20" i="10"/>
  <c r="J11" i="10"/>
  <c r="J22" i="10"/>
  <c r="J32" i="10"/>
  <c r="K11" i="10"/>
  <c r="L11" i="10"/>
  <c r="L22" i="10" s="1"/>
  <c r="L32" i="10" s="1"/>
  <c r="G11" i="10"/>
  <c r="G22" i="10"/>
  <c r="H16" i="10"/>
  <c r="M16" i="10"/>
  <c r="H50" i="10"/>
  <c r="M50" i="10" s="1"/>
  <c r="I30" i="10"/>
  <c r="I59" i="10"/>
  <c r="AB272" i="10"/>
  <c r="AA272" i="10"/>
  <c r="Z272" i="10"/>
  <c r="AB266" i="10"/>
  <c r="AB267" i="10" s="1"/>
  <c r="AA266" i="10"/>
  <c r="AA267" i="10" s="1"/>
  <c r="Z266" i="10"/>
  <c r="Z267" i="10" s="1"/>
  <c r="AB251" i="10"/>
  <c r="AA251" i="10"/>
  <c r="Z251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L250" i="10"/>
  <c r="K250" i="10"/>
  <c r="J250" i="10"/>
  <c r="I250" i="10"/>
  <c r="G250" i="10"/>
  <c r="H249" i="10"/>
  <c r="M249" i="10" s="1"/>
  <c r="H248" i="10"/>
  <c r="M248" i="10"/>
  <c r="I244" i="10"/>
  <c r="J244" i="10"/>
  <c r="K244" i="10"/>
  <c r="L244" i="10"/>
  <c r="I37" i="10"/>
  <c r="H37" i="10"/>
  <c r="J31" i="10"/>
  <c r="L31" i="10"/>
  <c r="G31" i="10"/>
  <c r="H29" i="10"/>
  <c r="M29" i="10"/>
  <c r="H28" i="10"/>
  <c r="M28" i="10"/>
  <c r="H27" i="10"/>
  <c r="M27" i="10" s="1"/>
  <c r="H26" i="10"/>
  <c r="M26" i="10"/>
  <c r="H25" i="10"/>
  <c r="M25" i="10"/>
  <c r="I24" i="10"/>
  <c r="I23" i="10" s="1"/>
  <c r="H24" i="10"/>
  <c r="L23" i="10"/>
  <c r="K23" i="10"/>
  <c r="J23" i="10"/>
  <c r="R31" i="10"/>
  <c r="S31" i="10"/>
  <c r="Q31" i="10"/>
  <c r="W36" i="20"/>
  <c r="J56" i="10"/>
  <c r="K56" i="10"/>
  <c r="L56" i="10"/>
  <c r="I57" i="10"/>
  <c r="M57" i="10" s="1"/>
  <c r="M56" i="10" s="1"/>
  <c r="I58" i="10"/>
  <c r="H57" i="10"/>
  <c r="H56" i="10"/>
  <c r="H58" i="10"/>
  <c r="G56" i="10"/>
  <c r="G253" i="10"/>
  <c r="Y31" i="10"/>
  <c r="X31" i="10"/>
  <c r="W31" i="10"/>
  <c r="V31" i="10"/>
  <c r="U31" i="10"/>
  <c r="T31" i="10"/>
  <c r="H252" i="10"/>
  <c r="H253" i="10"/>
  <c r="H243" i="10"/>
  <c r="H39" i="10"/>
  <c r="H40" i="10"/>
  <c r="M40" i="10" s="1"/>
  <c r="H42" i="10"/>
  <c r="M42" i="10" s="1"/>
  <c r="H43" i="10"/>
  <c r="H44" i="10"/>
  <c r="H46" i="10"/>
  <c r="M46" i="10" s="1"/>
  <c r="H47" i="10"/>
  <c r="M47" i="10" s="1"/>
  <c r="H48" i="10"/>
  <c r="M48" i="10"/>
  <c r="H49" i="10"/>
  <c r="H51" i="10"/>
  <c r="M51" i="10"/>
  <c r="H53" i="10"/>
  <c r="M53" i="10" s="1"/>
  <c r="H54" i="10"/>
  <c r="M54" i="10" s="1"/>
  <c r="H55" i="10"/>
  <c r="H61" i="10"/>
  <c r="M61" i="10"/>
  <c r="H62" i="10"/>
  <c r="M62" i="10" s="1"/>
  <c r="H63" i="10"/>
  <c r="M63" i="10"/>
  <c r="H64" i="10"/>
  <c r="H18" i="10"/>
  <c r="M18" i="10"/>
  <c r="H21" i="10"/>
  <c r="H17" i="10"/>
  <c r="M17" i="10" s="1"/>
  <c r="H13" i="10"/>
  <c r="H14" i="10"/>
  <c r="H12" i="10"/>
  <c r="M12" i="10"/>
  <c r="I46" i="10"/>
  <c r="G38" i="10"/>
  <c r="W65" i="10"/>
  <c r="X65" i="10"/>
  <c r="Y65" i="10"/>
  <c r="Y66" i="10" s="1"/>
  <c r="G45" i="10"/>
  <c r="X22" i="10"/>
  <c r="X32" i="10" s="1"/>
  <c r="X244" i="10"/>
  <c r="J60" i="10"/>
  <c r="J52" i="10"/>
  <c r="K45" i="10"/>
  <c r="L45" i="10"/>
  <c r="J45" i="10"/>
  <c r="I45" i="10" s="1"/>
  <c r="K41" i="10"/>
  <c r="J41" i="10"/>
  <c r="I41" i="10" s="1"/>
  <c r="J38" i="10"/>
  <c r="I38" i="10" s="1"/>
  <c r="Y244" i="10"/>
  <c r="W244" i="10"/>
  <c r="V244" i="10"/>
  <c r="U244" i="10"/>
  <c r="T244" i="10"/>
  <c r="S244" i="10"/>
  <c r="R244" i="10"/>
  <c r="Q244" i="10"/>
  <c r="P244" i="10"/>
  <c r="O244" i="10"/>
  <c r="N244" i="10"/>
  <c r="I64" i="10"/>
  <c r="N64" i="10" s="1"/>
  <c r="I63" i="10"/>
  <c r="Q63" i="10" s="1"/>
  <c r="I62" i="10"/>
  <c r="P62" i="10" s="1"/>
  <c r="I61" i="10"/>
  <c r="O61" i="10" s="1"/>
  <c r="L60" i="10"/>
  <c r="K60" i="10"/>
  <c r="G60" i="10"/>
  <c r="H60" i="10"/>
  <c r="U65" i="10"/>
  <c r="H59" i="10"/>
  <c r="M59" i="10" s="1"/>
  <c r="I55" i="10"/>
  <c r="M55" i="10" s="1"/>
  <c r="P55" i="10"/>
  <c r="I53" i="10"/>
  <c r="N53" i="10"/>
  <c r="L52" i="10"/>
  <c r="L65" i="10" s="1"/>
  <c r="L66" i="10" s="1"/>
  <c r="K52" i="10"/>
  <c r="I52" i="10" s="1"/>
  <c r="G52" i="10"/>
  <c r="H52" i="10" s="1"/>
  <c r="I49" i="10"/>
  <c r="Q49" i="10" s="1"/>
  <c r="Q65" i="10" s="1"/>
  <c r="Q66" i="10" s="1"/>
  <c r="I48" i="10"/>
  <c r="P48" i="10"/>
  <c r="I47" i="10"/>
  <c r="O47" i="10"/>
  <c r="I44" i="10"/>
  <c r="P44" i="10"/>
  <c r="I43" i="10"/>
  <c r="O43" i="10" s="1"/>
  <c r="N42" i="10"/>
  <c r="N65" i="10" s="1"/>
  <c r="N66" i="10" s="1"/>
  <c r="G41" i="10"/>
  <c r="H41" i="10" s="1"/>
  <c r="I40" i="10"/>
  <c r="S65" i="10"/>
  <c r="I39" i="10"/>
  <c r="L38" i="10"/>
  <c r="K38" i="10"/>
  <c r="Y22" i="10"/>
  <c r="Y32" i="10"/>
  <c r="W22" i="10"/>
  <c r="V22" i="10"/>
  <c r="V32" i="10" s="1"/>
  <c r="V66" i="10" s="1"/>
  <c r="U22" i="10"/>
  <c r="U32" i="10" s="1"/>
  <c r="U66" i="10" s="1"/>
  <c r="T22" i="10"/>
  <c r="T32" i="10" s="1"/>
  <c r="S22" i="10"/>
  <c r="S32" i="10" s="1"/>
  <c r="R22" i="10"/>
  <c r="R32" i="10" s="1"/>
  <c r="Q22" i="10"/>
  <c r="P22" i="10"/>
  <c r="P32" i="10" s="1"/>
  <c r="O22" i="10"/>
  <c r="O32" i="10"/>
  <c r="N22" i="10"/>
  <c r="N32" i="10"/>
  <c r="I21" i="10"/>
  <c r="M21" i="10" s="1"/>
  <c r="I17" i="10"/>
  <c r="I14" i="10"/>
  <c r="I11" i="10" s="1"/>
  <c r="I22" i="10" s="1"/>
  <c r="I32" i="10" s="1"/>
  <c r="I13" i="10"/>
  <c r="H242" i="10"/>
  <c r="M242" i="10"/>
  <c r="V65" i="10"/>
  <c r="T65" i="10"/>
  <c r="T66" i="10" s="1"/>
  <c r="R65" i="10"/>
  <c r="M55" i="23"/>
  <c r="G124" i="23"/>
  <c r="I223" i="23"/>
  <c r="BF213" i="23"/>
  <c r="I223" i="10"/>
  <c r="I93" i="23"/>
  <c r="M72" i="23"/>
  <c r="M93" i="23" s="1"/>
  <c r="O103" i="23"/>
  <c r="O113" i="23"/>
  <c r="U160" i="10"/>
  <c r="O61" i="23"/>
  <c r="M61" i="23"/>
  <c r="BF222" i="23"/>
  <c r="W141" i="10"/>
  <c r="W156" i="10" s="1"/>
  <c r="W172" i="10" s="1"/>
  <c r="M189" i="23"/>
  <c r="M206" i="23"/>
  <c r="BB222" i="23"/>
  <c r="M24" i="23"/>
  <c r="I104" i="23"/>
  <c r="M197" i="23"/>
  <c r="M196" i="23"/>
  <c r="AW213" i="23"/>
  <c r="W32" i="23"/>
  <c r="W66" i="23"/>
  <c r="W265" i="23"/>
  <c r="AV214" i="23"/>
  <c r="BB221" i="23"/>
  <c r="AX221" i="23"/>
  <c r="AX240" i="23" s="1"/>
  <c r="BD222" i="23"/>
  <c r="AU30" i="27"/>
  <c r="AY34" i="26"/>
  <c r="AY30" i="26"/>
  <c r="AY14" i="26"/>
  <c r="M16" i="23"/>
  <c r="H11" i="23"/>
  <c r="M51" i="23"/>
  <c r="M208" i="23"/>
  <c r="M149" i="23"/>
  <c r="AY17" i="26"/>
  <c r="AY33" i="26"/>
  <c r="AU29" i="27"/>
  <c r="AU10" i="27"/>
  <c r="M148" i="23"/>
  <c r="V139" i="10"/>
  <c r="V130" i="10"/>
  <c r="V161" i="10"/>
  <c r="I159" i="10"/>
  <c r="Q105" i="10"/>
  <c r="M105" i="10"/>
  <c r="M161" i="10"/>
  <c r="V145" i="10"/>
  <c r="M191" i="10"/>
  <c r="H250" i="10"/>
  <c r="M204" i="23"/>
  <c r="L113" i="23"/>
  <c r="BG213" i="23"/>
  <c r="M73" i="23"/>
  <c r="M170" i="23"/>
  <c r="BD214" i="23"/>
  <c r="M188" i="23"/>
  <c r="AY29" i="26"/>
  <c r="H45" i="23"/>
  <c r="M57" i="23"/>
  <c r="M56" i="23" s="1"/>
  <c r="H100" i="10"/>
  <c r="W149" i="10"/>
  <c r="R32" i="23"/>
  <c r="I192" i="23"/>
  <c r="AY16" i="26"/>
  <c r="BA13" i="23"/>
  <c r="BA221" i="23" s="1"/>
  <c r="M137" i="23"/>
  <c r="P44" i="23"/>
  <c r="P65" i="23" s="1"/>
  <c r="P66" i="23" s="1"/>
  <c r="O47" i="23"/>
  <c r="AZ221" i="23"/>
  <c r="BE222" i="23"/>
  <c r="M46" i="23"/>
  <c r="M45" i="23" s="1"/>
  <c r="H59" i="22"/>
  <c r="U144" i="10"/>
  <c r="I143" i="10"/>
  <c r="R135" i="10"/>
  <c r="R156" i="10" s="1"/>
  <c r="R172" i="10" s="1"/>
  <c r="I23" i="23"/>
  <c r="H76" i="23"/>
  <c r="H100" i="23"/>
  <c r="M145" i="23"/>
  <c r="AY15" i="25"/>
  <c r="W266" i="23"/>
  <c r="I11" i="23"/>
  <c r="I22" i="23" s="1"/>
  <c r="I32" i="23" s="1"/>
  <c r="H133" i="23"/>
  <c r="K22" i="30"/>
  <c r="I22" i="30"/>
  <c r="G22" i="30"/>
  <c r="K12" i="30"/>
  <c r="I12" i="30"/>
  <c r="G12" i="30"/>
  <c r="K32" i="30"/>
  <c r="I32" i="30"/>
  <c r="G32" i="30"/>
  <c r="I60" i="10"/>
  <c r="M138" i="10"/>
  <c r="M136" i="10" s="1"/>
  <c r="M44" i="10"/>
  <c r="M137" i="10"/>
  <c r="M176" i="10"/>
  <c r="M175" i="10" s="1"/>
  <c r="N53" i="23"/>
  <c r="M53" i="23"/>
  <c r="M52" i="23" s="1"/>
  <c r="M117" i="23"/>
  <c r="BD213" i="23"/>
  <c r="I38" i="23"/>
  <c r="M72" i="10"/>
  <c r="M93" i="10" s="1"/>
  <c r="I31" i="10"/>
  <c r="M170" i="10"/>
  <c r="M70" i="23"/>
  <c r="M76" i="23" s="1"/>
  <c r="M39" i="10"/>
  <c r="G156" i="10"/>
  <c r="G172" i="10" s="1"/>
  <c r="H187" i="23"/>
  <c r="H250" i="23"/>
  <c r="M246" i="23"/>
  <c r="M250" i="23" s="1"/>
  <c r="AY222" i="23"/>
  <c r="M108" i="23"/>
  <c r="W162" i="10"/>
  <c r="M127" i="10"/>
  <c r="T137" i="10"/>
  <c r="T156" i="10" s="1"/>
  <c r="T172" i="10" s="1"/>
  <c r="G65" i="23"/>
  <c r="M154" i="10"/>
  <c r="M207" i="23"/>
  <c r="M205" i="23" s="1"/>
  <c r="M73" i="10"/>
  <c r="W32" i="10"/>
  <c r="W66" i="10" s="1"/>
  <c r="M108" i="10"/>
  <c r="M169" i="23"/>
  <c r="M131" i="23"/>
  <c r="H38" i="10"/>
  <c r="M38" i="10" s="1"/>
  <c r="V148" i="10"/>
  <c r="V156" i="10"/>
  <c r="V172" i="10" s="1"/>
  <c r="L65" i="23"/>
  <c r="T108" i="10"/>
  <c r="T113" i="10" s="1"/>
  <c r="I210" i="10"/>
  <c r="G113" i="10"/>
  <c r="H113" i="10" s="1"/>
  <c r="I146" i="10"/>
  <c r="M204" i="10"/>
  <c r="Q32" i="10"/>
  <c r="M171" i="23"/>
  <c r="M230" i="23"/>
  <c r="Q49" i="23"/>
  <c r="Q65" i="23" s="1"/>
  <c r="Q66" i="23" s="1"/>
  <c r="Q265" i="23" s="1"/>
  <c r="Q266" i="23" s="1"/>
  <c r="M49" i="23"/>
  <c r="M63" i="23"/>
  <c r="Q63" i="23"/>
  <c r="AY240" i="23"/>
  <c r="M19" i="23"/>
  <c r="H22" i="23"/>
  <c r="I45" i="23"/>
  <c r="J65" i="23"/>
  <c r="M184" i="23"/>
  <c r="I183" i="23"/>
  <c r="M13" i="10"/>
  <c r="H11" i="10"/>
  <c r="H22" i="10" s="1"/>
  <c r="H32" i="10" s="1"/>
  <c r="M115" i="10"/>
  <c r="M158" i="10"/>
  <c r="K65" i="23"/>
  <c r="K66" i="23"/>
  <c r="M142" i="10"/>
  <c r="X142" i="10"/>
  <c r="X156" i="10" s="1"/>
  <c r="X172" i="10" s="1"/>
  <c r="I109" i="23"/>
  <c r="M109" i="23" s="1"/>
  <c r="K113" i="23"/>
  <c r="M102" i="10"/>
  <c r="I100" i="10"/>
  <c r="T102" i="10"/>
  <c r="M187" i="23"/>
  <c r="I201" i="10"/>
  <c r="M202" i="10"/>
  <c r="M201" i="10" s="1"/>
  <c r="M151" i="10"/>
  <c r="X151" i="10"/>
  <c r="O48" i="22"/>
  <c r="G65" i="10"/>
  <c r="H45" i="10"/>
  <c r="H121" i="10"/>
  <c r="H124" i="10" s="1"/>
  <c r="G124" i="10"/>
  <c r="I146" i="23"/>
  <c r="M147" i="23"/>
  <c r="M146" i="23" s="1"/>
  <c r="M241" i="10"/>
  <c r="H244" i="10"/>
  <c r="K65" i="10"/>
  <c r="K66" i="10" s="1"/>
  <c r="M58" i="10"/>
  <c r="H31" i="10"/>
  <c r="M75" i="10"/>
  <c r="H76" i="10"/>
  <c r="M127" i="23"/>
  <c r="M206" i="10"/>
  <c r="H205" i="10"/>
  <c r="I76" i="10"/>
  <c r="M70" i="10"/>
  <c r="M144" i="23"/>
  <c r="M143" i="23" s="1"/>
  <c r="I143" i="23"/>
  <c r="I118" i="23"/>
  <c r="M120" i="23"/>
  <c r="Q134" i="10"/>
  <c r="Q156" i="10"/>
  <c r="Q172" i="10"/>
  <c r="AZ240" i="23"/>
  <c r="M49" i="10"/>
  <c r="K113" i="10"/>
  <c r="L218" i="23"/>
  <c r="I109" i="10"/>
  <c r="M109" i="10" s="1"/>
  <c r="I41" i="23"/>
  <c r="M41" i="23" s="1"/>
  <c r="M176" i="23"/>
  <c r="H244" i="23"/>
  <c r="M138" i="23"/>
  <c r="G32" i="10"/>
  <c r="H175" i="10"/>
  <c r="H218" i="10" s="1"/>
  <c r="G218" i="10"/>
  <c r="H201" i="10"/>
  <c r="P110" i="23"/>
  <c r="P113" i="23" s="1"/>
  <c r="M118" i="23"/>
  <c r="M124" i="23" s="1"/>
  <c r="BC214" i="23"/>
  <c r="M129" i="10"/>
  <c r="M37" i="10"/>
  <c r="M64" i="10"/>
  <c r="M207" i="10"/>
  <c r="G218" i="23"/>
  <c r="Y155" i="10"/>
  <c r="Y156" i="10" s="1"/>
  <c r="Y172" i="10" s="1"/>
  <c r="M155" i="10"/>
  <c r="M40" i="23"/>
  <c r="G113" i="23"/>
  <c r="H113" i="23" s="1"/>
  <c r="M122" i="23"/>
  <c r="M155" i="23"/>
  <c r="J218" i="23"/>
  <c r="M166" i="10"/>
  <c r="G156" i="23"/>
  <c r="G172" i="23"/>
  <c r="BG214" i="23"/>
  <c r="M161" i="23"/>
  <c r="BA213" i="23"/>
  <c r="BC221" i="23"/>
  <c r="BC240" i="23" s="1"/>
  <c r="M100" i="10"/>
  <c r="G66" i="10"/>
  <c r="G256" i="10" s="1"/>
  <c r="H56" i="22"/>
  <c r="AU63" i="22"/>
  <c r="J164" i="22" l="1"/>
  <c r="K164" i="22"/>
  <c r="K165" i="22" s="1"/>
  <c r="I158" i="22"/>
  <c r="M147" i="22"/>
  <c r="I153" i="22"/>
  <c r="M155" i="22"/>
  <c r="M87" i="22"/>
  <c r="R100" i="22"/>
  <c r="R166" i="22" s="1"/>
  <c r="R167" i="22" s="1"/>
  <c r="M75" i="22"/>
  <c r="M132" i="22"/>
  <c r="W100" i="22"/>
  <c r="W166" i="22" s="1"/>
  <c r="W167" i="22" s="1"/>
  <c r="H174" i="22"/>
  <c r="M86" i="22"/>
  <c r="I50" i="22"/>
  <c r="M15" i="22"/>
  <c r="M149" i="22"/>
  <c r="M61" i="22"/>
  <c r="M159" i="22"/>
  <c r="I148" i="22"/>
  <c r="H139" i="22"/>
  <c r="M139" i="22" s="1"/>
  <c r="T172" i="22"/>
  <c r="H178" i="22"/>
  <c r="I142" i="22"/>
  <c r="I138" i="22" s="1"/>
  <c r="M182" i="22"/>
  <c r="X100" i="22"/>
  <c r="X166" i="22" s="1"/>
  <c r="X167" i="22" s="1"/>
  <c r="AY42" i="25"/>
  <c r="K49" i="25"/>
  <c r="R66" i="10"/>
  <c r="S256" i="23"/>
  <c r="S257" i="23" s="1"/>
  <c r="S265" i="23"/>
  <c r="S266" i="23" s="1"/>
  <c r="AW240" i="23"/>
  <c r="AW228" i="23"/>
  <c r="K256" i="10"/>
  <c r="K265" i="10"/>
  <c r="P265" i="23"/>
  <c r="P266" i="23" s="1"/>
  <c r="P256" i="23"/>
  <c r="P257" i="23" s="1"/>
  <c r="T256" i="10"/>
  <c r="T257" i="10" s="1"/>
  <c r="T265" i="10"/>
  <c r="T266" i="10" s="1"/>
  <c r="K265" i="23"/>
  <c r="AV228" i="23"/>
  <c r="AV240" i="23"/>
  <c r="AV229" i="23"/>
  <c r="AV241" i="23"/>
  <c r="U256" i="10"/>
  <c r="U257" i="10" s="1"/>
  <c r="U265" i="10"/>
  <c r="U266" i="10" s="1"/>
  <c r="M52" i="10"/>
  <c r="U265" i="23"/>
  <c r="U266" i="23" s="1"/>
  <c r="U256" i="23"/>
  <c r="U257" i="23" s="1"/>
  <c r="BG240" i="23"/>
  <c r="BG228" i="23"/>
  <c r="V265" i="10"/>
  <c r="V266" i="10" s="1"/>
  <c r="V256" i="10"/>
  <c r="V257" i="10" s="1"/>
  <c r="M250" i="10"/>
  <c r="G265" i="23"/>
  <c r="G256" i="23"/>
  <c r="M100" i="23"/>
  <c r="I113" i="23"/>
  <c r="BF228" i="23"/>
  <c r="BF240" i="23"/>
  <c r="M133" i="10"/>
  <c r="J256" i="23"/>
  <c r="J265" i="23"/>
  <c r="BE240" i="23"/>
  <c r="BE228" i="23"/>
  <c r="Q256" i="10"/>
  <c r="Q257" i="10" s="1"/>
  <c r="Q265" i="10"/>
  <c r="Q266" i="10" s="1"/>
  <c r="H156" i="10"/>
  <c r="H172" i="10" s="1"/>
  <c r="V265" i="23"/>
  <c r="V266" i="23" s="1"/>
  <c r="V256" i="23"/>
  <c r="V257" i="23" s="1"/>
  <c r="BD240" i="23"/>
  <c r="BD228" i="23"/>
  <c r="L256" i="23"/>
  <c r="L265" i="23"/>
  <c r="BC228" i="23"/>
  <c r="AZ241" i="23"/>
  <c r="AZ229" i="23"/>
  <c r="X265" i="23"/>
  <c r="X266" i="23" s="1"/>
  <c r="X256" i="23"/>
  <c r="X257" i="23" s="1"/>
  <c r="N265" i="23"/>
  <c r="N266" i="23" s="1"/>
  <c r="N256" i="23"/>
  <c r="N257" i="23" s="1"/>
  <c r="AY229" i="23"/>
  <c r="AY241" i="23"/>
  <c r="W256" i="23"/>
  <c r="W257" i="23" s="1"/>
  <c r="L265" i="10"/>
  <c r="L256" i="10"/>
  <c r="Y256" i="23"/>
  <c r="Y257" i="23" s="1"/>
  <c r="Y265" i="23"/>
  <c r="Y266" i="23" s="1"/>
  <c r="BB228" i="23"/>
  <c r="BB240" i="23"/>
  <c r="BG229" i="23"/>
  <c r="BG241" i="23"/>
  <c r="L32" i="30"/>
  <c r="W256" i="10"/>
  <c r="W257" i="10" s="1"/>
  <c r="W265" i="10"/>
  <c r="W266" i="10" s="1"/>
  <c r="M45" i="10"/>
  <c r="H65" i="23"/>
  <c r="M38" i="23"/>
  <c r="M65" i="23" s="1"/>
  <c r="M66" i="23" s="1"/>
  <c r="O66" i="23"/>
  <c r="BA228" i="23"/>
  <c r="BA240" i="23"/>
  <c r="BF241" i="23"/>
  <c r="BF229" i="23"/>
  <c r="H12" i="30"/>
  <c r="S66" i="10"/>
  <c r="M146" i="10"/>
  <c r="M22" i="23"/>
  <c r="M32" i="23" s="1"/>
  <c r="BE241" i="23"/>
  <c r="BE229" i="23"/>
  <c r="J22" i="30"/>
  <c r="P65" i="10"/>
  <c r="P66" i="10" s="1"/>
  <c r="I124" i="10"/>
  <c r="BD241" i="23"/>
  <c r="BD229" i="23"/>
  <c r="M41" i="10"/>
  <c r="M65" i="10" s="1"/>
  <c r="H65" i="10"/>
  <c r="H66" i="10" s="1"/>
  <c r="M104" i="23"/>
  <c r="M156" i="23"/>
  <c r="M172" i="23" s="1"/>
  <c r="M218" i="23"/>
  <c r="BC229" i="23"/>
  <c r="BC241" i="23"/>
  <c r="L22" i="30"/>
  <c r="M104" i="10"/>
  <c r="N265" i="10"/>
  <c r="N266" i="10" s="1"/>
  <c r="N256" i="10"/>
  <c r="N257" i="10" s="1"/>
  <c r="Y256" i="10"/>
  <c r="Y257" i="10" s="1"/>
  <c r="Y265" i="10"/>
  <c r="Y266" i="10" s="1"/>
  <c r="T265" i="23"/>
  <c r="T266" i="23" s="1"/>
  <c r="T256" i="23"/>
  <c r="T257" i="23" s="1"/>
  <c r="BB229" i="23"/>
  <c r="BB241" i="23"/>
  <c r="L12" i="30"/>
  <c r="M113" i="10"/>
  <c r="O65" i="10"/>
  <c r="O66" i="10" s="1"/>
  <c r="X66" i="10"/>
  <c r="M60" i="10"/>
  <c r="M187" i="10"/>
  <c r="M218" i="10" s="1"/>
  <c r="H156" i="23"/>
  <c r="H172" i="23" s="1"/>
  <c r="M133" i="23"/>
  <c r="AX228" i="23"/>
  <c r="AX229" i="23"/>
  <c r="AX241" i="23"/>
  <c r="J113" i="10"/>
  <c r="H31" i="23"/>
  <c r="H32" i="23" s="1"/>
  <c r="M141" i="23"/>
  <c r="M140" i="23" s="1"/>
  <c r="G265" i="10"/>
  <c r="J65" i="10"/>
  <c r="J66" i="10" s="1"/>
  <c r="M14" i="10"/>
  <c r="M11" i="10" s="1"/>
  <c r="M22" i="10" s="1"/>
  <c r="M32" i="10" s="1"/>
  <c r="M82" i="22"/>
  <c r="U167" i="10"/>
  <c r="M54" i="22"/>
  <c r="M90" i="22"/>
  <c r="H16" i="22"/>
  <c r="M16" i="22" s="1"/>
  <c r="M48" i="22" s="1"/>
  <c r="Q172" i="22"/>
  <c r="M110" i="10"/>
  <c r="I80" i="22"/>
  <c r="M141" i="22"/>
  <c r="I65" i="23"/>
  <c r="I66" i="23" s="1"/>
  <c r="V100" i="22"/>
  <c r="V166" i="22" s="1"/>
  <c r="V167" i="22" s="1"/>
  <c r="I69" i="22"/>
  <c r="M69" i="22" s="1"/>
  <c r="M43" i="10"/>
  <c r="I56" i="10"/>
  <c r="I65" i="10" s="1"/>
  <c r="I66" i="10" s="1"/>
  <c r="M132" i="10"/>
  <c r="M156" i="10" s="1"/>
  <c r="M172" i="10" s="1"/>
  <c r="I83" i="22"/>
  <c r="M83" i="22" s="1"/>
  <c r="M24" i="10"/>
  <c r="M31" i="10" s="1"/>
  <c r="M144" i="22"/>
  <c r="I62" i="22"/>
  <c r="AU62" i="22" s="1"/>
  <c r="M154" i="22"/>
  <c r="H148" i="22"/>
  <c r="M18" i="22"/>
  <c r="M14" i="22"/>
  <c r="M21" i="22"/>
  <c r="M39" i="22"/>
  <c r="H26" i="22"/>
  <c r="N172" i="22"/>
  <c r="M84" i="22"/>
  <c r="M146" i="22"/>
  <c r="M57" i="22"/>
  <c r="I11" i="22"/>
  <c r="M59" i="22"/>
  <c r="S100" i="22"/>
  <c r="S166" i="22" s="1"/>
  <c r="S167" i="22" s="1"/>
  <c r="M76" i="22"/>
  <c r="AU74" i="22"/>
  <c r="M78" i="22"/>
  <c r="M81" i="22"/>
  <c r="M70" i="22"/>
  <c r="M145" i="22"/>
  <c r="M13" i="22"/>
  <c r="M68" i="22"/>
  <c r="M135" i="22"/>
  <c r="L164" i="22"/>
  <c r="L165" i="22" s="1"/>
  <c r="H153" i="22"/>
  <c r="M160" i="22"/>
  <c r="M37" i="22"/>
  <c r="I30" i="22"/>
  <c r="M33" i="22"/>
  <c r="M31" i="22"/>
  <c r="G48" i="22"/>
  <c r="L48" i="22"/>
  <c r="L100" i="22" s="1"/>
  <c r="M85" i="22"/>
  <c r="O100" i="22"/>
  <c r="O166" i="22" s="1"/>
  <c r="O167" i="22" s="1"/>
  <c r="I36" i="22"/>
  <c r="M46" i="22"/>
  <c r="M47" i="22"/>
  <c r="AU64" i="22"/>
  <c r="I131" i="22"/>
  <c r="M133" i="22"/>
  <c r="I77" i="22"/>
  <c r="M17" i="22"/>
  <c r="M19" i="22"/>
  <c r="H80" i="22"/>
  <c r="M80" i="22" s="1"/>
  <c r="J91" i="22"/>
  <c r="M63" i="22"/>
  <c r="M74" i="22"/>
  <c r="M22" i="22"/>
  <c r="M28" i="22"/>
  <c r="M38" i="22"/>
  <c r="Q100" i="22"/>
  <c r="Q166" i="22" s="1"/>
  <c r="Q167" i="22" s="1"/>
  <c r="Y100" i="22"/>
  <c r="Y166" i="22" s="1"/>
  <c r="Y167" i="22" s="1"/>
  <c r="I178" i="22"/>
  <c r="M65" i="22"/>
  <c r="M55" i="22"/>
  <c r="I53" i="22"/>
  <c r="M140" i="22"/>
  <c r="M71" i="22"/>
  <c r="I88" i="22"/>
  <c r="M88" i="22" s="1"/>
  <c r="AU75" i="22"/>
  <c r="K91" i="22"/>
  <c r="K48" i="22"/>
  <c r="K100" i="22" s="1"/>
  <c r="M179" i="22"/>
  <c r="M176" i="22"/>
  <c r="I26" i="22"/>
  <c r="M60" i="22"/>
  <c r="M52" i="22"/>
  <c r="M180" i="22"/>
  <c r="M72" i="22"/>
  <c r="M143" i="22"/>
  <c r="U100" i="22"/>
  <c r="U166" i="22" s="1"/>
  <c r="U167" i="22" s="1"/>
  <c r="L91" i="22"/>
  <c r="AU65" i="22"/>
  <c r="M79" i="22"/>
  <c r="M41" i="22"/>
  <c r="H138" i="22"/>
  <c r="H131" i="22"/>
  <c r="J165" i="22"/>
  <c r="M89" i="22"/>
  <c r="H96" i="22"/>
  <c r="J48" i="22"/>
  <c r="J100" i="22" s="1"/>
  <c r="M20" i="22"/>
  <c r="M29" i="22"/>
  <c r="M32" i="22"/>
  <c r="M51" i="22"/>
  <c r="P100" i="22"/>
  <c r="P166" i="22" s="1"/>
  <c r="P167" i="22" s="1"/>
  <c r="T100" i="22"/>
  <c r="T166" i="22" s="1"/>
  <c r="T167" i="22" s="1"/>
  <c r="M175" i="22"/>
  <c r="M181" i="22"/>
  <c r="M40" i="22"/>
  <c r="M125" i="22"/>
  <c r="H11" i="22"/>
  <c r="I174" i="22"/>
  <c r="H53" i="22"/>
  <c r="M134" i="22"/>
  <c r="M64" i="22"/>
  <c r="M67" i="22"/>
  <c r="G91" i="22"/>
  <c r="M58" i="22"/>
  <c r="M150" i="22"/>
  <c r="I73" i="22"/>
  <c r="M73" i="22" s="1"/>
  <c r="H164" i="22" l="1"/>
  <c r="I164" i="22"/>
  <c r="I165" i="22" s="1"/>
  <c r="M62" i="22"/>
  <c r="G164" i="22"/>
  <c r="G165" i="22" s="1"/>
  <c r="M158" i="22"/>
  <c r="M153" i="22"/>
  <c r="M53" i="22"/>
  <c r="K166" i="22"/>
  <c r="M148" i="22"/>
  <c r="L166" i="22"/>
  <c r="M142" i="22"/>
  <c r="M138" i="22" s="1"/>
  <c r="M131" i="22"/>
  <c r="M66" i="10"/>
  <c r="I256" i="10"/>
  <c r="I265" i="10"/>
  <c r="H256" i="10"/>
  <c r="H265" i="10"/>
  <c r="J256" i="10"/>
  <c r="J265" i="10"/>
  <c r="O265" i="23"/>
  <c r="O266" i="23" s="1"/>
  <c r="O256" i="23"/>
  <c r="O257" i="23" s="1"/>
  <c r="M265" i="23"/>
  <c r="H66" i="23"/>
  <c r="O256" i="10"/>
  <c r="O257" i="10" s="1"/>
  <c r="O265" i="10"/>
  <c r="O266" i="10" s="1"/>
  <c r="M11" i="22"/>
  <c r="I265" i="23"/>
  <c r="I256" i="23"/>
  <c r="P265" i="10"/>
  <c r="P266" i="10" s="1"/>
  <c r="P256" i="10"/>
  <c r="P257" i="10" s="1"/>
  <c r="M66" i="22"/>
  <c r="S265" i="10"/>
  <c r="S266" i="10" s="1"/>
  <c r="S256" i="10"/>
  <c r="S257" i="10" s="1"/>
  <c r="R256" i="10"/>
  <c r="R257" i="10" s="1"/>
  <c r="R265" i="10"/>
  <c r="R266" i="10" s="1"/>
  <c r="X265" i="10"/>
  <c r="X266" i="10" s="1"/>
  <c r="X256" i="10"/>
  <c r="X257" i="10" s="1"/>
  <c r="M113" i="23"/>
  <c r="M256" i="23" s="1"/>
  <c r="M77" i="22"/>
  <c r="H48" i="22"/>
  <c r="I48" i="22"/>
  <c r="I100" i="22" s="1"/>
  <c r="J166" i="22"/>
  <c r="M56" i="22"/>
  <c r="H91" i="22"/>
  <c r="M174" i="22"/>
  <c r="M30" i="22"/>
  <c r="M36" i="22"/>
  <c r="G100" i="22"/>
  <c r="M26" i="22"/>
  <c r="H165" i="22"/>
  <c r="M178" i="22"/>
  <c r="M50" i="22"/>
  <c r="I91" i="22"/>
  <c r="M91" i="22" l="1"/>
  <c r="I166" i="22"/>
  <c r="M164" i="22"/>
  <c r="M165" i="22" s="1"/>
  <c r="G166" i="22"/>
  <c r="H256" i="23"/>
  <c r="H265" i="23"/>
  <c r="H100" i="22"/>
  <c r="H166" i="22" s="1"/>
  <c r="M256" i="10"/>
  <c r="M265" i="10"/>
  <c r="M100" i="22"/>
  <c r="L49" i="26"/>
  <c r="AY49" i="26" s="1"/>
  <c r="L48" i="26"/>
  <c r="Q48" i="26" s="1"/>
  <c r="Q45" i="26" s="1"/>
  <c r="K45" i="26"/>
  <c r="K51" i="26" l="1"/>
  <c r="L45" i="26"/>
  <c r="K53" i="26"/>
  <c r="K61" i="26" s="1"/>
  <c r="G68" i="27" s="1"/>
  <c r="J68" i="27" s="1"/>
  <c r="M166" i="22"/>
  <c r="Q49" i="26"/>
  <c r="AY48" i="26"/>
  <c r="K59" i="26"/>
  <c r="G66" i="27" s="1"/>
  <c r="J66" i="27" s="1"/>
  <c r="O68" i="27" l="1"/>
</calcChain>
</file>

<file path=xl/sharedStrings.xml><?xml version="1.0" encoding="utf-8"?>
<sst xmlns="http://schemas.openxmlformats.org/spreadsheetml/2006/main" count="3470" uniqueCount="725">
  <si>
    <t>Ректор __________________</t>
  </si>
  <si>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</si>
  <si>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</si>
  <si>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</si>
  <si>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</si>
  <si>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</si>
  <si>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</si>
  <si>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</si>
  <si>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</si>
  <si>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</si>
  <si>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</si>
  <si>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</si>
  <si>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</si>
  <si>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</si>
  <si>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</si>
  <si>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</si>
  <si>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</si>
  <si>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</si>
  <si>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</si>
  <si>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</si>
  <si>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</si>
  <si>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</si>
  <si>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</si>
  <si>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Дипломне проектування</t>
  </si>
  <si>
    <t>1</t>
  </si>
  <si>
    <t>Триместр</t>
  </si>
  <si>
    <t>Переддипломна практика</t>
  </si>
  <si>
    <t>№ п/п</t>
  </si>
  <si>
    <t>лекції</t>
  </si>
  <si>
    <t>1 курс</t>
  </si>
  <si>
    <t>2 курс</t>
  </si>
  <si>
    <t>3 курс</t>
  </si>
  <si>
    <t>4 курс</t>
  </si>
  <si>
    <t>Іноземна мова (за професійним спрямуванням)</t>
  </si>
  <si>
    <t xml:space="preserve">Історія української культури </t>
  </si>
  <si>
    <t>4</t>
  </si>
  <si>
    <t>Філософія</t>
  </si>
  <si>
    <t>Разом:</t>
  </si>
  <si>
    <t>Фізичне виховання</t>
  </si>
  <si>
    <t>3</t>
  </si>
  <si>
    <t>6</t>
  </si>
  <si>
    <t>с*</t>
  </si>
  <si>
    <t>Соціологія</t>
  </si>
  <si>
    <t>Екологія</t>
  </si>
  <si>
    <t>Теоретична механіка</t>
  </si>
  <si>
    <t>Фізика</t>
  </si>
  <si>
    <t>Хімія</t>
  </si>
  <si>
    <t xml:space="preserve"> </t>
  </si>
  <si>
    <t>Ознайомча практика</t>
  </si>
  <si>
    <t>Виробнича практика (технологічна)</t>
  </si>
  <si>
    <t xml:space="preserve"> Кількість екзаменів</t>
  </si>
  <si>
    <t xml:space="preserve"> Кількість заліків</t>
  </si>
  <si>
    <t>Історія науки і техніки</t>
  </si>
  <si>
    <t>Основи економічної теорії</t>
  </si>
  <si>
    <t xml:space="preserve"> Т</t>
  </si>
  <si>
    <t>І . ГРАФІК НАВЧАЛЬНОГО ПРОЦЕСУ</t>
  </si>
  <si>
    <t>Т</t>
  </si>
  <si>
    <t>Т/П</t>
  </si>
  <si>
    <t>Менеджмент та організація виробництва</t>
  </si>
  <si>
    <t>Металознавство, теорія і технологія металообробки</t>
  </si>
  <si>
    <t>Теплотехніка</t>
  </si>
  <si>
    <t>Металургійні печі (Теплоенергетика)</t>
  </si>
  <si>
    <t>кількість тижнів у триместрі</t>
  </si>
  <si>
    <t/>
  </si>
  <si>
    <t>3.1</t>
  </si>
  <si>
    <t>3.2</t>
  </si>
  <si>
    <t>Корозія та захист металів</t>
  </si>
  <si>
    <t>Прикладна механіка</t>
  </si>
  <si>
    <t>Автоматизація виробничих процесів, мікропроцесорна техніка</t>
  </si>
  <si>
    <t>Нові матеріали</t>
  </si>
  <si>
    <t>Гаряче об'ємне штампування</t>
  </si>
  <si>
    <t>Обладнання цехів ОМТ</t>
  </si>
  <si>
    <t>Теорія процесів ковальсько-штампувального виробництва</t>
  </si>
  <si>
    <t>Технологія кування</t>
  </si>
  <si>
    <t xml:space="preserve">Технологія кування </t>
  </si>
  <si>
    <t>Термообробка інструменту для обробки тиском</t>
  </si>
  <si>
    <t>Захист дипломного проекту</t>
  </si>
  <si>
    <t>Інженерна та комп'ютерна графіка</t>
  </si>
  <si>
    <t>Теорія і технологія металургійного виробництва</t>
  </si>
  <si>
    <t xml:space="preserve">Теорія обробки металів тиском </t>
  </si>
  <si>
    <t xml:space="preserve"> Гаряче об'ємне штампування</t>
  </si>
  <si>
    <t>Листове штампування</t>
  </si>
  <si>
    <t>Технології психічної саморегуляції та взаємодії</t>
  </si>
  <si>
    <t xml:space="preserve">Основи технології металообробки </t>
  </si>
  <si>
    <t xml:space="preserve">Фізична хімія </t>
  </si>
  <si>
    <t>Міністерство освіти і науки України</t>
  </si>
  <si>
    <t>Ділова риторика</t>
  </si>
  <si>
    <t>Стандартизація, метрологія і контроль</t>
  </si>
  <si>
    <t>Спеціальні способи виготовлення інструменту для обробки тиском</t>
  </si>
  <si>
    <t>Обробка матеріалів тиском на спеціальному обаладнанні.</t>
  </si>
  <si>
    <t>НДРС</t>
  </si>
  <si>
    <t>Технологія кування. Художнє кування</t>
  </si>
  <si>
    <r>
      <t>Прикладна механіка.</t>
    </r>
    <r>
      <rPr>
        <i/>
        <sz val="12"/>
        <rFont val="Times New Roman"/>
        <family val="1"/>
        <charset val="204"/>
      </rPr>
      <t>Курсовий проект</t>
    </r>
  </si>
  <si>
    <r>
      <t xml:space="preserve">НДРС. </t>
    </r>
    <r>
      <rPr>
        <i/>
        <sz val="12"/>
        <rFont val="Times New Roman"/>
        <family val="1"/>
        <charset val="204"/>
      </rPr>
      <t>Курсова робота</t>
    </r>
  </si>
  <si>
    <t>Срок навчання - 4 роки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</si>
  <si>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</si>
  <si>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На основі повної загальної середньої освіти 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</si>
  <si>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</si>
  <si>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</si>
  <si>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>Виконання дипломн. проекту</t>
  </si>
  <si>
    <t>Держ. атест.</t>
  </si>
  <si>
    <t>Кані-кули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</si>
  <si>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</si>
  <si>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</si>
  <si>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</si>
  <si>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</si>
  <si>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</si>
  <si>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 (технологічна)</t>
  </si>
  <si>
    <t>Переддипломна</t>
  </si>
  <si>
    <t>Правознавство</t>
  </si>
  <si>
    <t>Декан факультету ФІТО</t>
  </si>
  <si>
    <t>О.Г. Гринь</t>
  </si>
  <si>
    <t xml:space="preserve">ТТМВ. Обробка тиском порошкових  матеріалів </t>
  </si>
  <si>
    <t>Розподіл за триместрами</t>
  </si>
  <si>
    <t>екзамени</t>
  </si>
  <si>
    <t>заліки</t>
  </si>
  <si>
    <t>курсові</t>
  </si>
  <si>
    <t>проекти</t>
  </si>
  <si>
    <t>роботи</t>
  </si>
  <si>
    <t xml:space="preserve">1.1.  Гуманітарні та соціально-економічні дисципліни  </t>
  </si>
  <si>
    <t>Розподіл годин на тиждень за курсами і триместрами</t>
  </si>
  <si>
    <t>НАЗВА НАВЧАЛЬНОЇ ДИСЦИПЛІНИ</t>
  </si>
  <si>
    <t>Кількість годин</t>
  </si>
  <si>
    <t>загальний обсяг</t>
  </si>
  <si>
    <t>всього</t>
  </si>
  <si>
    <t>лабораторні</t>
  </si>
  <si>
    <t>практичні</t>
  </si>
  <si>
    <t>самостійна робота</t>
  </si>
  <si>
    <t>аудиторних</t>
  </si>
  <si>
    <t>у тому числі:</t>
  </si>
  <si>
    <t>Кількість кредитів EСТS</t>
  </si>
  <si>
    <t>1.1.1</t>
  </si>
  <si>
    <t>1.1.2</t>
  </si>
  <si>
    <t>1.1.3</t>
  </si>
  <si>
    <t>1.1.5</t>
  </si>
  <si>
    <t>1.1.6</t>
  </si>
  <si>
    <t>1.1.1.1</t>
  </si>
  <si>
    <t>1.1.1.2</t>
  </si>
  <si>
    <t>1.1.1.3</t>
  </si>
  <si>
    <t>1.1.6.1</t>
  </si>
  <si>
    <t>1.1.6.2</t>
  </si>
  <si>
    <t>1.1.6.3</t>
  </si>
  <si>
    <t>1.1.6.4</t>
  </si>
  <si>
    <t>1.1.6.5</t>
  </si>
  <si>
    <t>1.1.6.6</t>
  </si>
  <si>
    <t>1.1.6.7</t>
  </si>
  <si>
    <t>Разом :</t>
  </si>
  <si>
    <t>Разом п.1.1:</t>
  </si>
  <si>
    <t xml:space="preserve">1.2 Дисципліни природничо-наукової (фундаментальної) підготовки   </t>
  </si>
  <si>
    <t>1.2.1</t>
  </si>
  <si>
    <t>1.2.2</t>
  </si>
  <si>
    <t>1.2.3</t>
  </si>
  <si>
    <t>1.2.4</t>
  </si>
  <si>
    <t>1.2.3.1</t>
  </si>
  <si>
    <t>1.2.3.2</t>
  </si>
  <si>
    <t>1.2.5</t>
  </si>
  <si>
    <t>1.2.4.1</t>
  </si>
  <si>
    <t>1.2.4.2</t>
  </si>
  <si>
    <t>1.2.4.3</t>
  </si>
  <si>
    <t>1.2.6</t>
  </si>
  <si>
    <t>1.2.7</t>
  </si>
  <si>
    <t>1.2.8</t>
  </si>
  <si>
    <t>1.2.9</t>
  </si>
  <si>
    <t>1.2.10</t>
  </si>
  <si>
    <t>Разом п.1.2 :</t>
  </si>
  <si>
    <t>Разом п.1.1.1 та п. 1.2 :</t>
  </si>
  <si>
    <t>1.3.1</t>
  </si>
  <si>
    <t>1.3.2</t>
  </si>
  <si>
    <t>1.3.3</t>
  </si>
  <si>
    <t>1.3.4</t>
  </si>
  <si>
    <t>1.3.5</t>
  </si>
  <si>
    <t>1.3.6</t>
  </si>
  <si>
    <t>1.3.6.1</t>
  </si>
  <si>
    <t>1.3.6.2</t>
  </si>
  <si>
    <t>2.2.1.2</t>
  </si>
  <si>
    <t>2.2.1.4</t>
  </si>
  <si>
    <t>Комп'ютерне забезпечення процесів обробки металів тиском</t>
  </si>
  <si>
    <t>Комп'ютерні моделювання та оптимальні технологічні системи</t>
  </si>
  <si>
    <t>Конструювання на ПК</t>
  </si>
  <si>
    <t>ТКШВ ЛШ. Листове штампування складнопрофільованих деталей.</t>
  </si>
  <si>
    <t>Основи САПР</t>
  </si>
  <si>
    <t>3.3</t>
  </si>
  <si>
    <t>4. ДЕРЖАВНА АТЕСТАЦІЯ</t>
  </si>
  <si>
    <t>4.1</t>
  </si>
  <si>
    <t>Разом 4:</t>
  </si>
  <si>
    <t>Разом 3 :</t>
  </si>
  <si>
    <t>Кількість годин на тиждень</t>
  </si>
  <si>
    <t xml:space="preserve"> Кількість курсових проектів</t>
  </si>
  <si>
    <t xml:space="preserve"> Кількість курсових робіт</t>
  </si>
  <si>
    <t xml:space="preserve">Основи охорони праці </t>
  </si>
  <si>
    <t>Основи охорони праці та безпека життєдіяльності</t>
  </si>
  <si>
    <t xml:space="preserve">Безпека життєдіяльності </t>
  </si>
  <si>
    <t>1.2.9.1</t>
  </si>
  <si>
    <t>1.2.9.2</t>
  </si>
  <si>
    <t>Політологія</t>
  </si>
  <si>
    <t>1.3.7</t>
  </si>
  <si>
    <t>1.3.8</t>
  </si>
  <si>
    <t>1.3.9</t>
  </si>
  <si>
    <t>1.3.8.1</t>
  </si>
  <si>
    <t>1.3.8.2</t>
  </si>
  <si>
    <t>1 ОБОВ'ЯЗКОВІ НАВЧАЛЬНІ ДИСЦИПЛІНИ</t>
  </si>
  <si>
    <t>2.1.1</t>
  </si>
  <si>
    <t>2.1 Соціально-гуманітарні (факультативні) дисципліни</t>
  </si>
  <si>
    <t>2.3  Дисципліни професійної підготовки</t>
  </si>
  <si>
    <t>2.3.1</t>
  </si>
  <si>
    <t>2.3.2</t>
  </si>
  <si>
    <t>2.3.3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</si>
  <si>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</si>
  <si>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</si>
  <si>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</si>
  <si>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</si>
  <si>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</si>
  <si>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</si>
  <si>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</si>
  <si>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</si>
  <si>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</si>
  <si>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r>
      <t xml:space="preserve">галузь знань: </t>
    </r>
    <r>
      <rPr>
        <b/>
        <sz val="20"/>
        <rFont val="Times New Roman"/>
        <family val="1"/>
        <charset val="204"/>
      </rPr>
      <t>13 "Механічна інженерія"</t>
    </r>
  </si>
  <si>
    <t>2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</si>
  <si>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ДЕРЖАВНА АТЕСТАЦІЯ</t>
  </si>
  <si>
    <t xml:space="preserve">Історія України </t>
  </si>
  <si>
    <t>* 1 доба на тиждень навчального триместру</t>
  </si>
  <si>
    <t>3д</t>
  </si>
  <si>
    <t>Інформатика</t>
  </si>
  <si>
    <t>2.2.  Природничо-наукові (фундаментальні) дисципліни</t>
  </si>
  <si>
    <t>Електротехніка, електроніка та мікропроцесорна техніка</t>
  </si>
  <si>
    <t>12</t>
  </si>
  <si>
    <t>Фізична хімія та аналітичний контроль</t>
  </si>
  <si>
    <t>2 ДИСЦИПЛІНИ ВІЛЬНОГО ВИБОРУ</t>
  </si>
  <si>
    <t>Виробництво виливків із кольорових металів</t>
  </si>
  <si>
    <t>1.3.2.1</t>
  </si>
  <si>
    <t>1.3.2.2</t>
  </si>
  <si>
    <t>Виробництво виливків із сталей</t>
  </si>
  <si>
    <t>Виробництво виливків із чавунів</t>
  </si>
  <si>
    <t>1.3.4.1</t>
  </si>
  <si>
    <t>1.3.4.2</t>
  </si>
  <si>
    <t>Виробництво виливків із чавунів (к. роб.)</t>
  </si>
  <si>
    <t>Контроль якості виливків</t>
  </si>
  <si>
    <t>НДРС+ОНД</t>
  </si>
  <si>
    <t>Обладнання ливарних цехів</t>
  </si>
  <si>
    <t>Обладнання ливарних цехів (к.пр.)</t>
  </si>
  <si>
    <t>1.3.10</t>
  </si>
  <si>
    <t>Основи теорії плавки ливарних сплавів</t>
  </si>
  <si>
    <t>1.3.11</t>
  </si>
  <si>
    <t>1.3.11.1</t>
  </si>
  <si>
    <t>1.3.11.2</t>
  </si>
  <si>
    <t>1.3.11.3</t>
  </si>
  <si>
    <t>1.3.12</t>
  </si>
  <si>
    <t>Спеціальні види литва</t>
  </si>
  <si>
    <t>1.3.12.1</t>
  </si>
  <si>
    <t>1.3.12.2</t>
  </si>
  <si>
    <t>1.3.13</t>
  </si>
  <si>
    <t>Теоретичні основи ливарного виробництва</t>
  </si>
  <si>
    <t>1.3.14</t>
  </si>
  <si>
    <t>Теоретичні основи формоутворення</t>
  </si>
  <si>
    <t>1.3.15</t>
  </si>
  <si>
    <t>1.3.15.1</t>
  </si>
  <si>
    <t>Теорія і технологія металургійного виробництва -1</t>
  </si>
  <si>
    <t>1.3.15.2</t>
  </si>
  <si>
    <t>Теорія і технологія металургійного виробництва-2</t>
  </si>
  <si>
    <t>1.3.16</t>
  </si>
  <si>
    <t>Теплотехніка та печі ливарних цехів</t>
  </si>
  <si>
    <t>1.3.16.2</t>
  </si>
  <si>
    <t>1.3.16.3</t>
  </si>
  <si>
    <t>1.3.17</t>
  </si>
  <si>
    <t>Теплотехніка та печі ливарних цехів (к. пр.)</t>
  </si>
  <si>
    <t>1.3.18</t>
  </si>
  <si>
    <t>Технологія ливарної форми</t>
  </si>
  <si>
    <t>1.3.18.1</t>
  </si>
  <si>
    <t>1.3.18.2</t>
  </si>
  <si>
    <t>1.3.19</t>
  </si>
  <si>
    <t>Технологія ливарної форми (к.пр.)</t>
  </si>
  <si>
    <t>Ливарна гідравліка</t>
  </si>
  <si>
    <t>Проектування та виробництво оснастки</t>
  </si>
  <si>
    <t>Дисципліни  9 триместра</t>
  </si>
  <si>
    <t>9,9</t>
  </si>
  <si>
    <t>Дисципліни 10, 11, 12 триместрів</t>
  </si>
  <si>
    <t>10,12</t>
  </si>
  <si>
    <t xml:space="preserve">Траєкторія"Ливарне виробництво кольорових металів і сплавів (ювелірне та художнє литво)" </t>
  </si>
  <si>
    <t>Історія художнього та ювелірного лиття+сплави для худ.та юв.лиття</t>
  </si>
  <si>
    <t>Сплави для художнього та ювелірного лиття</t>
  </si>
  <si>
    <t>Технологія художнього литва</t>
  </si>
  <si>
    <t>2.3.3.1</t>
  </si>
  <si>
    <t xml:space="preserve">Технологія художнього литва. Частина 1. </t>
  </si>
  <si>
    <t>2.3.3.2</t>
  </si>
  <si>
    <t xml:space="preserve">Технологія художнього литва. Частина 2. </t>
  </si>
  <si>
    <t>2.3.3.3</t>
  </si>
  <si>
    <t xml:space="preserve">Технологія художнього литва. Частина 3. </t>
  </si>
  <si>
    <t>Комп`ютерне проектування</t>
  </si>
  <si>
    <t>Комп`ютерне проектування. Ч1.</t>
  </si>
  <si>
    <t>Комп`ютерне проектування. Ч2.</t>
  </si>
  <si>
    <t>Комп`ютерне проектування. Ч3</t>
  </si>
  <si>
    <t>3. ПРАКТИЧНА ПІДГОТОВКА (ОМТ)</t>
  </si>
  <si>
    <t>9</t>
  </si>
  <si>
    <t>3.4</t>
  </si>
  <si>
    <t xml:space="preserve">ЗАГАЛЬНА КІЛЬКІСТЬ </t>
  </si>
  <si>
    <t>Зав. кафедри ОМТ</t>
  </si>
  <si>
    <t>Зав. кафедри ЛВ</t>
  </si>
  <si>
    <t>Разом2.3.2:</t>
  </si>
  <si>
    <t>Разом п.2.2.1:</t>
  </si>
  <si>
    <t>Разом п.2.2.2:</t>
  </si>
  <si>
    <t xml:space="preserve">Траєкторія "Проектування і комп`ютерне моделювання ливарних технологічних процесів" </t>
  </si>
  <si>
    <r>
      <t xml:space="preserve">спеціальність: </t>
    </r>
    <r>
      <rPr>
        <b/>
        <sz val="20"/>
        <rFont val="Times New Roman"/>
        <family val="1"/>
        <charset val="204"/>
      </rPr>
      <t>136 "Металургія"</t>
    </r>
  </si>
  <si>
    <t xml:space="preserve">    </t>
  </si>
  <si>
    <t xml:space="preserve">Вища математика </t>
  </si>
  <si>
    <t>1.1.1.4</t>
  </si>
  <si>
    <t xml:space="preserve">Іноземна мова (за професійним спрямуванням) </t>
  </si>
  <si>
    <t>ф*</t>
  </si>
  <si>
    <t xml:space="preserve">Підприємницька діяльність та економіка підприємства </t>
  </si>
  <si>
    <t>11</t>
  </si>
  <si>
    <t>2.2.1 Спеціалізації кафедри ОМТ</t>
  </si>
  <si>
    <t>2.2.2 Спеціалізації кафедри ТОЛВ</t>
  </si>
  <si>
    <t>2.3.1 Спеціалізації кафедри ОМТ</t>
  </si>
  <si>
    <t>2.3.2 Спеціалізації кафедри ТОЛВ</t>
  </si>
  <si>
    <t>3. ПРАКТИЧНА ПІДГОТОВКА (ТОЛВ)</t>
  </si>
  <si>
    <t>Спеціалізації ОМТ</t>
  </si>
  <si>
    <t>Спеціалізації ТОЛВ</t>
  </si>
  <si>
    <t>1.1.1.5</t>
  </si>
  <si>
    <t>1.1.4.1</t>
  </si>
  <si>
    <t>1.1.4.2</t>
  </si>
  <si>
    <t>Українська мова (за професійним спрямуванням) спеціалізації для  кафедри ЛП</t>
  </si>
  <si>
    <t>Українська мова (за професійним спрямуванням) спеціалізації для кафедри ОМД</t>
  </si>
  <si>
    <t>6,9 дф*</t>
  </si>
  <si>
    <t>Металознавство кристалографія, мінералогія і термічна обробка</t>
  </si>
  <si>
    <t xml:space="preserve">Траєкторія "Матеріали та ливарні технології в медицині" </t>
  </si>
  <si>
    <t xml:space="preserve">Основи анатомії та фізиології людини </t>
  </si>
  <si>
    <t>Литі матеріали в медицині</t>
  </si>
  <si>
    <t>Моделювання та прототипування литих виробів для медицини</t>
  </si>
  <si>
    <t>10,11.12</t>
  </si>
  <si>
    <t>2.2.1.1.1</t>
  </si>
  <si>
    <t>2.2.1.1.1.1</t>
  </si>
  <si>
    <t>2.2.1.1.1.2</t>
  </si>
  <si>
    <t>2.2.1.3</t>
  </si>
  <si>
    <t>2.2.1.3.1</t>
  </si>
  <si>
    <t>2.2.1.3.2</t>
  </si>
  <si>
    <t>2.2.1.3.3</t>
  </si>
  <si>
    <t>2.2.1.5</t>
  </si>
  <si>
    <t>2.2.1.5.1</t>
  </si>
  <si>
    <t>2.2.1.5.2</t>
  </si>
  <si>
    <t>2.2.1.6</t>
  </si>
  <si>
    <t>2.3.1.1</t>
  </si>
  <si>
    <t>2.3.1.1.1</t>
  </si>
  <si>
    <t>2.3.1.1.2</t>
  </si>
  <si>
    <t>2.3.1.2</t>
  </si>
  <si>
    <t>2.3.1.3</t>
  </si>
  <si>
    <t>2.3.1.3.1</t>
  </si>
  <si>
    <t>2.3.1.3.2</t>
  </si>
  <si>
    <t>2.3.1.4</t>
  </si>
  <si>
    <t>2.3.1.5</t>
  </si>
  <si>
    <t>2.3.1.5.1</t>
  </si>
  <si>
    <t>2.3.1.5.2</t>
  </si>
  <si>
    <t>2.3.1.6</t>
  </si>
  <si>
    <t>2.3.1.6.1</t>
  </si>
  <si>
    <t>2.3.1.6.2</t>
  </si>
  <si>
    <t>2.3.1.6.3</t>
  </si>
  <si>
    <t>2.3.1.7</t>
  </si>
  <si>
    <t>2.3.1.7.1</t>
  </si>
  <si>
    <t>2.3.1.7.2</t>
  </si>
  <si>
    <t>2.3.1.8</t>
  </si>
  <si>
    <t>2.3.1.8.1</t>
  </si>
  <si>
    <t>2.3.1.8.2</t>
  </si>
  <si>
    <t>2.3.1.9</t>
  </si>
  <si>
    <t>2.3.1.9.1</t>
  </si>
  <si>
    <t>2.3.1.9.2</t>
  </si>
  <si>
    <t>2.3.1.9.3</t>
  </si>
  <si>
    <t>2.3.1.10</t>
  </si>
  <si>
    <t>2.3.1.11</t>
  </si>
  <si>
    <t>Теорія і технологія прокатного, волочінного та пресувального виробництва</t>
  </si>
  <si>
    <t>2.3.1.12</t>
  </si>
  <si>
    <t>2.3.1.12.1</t>
  </si>
  <si>
    <t>2.3.1.12.2</t>
  </si>
  <si>
    <t>2.3.1.13</t>
  </si>
  <si>
    <t>2.3.1.1.2.1</t>
  </si>
  <si>
    <t>2.3.1.1.2.2</t>
  </si>
  <si>
    <t>2.3.1.1.3</t>
  </si>
  <si>
    <t>2.3.1.1.4</t>
  </si>
  <si>
    <t>2.3.1.1.5</t>
  </si>
  <si>
    <t>Основи методу скінченних елементів</t>
  </si>
  <si>
    <t>2.3.1.2 Екологічні і ресурсозберігаючі технології обробки тиском</t>
  </si>
  <si>
    <t>2.3.1.2.1</t>
  </si>
  <si>
    <t>2.3.1.2.2</t>
  </si>
  <si>
    <t>2.3.1.2.3</t>
  </si>
  <si>
    <t>2.3.1.2.4</t>
  </si>
  <si>
    <t>2.3.1.2.5</t>
  </si>
  <si>
    <t>2.3.1.2.6</t>
  </si>
  <si>
    <t>Разом п.2.3.1:</t>
  </si>
  <si>
    <t>Вступ до навчального  процесу</t>
  </si>
  <si>
    <t>1.2.5.1</t>
  </si>
  <si>
    <t>1.2.5.2</t>
  </si>
  <si>
    <t>1.2.5.3</t>
  </si>
  <si>
    <t>1.2.5.4</t>
  </si>
  <si>
    <t>1.2.8.1</t>
  </si>
  <si>
    <t>1.2.8.2</t>
  </si>
  <si>
    <t>1.2.8.3</t>
  </si>
  <si>
    <t>1.2.11</t>
  </si>
  <si>
    <t>1.2.11.1</t>
  </si>
  <si>
    <t>1.2.11.2</t>
  </si>
  <si>
    <t>1.2.11.3</t>
  </si>
  <si>
    <t>1.2.12</t>
  </si>
  <si>
    <t>3д 3**</t>
  </si>
  <si>
    <t>6д 6**</t>
  </si>
  <si>
    <t>7ф*9дф* 9**11 дф* 12**</t>
  </si>
  <si>
    <t>Примітка:    ф*, с* - факультатив (секційні заняття) ,                                 ** - щорічне оцінювання фізичної підготовки студентів</t>
  </si>
  <si>
    <t>І.С. Алієв</t>
  </si>
  <si>
    <t>М.А. Турчанін</t>
  </si>
  <si>
    <r>
      <t>Теорія обробки металів тиском.</t>
    </r>
    <r>
      <rPr>
        <i/>
        <sz val="12"/>
        <rFont val="Times New Roman"/>
        <family val="1"/>
        <charset val="204"/>
      </rPr>
      <t xml:space="preserve"> Курсова робота</t>
    </r>
  </si>
  <si>
    <r>
      <t xml:space="preserve">Теорія процесів ковальсько-штампувального виробництва. </t>
    </r>
    <r>
      <rPr>
        <i/>
        <sz val="12"/>
        <rFont val="Times New Roman"/>
        <family val="1"/>
        <charset val="204"/>
      </rPr>
      <t>Курсова робота</t>
    </r>
  </si>
  <si>
    <r>
      <t xml:space="preserve">Технологія кування. </t>
    </r>
    <r>
      <rPr>
        <i/>
        <sz val="12"/>
        <rFont val="Times New Roman"/>
        <family val="1"/>
        <charset val="204"/>
      </rPr>
      <t>Курсовий проект</t>
    </r>
  </si>
  <si>
    <t>2.3.1.1 Комп’ютерне проектування процесів обробки металів тиском</t>
  </si>
  <si>
    <t xml:space="preserve">V. План навчального процесу на 2017/2018 навчальний рік      </t>
  </si>
  <si>
    <t>Інформаційні технології та програмне забезпечення в ливарному виробництві Ч1</t>
  </si>
  <si>
    <t>Інформаційні технології та програмне забезпечення в ливарному виробництві Ч2</t>
  </si>
  <si>
    <t>Кваліфікація: Бакалавр з металургії</t>
  </si>
  <si>
    <t>ЗАТВЕРДЖЕНО:</t>
  </si>
  <si>
    <t>на засіданні Вченої ради</t>
  </si>
  <si>
    <t>протокол № 7</t>
  </si>
  <si>
    <t>"30  " березня       2017 р.</t>
  </si>
  <si>
    <t>(Ковальов В.Д.)</t>
  </si>
  <si>
    <t>4 триместр</t>
  </si>
  <si>
    <t>5 триместр</t>
  </si>
  <si>
    <t>6 триместр</t>
  </si>
  <si>
    <t>7 триместр</t>
  </si>
  <si>
    <t>8 триместр</t>
  </si>
  <si>
    <t>9 триместр</t>
  </si>
  <si>
    <t>Разом п.2.1:</t>
  </si>
  <si>
    <t>Героїчні особистості в Україні</t>
  </si>
  <si>
    <t>Господарське та трудове право</t>
  </si>
  <si>
    <t>Етика та естетика</t>
  </si>
  <si>
    <t>Іноземна мова</t>
  </si>
  <si>
    <t>2.1.5.1</t>
  </si>
  <si>
    <t>2.1.5.2</t>
  </si>
  <si>
    <t>2.1.5.3</t>
  </si>
  <si>
    <t>2.1.5.4</t>
  </si>
  <si>
    <t>2.1.5.5</t>
  </si>
  <si>
    <t>2.1.5.6</t>
  </si>
  <si>
    <t>Інформаційні війни</t>
  </si>
  <si>
    <t xml:space="preserve">Психологія </t>
  </si>
  <si>
    <t>2.1.11</t>
  </si>
  <si>
    <t>Релігієзнавство</t>
  </si>
  <si>
    <t>2.1.12</t>
  </si>
  <si>
    <t>2.1.13</t>
  </si>
  <si>
    <t>Етика сімейних відносин</t>
  </si>
  <si>
    <t>2.1.14</t>
  </si>
  <si>
    <t>2.1.15</t>
  </si>
  <si>
    <t>Кваліфікація: Бакалавр з _______</t>
  </si>
  <si>
    <t xml:space="preserve">спеціалізація: </t>
  </si>
  <si>
    <r>
      <t xml:space="preserve">галузь знань: </t>
    </r>
    <r>
      <rPr>
        <b/>
        <sz val="20"/>
        <rFont val="Times New Roman"/>
        <family val="1"/>
        <charset val="204"/>
      </rPr>
      <t xml:space="preserve"> 05 «Соціальні та поведінкові науки»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</si>
  <si>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 xml:space="preserve">052 </t>
    </r>
    <r>
      <rPr>
        <sz val="20"/>
        <rFont val="Times New Roman"/>
        <family val="1"/>
        <charset val="204"/>
      </rPr>
      <t>"</t>
    </r>
    <r>
      <rPr>
        <b/>
        <sz val="20"/>
        <rFont val="Times New Roman"/>
        <family val="1"/>
        <charset val="204"/>
      </rPr>
      <t xml:space="preserve">Політологія" 
</t>
    </r>
  </si>
  <si>
    <t>іспит</t>
  </si>
  <si>
    <t>залік</t>
  </si>
  <si>
    <t>общие дисциплини</t>
  </si>
  <si>
    <t>специализации ОМД</t>
  </si>
  <si>
    <t>специализации ТОЛВ</t>
  </si>
  <si>
    <t>всего ОМД</t>
  </si>
  <si>
    <t>всего ТОЛВ</t>
  </si>
  <si>
    <t>ОМД</t>
  </si>
  <si>
    <t>ТОЛВ</t>
  </si>
  <si>
    <t>Розподіл годин на тиждень за курсами і семестрами</t>
  </si>
  <si>
    <t>Розподіл за семестрами</t>
  </si>
  <si>
    <t>2а</t>
  </si>
  <si>
    <t>2б</t>
  </si>
  <si>
    <t>4а</t>
  </si>
  <si>
    <t>4б</t>
  </si>
  <si>
    <t>6а</t>
  </si>
  <si>
    <t>6б</t>
  </si>
  <si>
    <t>8а</t>
  </si>
  <si>
    <t>8б</t>
  </si>
  <si>
    <t>2б д</t>
  </si>
  <si>
    <t>Семестр</t>
  </si>
  <si>
    <t>ПК</t>
  </si>
  <si>
    <t>K</t>
  </si>
  <si>
    <t>кількість тижнів у семестрі</t>
  </si>
  <si>
    <t>А</t>
  </si>
  <si>
    <t>Екзаменаційна сесія та про-міжний контроль</t>
  </si>
  <si>
    <t xml:space="preserve">1.2 Цикл професійної підготовки   </t>
  </si>
  <si>
    <t>1.1  Цикл загальної підготовки</t>
  </si>
  <si>
    <t>2.3.2.4.2</t>
  </si>
  <si>
    <t>2.3.2.1.3.3</t>
  </si>
  <si>
    <t>Срок навчання - 3 роки , 10 місяців</t>
  </si>
  <si>
    <t xml:space="preserve">            Декан факультету ІТО</t>
  </si>
  <si>
    <t>Холодна об'ємна штампування</t>
  </si>
  <si>
    <t>Українська мова (за професійним спрямуванням)</t>
  </si>
  <si>
    <t>Вступ до освітнього  процесу</t>
  </si>
  <si>
    <t>1.1.4</t>
  </si>
  <si>
    <t>1.1.8</t>
  </si>
  <si>
    <t>1.1.7</t>
  </si>
  <si>
    <t>1.1.8.1</t>
  </si>
  <si>
    <t>1.1.8.2</t>
  </si>
  <si>
    <t>1.1.10</t>
  </si>
  <si>
    <t>1.1.11</t>
  </si>
  <si>
    <t>1.1.12</t>
  </si>
  <si>
    <t>1.1.13</t>
  </si>
  <si>
    <t>1.1.14</t>
  </si>
  <si>
    <t>1.3 ПРАКТИЧНА ПІДГОТОВКА</t>
  </si>
  <si>
    <t>Кваліфікаційна робота бакалавра</t>
  </si>
  <si>
    <t>1.4.1</t>
  </si>
  <si>
    <t>Разом п. 1.2:</t>
  </si>
  <si>
    <t>Разом п.1.3</t>
  </si>
  <si>
    <t>Разом п. 1.4:</t>
  </si>
  <si>
    <t>Разом обов'язкові компоненти освітньої програми</t>
  </si>
  <si>
    <t>2. ДИСЦИПЛІНИ ВІЛЬНОГО ВИБОРУ</t>
  </si>
  <si>
    <t>Дисципліна вільного вибору (4а, 4б семестр)</t>
  </si>
  <si>
    <t>Дисципліни з інших ОП ДДМА</t>
  </si>
  <si>
    <t>Дисципліна вільного вибору (5 семестр)</t>
  </si>
  <si>
    <t>Психологія</t>
  </si>
  <si>
    <t>Дисципліна вільного вибору (6а, 6б семестр)</t>
  </si>
  <si>
    <t>Разом п. 2.1</t>
  </si>
  <si>
    <t>3,0</t>
  </si>
  <si>
    <t>90</t>
  </si>
  <si>
    <t>36</t>
  </si>
  <si>
    <t>18</t>
  </si>
  <si>
    <t>54</t>
  </si>
  <si>
    <t>Загальна кількість годин</t>
  </si>
  <si>
    <t>Частка кредитів</t>
  </si>
  <si>
    <t>Виробнича (ознайомча)</t>
  </si>
  <si>
    <t>Всього</t>
  </si>
  <si>
    <t>Металознавство і термічна обробка</t>
  </si>
  <si>
    <t>Металознавство  і термічна обробка</t>
  </si>
  <si>
    <t>V. План навчального процесу на 2020/2021 навчальний рік</t>
  </si>
  <si>
    <t>1.4 АТЕСТАЦІЯ</t>
  </si>
  <si>
    <t>2.2 Цикл професійної підготовки</t>
  </si>
  <si>
    <t>Кристалографія і мінералогія</t>
  </si>
  <si>
    <t>№ за рік
 (унікальні
 найменування)</t>
  </si>
  <si>
    <t>№ за семестр</t>
  </si>
  <si>
    <t>+</t>
  </si>
  <si>
    <t>ОМТ</t>
  </si>
  <si>
    <t>ЛВ</t>
  </si>
  <si>
    <t>1.1</t>
  </si>
  <si>
    <t>1, 2б д*</t>
  </si>
  <si>
    <t>1.2</t>
  </si>
  <si>
    <t>3, 4б д*</t>
  </si>
  <si>
    <t>1.3</t>
  </si>
  <si>
    <t>5ф*, 6б дф*, 8а дф*</t>
  </si>
  <si>
    <t>* Примітки: д – диференційований залік; ф – факультатив; с – секційні заняття; А –  атестація; кількість заліків наведена без урахування заліків з факультативних дисциплін</t>
  </si>
  <si>
    <t>1.1.10.1</t>
  </si>
  <si>
    <t>1.1.10.2</t>
  </si>
  <si>
    <t>1.1.10.3</t>
  </si>
  <si>
    <t>1.1.13.1</t>
  </si>
  <si>
    <t>1.1.13.2</t>
  </si>
  <si>
    <t>1.2.1.1</t>
  </si>
  <si>
    <t>1.2.1.2</t>
  </si>
  <si>
    <t xml:space="preserve"> 2.1  Цикл загальної підготовки </t>
  </si>
  <si>
    <t>2.2.1</t>
  </si>
  <si>
    <t>Разом п.2.2</t>
  </si>
  <si>
    <t>Разом п.2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</si>
  <si>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</si>
  <si>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</si>
  <si>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</si>
  <si>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</si>
  <si>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1.1.11.1</t>
  </si>
  <si>
    <t>1.1.11.2</t>
  </si>
  <si>
    <t>1.1.11.3</t>
  </si>
  <si>
    <t>2.2.3</t>
  </si>
  <si>
    <t>2.2</t>
  </si>
  <si>
    <t>2.1</t>
  </si>
  <si>
    <t>2.3</t>
  </si>
  <si>
    <t>2.4</t>
  </si>
  <si>
    <t xml:space="preserve">                   Гарант освітньої програми  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</si>
  <si>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 за освітньо-професійною програмою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</si>
  <si>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денна</t>
    </r>
  </si>
  <si>
    <t>2.2.2</t>
  </si>
  <si>
    <t>Здобувач вищої освіти повинен вибрати дисципліни обсягом 9 кредитів</t>
  </si>
  <si>
    <t>Теорія і технологія металургійного виробництва-3</t>
  </si>
  <si>
    <t>Теорія і технологія металургійного виробництва-1</t>
  </si>
  <si>
    <t>Науково-дослідна робота студентів у ливарному виробництві</t>
  </si>
  <si>
    <t xml:space="preserve">    Зав. кафедри ТОЛВ</t>
  </si>
  <si>
    <t>8</t>
  </si>
  <si>
    <t>Історія України та української культури</t>
  </si>
  <si>
    <t>1.1.8.3</t>
  </si>
  <si>
    <t>Безпека життєдіяльності  та основи здорового способу життя</t>
  </si>
  <si>
    <t>Технології художнього та ювелірного литва</t>
  </si>
  <si>
    <t>Філософія та основи суспільствознавства</t>
  </si>
  <si>
    <t>Основи охорони праці</t>
  </si>
  <si>
    <t xml:space="preserve">    II. ЗВЕДЕНІ ДАНІ ПРО БЮДЖЕТ ЧАСУ, тижні                                                                                     ІІІ. ПРАКТИКА                                                     IV. АТЕСТАЦІЯ</t>
  </si>
  <si>
    <t>№</t>
  </si>
  <si>
    <t>Форма</t>
  </si>
  <si>
    <t>Дисципліна вільного вибору (5семестр)</t>
  </si>
  <si>
    <t>Дисципліна вільного вибору (6семестр)</t>
  </si>
  <si>
    <t>Дисципліна вільного вибору (7семестр)</t>
  </si>
  <si>
    <t>Дисципліна вільного вибору (8семестр)</t>
  </si>
  <si>
    <t>2.2.4</t>
  </si>
  <si>
    <t>1.2.2.1</t>
  </si>
  <si>
    <t>1.2.2.2</t>
  </si>
  <si>
    <t>1.2.7.1</t>
  </si>
  <si>
    <t>1.2.7.2</t>
  </si>
  <si>
    <t>1.2.7.3</t>
  </si>
  <si>
    <t>1.2.12.1</t>
  </si>
  <si>
    <t>1.2.12.2</t>
  </si>
  <si>
    <t>1.2.13</t>
  </si>
  <si>
    <t>1.2.13.1</t>
  </si>
  <si>
    <t>1.2.14</t>
  </si>
  <si>
    <t>1.2.13.2</t>
  </si>
  <si>
    <t>Історія ливарного виробництва</t>
  </si>
  <si>
    <t>Виконання кваліфікаційної роботи</t>
  </si>
  <si>
    <t>Атестація</t>
  </si>
  <si>
    <t xml:space="preserve">Теорія будови рідких, аморфних та кристалічних матеріалів </t>
  </si>
  <si>
    <t>Моделювання ливарних систем і процесів</t>
  </si>
  <si>
    <t>Виробництво виливків із тугоплавких металів</t>
  </si>
  <si>
    <t>1 семестр</t>
  </si>
  <si>
    <t>2а семестр</t>
  </si>
  <si>
    <t>2б семестр</t>
  </si>
  <si>
    <t>ЗО</t>
  </si>
  <si>
    <t>мп</t>
  </si>
  <si>
    <t>зв</t>
  </si>
  <si>
    <t>хіоп</t>
  </si>
  <si>
    <t>ііг</t>
  </si>
  <si>
    <t>вм</t>
  </si>
  <si>
    <t>фв</t>
  </si>
  <si>
    <t>екзамен</t>
  </si>
  <si>
    <t>ПО</t>
  </si>
  <si>
    <t>фіз</t>
  </si>
  <si>
    <t>лв</t>
  </si>
  <si>
    <t>диф.залік</t>
  </si>
  <si>
    <t>код з
 плану</t>
  </si>
  <si>
    <t>цикл</t>
  </si>
  <si>
    <t>Освітній компонент</t>
  </si>
  <si>
    <t>семестр</t>
  </si>
  <si>
    <t>потік, групи</t>
  </si>
  <si>
    <t>Кількість годин / тиждень</t>
  </si>
  <si>
    <t>лекц.</t>
  </si>
  <si>
    <t>лаб.</t>
  </si>
  <si>
    <t>практ</t>
  </si>
  <si>
    <t>контроль</t>
  </si>
  <si>
    <t>каф.</t>
  </si>
  <si>
    <t>підпорядкованість
 кафедри</t>
  </si>
  <si>
    <t>підпорядкованість
 групи</t>
  </si>
  <si>
    <t>РВО</t>
  </si>
  <si>
    <t>Для ДВВ 
підтвердження
 вибору</t>
  </si>
  <si>
    <t>ЛВ-21-1</t>
  </si>
  <si>
    <t>ФЕМ</t>
  </si>
  <si>
    <t>ФІТО</t>
  </si>
  <si>
    <t>ФАМІТ</t>
  </si>
  <si>
    <t>ФМ</t>
  </si>
  <si>
    <t>перший</t>
  </si>
  <si>
    <t>Кількість аудиторних годин
 (без фізвиховання)</t>
  </si>
  <si>
    <t>сем.</t>
  </si>
  <si>
    <t>тижд.</t>
  </si>
  <si>
    <t>протокол № __</t>
  </si>
  <si>
    <t>Тайм менеджмент</t>
  </si>
  <si>
    <t>V. План освітнього процесу на 2022/2023 навчальний рік</t>
  </si>
  <si>
    <t>Основи теорії і плавка ливарних сплавів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</si>
  <si>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</si>
  <si>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Здобувач вищої освіти повинен вибрати дисципліни обсягом не менше 15 кредитів 5 семестру</t>
  </si>
  <si>
    <t>Здобувач вищої освіти повинен вибрати дисципліни обсягом  не менше 12 кредитів 6 семестру</t>
  </si>
  <si>
    <t>1.2.15</t>
  </si>
  <si>
    <t>1.2.14.1</t>
  </si>
  <si>
    <t>1.2.14.2</t>
  </si>
  <si>
    <t>1.2.16</t>
  </si>
  <si>
    <t>1.2.17</t>
  </si>
  <si>
    <t>1.1.14.1</t>
  </si>
  <si>
    <t>1.1.14.2</t>
  </si>
  <si>
    <t>1.1.14.3</t>
  </si>
  <si>
    <t>1.1.15</t>
  </si>
  <si>
    <t>Здобувач вищої освіти повинен вибрати дисципліни обсягом не менше 6 кредитів 7 семестру</t>
  </si>
  <si>
    <t>Здобувач вищої освіти повинен вибрати дисципліни обсягом не менше 18 кредитів 8 семестру</t>
  </si>
  <si>
    <t>1.2.17.1</t>
  </si>
  <si>
    <t>1.2.17.2</t>
  </si>
  <si>
    <t>1.1.2.1</t>
  </si>
  <si>
    <t>1.1.2.2</t>
  </si>
  <si>
    <t>Сплави для художнього та ювелірного литва</t>
  </si>
  <si>
    <t>Нові матеріали у ливарному виробництві</t>
  </si>
  <si>
    <t>Павло Агравал</t>
  </si>
  <si>
    <t>Олександр Гринь</t>
  </si>
  <si>
    <t>Микола Федоров</t>
  </si>
  <si>
    <t>Кредити</t>
  </si>
  <si>
    <t>Кредити вільного вибору</t>
  </si>
  <si>
    <t>3 уцрс</t>
  </si>
  <si>
    <t>Частка кредитів в.в.</t>
  </si>
  <si>
    <t>САПР ливарних технології та обладнання</t>
  </si>
  <si>
    <t>2.1.1.1</t>
  </si>
  <si>
    <t>2.1.1.2</t>
  </si>
  <si>
    <t>2.1.1.3</t>
  </si>
  <si>
    <t>2.1.1.4</t>
  </si>
  <si>
    <t>2.1.1.5</t>
  </si>
  <si>
    <t>2.1.1.6</t>
  </si>
  <si>
    <t>2.1.1.7</t>
  </si>
  <si>
    <t>2.1.1.8</t>
  </si>
  <si>
    <t>2.1.2.1</t>
  </si>
  <si>
    <t>2.1.2.2</t>
  </si>
  <si>
    <t>2.1.2.3</t>
  </si>
  <si>
    <t>2.1.2.4</t>
  </si>
  <si>
    <t>2.1.2.5</t>
  </si>
  <si>
    <t>2.1.3.1</t>
  </si>
  <si>
    <t>2.1.3.2</t>
  </si>
  <si>
    <t>2.1.3.3</t>
  </si>
  <si>
    <t>2.1.3.4</t>
  </si>
  <si>
    <t>2.1.3.5</t>
  </si>
  <si>
    <t>2.1.3.6</t>
  </si>
  <si>
    <t>2.1.3.7</t>
  </si>
  <si>
    <t>2.1.3.8</t>
  </si>
  <si>
    <t>2.2.1.1</t>
  </si>
  <si>
    <t>2.2.2.2</t>
  </si>
  <si>
    <t>2.2.2.3</t>
  </si>
  <si>
    <t>2.2.2.1</t>
  </si>
  <si>
    <t>2.2.2.1.1</t>
  </si>
  <si>
    <t>2.2.2.1.2</t>
  </si>
  <si>
    <t>2.2.2.2.1</t>
  </si>
  <si>
    <t>2.2.2.2.2</t>
  </si>
  <si>
    <t>2.2.2.3.1</t>
  </si>
  <si>
    <t>2.2.2.3.2</t>
  </si>
  <si>
    <t>2.2.2.4</t>
  </si>
  <si>
    <t>2.2.2.4.1</t>
  </si>
  <si>
    <t>2.2.2.4.2</t>
  </si>
  <si>
    <t>2.2.2.5</t>
  </si>
  <si>
    <t>2.2.3.1</t>
  </si>
  <si>
    <t>2.2.3.2</t>
  </si>
  <si>
    <t>2.2.3.3</t>
  </si>
  <si>
    <t>2.2.4.1</t>
  </si>
  <si>
    <t>2.2.4.2</t>
  </si>
  <si>
    <t>2.2.4.3</t>
  </si>
  <si>
    <t>2.2.4.4</t>
  </si>
  <si>
    <t>2.2.4.5</t>
  </si>
  <si>
    <t>Дисципліна вільного вибору (8 семестр)</t>
  </si>
  <si>
    <t>Дисципліна вільного вибору (7 семестр)</t>
  </si>
  <si>
    <t>Дисципліна вільного вибору (6 семестр)</t>
  </si>
  <si>
    <r>
      <t xml:space="preserve">V. План освітнього процесу на 2024/2025 навчальний рік                                                                                              </t>
    </r>
    <r>
      <rPr>
        <sz val="14"/>
        <rFont val="Times New Roman"/>
        <family val="1"/>
        <charset val="204"/>
      </rPr>
      <t>Набір 2024,2023, 2022</t>
    </r>
  </si>
  <si>
    <t>"    "                                      2024 р.</t>
  </si>
  <si>
    <t>60*</t>
  </si>
  <si>
    <t>Примітка. *1 день на тиждень</t>
  </si>
  <si>
    <t xml:space="preserve">2 +120 </t>
  </si>
  <si>
    <t>60 *</t>
  </si>
  <si>
    <t>П/К</t>
  </si>
  <si>
    <t xml:space="preserve"> Т/П</t>
  </si>
  <si>
    <t xml:space="preserve">  Т/П</t>
  </si>
  <si>
    <t>39</t>
  </si>
  <si>
    <t xml:space="preserve">Позначення: Т – теоретичне навчання; С – екзаменаційна сесія; ПК-проміжний контроль; П – практика; К – канікули; Д– виконання кваліфікаційної роботи; А – атестація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</si>
</sst>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#,##0;\-* #,##0_-;\ _-;_-@_-"/>
    <numFmt numFmtId="166" formatCode="0.0"/>
    <numFmt numFmtId="167" formatCode="#,##0.0_ ;\-#,##0.0\ "/>
    <numFmt numFmtId="168" formatCode="#,##0_-;\-* #,##0_-;\ &quot;&quot;_-;_-@_-"/>
    <numFmt numFmtId="169" formatCode="#,##0;\-* #,##0_-;\ &quot;&quot;_-;_-@_-"/>
    <numFmt numFmtId="170" formatCode="#,##0_ ;\-#,##0\ "/>
    <numFmt numFmtId="171" formatCode="0.0_ ;\-0.0\ "/>
    <numFmt numFmtId="172" formatCode="#,##0.0;\-* #,##0.0_-;\ &quot;&quot;_-;_-@_-"/>
  </numFmts>
  <fonts count="86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1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14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Arial Cyr"/>
      <family val="2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name val="Arial Cyr"/>
      <family val="2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 Cyr"/>
      <charset val="204"/>
    </font>
    <font>
      <sz val="10"/>
      <color indexed="12"/>
      <name val="Arial Cyr"/>
      <family val="2"/>
      <charset val="204"/>
    </font>
    <font>
      <u/>
      <sz val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</font>
    <font>
      <sz val="14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color indexed="10"/>
      <name val="Arial Cyr"/>
      <family val="2"/>
      <charset val="204"/>
    </font>
    <font>
      <b/>
      <i/>
      <sz val="14"/>
      <color indexed="10"/>
      <name val="Times New Roman"/>
      <family val="1"/>
      <charset val="204"/>
    </font>
    <font>
      <sz val="12"/>
      <color indexed="10"/>
      <name val="Times New Roman"/>
      <family val="1"/>
    </font>
    <font>
      <b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indexed="40"/>
      <name val="Times New Roman"/>
      <family val="1"/>
      <charset val="204"/>
    </font>
    <font>
      <sz val="10"/>
      <color indexed="40"/>
      <name val="Arial Cyr"/>
      <family val="2"/>
      <charset val="204"/>
    </font>
    <font>
      <b/>
      <sz val="12"/>
      <color indexed="40"/>
      <name val="Times New Roman"/>
      <family val="1"/>
      <charset val="204"/>
    </font>
    <font>
      <b/>
      <sz val="14"/>
      <name val="Arial Cyr"/>
      <family val="2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4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4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name val="Times New Roman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8" fillId="0" borderId="0"/>
    <xf numFmtId="0" fontId="28" fillId="0" borderId="0"/>
    <xf numFmtId="0" fontId="75" fillId="0" borderId="0"/>
    <xf numFmtId="0" fontId="28" fillId="0" borderId="0"/>
    <xf numFmtId="43" fontId="67" fillId="0" borderId="0" applyFont="0" applyFill="0" applyBorder="0" applyAlignment="0" applyProtection="0"/>
  </cellStyleXfs>
  <cellXfs count="249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7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1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49" fontId="1" fillId="0" borderId="16" xfId="0" applyNumberFormat="1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" fontId="1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0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1" applyFont="1"/>
    <xf numFmtId="0" fontId="3" fillId="0" borderId="0" xfId="1" applyFont="1"/>
    <xf numFmtId="0" fontId="29" fillId="0" borderId="0" xfId="1" applyFont="1"/>
    <xf numFmtId="0" fontId="0" fillId="0" borderId="0" xfId="0" applyAlignment="1">
      <alignment horizontal="center" vertical="center"/>
    </xf>
    <xf numFmtId="49" fontId="5" fillId="0" borderId="0" xfId="1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0" fontId="1" fillId="0" borderId="37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0" xfId="0" applyNumberFormat="1" applyFont="1" applyBorder="1" applyAlignment="1">
      <alignment horizontal="center" vertical="center"/>
    </xf>
    <xf numFmtId="164" fontId="1" fillId="0" borderId="41" xfId="0" applyNumberFormat="1" applyFont="1" applyBorder="1" applyAlignment="1">
      <alignment horizontal="center" vertical="center"/>
    </xf>
    <xf numFmtId="164" fontId="1" fillId="0" borderId="42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9" fontId="5" fillId="0" borderId="45" xfId="0" applyNumberFormat="1" applyFont="1" applyBorder="1" applyAlignment="1">
      <alignment horizontal="center" vertical="center"/>
    </xf>
    <xf numFmtId="169" fontId="5" fillId="0" borderId="46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 vertical="center" wrapText="1"/>
    </xf>
    <xf numFmtId="1" fontId="5" fillId="0" borderId="48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vertical="center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1" fontId="5" fillId="0" borderId="51" xfId="0" applyNumberFormat="1" applyFont="1" applyBorder="1" applyAlignment="1">
      <alignment horizontal="center" vertical="center"/>
    </xf>
    <xf numFmtId="1" fontId="5" fillId="0" borderId="52" xfId="0" applyNumberFormat="1" applyFont="1" applyBorder="1" applyAlignment="1">
      <alignment horizontal="center" vertical="center"/>
    </xf>
    <xf numFmtId="1" fontId="1" fillId="0" borderId="53" xfId="0" applyNumberFormat="1" applyFont="1" applyBorder="1" applyAlignment="1">
      <alignment horizontal="center" vertical="center" wrapText="1"/>
    </xf>
    <xf numFmtId="168" fontId="5" fillId="0" borderId="51" xfId="0" applyNumberFormat="1" applyFont="1" applyBorder="1" applyAlignment="1">
      <alignment horizontal="center" vertical="center"/>
    </xf>
    <xf numFmtId="49" fontId="1" fillId="0" borderId="50" xfId="0" applyNumberFormat="1" applyFont="1" applyBorder="1" applyAlignment="1">
      <alignment horizontal="center" vertical="center"/>
    </xf>
    <xf numFmtId="1" fontId="5" fillId="0" borderId="5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49" fontId="1" fillId="0" borderId="5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left" vertical="center"/>
    </xf>
    <xf numFmtId="0" fontId="1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166" fontId="1" fillId="0" borderId="56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right" vertical="center"/>
    </xf>
    <xf numFmtId="166" fontId="5" fillId="0" borderId="48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 wrapText="1"/>
    </xf>
    <xf numFmtId="166" fontId="5" fillId="0" borderId="31" xfId="0" applyNumberFormat="1" applyFont="1" applyBorder="1" applyAlignment="1">
      <alignment horizontal="center" vertical="center" wrapText="1"/>
    </xf>
    <xf numFmtId="166" fontId="5" fillId="0" borderId="57" xfId="0" applyNumberFormat="1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" fontId="1" fillId="0" borderId="59" xfId="0" applyNumberFormat="1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9" fontId="1" fillId="0" borderId="63" xfId="0" applyNumberFormat="1" applyFont="1" applyBorder="1" applyAlignment="1">
      <alignment horizontal="center" vertical="center"/>
    </xf>
    <xf numFmtId="169" fontId="1" fillId="0" borderId="64" xfId="0" applyNumberFormat="1" applyFont="1" applyBorder="1" applyAlignment="1">
      <alignment horizontal="center" vertical="center"/>
    </xf>
    <xf numFmtId="166" fontId="5" fillId="0" borderId="65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6" fontId="1" fillId="0" borderId="6" xfId="0" applyNumberFormat="1" applyFont="1" applyBorder="1" applyAlignment="1">
      <alignment horizontal="center" vertical="center" wrapText="1"/>
    </xf>
    <xf numFmtId="166" fontId="5" fillId="0" borderId="56" xfId="0" applyNumberFormat="1" applyFont="1" applyBorder="1" applyAlignment="1">
      <alignment horizontal="center" vertical="center"/>
    </xf>
    <xf numFmtId="166" fontId="5" fillId="0" borderId="34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vertical="center"/>
    </xf>
    <xf numFmtId="166" fontId="1" fillId="0" borderId="6" xfId="0" applyNumberFormat="1" applyFont="1" applyBorder="1" applyAlignment="1">
      <alignment vertical="center"/>
    </xf>
    <xf numFmtId="166" fontId="1" fillId="0" borderId="11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 wrapText="1"/>
    </xf>
    <xf numFmtId="166" fontId="1" fillId="0" borderId="11" xfId="0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 wrapText="1"/>
    </xf>
    <xf numFmtId="166" fontId="1" fillId="0" borderId="9" xfId="0" applyNumberFormat="1" applyFont="1" applyBorder="1" applyAlignment="1">
      <alignment horizontal="center" vertical="center" wrapText="1"/>
    </xf>
    <xf numFmtId="166" fontId="1" fillId="0" borderId="12" xfId="0" applyNumberFormat="1" applyFont="1" applyBorder="1" applyAlignment="1">
      <alignment horizontal="center" vertical="center" wrapText="1"/>
    </xf>
    <xf numFmtId="166" fontId="1" fillId="0" borderId="36" xfId="0" applyNumberFormat="1" applyFont="1" applyBorder="1" applyAlignment="1">
      <alignment horizontal="center" vertical="center" wrapText="1"/>
    </xf>
    <xf numFmtId="166" fontId="1" fillId="0" borderId="10" xfId="0" applyNumberFormat="1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center" vertical="center" wrapText="1"/>
    </xf>
    <xf numFmtId="166" fontId="1" fillId="0" borderId="4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/>
    </xf>
    <xf numFmtId="166" fontId="7" fillId="0" borderId="6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168" fontId="5" fillId="0" borderId="11" xfId="0" applyNumberFormat="1" applyFont="1" applyBorder="1" applyAlignment="1">
      <alignment horizontal="center" vertical="center"/>
    </xf>
    <xf numFmtId="166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46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12" fillId="0" borderId="70" xfId="0" applyFont="1" applyBorder="1" applyAlignment="1">
      <alignment horizontal="center"/>
    </xf>
    <xf numFmtId="164" fontId="5" fillId="0" borderId="47" xfId="0" applyNumberFormat="1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164" fontId="1" fillId="0" borderId="49" xfId="0" applyNumberFormat="1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166" fontId="5" fillId="0" borderId="47" xfId="0" applyNumberFormat="1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" fontId="5" fillId="0" borderId="65" xfId="0" applyNumberFormat="1" applyFont="1" applyBorder="1" applyAlignment="1">
      <alignment horizontal="center" vertical="center"/>
    </xf>
    <xf numFmtId="49" fontId="1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center" wrapText="1"/>
    </xf>
    <xf numFmtId="1" fontId="5" fillId="0" borderId="63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 wrapText="1"/>
    </xf>
    <xf numFmtId="166" fontId="1" fillId="0" borderId="63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166" fontId="1" fillId="0" borderId="75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/>
    </xf>
    <xf numFmtId="166" fontId="5" fillId="0" borderId="64" xfId="0" applyNumberFormat="1" applyFont="1" applyBorder="1" applyAlignment="1">
      <alignment horizontal="center" vertical="center" wrapText="1"/>
    </xf>
    <xf numFmtId="166" fontId="5" fillId="0" borderId="50" xfId="0" applyNumberFormat="1" applyFont="1" applyBorder="1" applyAlignment="1">
      <alignment horizontal="center" vertical="center" wrapText="1"/>
    </xf>
    <xf numFmtId="166" fontId="5" fillId="0" borderId="63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166" fontId="1" fillId="0" borderId="76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77" xfId="0" applyFont="1" applyBorder="1" applyAlignment="1">
      <alignment horizontal="center" vertical="center" wrapText="1"/>
    </xf>
    <xf numFmtId="1" fontId="1" fillId="0" borderId="77" xfId="0" applyNumberFormat="1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2" xfId="0" applyFont="1" applyBorder="1" applyAlignment="1">
      <alignment horizontal="center" vertical="center" wrapText="1"/>
    </xf>
    <xf numFmtId="0" fontId="1" fillId="0" borderId="83" xfId="0" applyFont="1" applyBorder="1" applyAlignment="1">
      <alignment horizontal="center" vertical="center" wrapText="1"/>
    </xf>
    <xf numFmtId="0" fontId="1" fillId="0" borderId="84" xfId="0" applyFont="1" applyBorder="1" applyAlignment="1">
      <alignment horizontal="center" vertical="center" wrapText="1"/>
    </xf>
    <xf numFmtId="0" fontId="1" fillId="0" borderId="85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49" fontId="36" fillId="0" borderId="6" xfId="0" applyNumberFormat="1" applyFont="1" applyBorder="1" applyAlignment="1">
      <alignment horizontal="center" vertical="center" wrapText="1"/>
    </xf>
    <xf numFmtId="166" fontId="1" fillId="0" borderId="67" xfId="0" applyNumberFormat="1" applyFont="1" applyBorder="1" applyAlignment="1">
      <alignment horizontal="center" vertical="center"/>
    </xf>
    <xf numFmtId="0" fontId="1" fillId="0" borderId="86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6" fontId="1" fillId="0" borderId="68" xfId="0" applyNumberFormat="1" applyFont="1" applyBorder="1" applyAlignment="1">
      <alignment horizontal="center" vertical="center"/>
    </xf>
    <xf numFmtId="0" fontId="1" fillId="0" borderId="89" xfId="0" applyFont="1" applyBorder="1" applyAlignment="1">
      <alignment horizontal="center" vertical="center" wrapText="1"/>
    </xf>
    <xf numFmtId="0" fontId="1" fillId="0" borderId="90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0" fontId="1" fillId="0" borderId="93" xfId="0" applyFont="1" applyBorder="1" applyAlignment="1">
      <alignment horizontal="center" vertical="center" wrapText="1"/>
    </xf>
    <xf numFmtId="2" fontId="1" fillId="0" borderId="94" xfId="0" applyNumberFormat="1" applyFont="1" applyBorder="1" applyAlignment="1">
      <alignment horizontal="center" vertical="center" wrapText="1"/>
    </xf>
    <xf numFmtId="2" fontId="4" fillId="0" borderId="95" xfId="0" applyNumberFormat="1" applyFont="1" applyBorder="1" applyAlignment="1">
      <alignment horizontal="center" vertical="center" wrapText="1"/>
    </xf>
    <xf numFmtId="0" fontId="1" fillId="0" borderId="96" xfId="0" applyFont="1" applyBorder="1" applyAlignment="1">
      <alignment horizontal="center" vertical="center"/>
    </xf>
    <xf numFmtId="164" fontId="1" fillId="0" borderId="97" xfId="0" applyNumberFormat="1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0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2" xfId="0" applyFont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5" fillId="0" borderId="97" xfId="0" applyNumberFormat="1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center" vertical="center"/>
    </xf>
    <xf numFmtId="166" fontId="5" fillId="0" borderId="104" xfId="0" applyNumberFormat="1" applyFont="1" applyBorder="1" applyAlignment="1">
      <alignment horizontal="center" vertical="center"/>
    </xf>
    <xf numFmtId="49" fontId="5" fillId="0" borderId="105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5" fillId="0" borderId="106" xfId="0" applyNumberFormat="1" applyFont="1" applyBorder="1" applyAlignment="1">
      <alignment horizontal="center" vertical="center"/>
    </xf>
    <xf numFmtId="1" fontId="5" fillId="0" borderId="87" xfId="0" applyNumberFormat="1" applyFont="1" applyBorder="1" applyAlignment="1">
      <alignment horizontal="center" vertical="center"/>
    </xf>
    <xf numFmtId="166" fontId="5" fillId="0" borderId="105" xfId="0" applyNumberFormat="1" applyFont="1" applyBorder="1" applyAlignment="1">
      <alignment horizontal="center" vertical="center"/>
    </xf>
    <xf numFmtId="166" fontId="5" fillId="0" borderId="87" xfId="0" applyNumberFormat="1" applyFont="1" applyBorder="1" applyAlignment="1">
      <alignment horizontal="center" vertical="center"/>
    </xf>
    <xf numFmtId="0" fontId="1" fillId="0" borderId="10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66" fontId="5" fillId="0" borderId="67" xfId="0" applyNumberFormat="1" applyFont="1" applyBorder="1" applyAlignment="1">
      <alignment horizontal="center" vertical="center"/>
    </xf>
    <xf numFmtId="1" fontId="5" fillId="0" borderId="77" xfId="0" applyNumberFormat="1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1" fillId="0" borderId="108" xfId="0" applyFont="1" applyBorder="1" applyAlignment="1">
      <alignment horizontal="right" vertical="center" wrapText="1"/>
    </xf>
    <xf numFmtId="0" fontId="1" fillId="0" borderId="109" xfId="0" applyFont="1" applyBorder="1" applyAlignment="1">
      <alignment horizontal="right" vertical="center" wrapText="1"/>
    </xf>
    <xf numFmtId="49" fontId="36" fillId="0" borderId="60" xfId="0" applyNumberFormat="1" applyFont="1" applyBorder="1" applyAlignment="1">
      <alignment vertical="center" wrapText="1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0" fontId="1" fillId="0" borderId="111" xfId="0" applyFont="1" applyBorder="1" applyAlignment="1">
      <alignment horizontal="center" vertical="center" wrapText="1"/>
    </xf>
    <xf numFmtId="0" fontId="1" fillId="0" borderId="112" xfId="0" applyFont="1" applyBorder="1" applyAlignment="1">
      <alignment horizontal="center" vertical="center" wrapText="1"/>
    </xf>
    <xf numFmtId="0" fontId="1" fillId="0" borderId="113" xfId="0" applyFont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166" fontId="1" fillId="0" borderId="115" xfId="0" applyNumberFormat="1" applyFont="1" applyBorder="1" applyAlignment="1">
      <alignment horizontal="center" vertical="center" wrapText="1"/>
    </xf>
    <xf numFmtId="0" fontId="1" fillId="0" borderId="116" xfId="0" applyFont="1" applyBorder="1" applyAlignment="1">
      <alignment horizontal="center" vertical="center" wrapText="1"/>
    </xf>
    <xf numFmtId="0" fontId="1" fillId="0" borderId="115" xfId="0" applyFont="1" applyBorder="1" applyAlignment="1">
      <alignment horizontal="center" vertical="center" wrapText="1"/>
    </xf>
    <xf numFmtId="0" fontId="1" fillId="0" borderId="117" xfId="0" applyFont="1" applyBorder="1" applyAlignment="1">
      <alignment horizontal="center" vertical="center" wrapText="1"/>
    </xf>
    <xf numFmtId="166" fontId="1" fillId="0" borderId="82" xfId="0" applyNumberFormat="1" applyFont="1" applyBorder="1" applyAlignment="1">
      <alignment horizontal="center" vertical="center" wrapText="1"/>
    </xf>
    <xf numFmtId="0" fontId="1" fillId="0" borderId="118" xfId="0" applyFont="1" applyBorder="1" applyAlignment="1">
      <alignment horizontal="center" vertical="center" wrapText="1"/>
    </xf>
    <xf numFmtId="0" fontId="1" fillId="0" borderId="119" xfId="0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center" vertical="center" wrapText="1"/>
    </xf>
    <xf numFmtId="168" fontId="1" fillId="0" borderId="9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168" fontId="5" fillId="0" borderId="45" xfId="0" applyNumberFormat="1" applyFont="1" applyBorder="1" applyAlignment="1">
      <alignment horizontal="center" vertical="center"/>
    </xf>
    <xf numFmtId="168" fontId="5" fillId="0" borderId="46" xfId="0" applyNumberFormat="1" applyFont="1" applyBorder="1" applyAlignment="1">
      <alignment horizontal="center" vertical="center"/>
    </xf>
    <xf numFmtId="168" fontId="5" fillId="0" borderId="10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/>
    </xf>
    <xf numFmtId="168" fontId="5" fillId="0" borderId="124" xfId="0" applyNumberFormat="1" applyFont="1" applyBorder="1" applyAlignment="1">
      <alignment horizontal="center" vertical="center"/>
    </xf>
    <xf numFmtId="166" fontId="5" fillId="0" borderId="125" xfId="0" applyNumberFormat="1" applyFont="1" applyBorder="1" applyAlignment="1">
      <alignment horizontal="center" vertical="center"/>
    </xf>
    <xf numFmtId="1" fontId="5" fillId="0" borderId="40" xfId="0" applyNumberFormat="1" applyFont="1" applyBorder="1" applyAlignment="1">
      <alignment horizontal="center" vertical="center"/>
    </xf>
    <xf numFmtId="1" fontId="5" fillId="0" borderId="126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6" fontId="5" fillId="0" borderId="128" xfId="0" applyNumberFormat="1" applyFont="1" applyBorder="1" applyAlignment="1">
      <alignment horizontal="center" vertical="center"/>
    </xf>
    <xf numFmtId="0" fontId="1" fillId="0" borderId="129" xfId="0" applyFont="1" applyBorder="1" applyAlignment="1">
      <alignment horizontal="center" vertical="center"/>
    </xf>
    <xf numFmtId="0" fontId="1" fillId="0" borderId="130" xfId="0" applyFont="1" applyBorder="1" applyAlignment="1">
      <alignment horizontal="center" vertical="center"/>
    </xf>
    <xf numFmtId="1" fontId="5" fillId="0" borderId="131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 wrapText="1"/>
    </xf>
    <xf numFmtId="49" fontId="6" fillId="0" borderId="63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vertical="center" wrapText="1"/>
    </xf>
    <xf numFmtId="0" fontId="5" fillId="0" borderId="63" xfId="0" applyFont="1" applyBorder="1" applyAlignment="1">
      <alignment horizontal="center" vertical="top" wrapText="1"/>
    </xf>
    <xf numFmtId="166" fontId="5" fillId="0" borderId="57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132" xfId="0" applyNumberFormat="1" applyFont="1" applyBorder="1" applyAlignment="1">
      <alignment horizontal="center" vertical="center" wrapText="1"/>
    </xf>
    <xf numFmtId="166" fontId="5" fillId="0" borderId="32" xfId="0" applyNumberFormat="1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 vertical="center" wrapText="1"/>
    </xf>
    <xf numFmtId="49" fontId="1" fillId="0" borderId="45" xfId="0" applyNumberFormat="1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 wrapText="1"/>
    </xf>
    <xf numFmtId="1" fontId="1" fillId="0" borderId="124" xfId="0" applyNumberFormat="1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165" fontId="5" fillId="0" borderId="133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166" fontId="1" fillId="0" borderId="106" xfId="0" applyNumberFormat="1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66" fontId="1" fillId="0" borderId="134" xfId="0" applyNumberFormat="1" applyFont="1" applyBorder="1" applyAlignment="1">
      <alignment horizontal="center" vertical="center"/>
    </xf>
    <xf numFmtId="166" fontId="5" fillId="0" borderId="135" xfId="0" applyNumberFormat="1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164" fontId="1" fillId="0" borderId="75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/>
    </xf>
    <xf numFmtId="164" fontId="1" fillId="0" borderId="136" xfId="0" applyNumberFormat="1" applyFont="1" applyBorder="1" applyAlignment="1">
      <alignment horizontal="center" vertical="center" wrapText="1"/>
    </xf>
    <xf numFmtId="0" fontId="1" fillId="0" borderId="137" xfId="0" applyFont="1" applyBorder="1" applyAlignment="1">
      <alignment horizontal="center" vertical="center"/>
    </xf>
    <xf numFmtId="0" fontId="1" fillId="0" borderId="138" xfId="0" applyFont="1" applyBorder="1" applyAlignment="1">
      <alignment horizontal="center" vertical="center"/>
    </xf>
    <xf numFmtId="0" fontId="1" fillId="0" borderId="139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/>
    </xf>
    <xf numFmtId="1" fontId="5" fillId="0" borderId="125" xfId="0" applyNumberFormat="1" applyFont="1" applyBorder="1" applyAlignment="1">
      <alignment horizontal="center" vertical="center"/>
    </xf>
    <xf numFmtId="1" fontId="5" fillId="0" borderId="141" xfId="0" applyNumberFormat="1" applyFont="1" applyBorder="1" applyAlignment="1">
      <alignment horizontal="center" vertical="center"/>
    </xf>
    <xf numFmtId="166" fontId="5" fillId="0" borderId="141" xfId="0" applyNumberFormat="1" applyFont="1" applyBorder="1" applyAlignment="1">
      <alignment horizontal="center" vertical="center"/>
    </xf>
    <xf numFmtId="166" fontId="5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70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  <xf numFmtId="0" fontId="1" fillId="0" borderId="142" xfId="0" applyFont="1" applyBorder="1" applyAlignment="1">
      <alignment vertical="center" wrapText="1"/>
    </xf>
    <xf numFmtId="0" fontId="1" fillId="0" borderId="70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49" fontId="36" fillId="0" borderId="10" xfId="0" applyNumberFormat="1" applyFont="1" applyBorder="1" applyAlignment="1">
      <alignment horizontal="center" vertical="center" wrapText="1"/>
    </xf>
    <xf numFmtId="49" fontId="36" fillId="0" borderId="19" xfId="0" applyNumberFormat="1" applyFont="1" applyBorder="1" applyAlignment="1">
      <alignment horizontal="center" vertical="center" wrapText="1"/>
    </xf>
    <xf numFmtId="0" fontId="1" fillId="0" borderId="13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 wrapText="1"/>
    </xf>
    <xf numFmtId="167" fontId="5" fillId="0" borderId="5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166" fontId="5" fillId="0" borderId="40" xfId="0" applyNumberFormat="1" applyFont="1" applyBorder="1" applyAlignment="1">
      <alignment horizontal="center" vertical="center"/>
    </xf>
    <xf numFmtId="166" fontId="5" fillId="0" borderId="126" xfId="0" applyNumberFormat="1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166" fontId="1" fillId="0" borderId="6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1" fontId="5" fillId="0" borderId="33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5" fillId="0" borderId="33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" fillId="0" borderId="107" xfId="0" applyNumberFormat="1" applyFont="1" applyBorder="1" applyAlignment="1">
      <alignment vertical="center" wrapText="1"/>
    </xf>
    <xf numFmtId="0" fontId="1" fillId="0" borderId="145" xfId="0" applyFont="1" applyBorder="1" applyAlignment="1">
      <alignment horizontal="center" vertical="center"/>
    </xf>
    <xf numFmtId="49" fontId="1" fillId="0" borderId="49" xfId="0" applyNumberFormat="1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1" fontId="1" fillId="0" borderId="146" xfId="0" applyNumberFormat="1" applyFont="1" applyBorder="1" applyAlignment="1">
      <alignment horizontal="center" vertical="center" wrapText="1"/>
    </xf>
    <xf numFmtId="49" fontId="1" fillId="0" borderId="86" xfId="0" applyNumberFormat="1" applyFont="1" applyBorder="1" applyAlignment="1">
      <alignment vertical="center" wrapText="1"/>
    </xf>
    <xf numFmtId="0" fontId="1" fillId="0" borderId="80" xfId="0" applyFont="1" applyBorder="1" applyAlignment="1">
      <alignment horizontal="center" vertical="center"/>
    </xf>
    <xf numFmtId="49" fontId="1" fillId="0" borderId="77" xfId="0" applyNumberFormat="1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166" fontId="7" fillId="0" borderId="88" xfId="0" applyNumberFormat="1" applyFont="1" applyBorder="1" applyAlignment="1">
      <alignment horizontal="center" vertical="center"/>
    </xf>
    <xf numFmtId="1" fontId="1" fillId="0" borderId="147" xfId="0" applyNumberFormat="1" applyFont="1" applyBorder="1" applyAlignment="1">
      <alignment horizontal="center" vertical="center"/>
    </xf>
    <xf numFmtId="1" fontId="1" fillId="0" borderId="77" xfId="0" applyNumberFormat="1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164" fontId="1" fillId="0" borderId="88" xfId="0" applyNumberFormat="1" applyFont="1" applyBorder="1" applyAlignment="1">
      <alignment horizontal="left" vertical="center"/>
    </xf>
    <xf numFmtId="0" fontId="1" fillId="0" borderId="143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6" xfId="0" applyFont="1" applyBorder="1" applyAlignment="1">
      <alignment horizontal="center" vertical="center"/>
    </xf>
    <xf numFmtId="0" fontId="1" fillId="0" borderId="148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49" fontId="36" fillId="0" borderId="45" xfId="0" applyNumberFormat="1" applyFont="1" applyBorder="1" applyAlignment="1">
      <alignment horizontal="center" vertical="center"/>
    </xf>
    <xf numFmtId="49" fontId="38" fillId="0" borderId="45" xfId="0" applyNumberFormat="1" applyFont="1" applyBorder="1" applyAlignment="1">
      <alignment vertical="center" wrapText="1"/>
    </xf>
    <xf numFmtId="0" fontId="36" fillId="0" borderId="45" xfId="0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vertical="center" wrapText="1"/>
    </xf>
    <xf numFmtId="0" fontId="36" fillId="0" borderId="6" xfId="0" applyFont="1" applyBorder="1" applyAlignment="1">
      <alignment horizontal="center" vertical="center" wrapText="1"/>
    </xf>
    <xf numFmtId="0" fontId="0" fillId="0" borderId="6" xfId="0" applyBorder="1"/>
    <xf numFmtId="49" fontId="36" fillId="0" borderId="49" xfId="0" applyNumberFormat="1" applyFont="1" applyBorder="1" applyAlignment="1">
      <alignment horizontal="left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149" xfId="0" applyFont="1" applyBorder="1" applyAlignment="1">
      <alignment horizontal="center" vertical="center" wrapText="1"/>
    </xf>
    <xf numFmtId="0" fontId="39" fillId="0" borderId="145" xfId="0" applyFont="1" applyBorder="1" applyAlignment="1">
      <alignment horizontal="center" vertical="center" wrapText="1"/>
    </xf>
    <xf numFmtId="164" fontId="39" fillId="0" borderId="49" xfId="0" applyNumberFormat="1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0" fontId="36" fillId="0" borderId="145" xfId="0" applyFont="1" applyBorder="1" applyAlignment="1">
      <alignment horizontal="center" vertical="center" wrapText="1"/>
    </xf>
    <xf numFmtId="0" fontId="36" fillId="0" borderId="146" xfId="0" applyFont="1" applyBorder="1" applyAlignment="1">
      <alignment horizontal="center" vertical="center" wrapText="1"/>
    </xf>
    <xf numFmtId="0" fontId="36" fillId="0" borderId="150" xfId="0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 wrapText="1"/>
    </xf>
    <xf numFmtId="0" fontId="36" fillId="0" borderId="77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80" xfId="0" applyFont="1" applyBorder="1" applyAlignment="1">
      <alignment horizontal="center" vertical="center" wrapText="1"/>
    </xf>
    <xf numFmtId="0" fontId="36" fillId="0" borderId="81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36" fillId="0" borderId="93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151" xfId="0" applyBorder="1" applyAlignment="1">
      <alignment horizontal="left" wrapText="1"/>
    </xf>
    <xf numFmtId="0" fontId="0" fillId="0" borderId="152" xfId="0" applyBorder="1" applyAlignment="1">
      <alignment horizontal="left" wrapText="1"/>
    </xf>
    <xf numFmtId="0" fontId="0" fillId="0" borderId="135" xfId="0" applyBorder="1" applyAlignment="1">
      <alignment horizontal="left" wrapText="1"/>
    </xf>
    <xf numFmtId="0" fontId="0" fillId="0" borderId="153" xfId="0" applyBorder="1" applyAlignment="1">
      <alignment horizontal="left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1" fontId="5" fillId="0" borderId="45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1" fillId="0" borderId="124" xfId="0" applyFont="1" applyBorder="1" applyAlignment="1">
      <alignment horizontal="center" vertical="center" wrapText="1"/>
    </xf>
    <xf numFmtId="1" fontId="5" fillId="0" borderId="46" xfId="0" applyNumberFormat="1" applyFont="1" applyBorder="1" applyAlignment="1">
      <alignment horizontal="center" vertical="center" wrapText="1"/>
    </xf>
    <xf numFmtId="168" fontId="5" fillId="0" borderId="30" xfId="0" applyNumberFormat="1" applyFont="1" applyBorder="1" applyAlignment="1">
      <alignment horizontal="center" vertical="center"/>
    </xf>
    <xf numFmtId="168" fontId="5" fillId="0" borderId="34" xfId="0" applyNumberFormat="1" applyFont="1" applyBorder="1" applyAlignment="1">
      <alignment horizontal="center" vertical="center"/>
    </xf>
    <xf numFmtId="167" fontId="5" fillId="0" borderId="34" xfId="0" applyNumberFormat="1" applyFont="1" applyBorder="1" applyAlignment="1">
      <alignment horizontal="center" vertical="center"/>
    </xf>
    <xf numFmtId="171" fontId="5" fillId="0" borderId="34" xfId="0" applyNumberFormat="1" applyFont="1" applyBorder="1" applyAlignment="1">
      <alignment horizontal="center" vertical="center"/>
    </xf>
    <xf numFmtId="171" fontId="5" fillId="0" borderId="33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 wrapText="1"/>
    </xf>
    <xf numFmtId="1" fontId="1" fillId="0" borderId="50" xfId="0" applyNumberFormat="1" applyFont="1" applyBorder="1" applyAlignment="1">
      <alignment horizontal="center" vertical="center" wrapText="1"/>
    </xf>
    <xf numFmtId="1" fontId="1" fillId="0" borderId="60" xfId="0" applyNumberFormat="1" applyFont="1" applyBorder="1" applyAlignment="1">
      <alignment horizontal="center" vertical="center" wrapText="1"/>
    </xf>
    <xf numFmtId="1" fontId="1" fillId="0" borderId="64" xfId="0" applyNumberFormat="1" applyFont="1" applyBorder="1" applyAlignment="1">
      <alignment horizontal="center" vertical="center" wrapText="1"/>
    </xf>
    <xf numFmtId="1" fontId="1" fillId="0" borderId="154" xfId="0" applyNumberFormat="1" applyFont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" fontId="1" fillId="0" borderId="66" xfId="0" applyNumberFormat="1" applyFont="1" applyBorder="1" applyAlignment="1">
      <alignment horizontal="center" vertical="center" wrapText="1"/>
    </xf>
    <xf numFmtId="1" fontId="1" fillId="0" borderId="45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1" fillId="0" borderId="75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left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166" fontId="5" fillId="0" borderId="155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0" fillId="0" borderId="60" xfId="0" applyBorder="1" applyAlignment="1">
      <alignment horizontal="left" vertical="center"/>
    </xf>
    <xf numFmtId="0" fontId="0" fillId="0" borderId="156" xfId="0" applyBorder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6" fontId="1" fillId="0" borderId="104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132" xfId="0" applyNumberFormat="1" applyFont="1" applyBorder="1" applyAlignment="1">
      <alignment horizontal="left" vertical="center" wrapText="1"/>
    </xf>
    <xf numFmtId="166" fontId="1" fillId="0" borderId="157" xfId="0" applyNumberFormat="1" applyFont="1" applyBorder="1" applyAlignment="1">
      <alignment horizontal="center" vertical="center"/>
    </xf>
    <xf numFmtId="166" fontId="1" fillId="0" borderId="53" xfId="0" applyNumberFormat="1" applyFont="1" applyBorder="1" applyAlignment="1">
      <alignment horizontal="center" vertical="center" wrapText="1"/>
    </xf>
    <xf numFmtId="1" fontId="1" fillId="0" borderId="132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/>
    <xf numFmtId="0" fontId="0" fillId="0" borderId="11" xfId="0" applyBorder="1" applyAlignment="1">
      <alignment horizontal="center" vertical="center"/>
    </xf>
    <xf numFmtId="166" fontId="0" fillId="0" borderId="0" xfId="0" applyNumberFormat="1"/>
    <xf numFmtId="166" fontId="5" fillId="0" borderId="158" xfId="0" applyNumberFormat="1" applyFont="1" applyBorder="1" applyAlignment="1">
      <alignment horizontal="center" vertical="center"/>
    </xf>
    <xf numFmtId="164" fontId="40" fillId="0" borderId="0" xfId="0" applyNumberFormat="1" applyFont="1" applyAlignment="1">
      <alignment vertical="center"/>
    </xf>
    <xf numFmtId="164" fontId="40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68" fontId="36" fillId="0" borderId="124" xfId="0" applyNumberFormat="1" applyFont="1" applyBorder="1" applyAlignment="1">
      <alignment horizontal="center" vertical="center" wrapText="1"/>
    </xf>
    <xf numFmtId="168" fontId="36" fillId="0" borderId="8" xfId="0" applyNumberFormat="1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166" fontId="36" fillId="0" borderId="159" xfId="0" applyNumberFormat="1" applyFont="1" applyBorder="1" applyAlignment="1">
      <alignment horizontal="center" vertical="center"/>
    </xf>
    <xf numFmtId="166" fontId="36" fillId="0" borderId="67" xfId="0" applyNumberFormat="1" applyFont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60" xfId="0" applyFont="1" applyBorder="1" applyAlignment="1">
      <alignment horizontal="center" vertical="center" wrapText="1"/>
    </xf>
    <xf numFmtId="0" fontId="1" fillId="0" borderId="161" xfId="0" applyFont="1" applyBorder="1" applyAlignment="1">
      <alignment horizontal="center" vertical="center"/>
    </xf>
    <xf numFmtId="168" fontId="5" fillId="0" borderId="50" xfId="0" applyNumberFormat="1" applyFont="1" applyBorder="1" applyAlignment="1">
      <alignment horizontal="center" vertical="center"/>
    </xf>
    <xf numFmtId="168" fontId="5" fillId="0" borderId="63" xfId="0" applyNumberFormat="1" applyFont="1" applyBorder="1" applyAlignment="1">
      <alignment horizontal="center" vertical="center"/>
    </xf>
    <xf numFmtId="168" fontId="5" fillId="0" borderId="64" xfId="0" applyNumberFormat="1" applyFont="1" applyBorder="1" applyAlignment="1">
      <alignment horizontal="center" vertical="center"/>
    </xf>
    <xf numFmtId="168" fontId="5" fillId="0" borderId="133" xfId="0" applyNumberFormat="1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30" xfId="0" applyFont="1" applyBorder="1" applyAlignment="1">
      <alignment horizontal="center" vertical="center"/>
    </xf>
    <xf numFmtId="0" fontId="42" fillId="0" borderId="0" xfId="0" applyFont="1"/>
    <xf numFmtId="0" fontId="42" fillId="2" borderId="0" xfId="0" applyFont="1" applyFill="1"/>
    <xf numFmtId="0" fontId="9" fillId="0" borderId="0" xfId="0" applyFont="1"/>
    <xf numFmtId="49" fontId="1" fillId="0" borderId="8" xfId="0" applyNumberFormat="1" applyFont="1" applyBorder="1" applyAlignment="1">
      <alignment horizontal="center" vertical="center" wrapText="1"/>
    </xf>
    <xf numFmtId="166" fontId="8" fillId="0" borderId="18" xfId="0" applyNumberFormat="1" applyFont="1" applyBorder="1"/>
    <xf numFmtId="0" fontId="1" fillId="0" borderId="6" xfId="0" applyFont="1" applyBorder="1" applyAlignment="1">
      <alignment horizontal="right" vertical="center" wrapText="1"/>
    </xf>
    <xf numFmtId="168" fontId="1" fillId="0" borderId="6" xfId="0" applyNumberFormat="1" applyFont="1" applyBorder="1" applyAlignment="1">
      <alignment vertical="center"/>
    </xf>
    <xf numFmtId="168" fontId="1" fillId="0" borderId="6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 applyAlignment="1">
      <alignment horizontal="left" vertical="center" wrapText="1"/>
    </xf>
    <xf numFmtId="166" fontId="1" fillId="0" borderId="6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166" fontId="1" fillId="0" borderId="10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6" fontId="1" fillId="0" borderId="155" xfId="0" applyNumberFormat="1" applyFont="1" applyBorder="1" applyAlignment="1">
      <alignment horizontal="center" vertical="center" wrapText="1"/>
    </xf>
    <xf numFmtId="166" fontId="1" fillId="0" borderId="107" xfId="0" applyNumberFormat="1" applyFont="1" applyBorder="1" applyAlignment="1">
      <alignment horizontal="center" vertical="center"/>
    </xf>
    <xf numFmtId="166" fontId="1" fillId="0" borderId="86" xfId="0" applyNumberFormat="1" applyFont="1" applyBorder="1" applyAlignment="1">
      <alignment horizontal="center" vertical="center"/>
    </xf>
    <xf numFmtId="49" fontId="1" fillId="0" borderId="72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49" fontId="1" fillId="0" borderId="14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0" fontId="36" fillId="0" borderId="53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49" fontId="1" fillId="0" borderId="162" xfId="0" applyNumberFormat="1" applyFont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left" vertical="center" wrapText="1"/>
    </xf>
    <xf numFmtId="49" fontId="36" fillId="0" borderId="9" xfId="0" applyNumberFormat="1" applyFont="1" applyBorder="1" applyAlignment="1">
      <alignment horizontal="left" vertical="center" wrapText="1"/>
    </xf>
    <xf numFmtId="0" fontId="1" fillId="0" borderId="49" xfId="0" applyFont="1" applyBorder="1" applyAlignment="1">
      <alignment horizontal="center" vertical="center" wrapText="1"/>
    </xf>
    <xf numFmtId="0" fontId="8" fillId="0" borderId="27" xfId="0" applyFont="1" applyBorder="1"/>
    <xf numFmtId="166" fontId="1" fillId="0" borderId="163" xfId="0" applyNumberFormat="1" applyFont="1" applyBorder="1" applyAlignment="1">
      <alignment horizontal="center" vertical="center"/>
    </xf>
    <xf numFmtId="164" fontId="1" fillId="0" borderId="150" xfId="0" applyNumberFormat="1" applyFont="1" applyBorder="1" applyAlignment="1">
      <alignment horizontal="center" vertical="center" wrapText="1"/>
    </xf>
    <xf numFmtId="0" fontId="39" fillId="0" borderId="150" xfId="0" applyFont="1" applyBorder="1" applyAlignment="1">
      <alignment horizontal="center" vertical="center" wrapText="1"/>
    </xf>
    <xf numFmtId="166" fontId="39" fillId="0" borderId="163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6" fontId="1" fillId="0" borderId="164" xfId="0" applyNumberFormat="1" applyFont="1" applyBorder="1" applyAlignment="1">
      <alignment horizontal="center" vertical="center"/>
    </xf>
    <xf numFmtId="166" fontId="5" fillId="0" borderId="7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5" fillId="0" borderId="36" xfId="0" applyNumberFormat="1" applyFont="1" applyBorder="1" applyAlignment="1">
      <alignment horizontal="center" vertical="center"/>
    </xf>
    <xf numFmtId="166" fontId="5" fillId="0" borderId="12" xfId="0" applyNumberFormat="1" applyFont="1" applyBorder="1" applyAlignment="1">
      <alignment horizontal="center" vertical="center"/>
    </xf>
    <xf numFmtId="49" fontId="1" fillId="0" borderId="16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center" vertical="center"/>
    </xf>
    <xf numFmtId="49" fontId="1" fillId="0" borderId="15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166" fontId="5" fillId="0" borderId="97" xfId="0" applyNumberFormat="1" applyFont="1" applyBorder="1" applyAlignment="1">
      <alignment horizontal="center" vertical="center"/>
    </xf>
    <xf numFmtId="166" fontId="1" fillId="0" borderId="155" xfId="0" applyNumberFormat="1" applyFont="1" applyBorder="1" applyAlignment="1">
      <alignment horizontal="center" vertical="center"/>
    </xf>
    <xf numFmtId="166" fontId="1" fillId="0" borderId="166" xfId="0" applyNumberFormat="1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164" fontId="1" fillId="0" borderId="15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" fontId="1" fillId="0" borderId="167" xfId="0" applyNumberFormat="1" applyFont="1" applyBorder="1" applyAlignment="1">
      <alignment horizontal="center" vertical="center"/>
    </xf>
    <xf numFmtId="164" fontId="1" fillId="0" borderId="168" xfId="0" applyNumberFormat="1" applyFont="1" applyBorder="1" applyAlignment="1">
      <alignment horizontal="center" vertical="center" wrapText="1"/>
    </xf>
    <xf numFmtId="166" fontId="5" fillId="0" borderId="169" xfId="0" applyNumberFormat="1" applyFont="1" applyBorder="1" applyAlignment="1">
      <alignment horizontal="center" vertical="center"/>
    </xf>
    <xf numFmtId="49" fontId="50" fillId="0" borderId="12" xfId="0" applyNumberFormat="1" applyFont="1" applyBorder="1" applyAlignment="1">
      <alignment horizontal="center" vertical="center"/>
    </xf>
    <xf numFmtId="49" fontId="50" fillId="0" borderId="70" xfId="0" applyNumberFormat="1" applyFont="1" applyBorder="1" applyAlignment="1">
      <alignment horizontal="left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1" fillId="0" borderId="70" xfId="0" applyFont="1" applyBorder="1" applyAlignment="1">
      <alignment horizontal="center" vertical="center"/>
    </xf>
    <xf numFmtId="166" fontId="50" fillId="0" borderId="134" xfId="0" applyNumberFormat="1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 wrapText="1"/>
    </xf>
    <xf numFmtId="164" fontId="50" fillId="0" borderId="7" xfId="0" applyNumberFormat="1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center" wrapText="1"/>
    </xf>
    <xf numFmtId="49" fontId="50" fillId="0" borderId="10" xfId="0" applyNumberFormat="1" applyFont="1" applyBorder="1" applyAlignment="1">
      <alignment horizontal="center" vertical="center"/>
    </xf>
    <xf numFmtId="49" fontId="52" fillId="0" borderId="170" xfId="0" applyNumberFormat="1" applyFont="1" applyBorder="1" applyAlignment="1">
      <alignment horizontal="left" vertical="center" wrapText="1"/>
    </xf>
    <xf numFmtId="0" fontId="50" fillId="0" borderId="112" xfId="0" applyFont="1" applyBorder="1" applyAlignment="1">
      <alignment horizontal="center" vertical="center" wrapText="1"/>
    </xf>
    <xf numFmtId="0" fontId="50" fillId="0" borderId="113" xfId="0" applyFont="1" applyBorder="1" applyAlignment="1">
      <alignment horizontal="center" vertical="center" wrapText="1"/>
    </xf>
    <xf numFmtId="0" fontId="51" fillId="0" borderId="114" xfId="0" applyFont="1" applyBorder="1" applyAlignment="1">
      <alignment horizontal="center" vertical="center"/>
    </xf>
    <xf numFmtId="166" fontId="52" fillId="0" borderId="170" xfId="0" applyNumberFormat="1" applyFont="1" applyBorder="1" applyAlignment="1">
      <alignment horizontal="center" vertical="center"/>
    </xf>
    <xf numFmtId="0" fontId="52" fillId="0" borderId="112" xfId="0" applyFont="1" applyBorder="1" applyAlignment="1">
      <alignment horizontal="center" vertical="center" wrapText="1"/>
    </xf>
    <xf numFmtId="164" fontId="52" fillId="0" borderId="113" xfId="0" applyNumberFormat="1" applyFont="1" applyBorder="1" applyAlignment="1">
      <alignment horizontal="center" vertical="center" wrapText="1"/>
    </xf>
    <xf numFmtId="0" fontId="52" fillId="0" borderId="113" xfId="0" applyFont="1" applyBorder="1" applyAlignment="1">
      <alignment horizontal="center" vertical="center" wrapText="1"/>
    </xf>
    <xf numFmtId="0" fontId="52" fillId="0" borderId="114" xfId="0" applyFont="1" applyBorder="1" applyAlignment="1">
      <alignment horizontal="center" vertical="center" wrapText="1"/>
    </xf>
    <xf numFmtId="49" fontId="50" fillId="0" borderId="171" xfId="0" applyNumberFormat="1" applyFont="1" applyBorder="1" applyAlignment="1">
      <alignment horizontal="right" vertical="center" wrapText="1"/>
    </xf>
    <xf numFmtId="0" fontId="50" fillId="0" borderId="83" xfId="0" applyFont="1" applyBorder="1" applyAlignment="1">
      <alignment horizontal="center" vertical="center" wrapText="1"/>
    </xf>
    <xf numFmtId="0" fontId="50" fillId="0" borderId="117" xfId="0" applyFont="1" applyBorder="1" applyAlignment="1">
      <alignment horizontal="center" vertical="center" wrapText="1"/>
    </xf>
    <xf numFmtId="0" fontId="51" fillId="0" borderId="119" xfId="0" applyFont="1" applyBorder="1" applyAlignment="1">
      <alignment horizontal="center" vertical="center"/>
    </xf>
    <xf numFmtId="166" fontId="50" fillId="0" borderId="76" xfId="0" applyNumberFormat="1" applyFont="1" applyBorder="1" applyAlignment="1">
      <alignment horizontal="center" vertical="center"/>
    </xf>
    <xf numFmtId="164" fontId="50" fillId="0" borderId="117" xfId="0" applyNumberFormat="1" applyFont="1" applyBorder="1" applyAlignment="1">
      <alignment horizontal="center" vertical="center" wrapText="1"/>
    </xf>
    <xf numFmtId="0" fontId="50" fillId="0" borderId="172" xfId="0" applyFont="1" applyBorder="1" applyAlignment="1">
      <alignment horizontal="center" vertical="center" wrapText="1"/>
    </xf>
    <xf numFmtId="49" fontId="50" fillId="0" borderId="76" xfId="0" applyNumberFormat="1" applyFont="1" applyBorder="1" applyAlignment="1">
      <alignment horizontal="right" vertical="center" wrapText="1"/>
    </xf>
    <xf numFmtId="0" fontId="50" fillId="0" borderId="119" xfId="0" applyFont="1" applyBorder="1" applyAlignment="1">
      <alignment horizontal="center" vertical="center" wrapText="1"/>
    </xf>
    <xf numFmtId="49" fontId="50" fillId="0" borderId="19" xfId="0" applyNumberFormat="1" applyFont="1" applyBorder="1" applyAlignment="1">
      <alignment horizontal="center" vertical="center"/>
    </xf>
    <xf numFmtId="49" fontId="50" fillId="0" borderId="9" xfId="0" applyNumberFormat="1" applyFont="1" applyBorder="1" applyAlignment="1">
      <alignment horizontal="right" vertical="center" wrapText="1"/>
    </xf>
    <xf numFmtId="0" fontId="50" fillId="0" borderId="9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/>
    </xf>
    <xf numFmtId="166" fontId="50" fillId="0" borderId="9" xfId="0" applyNumberFormat="1" applyFont="1" applyBorder="1" applyAlignment="1">
      <alignment horizontal="center" vertical="center"/>
    </xf>
    <xf numFmtId="164" fontId="50" fillId="0" borderId="9" xfId="0" applyNumberFormat="1" applyFont="1" applyBorder="1" applyAlignment="1">
      <alignment horizontal="center" vertical="center" wrapText="1"/>
    </xf>
    <xf numFmtId="49" fontId="50" fillId="0" borderId="170" xfId="0" applyNumberFormat="1" applyFont="1" applyBorder="1" applyAlignment="1">
      <alignment horizontal="left" vertical="center" wrapText="1"/>
    </xf>
    <xf numFmtId="166" fontId="50" fillId="0" borderId="170" xfId="0" applyNumberFormat="1" applyFont="1" applyBorder="1" applyAlignment="1">
      <alignment horizontal="center" vertical="center"/>
    </xf>
    <xf numFmtId="164" fontId="50" fillId="0" borderId="113" xfId="0" applyNumberFormat="1" applyFont="1" applyBorder="1" applyAlignment="1">
      <alignment horizontal="center" vertical="center" wrapText="1"/>
    </xf>
    <xf numFmtId="0" fontId="50" fillId="0" borderId="116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165" fontId="5" fillId="3" borderId="8" xfId="0" applyNumberFormat="1" applyFont="1" applyFill="1" applyBorder="1" applyAlignment="1">
      <alignment horizontal="center" vertical="center"/>
    </xf>
    <xf numFmtId="1" fontId="5" fillId="3" borderId="10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0" xfId="0" applyFill="1"/>
    <xf numFmtId="49" fontId="1" fillId="3" borderId="6" xfId="0" applyNumberFormat="1" applyFont="1" applyFill="1" applyBorder="1" applyAlignment="1">
      <alignment horizontal="right" vertical="center" wrapText="1"/>
    </xf>
    <xf numFmtId="165" fontId="1" fillId="3" borderId="8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/>
    </xf>
    <xf numFmtId="166" fontId="5" fillId="3" borderId="11" xfId="0" applyNumberFormat="1" applyFont="1" applyFill="1" applyBorder="1" applyAlignment="1">
      <alignment horizontal="center" vertical="center"/>
    </xf>
    <xf numFmtId="164" fontId="1" fillId="3" borderId="11" xfId="0" applyNumberFormat="1" applyFont="1" applyFill="1" applyBorder="1" applyAlignment="1">
      <alignment horizontal="center" vertical="center" wrapText="1"/>
    </xf>
    <xf numFmtId="166" fontId="53" fillId="0" borderId="164" xfId="0" applyNumberFormat="1" applyFont="1" applyBorder="1" applyAlignment="1">
      <alignment horizontal="center" vertical="center"/>
    </xf>
    <xf numFmtId="166" fontId="53" fillId="0" borderId="163" xfId="0" applyNumberFormat="1" applyFont="1" applyBorder="1" applyAlignment="1">
      <alignment horizontal="center" vertical="center"/>
    </xf>
    <xf numFmtId="166" fontId="52" fillId="0" borderId="173" xfId="0" applyNumberFormat="1" applyFont="1" applyBorder="1" applyAlignment="1">
      <alignment horizontal="center" vertical="center"/>
    </xf>
    <xf numFmtId="166" fontId="50" fillId="0" borderId="6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2" fillId="0" borderId="45" xfId="0" applyFont="1" applyBorder="1" applyAlignment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2" fillId="0" borderId="67" xfId="0" applyFont="1" applyBorder="1" applyAlignment="1">
      <alignment horizontal="center" vertical="center"/>
    </xf>
    <xf numFmtId="0" fontId="52" fillId="0" borderId="174" xfId="0" applyFont="1" applyBorder="1" applyAlignment="1">
      <alignment horizontal="center" vertical="center"/>
    </xf>
    <xf numFmtId="166" fontId="52" fillId="0" borderId="6" xfId="0" applyNumberFormat="1" applyFont="1" applyBorder="1" applyAlignment="1">
      <alignment horizontal="center" vertical="center"/>
    </xf>
    <xf numFmtId="166" fontId="50" fillId="0" borderId="45" xfId="0" applyNumberFormat="1" applyFont="1" applyBorder="1" applyAlignment="1">
      <alignment horizontal="center" vertical="center"/>
    </xf>
    <xf numFmtId="166" fontId="52" fillId="0" borderId="67" xfId="0" applyNumberFormat="1" applyFont="1" applyBorder="1" applyAlignment="1">
      <alignment horizontal="center" vertical="center"/>
    </xf>
    <xf numFmtId="166" fontId="50" fillId="0" borderId="67" xfId="0" applyNumberFormat="1" applyFont="1" applyBorder="1" applyAlignment="1">
      <alignment horizontal="center" vertical="center"/>
    </xf>
    <xf numFmtId="166" fontId="52" fillId="3" borderId="155" xfId="0" applyNumberFormat="1" applyFont="1" applyFill="1" applyBorder="1" applyAlignment="1">
      <alignment horizontal="center" vertical="center"/>
    </xf>
    <xf numFmtId="166" fontId="50" fillId="3" borderId="155" xfId="0" applyNumberFormat="1" applyFont="1" applyFill="1" applyBorder="1" applyAlignment="1">
      <alignment horizontal="center" vertical="center"/>
    </xf>
    <xf numFmtId="166" fontId="50" fillId="0" borderId="155" xfId="0" applyNumberFormat="1" applyFont="1" applyBorder="1" applyAlignment="1">
      <alignment horizontal="center" vertical="center"/>
    </xf>
    <xf numFmtId="166" fontId="54" fillId="0" borderId="155" xfId="0" applyNumberFormat="1" applyFont="1" applyBorder="1" applyAlignment="1">
      <alignment horizontal="center" vertical="center"/>
    </xf>
    <xf numFmtId="166" fontId="52" fillId="0" borderId="155" xfId="0" applyNumberFormat="1" applyFont="1" applyBorder="1" applyAlignment="1">
      <alignment horizontal="center" vertical="center"/>
    </xf>
    <xf numFmtId="49" fontId="50" fillId="0" borderId="6" xfId="0" applyNumberFormat="1" applyFont="1" applyBorder="1" applyAlignment="1">
      <alignment horizontal="center" vertical="center" wrapText="1"/>
    </xf>
    <xf numFmtId="49" fontId="50" fillId="0" borderId="6" xfId="0" applyNumberFormat="1" applyFont="1" applyBorder="1" applyAlignment="1">
      <alignment vertical="center" wrapText="1"/>
    </xf>
    <xf numFmtId="49" fontId="50" fillId="0" borderId="6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166" fontId="55" fillId="0" borderId="6" xfId="0" applyNumberFormat="1" applyFont="1" applyBorder="1" applyAlignment="1">
      <alignment horizontal="center" vertical="center"/>
    </xf>
    <xf numFmtId="1" fontId="50" fillId="0" borderId="6" xfId="0" applyNumberFormat="1" applyFont="1" applyBorder="1" applyAlignment="1">
      <alignment horizontal="center" vertical="center"/>
    </xf>
    <xf numFmtId="164" fontId="50" fillId="0" borderId="6" xfId="0" applyNumberFormat="1" applyFont="1" applyBorder="1" applyAlignment="1">
      <alignment horizontal="center" vertical="center" wrapText="1"/>
    </xf>
    <xf numFmtId="1" fontId="50" fillId="0" borderId="6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49" fontId="51" fillId="0" borderId="6" xfId="0" applyNumberFormat="1" applyFont="1" applyBorder="1" applyAlignment="1">
      <alignment horizontal="center" vertical="center" wrapText="1"/>
    </xf>
    <xf numFmtId="0" fontId="56" fillId="0" borderId="0" xfId="0" applyFont="1"/>
    <xf numFmtId="0" fontId="50" fillId="0" borderId="7" xfId="0" applyFont="1" applyBorder="1" applyAlignment="1">
      <alignment horizontal="left" vertical="center"/>
    </xf>
    <xf numFmtId="0" fontId="50" fillId="0" borderId="7" xfId="0" applyFont="1" applyBorder="1" applyAlignment="1">
      <alignment horizontal="right" vertical="center"/>
    </xf>
    <xf numFmtId="0" fontId="50" fillId="0" borderId="7" xfId="0" applyFont="1" applyBorder="1" applyAlignment="1">
      <alignment horizontal="center" vertical="center"/>
    </xf>
    <xf numFmtId="1" fontId="50" fillId="0" borderId="12" xfId="0" applyNumberFormat="1" applyFont="1" applyBorder="1" applyAlignment="1">
      <alignment horizontal="center" vertical="center" wrapText="1"/>
    </xf>
    <xf numFmtId="1" fontId="50" fillId="0" borderId="7" xfId="0" applyNumberFormat="1" applyFont="1" applyBorder="1" applyAlignment="1">
      <alignment horizontal="center" vertical="center" wrapText="1"/>
    </xf>
    <xf numFmtId="1" fontId="50" fillId="0" borderId="13" xfId="0" applyNumberFormat="1" applyFont="1" applyBorder="1" applyAlignment="1">
      <alignment horizontal="center" vertical="center" wrapText="1"/>
    </xf>
    <xf numFmtId="1" fontId="50" fillId="0" borderId="36" xfId="0" applyNumberFormat="1" applyFont="1" applyBorder="1" applyAlignment="1">
      <alignment horizontal="center" vertical="center" wrapText="1"/>
    </xf>
    <xf numFmtId="166" fontId="55" fillId="0" borderId="107" xfId="0" applyNumberFormat="1" applyFont="1" applyBorder="1" applyAlignment="1">
      <alignment horizontal="center" vertical="center"/>
    </xf>
    <xf numFmtId="166" fontId="52" fillId="0" borderId="68" xfId="0" applyNumberFormat="1" applyFont="1" applyBorder="1" applyAlignment="1">
      <alignment horizontal="center" vertical="center"/>
    </xf>
    <xf numFmtId="49" fontId="37" fillId="0" borderId="175" xfId="0" applyNumberFormat="1" applyFont="1" applyBorder="1" applyAlignment="1">
      <alignment horizontal="left" vertical="center" wrapText="1"/>
    </xf>
    <xf numFmtId="49" fontId="2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54" fillId="0" borderId="45" xfId="0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0" fontId="2" fillId="0" borderId="1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166" fontId="50" fillId="0" borderId="6" xfId="0" applyNumberFormat="1" applyFont="1" applyBorder="1" applyAlignment="1">
      <alignment horizontal="center" vertical="center" wrapText="1"/>
    </xf>
    <xf numFmtId="0" fontId="1" fillId="4" borderId="134" xfId="4" applyFont="1" applyFill="1" applyBorder="1" applyAlignment="1">
      <alignment horizontal="center" vertical="center"/>
    </xf>
    <xf numFmtId="0" fontId="1" fillId="4" borderId="104" xfId="4" applyFont="1" applyFill="1" applyBorder="1" applyAlignment="1">
      <alignment horizontal="left" vertical="center" wrapText="1"/>
    </xf>
    <xf numFmtId="0" fontId="6" fillId="4" borderId="12" xfId="4" applyFont="1" applyFill="1" applyBorder="1" applyAlignment="1">
      <alignment horizontal="center" vertical="center"/>
    </xf>
    <xf numFmtId="0" fontId="1" fillId="4" borderId="7" xfId="4" applyFont="1" applyFill="1" applyBorder="1" applyAlignment="1">
      <alignment horizontal="center" vertical="center"/>
    </xf>
    <xf numFmtId="0" fontId="6" fillId="4" borderId="13" xfId="4" applyFont="1" applyFill="1" applyBorder="1" applyAlignment="1">
      <alignment horizontal="center" vertical="center"/>
    </xf>
    <xf numFmtId="172" fontId="1" fillId="4" borderId="104" xfId="4" applyNumberFormat="1" applyFont="1" applyFill="1" applyBorder="1" applyAlignment="1">
      <alignment horizontal="center" vertical="center"/>
    </xf>
    <xf numFmtId="0" fontId="44" fillId="0" borderId="134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" fillId="4" borderId="7" xfId="4" applyFont="1" applyFill="1" applyBorder="1" applyAlignment="1">
      <alignment horizontal="center" vertical="center" wrapText="1"/>
    </xf>
    <xf numFmtId="0" fontId="1" fillId="4" borderId="70" xfId="4" applyFont="1" applyFill="1" applyBorder="1" applyAlignment="1">
      <alignment horizontal="center" vertical="center" wrapText="1"/>
    </xf>
    <xf numFmtId="0" fontId="45" fillId="0" borderId="6" xfId="0" applyFont="1" applyBorder="1" applyAlignment="1">
      <alignment horizontal="center"/>
    </xf>
    <xf numFmtId="49" fontId="46" fillId="0" borderId="6" xfId="0" applyNumberFormat="1" applyFont="1" applyBorder="1" applyAlignment="1">
      <alignment horizontal="center" vertical="center" wrapText="1"/>
    </xf>
    <xf numFmtId="0" fontId="1" fillId="4" borderId="6" xfId="4" applyFont="1" applyFill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1" fillId="0" borderId="176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4" borderId="67" xfId="4" applyFont="1" applyFill="1" applyBorder="1" applyAlignment="1">
      <alignment horizontal="center" vertical="center"/>
    </xf>
    <xf numFmtId="0" fontId="6" fillId="4" borderId="10" xfId="4" applyFont="1" applyFill="1" applyBorder="1" applyAlignment="1">
      <alignment horizontal="center" vertical="center"/>
    </xf>
    <xf numFmtId="0" fontId="1" fillId="4" borderId="6" xfId="4" applyFont="1" applyFill="1" applyBorder="1" applyAlignment="1">
      <alignment horizontal="center" vertical="center"/>
    </xf>
    <xf numFmtId="0" fontId="6" fillId="4" borderId="11" xfId="4" applyFont="1" applyFill="1" applyBorder="1" applyAlignment="1">
      <alignment horizontal="center" vertical="center"/>
    </xf>
    <xf numFmtId="172" fontId="1" fillId="4" borderId="76" xfId="4" applyNumberFormat="1" applyFont="1" applyFill="1" applyBorder="1" applyAlignment="1">
      <alignment horizontal="center" vertical="center"/>
    </xf>
    <xf numFmtId="0" fontId="1" fillId="4" borderId="8" xfId="4" applyFont="1" applyFill="1" applyBorder="1" applyAlignment="1">
      <alignment horizontal="center" vertical="center" wrapText="1"/>
    </xf>
    <xf numFmtId="0" fontId="1" fillId="4" borderId="174" xfId="4" applyFont="1" applyFill="1" applyBorder="1" applyAlignment="1">
      <alignment horizontal="center" vertical="center"/>
    </xf>
    <xf numFmtId="0" fontId="1" fillId="4" borderId="151" xfId="4" applyFont="1" applyFill="1" applyBorder="1" applyAlignment="1">
      <alignment horizontal="left" vertical="center" wrapText="1"/>
    </xf>
    <xf numFmtId="0" fontId="6" fillId="4" borderId="66" xfId="4" applyFont="1" applyFill="1" applyBorder="1" applyAlignment="1">
      <alignment horizontal="center" vertical="center"/>
    </xf>
    <xf numFmtId="0" fontId="1" fillId="4" borderId="45" xfId="4" applyFont="1" applyFill="1" applyBorder="1" applyAlignment="1">
      <alignment horizontal="center" vertical="center"/>
    </xf>
    <xf numFmtId="0" fontId="6" fillId="4" borderId="46" xfId="4" applyFont="1" applyFill="1" applyBorder="1" applyAlignment="1">
      <alignment horizontal="center" vertical="center"/>
    </xf>
    <xf numFmtId="172" fontId="1" fillId="4" borderId="177" xfId="4" applyNumberFormat="1" applyFont="1" applyFill="1" applyBorder="1" applyAlignment="1">
      <alignment horizontal="center" vertical="center"/>
    </xf>
    <xf numFmtId="0" fontId="44" fillId="0" borderId="178" xfId="0" applyFont="1" applyBorder="1" applyAlignment="1">
      <alignment horizontal="center"/>
    </xf>
    <xf numFmtId="0" fontId="45" fillId="0" borderId="55" xfId="0" applyFont="1" applyBorder="1" applyAlignment="1">
      <alignment horizontal="center"/>
    </xf>
    <xf numFmtId="0" fontId="1" fillId="4" borderId="45" xfId="4" applyFont="1" applyFill="1" applyBorder="1" applyAlignment="1">
      <alignment horizontal="center" vertical="center" wrapText="1"/>
    </xf>
    <xf numFmtId="0" fontId="1" fillId="4" borderId="124" xfId="4" applyFont="1" applyFill="1" applyBorder="1" applyAlignment="1">
      <alignment horizontal="center" vertical="center" wrapText="1"/>
    </xf>
    <xf numFmtId="0" fontId="50" fillId="4" borderId="6" xfId="4" applyFont="1" applyFill="1" applyBorder="1" applyAlignment="1">
      <alignment horizontal="center" vertical="center"/>
    </xf>
    <xf numFmtId="0" fontId="51" fillId="4" borderId="6" xfId="4" applyFont="1" applyFill="1" applyBorder="1" applyAlignment="1">
      <alignment horizontal="center" vertical="center"/>
    </xf>
    <xf numFmtId="172" fontId="50" fillId="4" borderId="6" xfId="4" applyNumberFormat="1" applyFont="1" applyFill="1" applyBorder="1" applyAlignment="1">
      <alignment horizontal="center" vertical="center"/>
    </xf>
    <xf numFmtId="0" fontId="52" fillId="0" borderId="6" xfId="0" applyFont="1" applyBorder="1" applyAlignment="1">
      <alignment horizontal="center"/>
    </xf>
    <xf numFmtId="0" fontId="50" fillId="0" borderId="6" xfId="0" applyFont="1" applyBorder="1" applyAlignment="1">
      <alignment horizontal="center"/>
    </xf>
    <xf numFmtId="0" fontId="50" fillId="4" borderId="6" xfId="4" applyFont="1" applyFill="1" applyBorder="1" applyAlignment="1">
      <alignment horizontal="center" vertical="center" wrapText="1"/>
    </xf>
    <xf numFmtId="49" fontId="57" fillId="0" borderId="6" xfId="0" applyNumberFormat="1" applyFont="1" applyBorder="1" applyAlignment="1">
      <alignment horizontal="center" vertical="center" wrapText="1"/>
    </xf>
    <xf numFmtId="49" fontId="47" fillId="0" borderId="6" xfId="0" applyNumberFormat="1" applyFont="1" applyBorder="1" applyAlignment="1">
      <alignment horizontal="center" vertical="center" wrapText="1"/>
    </xf>
    <xf numFmtId="49" fontId="48" fillId="0" borderId="134" xfId="0" applyNumberFormat="1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/>
    </xf>
    <xf numFmtId="168" fontId="45" fillId="0" borderId="13" xfId="0" applyNumberFormat="1" applyFont="1" applyBorder="1" applyAlignment="1">
      <alignment horizontal="center" vertical="center"/>
    </xf>
    <xf numFmtId="0" fontId="45" fillId="0" borderId="7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50" xfId="0" applyFont="1" applyBorder="1" applyAlignment="1">
      <alignment horizontal="center" vertical="center" wrapText="1"/>
    </xf>
    <xf numFmtId="0" fontId="45" fillId="0" borderId="63" xfId="0" applyFont="1" applyBorder="1" applyAlignment="1">
      <alignment horizontal="center" vertical="center" wrapText="1"/>
    </xf>
    <xf numFmtId="0" fontId="45" fillId="0" borderId="64" xfId="0" applyFont="1" applyBorder="1" applyAlignment="1">
      <alignment horizontal="center" vertical="center" wrapText="1"/>
    </xf>
    <xf numFmtId="0" fontId="45" fillId="0" borderId="50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49" fontId="48" fillId="0" borderId="67" xfId="0" applyNumberFormat="1" applyFont="1" applyBorder="1" applyAlignment="1">
      <alignment horizontal="center" vertical="center"/>
    </xf>
    <xf numFmtId="49" fontId="1" fillId="0" borderId="169" xfId="4" applyNumberFormat="1" applyFont="1" applyBorder="1" applyAlignment="1">
      <alignment vertical="center" wrapText="1"/>
    </xf>
    <xf numFmtId="0" fontId="1" fillId="0" borderId="35" xfId="0" applyFont="1" applyBorder="1" applyAlignment="1">
      <alignment horizontal="center" wrapText="1"/>
    </xf>
    <xf numFmtId="0" fontId="1" fillId="0" borderId="35" xfId="0" applyFont="1" applyBorder="1" applyAlignment="1">
      <alignment horizontal="center"/>
    </xf>
    <xf numFmtId="0" fontId="1" fillId="0" borderId="179" xfId="0" applyFont="1" applyBorder="1" applyAlignment="1">
      <alignment horizontal="center"/>
    </xf>
    <xf numFmtId="0" fontId="6" fillId="0" borderId="180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153" xfId="0" applyFont="1" applyBorder="1" applyAlignment="1">
      <alignment horizontal="center"/>
    </xf>
    <xf numFmtId="0" fontId="1" fillId="0" borderId="33" xfId="0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/>
    <xf numFmtId="168" fontId="1" fillId="0" borderId="169" xfId="4" applyNumberFormat="1" applyFont="1" applyBorder="1" applyAlignment="1">
      <alignment horizontal="left" vertical="center"/>
    </xf>
    <xf numFmtId="0" fontId="1" fillId="0" borderId="153" xfId="0" applyFont="1" applyBorder="1"/>
    <xf numFmtId="0" fontId="1" fillId="0" borderId="135" xfId="0" applyFont="1" applyBorder="1" applyAlignment="1">
      <alignment horizontal="center"/>
    </xf>
    <xf numFmtId="0" fontId="1" fillId="0" borderId="162" xfId="0" applyFont="1" applyBorder="1"/>
    <xf numFmtId="0" fontId="1" fillId="0" borderId="181" xfId="0" applyFont="1" applyBorder="1" applyAlignment="1">
      <alignment horizontal="center"/>
    </xf>
    <xf numFmtId="0" fontId="1" fillId="0" borderId="181" xfId="0" applyFont="1" applyBorder="1"/>
    <xf numFmtId="0" fontId="1" fillId="0" borderId="135" xfId="0" applyFont="1" applyBorder="1"/>
    <xf numFmtId="0" fontId="5" fillId="0" borderId="169" xfId="4" applyFont="1" applyBorder="1" applyAlignment="1">
      <alignment horizontal="left" vertical="center"/>
    </xf>
    <xf numFmtId="0" fontId="5" fillId="0" borderId="181" xfId="0" applyFont="1" applyBorder="1" applyAlignment="1">
      <alignment horizontal="center"/>
    </xf>
    <xf numFmtId="0" fontId="5" fillId="0" borderId="153" xfId="0" applyFont="1" applyBorder="1" applyAlignment="1">
      <alignment horizontal="center"/>
    </xf>
    <xf numFmtId="0" fontId="1" fillId="0" borderId="169" xfId="4" applyFont="1" applyBorder="1" applyAlignment="1">
      <alignment horizontal="left" vertical="center"/>
    </xf>
    <xf numFmtId="0" fontId="50" fillId="0" borderId="153" xfId="0" applyFont="1" applyBorder="1" applyAlignment="1">
      <alignment horizontal="center"/>
    </xf>
    <xf numFmtId="0" fontId="50" fillId="0" borderId="169" xfId="4" applyFont="1" applyBorder="1" applyAlignment="1">
      <alignment horizontal="left" vertical="center"/>
    </xf>
    <xf numFmtId="0" fontId="50" fillId="0" borderId="153" xfId="0" applyFont="1" applyBorder="1"/>
    <xf numFmtId="0" fontId="50" fillId="0" borderId="135" xfId="0" applyFont="1" applyBorder="1" applyAlignment="1">
      <alignment horizontal="center"/>
    </xf>
    <xf numFmtId="0" fontId="50" fillId="0" borderId="162" xfId="0" applyFont="1" applyBorder="1"/>
    <xf numFmtId="0" fontId="50" fillId="0" borderId="181" xfId="0" applyFont="1" applyBorder="1" applyAlignment="1">
      <alignment horizontal="center"/>
    </xf>
    <xf numFmtId="0" fontId="50" fillId="0" borderId="181" xfId="0" applyFont="1" applyBorder="1"/>
    <xf numFmtId="0" fontId="50" fillId="0" borderId="135" xfId="0" applyFont="1" applyBorder="1"/>
    <xf numFmtId="49" fontId="58" fillId="0" borderId="67" xfId="0" applyNumberFormat="1" applyFont="1" applyBorder="1" applyAlignment="1">
      <alignment horizontal="center" vertical="center"/>
    </xf>
    <xf numFmtId="49" fontId="50" fillId="0" borderId="169" xfId="4" applyNumberFormat="1" applyFont="1" applyBorder="1" applyAlignment="1">
      <alignment vertical="center" wrapText="1"/>
    </xf>
    <xf numFmtId="0" fontId="50" fillId="0" borderId="153" xfId="0" applyFont="1" applyBorder="1" applyAlignment="1">
      <alignment horizontal="center" wrapText="1"/>
    </xf>
    <xf numFmtId="0" fontId="55" fillId="0" borderId="162" xfId="0" applyFont="1" applyBorder="1" applyAlignment="1">
      <alignment horizontal="center"/>
    </xf>
    <xf numFmtId="0" fontId="50" fillId="0" borderId="181" xfId="0" applyFont="1" applyBorder="1" applyAlignment="1">
      <alignment horizontal="center" wrapText="1"/>
    </xf>
    <xf numFmtId="0" fontId="50" fillId="0" borderId="135" xfId="0" applyFont="1" applyBorder="1" applyAlignment="1">
      <alignment horizontal="center" wrapText="1"/>
    </xf>
    <xf numFmtId="0" fontId="45" fillId="3" borderId="169" xfId="0" applyFont="1" applyFill="1" applyBorder="1" applyAlignment="1">
      <alignment horizontal="left" vertical="center" wrapText="1"/>
    </xf>
    <xf numFmtId="0" fontId="45" fillId="3" borderId="10" xfId="0" applyFont="1" applyFill="1" applyBorder="1" applyAlignment="1">
      <alignment horizontal="center" vertical="center"/>
    </xf>
    <xf numFmtId="0" fontId="45" fillId="3" borderId="6" xfId="0" applyFont="1" applyFill="1" applyBorder="1" applyAlignment="1">
      <alignment horizontal="center" vertical="center"/>
    </xf>
    <xf numFmtId="0" fontId="45" fillId="3" borderId="11" xfId="0" applyFont="1" applyFill="1" applyBorder="1" applyAlignment="1">
      <alignment horizontal="center" vertical="center"/>
    </xf>
    <xf numFmtId="166" fontId="45" fillId="3" borderId="67" xfId="0" applyNumberFormat="1" applyFont="1" applyFill="1" applyBorder="1" applyAlignment="1">
      <alignment horizontal="center"/>
    </xf>
    <xf numFmtId="0" fontId="44" fillId="3" borderId="69" xfId="0" applyFont="1" applyFill="1" applyBorder="1" applyAlignment="1">
      <alignment horizontal="center"/>
    </xf>
    <xf numFmtId="0" fontId="45" fillId="3" borderId="50" xfId="0" applyFont="1" applyFill="1" applyBorder="1" applyAlignment="1">
      <alignment horizontal="center"/>
    </xf>
    <xf numFmtId="0" fontId="45" fillId="3" borderId="6" xfId="0" applyFont="1" applyFill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45" fillId="3" borderId="10" xfId="0" applyFont="1" applyFill="1" applyBorder="1" applyAlignment="1">
      <alignment horizontal="center"/>
    </xf>
    <xf numFmtId="1" fontId="45" fillId="3" borderId="10" xfId="0" applyNumberFormat="1" applyFont="1" applyFill="1" applyBorder="1" applyAlignment="1">
      <alignment horizontal="center"/>
    </xf>
    <xf numFmtId="1" fontId="45" fillId="3" borderId="6" xfId="0" applyNumberFormat="1" applyFont="1" applyFill="1" applyBorder="1" applyAlignment="1">
      <alignment horizontal="center"/>
    </xf>
    <xf numFmtId="0" fontId="1" fillId="3" borderId="135" xfId="0" applyFont="1" applyFill="1" applyBorder="1" applyAlignment="1">
      <alignment horizontal="center"/>
    </xf>
    <xf numFmtId="0" fontId="1" fillId="0" borderId="153" xfId="0" applyFont="1" applyBorder="1" applyAlignment="1">
      <alignment horizontal="center" wrapText="1"/>
    </xf>
    <xf numFmtId="0" fontId="1" fillId="0" borderId="162" xfId="0" applyFont="1" applyBorder="1" applyAlignment="1">
      <alignment horizontal="center"/>
    </xf>
    <xf numFmtId="0" fontId="1" fillId="0" borderId="181" xfId="0" applyFont="1" applyBorder="1" applyAlignment="1">
      <alignment horizontal="center" wrapText="1"/>
    </xf>
    <xf numFmtId="0" fontId="1" fillId="0" borderId="135" xfId="0" applyFont="1" applyBorder="1" applyAlignment="1">
      <alignment horizontal="center" wrapText="1"/>
    </xf>
    <xf numFmtId="49" fontId="1" fillId="0" borderId="169" xfId="4" applyNumberFormat="1" applyFont="1" applyBorder="1" applyAlignment="1">
      <alignment horizontal="left" vertical="center" wrapText="1"/>
    </xf>
    <xf numFmtId="49" fontId="1" fillId="0" borderId="138" xfId="4" applyNumberFormat="1" applyFont="1" applyBorder="1" applyAlignment="1">
      <alignment horizontal="left" vertical="center" wrapText="1"/>
    </xf>
    <xf numFmtId="0" fontId="1" fillId="0" borderId="87" xfId="0" applyFont="1" applyBorder="1" applyAlignment="1">
      <alignment horizontal="center" wrapText="1"/>
    </xf>
    <xf numFmtId="0" fontId="1" fillId="0" borderId="87" xfId="0" applyFont="1" applyBorder="1" applyAlignment="1">
      <alignment horizontal="center"/>
    </xf>
    <xf numFmtId="0" fontId="6" fillId="0" borderId="105" xfId="0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" fillId="0" borderId="10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50" fillId="0" borderId="6" xfId="4" applyNumberFormat="1" applyFont="1" applyBorder="1" applyAlignment="1">
      <alignment horizontal="left" vertical="center" wrapText="1"/>
    </xf>
    <xf numFmtId="0" fontId="50" fillId="0" borderId="6" xfId="0" applyFont="1" applyBorder="1" applyAlignment="1">
      <alignment horizontal="center" wrapText="1"/>
    </xf>
    <xf numFmtId="0" fontId="51" fillId="0" borderId="6" xfId="0" applyFont="1" applyBorder="1" applyAlignment="1">
      <alignment horizontal="center"/>
    </xf>
    <xf numFmtId="0" fontId="50" fillId="0" borderId="8" xfId="0" applyFont="1" applyBorder="1" applyAlignment="1">
      <alignment horizontal="center"/>
    </xf>
    <xf numFmtId="49" fontId="36" fillId="5" borderId="6" xfId="0" applyNumberFormat="1" applyFont="1" applyFill="1" applyBorder="1" applyAlignment="1">
      <alignment horizontal="center" vertical="center"/>
    </xf>
    <xf numFmtId="49" fontId="36" fillId="5" borderId="6" xfId="4" applyNumberFormat="1" applyFont="1" applyFill="1" applyBorder="1" applyAlignment="1">
      <alignment horizontal="left" vertical="center" wrapText="1"/>
    </xf>
    <xf numFmtId="0" fontId="36" fillId="5" borderId="6" xfId="0" applyFont="1" applyFill="1" applyBorder="1" applyAlignment="1">
      <alignment horizontal="center" wrapText="1"/>
    </xf>
    <xf numFmtId="0" fontId="36" fillId="5" borderId="6" xfId="0" applyFont="1" applyFill="1" applyBorder="1" applyAlignment="1">
      <alignment horizontal="center"/>
    </xf>
    <xf numFmtId="0" fontId="49" fillId="5" borderId="6" xfId="0" applyFont="1" applyFill="1" applyBorder="1" applyAlignment="1">
      <alignment horizontal="center"/>
    </xf>
    <xf numFmtId="0" fontId="36" fillId="5" borderId="6" xfId="0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/>
    </xf>
    <xf numFmtId="0" fontId="1" fillId="4" borderId="153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4" borderId="179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 wrapText="1"/>
    </xf>
    <xf numFmtId="0" fontId="1" fillId="4" borderId="35" xfId="0" applyFont="1" applyFill="1" applyBorder="1" applyAlignment="1">
      <alignment horizontal="center" wrapText="1"/>
    </xf>
    <xf numFmtId="0" fontId="1" fillId="4" borderId="179" xfId="0" applyFont="1" applyFill="1" applyBorder="1" applyAlignment="1">
      <alignment horizontal="center" wrapText="1"/>
    </xf>
    <xf numFmtId="0" fontId="1" fillId="4" borderId="35" xfId="0" applyFont="1" applyFill="1" applyBorder="1"/>
    <xf numFmtId="166" fontId="52" fillId="0" borderId="128" xfId="0" applyNumberFormat="1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52" fillId="0" borderId="129" xfId="0" applyFont="1" applyBorder="1" applyAlignment="1">
      <alignment horizontal="center" vertical="center"/>
    </xf>
    <xf numFmtId="172" fontId="1" fillId="0" borderId="181" xfId="0" applyNumberFormat="1" applyFont="1" applyBorder="1" applyAlignment="1">
      <alignment horizontal="center"/>
    </xf>
    <xf numFmtId="172" fontId="1" fillId="0" borderId="106" xfId="0" applyNumberFormat="1" applyFont="1" applyBorder="1" applyAlignment="1">
      <alignment horizontal="center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66" fontId="1" fillId="3" borderId="10" xfId="0" applyNumberFormat="1" applyFont="1" applyFill="1" applyBorder="1" applyAlignment="1">
      <alignment horizontal="center" vertical="center" wrapText="1"/>
    </xf>
    <xf numFmtId="166" fontId="1" fillId="3" borderId="6" xfId="0" applyNumberFormat="1" applyFont="1" applyFill="1" applyBorder="1" applyAlignment="1">
      <alignment horizontal="center" vertical="center" wrapText="1"/>
    </xf>
    <xf numFmtId="166" fontId="1" fillId="3" borderId="1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0" fontId="50" fillId="3" borderId="6" xfId="0" applyFont="1" applyFill="1" applyBorder="1" applyAlignment="1">
      <alignment horizontal="center" vertical="center"/>
    </xf>
    <xf numFmtId="0" fontId="45" fillId="0" borderId="45" xfId="0" applyFont="1" applyBorder="1" applyAlignment="1">
      <alignment horizontal="center"/>
    </xf>
    <xf numFmtId="49" fontId="46" fillId="0" borderId="45" xfId="0" applyNumberFormat="1" applyFont="1" applyBorder="1" applyAlignment="1">
      <alignment horizontal="center" vertical="center" wrapText="1"/>
    </xf>
    <xf numFmtId="49" fontId="48" fillId="0" borderId="69" xfId="0" applyNumberFormat="1" applyFont="1" applyBorder="1" applyAlignment="1">
      <alignment horizontal="center" vertical="center"/>
    </xf>
    <xf numFmtId="49" fontId="45" fillId="0" borderId="182" xfId="0" applyNumberFormat="1" applyFont="1" applyBorder="1" applyAlignment="1">
      <alignment vertical="center" wrapText="1"/>
    </xf>
    <xf numFmtId="0" fontId="45" fillId="0" borderId="63" xfId="0" applyFont="1" applyBorder="1" applyAlignment="1">
      <alignment horizontal="center" vertical="center"/>
    </xf>
    <xf numFmtId="168" fontId="45" fillId="0" borderId="64" xfId="0" applyNumberFormat="1" applyFont="1" applyBorder="1" applyAlignment="1">
      <alignment horizontal="center" vertical="center"/>
    </xf>
    <xf numFmtId="0" fontId="44" fillId="0" borderId="69" xfId="0" applyFont="1" applyBorder="1" applyAlignment="1">
      <alignment horizontal="center"/>
    </xf>
    <xf numFmtId="164" fontId="1" fillId="0" borderId="49" xfId="0" applyNumberFormat="1" applyFont="1" applyBorder="1" applyAlignment="1">
      <alignment vertical="center"/>
    </xf>
    <xf numFmtId="164" fontId="1" fillId="0" borderId="146" xfId="0" applyNumberFormat="1" applyFont="1" applyBorder="1" applyAlignment="1">
      <alignment vertical="center"/>
    </xf>
    <xf numFmtId="0" fontId="50" fillId="4" borderId="6" xfId="4" applyFont="1" applyFill="1" applyBorder="1" applyAlignment="1">
      <alignment horizontal="left" vertical="center" wrapText="1"/>
    </xf>
    <xf numFmtId="164" fontId="1" fillId="0" borderId="6" xfId="0" applyNumberFormat="1" applyFont="1" applyBorder="1" applyAlignment="1">
      <alignment vertical="center"/>
    </xf>
    <xf numFmtId="170" fontId="1" fillId="0" borderId="106" xfId="0" applyNumberFormat="1" applyFont="1" applyBorder="1" applyAlignment="1">
      <alignment horizontal="center"/>
    </xf>
    <xf numFmtId="1" fontId="52" fillId="0" borderId="33" xfId="0" applyNumberFormat="1" applyFont="1" applyBorder="1" applyAlignment="1">
      <alignment horizontal="center" vertical="center"/>
    </xf>
    <xf numFmtId="1" fontId="52" fillId="0" borderId="34" xfId="0" applyNumberFormat="1" applyFont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 wrapText="1"/>
    </xf>
    <xf numFmtId="49" fontId="5" fillId="6" borderId="6" xfId="0" applyNumberFormat="1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center" vertical="center" wrapText="1"/>
    </xf>
    <xf numFmtId="165" fontId="5" fillId="6" borderId="8" xfId="0" applyNumberFormat="1" applyFont="1" applyFill="1" applyBorder="1" applyAlignment="1">
      <alignment horizontal="center" vertical="center"/>
    </xf>
    <xf numFmtId="166" fontId="52" fillId="6" borderId="155" xfId="0" applyNumberFormat="1" applyFont="1" applyFill="1" applyBorder="1" applyAlignment="1">
      <alignment horizontal="center" vertical="center"/>
    </xf>
    <xf numFmtId="1" fontId="5" fillId="6" borderId="10" xfId="0" applyNumberFormat="1" applyFont="1" applyFill="1" applyBorder="1" applyAlignment="1">
      <alignment horizontal="center" vertical="center"/>
    </xf>
    <xf numFmtId="166" fontId="5" fillId="6" borderId="6" xfId="0" applyNumberFormat="1" applyFont="1" applyFill="1" applyBorder="1" applyAlignment="1">
      <alignment horizontal="center" vertical="center"/>
    </xf>
    <xf numFmtId="166" fontId="5" fillId="6" borderId="11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0" fillId="6" borderId="0" xfId="0" applyFill="1"/>
    <xf numFmtId="49" fontId="1" fillId="6" borderId="6" xfId="0" applyNumberFormat="1" applyFont="1" applyFill="1" applyBorder="1" applyAlignment="1">
      <alignment horizontal="right" vertical="center" wrapText="1"/>
    </xf>
    <xf numFmtId="165" fontId="1" fillId="6" borderId="8" xfId="0" applyNumberFormat="1" applyFont="1" applyFill="1" applyBorder="1" applyAlignment="1">
      <alignment horizontal="center" vertical="center"/>
    </xf>
    <xf numFmtId="166" fontId="50" fillId="6" borderId="155" xfId="0" applyNumberFormat="1" applyFont="1" applyFill="1" applyBorder="1" applyAlignment="1">
      <alignment horizontal="center" vertical="center"/>
    </xf>
    <xf numFmtId="1" fontId="1" fillId="6" borderId="10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 wrapText="1"/>
    </xf>
    <xf numFmtId="164" fontId="1" fillId="6" borderId="11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49" fontId="1" fillId="6" borderId="10" xfId="0" applyNumberFormat="1" applyFont="1" applyFill="1" applyBorder="1" applyAlignment="1">
      <alignment horizontal="center" vertical="center" wrapText="1"/>
    </xf>
    <xf numFmtId="49" fontId="1" fillId="6" borderId="8" xfId="0" applyNumberFormat="1" applyFont="1" applyFill="1" applyBorder="1" applyAlignment="1">
      <alignment horizontal="center" vertical="center" wrapText="1"/>
    </xf>
    <xf numFmtId="0" fontId="50" fillId="6" borderId="67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 wrapText="1"/>
    </xf>
    <xf numFmtId="1" fontId="1" fillId="6" borderId="6" xfId="0" applyNumberFormat="1" applyFont="1" applyFill="1" applyBorder="1" applyAlignment="1">
      <alignment horizontal="center" vertical="center"/>
    </xf>
    <xf numFmtId="166" fontId="1" fillId="6" borderId="18" xfId="0" applyNumberFormat="1" applyFont="1" applyFill="1" applyBorder="1" applyAlignment="1">
      <alignment horizontal="center" vertical="center" wrapText="1"/>
    </xf>
    <xf numFmtId="166" fontId="1" fillId="6" borderId="6" xfId="0" applyNumberFormat="1" applyFont="1" applyFill="1" applyBorder="1" applyAlignment="1">
      <alignment horizontal="center" vertical="center" wrapText="1"/>
    </xf>
    <xf numFmtId="166" fontId="1" fillId="6" borderId="11" xfId="0" applyNumberFormat="1" applyFont="1" applyFill="1" applyBorder="1" applyAlignment="1">
      <alignment horizontal="center" vertical="center" wrapText="1"/>
    </xf>
    <xf numFmtId="166" fontId="1" fillId="6" borderId="10" xfId="0" applyNumberFormat="1" applyFont="1" applyFill="1" applyBorder="1" applyAlignment="1">
      <alignment horizontal="center" vertical="center" wrapText="1"/>
    </xf>
    <xf numFmtId="0" fontId="42" fillId="6" borderId="0" xfId="0" applyFont="1" applyFill="1"/>
    <xf numFmtId="0" fontId="1" fillId="6" borderId="71" xfId="0" applyFont="1" applyFill="1" applyBorder="1" applyAlignment="1">
      <alignment horizontal="center" vertical="center" wrapText="1"/>
    </xf>
    <xf numFmtId="164" fontId="1" fillId="6" borderId="49" xfId="0" applyNumberFormat="1" applyFont="1" applyFill="1" applyBorder="1" applyAlignment="1">
      <alignment vertical="center"/>
    </xf>
    <xf numFmtId="164" fontId="1" fillId="6" borderId="146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left" vertical="center" wrapText="1"/>
    </xf>
    <xf numFmtId="0" fontId="44" fillId="6" borderId="134" xfId="0" applyFont="1" applyFill="1" applyBorder="1" applyAlignment="1">
      <alignment horizontal="center"/>
    </xf>
    <xf numFmtId="0" fontId="45" fillId="6" borderId="12" xfId="0" applyFont="1" applyFill="1" applyBorder="1" applyAlignment="1">
      <alignment horizontal="center"/>
    </xf>
    <xf numFmtId="0" fontId="1" fillId="6" borderId="74" xfId="0" applyFont="1" applyFill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 vertical="center" wrapText="1"/>
    </xf>
    <xf numFmtId="0" fontId="1" fillId="6" borderId="81" xfId="0" applyFont="1" applyFill="1" applyBorder="1" applyAlignment="1">
      <alignment horizontal="center" vertical="center" wrapText="1"/>
    </xf>
    <xf numFmtId="49" fontId="1" fillId="6" borderId="169" xfId="4" applyNumberFormat="1" applyFont="1" applyFill="1" applyBorder="1" applyAlignment="1">
      <alignment vertical="center" wrapText="1"/>
    </xf>
    <xf numFmtId="0" fontId="1" fillId="6" borderId="35" xfId="0" applyFont="1" applyFill="1" applyBorder="1" applyAlignment="1">
      <alignment horizontal="center" wrapText="1"/>
    </xf>
    <xf numFmtId="0" fontId="1" fillId="6" borderId="35" xfId="0" applyFont="1" applyFill="1" applyBorder="1" applyAlignment="1">
      <alignment horizontal="center"/>
    </xf>
    <xf numFmtId="0" fontId="1" fillId="6" borderId="179" xfId="0" applyFont="1" applyFill="1" applyBorder="1" applyAlignment="1">
      <alignment horizontal="center"/>
    </xf>
    <xf numFmtId="0" fontId="6" fillId="6" borderId="180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 wrapText="1"/>
    </xf>
    <xf numFmtId="0" fontId="1" fillId="6" borderId="179" xfId="0" applyFont="1" applyFill="1" applyBorder="1" applyAlignment="1">
      <alignment horizontal="center" wrapText="1"/>
    </xf>
    <xf numFmtId="0" fontId="1" fillId="6" borderId="35" xfId="0" applyFont="1" applyFill="1" applyBorder="1"/>
    <xf numFmtId="168" fontId="1" fillId="6" borderId="169" xfId="4" applyNumberFormat="1" applyFont="1" applyFill="1" applyBorder="1" applyAlignment="1">
      <alignment horizontal="left" vertical="center"/>
    </xf>
    <xf numFmtId="0" fontId="1" fillId="6" borderId="153" xfId="0" applyFont="1" applyFill="1" applyBorder="1"/>
    <xf numFmtId="0" fontId="1" fillId="6" borderId="135" xfId="0" applyFont="1" applyFill="1" applyBorder="1" applyAlignment="1">
      <alignment horizontal="center"/>
    </xf>
    <xf numFmtId="0" fontId="1" fillId="6" borderId="162" xfId="0" applyFont="1" applyFill="1" applyBorder="1"/>
    <xf numFmtId="0" fontId="1" fillId="6" borderId="181" xfId="0" applyFont="1" applyFill="1" applyBorder="1" applyAlignment="1">
      <alignment horizontal="center"/>
    </xf>
    <xf numFmtId="0" fontId="1" fillId="6" borderId="181" xfId="0" applyFont="1" applyFill="1" applyBorder="1"/>
    <xf numFmtId="0" fontId="1" fillId="6" borderId="135" xfId="0" applyFont="1" applyFill="1" applyBorder="1"/>
    <xf numFmtId="0" fontId="5" fillId="6" borderId="169" xfId="4" applyFont="1" applyFill="1" applyBorder="1" applyAlignment="1">
      <alignment horizontal="left" vertical="center"/>
    </xf>
    <xf numFmtId="0" fontId="5" fillId="6" borderId="181" xfId="0" applyFont="1" applyFill="1" applyBorder="1" applyAlignment="1">
      <alignment horizontal="center"/>
    </xf>
    <xf numFmtId="0" fontId="5" fillId="6" borderId="153" xfId="0" applyFont="1" applyFill="1" applyBorder="1" applyAlignment="1">
      <alignment horizontal="center"/>
    </xf>
    <xf numFmtId="0" fontId="1" fillId="6" borderId="169" xfId="4" applyFont="1" applyFill="1" applyBorder="1" applyAlignment="1">
      <alignment horizontal="left" vertical="center"/>
    </xf>
    <xf numFmtId="172" fontId="1" fillId="6" borderId="181" xfId="0" applyNumberFormat="1" applyFont="1" applyFill="1" applyBorder="1" applyAlignment="1">
      <alignment horizontal="center"/>
    </xf>
    <xf numFmtId="0" fontId="45" fillId="6" borderId="6" xfId="0" applyFont="1" applyFill="1" applyBorder="1" applyAlignment="1">
      <alignment horizontal="center"/>
    </xf>
    <xf numFmtId="0" fontId="1" fillId="6" borderId="153" xfId="0" applyFont="1" applyFill="1" applyBorder="1" applyAlignment="1">
      <alignment horizontal="center" wrapText="1"/>
    </xf>
    <xf numFmtId="0" fontId="1" fillId="6" borderId="162" xfId="0" applyFont="1" applyFill="1" applyBorder="1" applyAlignment="1">
      <alignment horizontal="center"/>
    </xf>
    <xf numFmtId="0" fontId="1" fillId="6" borderId="181" xfId="0" applyFont="1" applyFill="1" applyBorder="1" applyAlignment="1">
      <alignment horizontal="center" wrapText="1"/>
    </xf>
    <xf numFmtId="0" fontId="1" fillId="6" borderId="135" xfId="0" applyFont="1" applyFill="1" applyBorder="1" applyAlignment="1">
      <alignment horizontal="center" wrapText="1"/>
    </xf>
    <xf numFmtId="49" fontId="1" fillId="6" borderId="169" xfId="4" applyNumberFormat="1" applyFont="1" applyFill="1" applyBorder="1" applyAlignment="1">
      <alignment horizontal="left" vertical="center" wrapText="1"/>
    </xf>
    <xf numFmtId="49" fontId="1" fillId="6" borderId="138" xfId="4" applyNumberFormat="1" applyFont="1" applyFill="1" applyBorder="1" applyAlignment="1">
      <alignment horizontal="left" vertical="center" wrapText="1"/>
    </xf>
    <xf numFmtId="0" fontId="1" fillId="6" borderId="87" xfId="0" applyFont="1" applyFill="1" applyBorder="1" applyAlignment="1">
      <alignment horizontal="center" wrapText="1"/>
    </xf>
    <xf numFmtId="0" fontId="1" fillId="6" borderId="8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6" fillId="6" borderId="105" xfId="0" applyFont="1" applyFill="1" applyBorder="1" applyAlignment="1">
      <alignment horizontal="center"/>
    </xf>
    <xf numFmtId="172" fontId="1" fillId="6" borderId="106" xfId="0" applyNumberFormat="1" applyFont="1" applyFill="1" applyBorder="1" applyAlignment="1">
      <alignment horizontal="center"/>
    </xf>
    <xf numFmtId="170" fontId="1" fillId="6" borderId="106" xfId="0" applyNumberFormat="1" applyFont="1" applyFill="1" applyBorder="1" applyAlignment="1">
      <alignment horizontal="center"/>
    </xf>
    <xf numFmtId="0" fontId="1" fillId="6" borderId="10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6" borderId="106" xfId="0" applyFont="1" applyFill="1" applyBorder="1" applyAlignment="1">
      <alignment horizontal="center"/>
    </xf>
    <xf numFmtId="49" fontId="36" fillId="6" borderId="6" xfId="0" applyNumberFormat="1" applyFont="1" applyFill="1" applyBorder="1" applyAlignment="1">
      <alignment horizontal="center" vertical="center"/>
    </xf>
    <xf numFmtId="49" fontId="36" fillId="6" borderId="6" xfId="4" applyNumberFormat="1" applyFont="1" applyFill="1" applyBorder="1" applyAlignment="1">
      <alignment horizontal="left" vertical="center" wrapText="1"/>
    </xf>
    <xf numFmtId="0" fontId="36" fillId="6" borderId="6" xfId="0" applyFont="1" applyFill="1" applyBorder="1" applyAlignment="1">
      <alignment horizontal="center" wrapText="1"/>
    </xf>
    <xf numFmtId="0" fontId="36" fillId="6" borderId="6" xfId="0" applyFont="1" applyFill="1" applyBorder="1" applyAlignment="1">
      <alignment horizontal="center"/>
    </xf>
    <xf numFmtId="0" fontId="49" fillId="6" borderId="6" xfId="0" applyFont="1" applyFill="1" applyBorder="1" applyAlignment="1">
      <alignment horizontal="center"/>
    </xf>
    <xf numFmtId="0" fontId="36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49" fontId="36" fillId="6" borderId="69" xfId="0" applyNumberFormat="1" applyFont="1" applyFill="1" applyBorder="1" applyAlignment="1">
      <alignment horizontal="center" vertical="center"/>
    </xf>
    <xf numFmtId="49" fontId="1" fillId="6" borderId="182" xfId="0" applyNumberFormat="1" applyFont="1" applyFill="1" applyBorder="1" applyAlignment="1">
      <alignment vertic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6" borderId="63" xfId="0" applyFont="1" applyFill="1" applyBorder="1" applyAlignment="1">
      <alignment horizontal="center" vertical="center"/>
    </xf>
    <xf numFmtId="168" fontId="1" fillId="6" borderId="64" xfId="0" applyNumberFormat="1" applyFont="1" applyFill="1" applyBorder="1" applyAlignment="1">
      <alignment horizontal="center" vertical="center"/>
    </xf>
    <xf numFmtId="0" fontId="5" fillId="6" borderId="69" xfId="0" applyFont="1" applyFill="1" applyBorder="1" applyAlignment="1">
      <alignment horizontal="center"/>
    </xf>
    <xf numFmtId="0" fontId="1" fillId="6" borderId="50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64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 vertical="center" wrapText="1"/>
    </xf>
    <xf numFmtId="0" fontId="1" fillId="6" borderId="64" xfId="0" applyFont="1" applyFill="1" applyBorder="1" applyAlignment="1">
      <alignment horizontal="center" vertical="center" wrapText="1"/>
    </xf>
    <xf numFmtId="1" fontId="1" fillId="6" borderId="50" xfId="0" applyNumberFormat="1" applyFont="1" applyFill="1" applyBorder="1" applyAlignment="1">
      <alignment horizontal="center"/>
    </xf>
    <xf numFmtId="49" fontId="36" fillId="6" borderId="134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/>
    </xf>
    <xf numFmtId="168" fontId="1" fillId="6" borderId="13" xfId="0" applyNumberFormat="1" applyFont="1" applyFill="1" applyBorder="1" applyAlignment="1">
      <alignment horizontal="center" vertical="center"/>
    </xf>
    <xf numFmtId="0" fontId="5" fillId="6" borderId="134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49" fontId="36" fillId="6" borderId="67" xfId="0" applyNumberFormat="1" applyFont="1" applyFill="1" applyBorder="1" applyAlignment="1">
      <alignment horizontal="center" vertical="center"/>
    </xf>
    <xf numFmtId="0" fontId="7" fillId="6" borderId="162" xfId="0" applyFont="1" applyFill="1" applyBorder="1" applyAlignment="1">
      <alignment horizontal="center"/>
    </xf>
    <xf numFmtId="0" fontId="1" fillId="6" borderId="169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166" fontId="1" fillId="6" borderId="67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1" fontId="1" fillId="6" borderId="10" xfId="0" applyNumberFormat="1" applyFont="1" applyFill="1" applyBorder="1" applyAlignment="1">
      <alignment horizontal="center"/>
    </xf>
    <xf numFmtId="1" fontId="1" fillId="6" borderId="6" xfId="0" applyNumberFormat="1" applyFont="1" applyFill="1" applyBorder="1" applyAlignment="1">
      <alignment horizontal="center"/>
    </xf>
    <xf numFmtId="49" fontId="1" fillId="6" borderId="6" xfId="4" applyNumberFormat="1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 wrapText="1"/>
    </xf>
    <xf numFmtId="0" fontId="1" fillId="6" borderId="134" xfId="4" applyFont="1" applyFill="1" applyBorder="1" applyAlignment="1">
      <alignment horizontal="center" vertical="center"/>
    </xf>
    <xf numFmtId="0" fontId="1" fillId="6" borderId="104" xfId="4" applyFont="1" applyFill="1" applyBorder="1" applyAlignment="1">
      <alignment horizontal="left" vertical="center" wrapText="1"/>
    </xf>
    <xf numFmtId="0" fontId="6" fillId="6" borderId="12" xfId="4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/>
    </xf>
    <xf numFmtId="0" fontId="6" fillId="6" borderId="13" xfId="4" applyFont="1" applyFill="1" applyBorder="1" applyAlignment="1">
      <alignment horizontal="center" vertical="center"/>
    </xf>
    <xf numFmtId="172" fontId="1" fillId="6" borderId="104" xfId="4" applyNumberFormat="1" applyFont="1" applyFill="1" applyBorder="1" applyAlignment="1">
      <alignment horizontal="center" vertical="center"/>
    </xf>
    <xf numFmtId="0" fontId="1" fillId="6" borderId="7" xfId="4" applyFont="1" applyFill="1" applyBorder="1" applyAlignment="1">
      <alignment horizontal="center" vertical="center" wrapText="1"/>
    </xf>
    <xf numFmtId="0" fontId="1" fillId="6" borderId="70" xfId="4" applyFont="1" applyFill="1" applyBorder="1" applyAlignment="1">
      <alignment horizontal="center" vertical="center" wrapText="1"/>
    </xf>
    <xf numFmtId="49" fontId="46" fillId="6" borderId="6" xfId="0" applyNumberFormat="1" applyFont="1" applyFill="1" applyBorder="1" applyAlignment="1">
      <alignment horizontal="center" vertical="center" wrapText="1"/>
    </xf>
    <xf numFmtId="0" fontId="1" fillId="6" borderId="6" xfId="4" applyFont="1" applyFill="1" applyBorder="1" applyAlignment="1">
      <alignment horizontal="center" vertical="center" wrapText="1"/>
    </xf>
    <xf numFmtId="0" fontId="1" fillId="6" borderId="100" xfId="0" applyFont="1" applyFill="1" applyBorder="1" applyAlignment="1">
      <alignment horizontal="center" vertical="center" wrapText="1"/>
    </xf>
    <xf numFmtId="0" fontId="1" fillId="6" borderId="176" xfId="0" applyFont="1" applyFill="1" applyBorder="1" applyAlignment="1">
      <alignment horizontal="center" vertical="center" wrapText="1"/>
    </xf>
    <xf numFmtId="0" fontId="1" fillId="6" borderId="101" xfId="0" applyFont="1" applyFill="1" applyBorder="1" applyAlignment="1">
      <alignment horizontal="center" vertical="center" wrapText="1"/>
    </xf>
    <xf numFmtId="0" fontId="1" fillId="6" borderId="67" xfId="4" applyFont="1" applyFill="1" applyBorder="1" applyAlignment="1">
      <alignment horizontal="center" vertical="center"/>
    </xf>
    <xf numFmtId="0" fontId="6" fillId="6" borderId="10" xfId="4" applyFont="1" applyFill="1" applyBorder="1" applyAlignment="1">
      <alignment horizontal="center" vertical="center"/>
    </xf>
    <xf numFmtId="0" fontId="1" fillId="6" borderId="6" xfId="4" applyFont="1" applyFill="1" applyBorder="1" applyAlignment="1">
      <alignment horizontal="center" vertical="center"/>
    </xf>
    <xf numFmtId="0" fontId="6" fillId="6" borderId="11" xfId="4" applyFont="1" applyFill="1" applyBorder="1" applyAlignment="1">
      <alignment horizontal="center" vertical="center"/>
    </xf>
    <xf numFmtId="172" fontId="1" fillId="6" borderId="76" xfId="4" applyNumberFormat="1" applyFont="1" applyFill="1" applyBorder="1" applyAlignment="1">
      <alignment horizontal="center" vertical="center"/>
    </xf>
    <xf numFmtId="0" fontId="1" fillId="6" borderId="8" xfId="4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74" xfId="4" applyFont="1" applyFill="1" applyBorder="1" applyAlignment="1">
      <alignment horizontal="center" vertical="center"/>
    </xf>
    <xf numFmtId="0" fontId="1" fillId="6" borderId="151" xfId="4" applyFont="1" applyFill="1" applyBorder="1" applyAlignment="1">
      <alignment horizontal="left" vertical="center" wrapText="1"/>
    </xf>
    <xf numFmtId="0" fontId="6" fillId="6" borderId="66" xfId="4" applyFont="1" applyFill="1" applyBorder="1" applyAlignment="1">
      <alignment horizontal="center" vertical="center"/>
    </xf>
    <xf numFmtId="0" fontId="1" fillId="6" borderId="45" xfId="4" applyFont="1" applyFill="1" applyBorder="1" applyAlignment="1">
      <alignment horizontal="center" vertical="center"/>
    </xf>
    <xf numFmtId="0" fontId="6" fillId="6" borderId="46" xfId="4" applyFont="1" applyFill="1" applyBorder="1" applyAlignment="1">
      <alignment horizontal="center" vertical="center"/>
    </xf>
    <xf numFmtId="172" fontId="1" fillId="6" borderId="177" xfId="4" applyNumberFormat="1" applyFont="1" applyFill="1" applyBorder="1" applyAlignment="1">
      <alignment horizontal="center" vertical="center"/>
    </xf>
    <xf numFmtId="0" fontId="44" fillId="6" borderId="178" xfId="0" applyFont="1" applyFill="1" applyBorder="1" applyAlignment="1">
      <alignment horizontal="center"/>
    </xf>
    <xf numFmtId="0" fontId="45" fillId="6" borderId="55" xfId="0" applyFont="1" applyFill="1" applyBorder="1" applyAlignment="1">
      <alignment horizontal="center"/>
    </xf>
    <xf numFmtId="0" fontId="1" fillId="6" borderId="45" xfId="4" applyFont="1" applyFill="1" applyBorder="1" applyAlignment="1">
      <alignment horizontal="center" vertical="center" wrapText="1"/>
    </xf>
    <xf numFmtId="0" fontId="1" fillId="6" borderId="124" xfId="4" applyFont="1" applyFill="1" applyBorder="1" applyAlignment="1">
      <alignment horizontal="center" vertical="center" wrapText="1"/>
    </xf>
    <xf numFmtId="0" fontId="45" fillId="6" borderId="45" xfId="0" applyFont="1" applyFill="1" applyBorder="1" applyAlignment="1">
      <alignment horizontal="center"/>
    </xf>
    <xf numFmtId="49" fontId="46" fillId="6" borderId="45" xfId="0" applyNumberFormat="1" applyFont="1" applyFill="1" applyBorder="1" applyAlignment="1">
      <alignment horizontal="center" vertical="center" wrapText="1"/>
    </xf>
    <xf numFmtId="0" fontId="0" fillId="6" borderId="6" xfId="0" applyFill="1" applyBorder="1"/>
    <xf numFmtId="0" fontId="50" fillId="6" borderId="9" xfId="4" applyFont="1" applyFill="1" applyBorder="1" applyAlignment="1">
      <alignment horizontal="center" vertical="center"/>
    </xf>
    <xf numFmtId="0" fontId="50" fillId="6" borderId="9" xfId="4" applyFont="1" applyFill="1" applyBorder="1" applyAlignment="1">
      <alignment horizontal="left" vertical="center" wrapText="1"/>
    </xf>
    <xf numFmtId="0" fontId="51" fillId="6" borderId="9" xfId="4" applyFont="1" applyFill="1" applyBorder="1" applyAlignment="1">
      <alignment horizontal="center" vertical="center"/>
    </xf>
    <xf numFmtId="172" fontId="50" fillId="6" borderId="9" xfId="4" applyNumberFormat="1" applyFont="1" applyFill="1" applyBorder="1" applyAlignment="1">
      <alignment horizontal="center" vertical="center"/>
    </xf>
    <xf numFmtId="0" fontId="52" fillId="6" borderId="9" xfId="0" applyFont="1" applyFill="1" applyBorder="1" applyAlignment="1">
      <alignment horizontal="center"/>
    </xf>
    <xf numFmtId="0" fontId="50" fillId="6" borderId="9" xfId="0" applyFont="1" applyFill="1" applyBorder="1" applyAlignment="1">
      <alignment horizontal="center"/>
    </xf>
    <xf numFmtId="0" fontId="50" fillId="6" borderId="9" xfId="4" applyFont="1" applyFill="1" applyBorder="1" applyAlignment="1">
      <alignment horizontal="center" vertical="center" wrapText="1"/>
    </xf>
    <xf numFmtId="0" fontId="45" fillId="6" borderId="9" xfId="0" applyFont="1" applyFill="1" applyBorder="1" applyAlignment="1">
      <alignment horizontal="center"/>
    </xf>
    <xf numFmtId="49" fontId="57" fillId="6" borderId="9" xfId="0" applyNumberFormat="1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vertical="center"/>
    </xf>
    <xf numFmtId="49" fontId="3" fillId="0" borderId="31" xfId="0" applyNumberFormat="1" applyFont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vertical="center" wrapText="1"/>
    </xf>
    <xf numFmtId="49" fontId="1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 wrapText="1"/>
    </xf>
    <xf numFmtId="1" fontId="5" fillId="6" borderId="8" xfId="0" applyNumberFormat="1" applyFont="1" applyFill="1" applyBorder="1" applyAlignment="1">
      <alignment horizontal="center" vertical="center" wrapText="1"/>
    </xf>
    <xf numFmtId="0" fontId="50" fillId="6" borderId="6" xfId="0" applyFont="1" applyFill="1" applyBorder="1" applyAlignment="1">
      <alignment horizontal="center" vertical="center"/>
    </xf>
    <xf numFmtId="49" fontId="1" fillId="6" borderId="66" xfId="0" applyNumberFormat="1" applyFont="1" applyFill="1" applyBorder="1" applyAlignment="1">
      <alignment horizontal="center" vertical="center" wrapText="1"/>
    </xf>
    <xf numFmtId="49" fontId="1" fillId="6" borderId="45" xfId="0" applyNumberFormat="1" applyFont="1" applyFill="1" applyBorder="1" applyAlignment="1">
      <alignment vertical="center" wrapText="1"/>
    </xf>
    <xf numFmtId="0" fontId="1" fillId="6" borderId="45" xfId="0" applyFont="1" applyFill="1" applyBorder="1" applyAlignment="1">
      <alignment horizontal="center" vertical="center" wrapText="1"/>
    </xf>
    <xf numFmtId="0" fontId="52" fillId="6" borderId="45" xfId="0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 wrapText="1"/>
    </xf>
    <xf numFmtId="1" fontId="5" fillId="6" borderId="45" xfId="0" applyNumberFormat="1" applyFont="1" applyFill="1" applyBorder="1" applyAlignment="1">
      <alignment horizontal="center" vertical="center"/>
    </xf>
    <xf numFmtId="0" fontId="5" fillId="6" borderId="45" xfId="0" applyFont="1" applyFill="1" applyBorder="1" applyAlignment="1">
      <alignment horizontal="center" vertical="center"/>
    </xf>
    <xf numFmtId="0" fontId="5" fillId="6" borderId="124" xfId="0" applyFont="1" applyFill="1" applyBorder="1" applyAlignment="1">
      <alignment horizontal="center" vertical="center" wrapText="1"/>
    </xf>
    <xf numFmtId="166" fontId="1" fillId="6" borderId="66" xfId="0" applyNumberFormat="1" applyFont="1" applyFill="1" applyBorder="1" applyAlignment="1">
      <alignment horizontal="center" vertical="center" wrapText="1"/>
    </xf>
    <xf numFmtId="166" fontId="1" fillId="6" borderId="45" xfId="0" applyNumberFormat="1" applyFont="1" applyFill="1" applyBorder="1" applyAlignment="1">
      <alignment horizontal="center" vertical="center" wrapText="1"/>
    </xf>
    <xf numFmtId="166" fontId="1" fillId="6" borderId="46" xfId="0" applyNumberFormat="1" applyFont="1" applyFill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/>
    </xf>
    <xf numFmtId="49" fontId="1" fillId="0" borderId="170" xfId="0" applyNumberFormat="1" applyFont="1" applyBorder="1" applyAlignment="1">
      <alignment horizontal="left" vertical="center" wrapText="1"/>
    </xf>
    <xf numFmtId="0" fontId="6" fillId="0" borderId="114" xfId="0" applyFont="1" applyBorder="1" applyAlignment="1">
      <alignment horizontal="center" vertical="center"/>
    </xf>
    <xf numFmtId="166" fontId="1" fillId="0" borderId="170" xfId="0" applyNumberFormat="1" applyFont="1" applyBorder="1" applyAlignment="1">
      <alignment horizontal="center" vertical="center"/>
    </xf>
    <xf numFmtId="164" fontId="1" fillId="0" borderId="113" xfId="0" applyNumberFormat="1" applyFont="1" applyBorder="1" applyAlignment="1">
      <alignment horizontal="center" vertical="center" wrapText="1"/>
    </xf>
    <xf numFmtId="49" fontId="5" fillId="0" borderId="170" xfId="0" applyNumberFormat="1" applyFont="1" applyBorder="1" applyAlignment="1">
      <alignment horizontal="left" vertical="center" wrapText="1"/>
    </xf>
    <xf numFmtId="166" fontId="5" fillId="0" borderId="170" xfId="0" applyNumberFormat="1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164" fontId="5" fillId="0" borderId="113" xfId="0" applyNumberFormat="1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49" fontId="1" fillId="0" borderId="171" xfId="0" applyNumberFormat="1" applyFont="1" applyBorder="1" applyAlignment="1">
      <alignment horizontal="right" vertical="center" wrapText="1"/>
    </xf>
    <xf numFmtId="0" fontId="6" fillId="0" borderId="119" xfId="0" applyFont="1" applyBorder="1" applyAlignment="1">
      <alignment horizontal="center" vertical="center"/>
    </xf>
    <xf numFmtId="164" fontId="1" fillId="0" borderId="117" xfId="0" applyNumberFormat="1" applyFont="1" applyBorder="1" applyAlignment="1">
      <alignment horizontal="center" vertical="center" wrapText="1"/>
    </xf>
    <xf numFmtId="0" fontId="1" fillId="0" borderId="172" xfId="0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right" vertical="center" wrapText="1"/>
    </xf>
    <xf numFmtId="49" fontId="1" fillId="0" borderId="9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center" vertical="center" wrapText="1"/>
    </xf>
    <xf numFmtId="166" fontId="59" fillId="0" borderId="97" xfId="0" applyNumberFormat="1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 wrapText="1"/>
    </xf>
    <xf numFmtId="164" fontId="59" fillId="0" borderId="7" xfId="0" applyNumberFormat="1" applyFont="1" applyBorder="1" applyAlignment="1">
      <alignment horizontal="center" vertical="center" wrapText="1"/>
    </xf>
    <xf numFmtId="1" fontId="59" fillId="0" borderId="7" xfId="0" applyNumberFormat="1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166" fontId="59" fillId="6" borderId="155" xfId="0" applyNumberFormat="1" applyFont="1" applyFill="1" applyBorder="1" applyAlignment="1">
      <alignment horizontal="center" vertical="center"/>
    </xf>
    <xf numFmtId="166" fontId="60" fillId="6" borderId="155" xfId="0" applyNumberFormat="1" applyFont="1" applyFill="1" applyBorder="1" applyAlignment="1">
      <alignment horizontal="center" vertical="center"/>
    </xf>
    <xf numFmtId="166" fontId="60" fillId="0" borderId="155" xfId="0" applyNumberFormat="1" applyFont="1" applyBorder="1" applyAlignment="1">
      <alignment horizontal="center" vertical="center"/>
    </xf>
    <xf numFmtId="1" fontId="60" fillId="0" borderId="10" xfId="0" applyNumberFormat="1" applyFont="1" applyBorder="1" applyAlignment="1">
      <alignment horizontal="center" vertical="center"/>
    </xf>
    <xf numFmtId="164" fontId="60" fillId="0" borderId="6" xfId="0" applyNumberFormat="1" applyFont="1" applyBorder="1" applyAlignment="1">
      <alignment horizontal="center" vertical="center" wrapText="1"/>
    </xf>
    <xf numFmtId="1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33" fillId="0" borderId="0" xfId="0" applyFont="1"/>
    <xf numFmtId="0" fontId="33" fillId="6" borderId="0" xfId="0" applyFont="1" applyFill="1"/>
    <xf numFmtId="169" fontId="5" fillId="0" borderId="63" xfId="0" applyNumberFormat="1" applyFont="1" applyBorder="1" applyAlignment="1">
      <alignment horizontal="center" vertical="center"/>
    </xf>
    <xf numFmtId="169" fontId="5" fillId="0" borderId="64" xfId="0" applyNumberFormat="1" applyFont="1" applyBorder="1" applyAlignment="1">
      <alignment horizontal="center" vertical="center"/>
    </xf>
    <xf numFmtId="168" fontId="5" fillId="4" borderId="11" xfId="0" applyNumberFormat="1" applyFont="1" applyFill="1" applyBorder="1" applyAlignment="1">
      <alignment horizontal="center" vertical="center"/>
    </xf>
    <xf numFmtId="0" fontId="63" fillId="0" borderId="0" xfId="0" applyFont="1"/>
    <xf numFmtId="0" fontId="63" fillId="6" borderId="0" xfId="0" applyFont="1" applyFill="1"/>
    <xf numFmtId="169" fontId="1" fillId="0" borderId="6" xfId="0" applyNumberFormat="1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69" fontId="1" fillId="0" borderId="46" xfId="0" applyNumberFormat="1" applyFont="1" applyBorder="1" applyAlignment="1">
      <alignment horizontal="center" vertical="center"/>
    </xf>
    <xf numFmtId="49" fontId="36" fillId="0" borderId="6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49" fontId="36" fillId="0" borderId="6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49" fontId="1" fillId="0" borderId="67" xfId="0" applyNumberFormat="1" applyFont="1" applyBorder="1" applyAlignment="1">
      <alignment horizontal="right" vertical="center" wrapText="1"/>
    </xf>
    <xf numFmtId="49" fontId="1" fillId="0" borderId="67" xfId="0" applyNumberFormat="1" applyFont="1" applyBorder="1" applyAlignment="1">
      <alignment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164" fontId="1" fillId="0" borderId="141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6" xfId="0" applyFont="1" applyBorder="1"/>
    <xf numFmtId="172" fontId="1" fillId="0" borderId="10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7" xfId="0" applyFont="1" applyBorder="1"/>
    <xf numFmtId="0" fontId="1" fillId="0" borderId="19" xfId="0" applyFont="1" applyBorder="1"/>
    <xf numFmtId="0" fontId="5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66" fillId="0" borderId="0" xfId="0" applyFont="1"/>
    <xf numFmtId="0" fontId="5" fillId="0" borderId="0" xfId="0" applyFont="1" applyAlignment="1">
      <alignment horizontal="center"/>
    </xf>
    <xf numFmtId="0" fontId="5" fillId="0" borderId="64" xfId="0" applyFont="1" applyBorder="1" applyAlignment="1">
      <alignment horizontal="center" vertical="center" wrapText="1"/>
    </xf>
    <xf numFmtId="0" fontId="68" fillId="0" borderId="0" xfId="0" applyFont="1"/>
    <xf numFmtId="49" fontId="5" fillId="0" borderId="67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 wrapText="1"/>
    </xf>
    <xf numFmtId="164" fontId="39" fillId="0" borderId="6" xfId="0" applyNumberFormat="1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8" fillId="0" borderId="6" xfId="0" applyFont="1" applyBorder="1"/>
    <xf numFmtId="0" fontId="70" fillId="0" borderId="0" xfId="0" applyFont="1"/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66" fontId="33" fillId="0" borderId="0" xfId="0" applyNumberFormat="1" applyFont="1"/>
    <xf numFmtId="166" fontId="5" fillId="6" borderId="46" xfId="0" applyNumberFormat="1" applyFont="1" applyFill="1" applyBorder="1" applyAlignment="1">
      <alignment horizontal="center" vertical="center" wrapText="1"/>
    </xf>
    <xf numFmtId="166" fontId="5" fillId="0" borderId="183" xfId="0" applyNumberFormat="1" applyFont="1" applyBorder="1" applyAlignment="1">
      <alignment horizontal="center" vertical="center"/>
    </xf>
    <xf numFmtId="0" fontId="72" fillId="0" borderId="0" xfId="0" applyFont="1"/>
    <xf numFmtId="0" fontId="71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69" fillId="0" borderId="10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 wrapText="1"/>
    </xf>
    <xf numFmtId="49" fontId="5" fillId="0" borderId="6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5" fillId="0" borderId="183" xfId="0" applyNumberFormat="1" applyFont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1" fillId="0" borderId="6" xfId="4" applyFont="1" applyBorder="1" applyAlignment="1">
      <alignment horizontal="center" vertical="center" wrapText="1"/>
    </xf>
    <xf numFmtId="49" fontId="1" fillId="0" borderId="68" xfId="4" applyNumberFormat="1" applyFont="1" applyBorder="1" applyAlignment="1">
      <alignment vertical="center" wrapText="1"/>
    </xf>
    <xf numFmtId="0" fontId="1" fillId="0" borderId="67" xfId="4" applyFont="1" applyBorder="1" applyAlignment="1">
      <alignment horizontal="left" vertical="center" wrapText="1"/>
    </xf>
    <xf numFmtId="0" fontId="1" fillId="0" borderId="10" xfId="4" applyFont="1" applyBorder="1" applyAlignment="1">
      <alignment horizontal="center" vertical="center" wrapText="1"/>
    </xf>
    <xf numFmtId="0" fontId="1" fillId="0" borderId="11" xfId="4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0" fontId="1" fillId="0" borderId="67" xfId="4" applyFont="1" applyBorder="1" applyAlignment="1">
      <alignment horizontal="left" vertical="center"/>
    </xf>
    <xf numFmtId="0" fontId="1" fillId="0" borderId="68" xfId="4" applyFont="1" applyBorder="1" applyAlignment="1">
      <alignment horizontal="left" vertical="center"/>
    </xf>
    <xf numFmtId="0" fontId="1" fillId="0" borderId="9" xfId="0" applyFont="1" applyBorder="1"/>
    <xf numFmtId="49" fontId="1" fillId="0" borderId="67" xfId="4" applyNumberFormat="1" applyFont="1" applyBorder="1" applyAlignment="1">
      <alignment vertical="center" wrapText="1"/>
    </xf>
    <xf numFmtId="49" fontId="1" fillId="0" borderId="67" xfId="4" applyNumberFormat="1" applyFont="1" applyBorder="1" applyAlignment="1">
      <alignment horizontal="left" vertical="center" wrapText="1"/>
    </xf>
    <xf numFmtId="49" fontId="1" fillId="0" borderId="68" xfId="4" applyNumberFormat="1" applyFont="1" applyBorder="1" applyAlignment="1">
      <alignment horizontal="left" vertical="center" wrapText="1"/>
    </xf>
    <xf numFmtId="172" fontId="1" fillId="0" borderId="19" xfId="0" applyNumberFormat="1" applyFont="1" applyBorder="1" applyAlignment="1">
      <alignment horizontal="center"/>
    </xf>
    <xf numFmtId="170" fontId="1" fillId="0" borderId="9" xfId="0" applyNumberFormat="1" applyFont="1" applyBorder="1" applyAlignment="1">
      <alignment horizontal="center"/>
    </xf>
    <xf numFmtId="170" fontId="1" fillId="0" borderId="17" xfId="0" applyNumberFormat="1" applyFont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167" fontId="5" fillId="0" borderId="34" xfId="0" applyNumberFormat="1" applyFont="1" applyBorder="1" applyAlignment="1">
      <alignment horizontal="center"/>
    </xf>
    <xf numFmtId="167" fontId="5" fillId="0" borderId="33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0" fontId="5" fillId="0" borderId="57" xfId="0" applyFont="1" applyBorder="1" applyAlignment="1">
      <alignment horizontal="center" wrapText="1"/>
    </xf>
    <xf numFmtId="0" fontId="5" fillId="0" borderId="34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5" fillId="0" borderId="57" xfId="0" applyFont="1" applyBorder="1" applyAlignment="1">
      <alignment horizontal="center" vertical="center" wrapText="1"/>
    </xf>
    <xf numFmtId="0" fontId="63" fillId="7" borderId="0" xfId="0" applyFont="1" applyFill="1"/>
    <xf numFmtId="49" fontId="5" fillId="0" borderId="33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49" fontId="5" fillId="0" borderId="76" xfId="0" applyNumberFormat="1" applyFont="1" applyBorder="1" applyAlignment="1">
      <alignment vertical="center" wrapText="1"/>
    </xf>
    <xf numFmtId="166" fontId="68" fillId="0" borderId="0" xfId="0" applyNumberFormat="1" applyFont="1"/>
    <xf numFmtId="0" fontId="69" fillId="0" borderId="0" xfId="0" applyFont="1"/>
    <xf numFmtId="0" fontId="68" fillId="6" borderId="0" xfId="0" applyFont="1" applyFill="1"/>
    <xf numFmtId="1" fontId="5" fillId="0" borderId="18" xfId="0" applyNumberFormat="1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6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166" fontId="1" fillId="0" borderId="66" xfId="0" applyNumberFormat="1" applyFont="1" applyBorder="1" applyAlignment="1">
      <alignment horizontal="center" vertical="center"/>
    </xf>
    <xf numFmtId="0" fontId="1" fillId="0" borderId="169" xfId="0" applyFont="1" applyBorder="1" applyAlignment="1">
      <alignment horizontal="center" vertical="center" wrapText="1"/>
    </xf>
    <xf numFmtId="0" fontId="33" fillId="0" borderId="6" xfId="0" applyFont="1" applyBorder="1"/>
    <xf numFmtId="0" fontId="33" fillId="10" borderId="6" xfId="0" applyFont="1" applyFill="1" applyBorder="1"/>
    <xf numFmtId="166" fontId="71" fillId="0" borderId="0" xfId="0" applyNumberFormat="1" applyFont="1"/>
    <xf numFmtId="166" fontId="72" fillId="0" borderId="0" xfId="0" applyNumberFormat="1" applyFont="1"/>
    <xf numFmtId="2" fontId="0" fillId="0" borderId="6" xfId="0" applyNumberFormat="1" applyBorder="1"/>
    <xf numFmtId="166" fontId="0" fillId="0" borderId="6" xfId="0" applyNumberFormat="1" applyBorder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5" fillId="0" borderId="134" xfId="0" applyFont="1" applyBorder="1" applyAlignment="1">
      <alignment horizontal="left" vertical="center"/>
    </xf>
    <xf numFmtId="0" fontId="5" fillId="0" borderId="1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67" fontId="76" fillId="0" borderId="6" xfId="0" applyNumberFormat="1" applyFont="1" applyBorder="1"/>
    <xf numFmtId="166" fontId="76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1" fillId="6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65" fontId="1" fillId="6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 wrapText="1"/>
    </xf>
    <xf numFmtId="1" fontId="1" fillId="6" borderId="0" xfId="0" applyNumberFormat="1" applyFont="1" applyFill="1" applyAlignment="1">
      <alignment horizontal="center" vertical="center" wrapText="1"/>
    </xf>
    <xf numFmtId="0" fontId="5" fillId="0" borderId="67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right" vertical="center"/>
    </xf>
    <xf numFmtId="0" fontId="1" fillId="0" borderId="35" xfId="0" applyFont="1" applyBorder="1" applyAlignment="1">
      <alignment horizontal="center" vertical="center"/>
    </xf>
    <xf numFmtId="0" fontId="77" fillId="0" borderId="153" xfId="0" applyFont="1" applyBorder="1" applyAlignment="1">
      <alignment horizontal="center" vertical="center" wrapText="1"/>
    </xf>
    <xf numFmtId="49" fontId="3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78" fillId="0" borderId="6" xfId="0" applyFont="1" applyBorder="1" applyAlignment="1">
      <alignment horizontal="center" vertical="center" wrapText="1"/>
    </xf>
    <xf numFmtId="0" fontId="8" fillId="0" borderId="0" xfId="0" applyFont="1"/>
    <xf numFmtId="49" fontId="0" fillId="0" borderId="0" xfId="0" applyNumberFormat="1"/>
    <xf numFmtId="0" fontId="78" fillId="0" borderId="10" xfId="0" applyFont="1" applyBorder="1" applyAlignment="1">
      <alignment horizontal="center" vertical="center" wrapText="1"/>
    </xf>
    <xf numFmtId="0" fontId="63" fillId="0" borderId="11" xfId="0" applyFont="1" applyBorder="1"/>
    <xf numFmtId="0" fontId="41" fillId="0" borderId="0" xfId="0" applyFont="1"/>
    <xf numFmtId="166" fontId="39" fillId="0" borderId="10" xfId="0" applyNumberFormat="1" applyFont="1" applyBorder="1" applyAlignment="1">
      <alignment horizontal="center" vertical="center"/>
    </xf>
    <xf numFmtId="167" fontId="5" fillId="0" borderId="33" xfId="0" applyNumberFormat="1" applyFont="1" applyBorder="1" applyAlignment="1">
      <alignment horizontal="center" vertical="center"/>
    </xf>
    <xf numFmtId="172" fontId="1" fillId="0" borderId="10" xfId="4" applyNumberFormat="1" applyFont="1" applyBorder="1" applyAlignment="1">
      <alignment horizontal="center" vertical="center"/>
    </xf>
    <xf numFmtId="0" fontId="66" fillId="9" borderId="0" xfId="0" applyFont="1" applyFill="1"/>
    <xf numFmtId="49" fontId="5" fillId="0" borderId="45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 wrapText="1"/>
    </xf>
    <xf numFmtId="166" fontId="5" fillId="0" borderId="66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1" fontId="5" fillId="0" borderId="36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/>
    </xf>
    <xf numFmtId="1" fontId="5" fillId="0" borderId="10" xfId="0" applyNumberFormat="1" applyFont="1" applyBorder="1" applyAlignment="1">
      <alignment horizontal="center" vertical="center" wrapText="1"/>
    </xf>
    <xf numFmtId="167" fontId="33" fillId="0" borderId="0" xfId="0" applyNumberFormat="1" applyFont="1"/>
    <xf numFmtId="0" fontId="5" fillId="0" borderId="184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49" fontId="5" fillId="0" borderId="134" xfId="4" applyNumberFormat="1" applyFont="1" applyBorder="1" applyAlignment="1">
      <alignment vertical="center" wrapText="1"/>
    </xf>
    <xf numFmtId="168" fontId="5" fillId="0" borderId="7" xfId="4" applyNumberFormat="1" applyFont="1" applyBorder="1" applyAlignment="1">
      <alignment horizontal="right" vertical="center"/>
    </xf>
    <xf numFmtId="168" fontId="5" fillId="0" borderId="70" xfId="4" applyNumberFormat="1" applyFont="1" applyBorder="1" applyAlignment="1">
      <alignment horizontal="right" vertical="center"/>
    </xf>
    <xf numFmtId="168" fontId="5" fillId="0" borderId="97" xfId="4" applyNumberFormat="1" applyFont="1" applyBorder="1" applyAlignment="1">
      <alignment horizontal="center" vertical="center"/>
    </xf>
    <xf numFmtId="168" fontId="5" fillId="0" borderId="12" xfId="4" applyNumberFormat="1" applyFont="1" applyBorder="1" applyAlignment="1">
      <alignment horizontal="center" vertical="center"/>
    </xf>
    <xf numFmtId="168" fontId="5" fillId="0" borderId="7" xfId="4" applyNumberFormat="1" applyFont="1" applyBorder="1" applyAlignment="1">
      <alignment horizontal="center" vertical="center"/>
    </xf>
    <xf numFmtId="168" fontId="5" fillId="0" borderId="13" xfId="4" applyNumberFormat="1" applyFont="1" applyBorder="1" applyAlignment="1">
      <alignment horizontal="center" vertical="center"/>
    </xf>
    <xf numFmtId="166" fontId="5" fillId="0" borderId="7" xfId="4" applyNumberFormat="1" applyFont="1" applyBorder="1" applyAlignment="1">
      <alignment horizontal="center" vertical="center"/>
    </xf>
    <xf numFmtId="166" fontId="5" fillId="0" borderId="12" xfId="4" applyNumberFormat="1" applyFont="1" applyBorder="1" applyAlignment="1">
      <alignment horizontal="center" vertical="center"/>
    </xf>
    <xf numFmtId="166" fontId="5" fillId="0" borderId="13" xfId="4" applyNumberFormat="1" applyFont="1" applyBorder="1" applyAlignment="1">
      <alignment horizontal="center" vertical="center"/>
    </xf>
    <xf numFmtId="0" fontId="1" fillId="0" borderId="45" xfId="4" applyFont="1" applyBorder="1" applyAlignment="1">
      <alignment horizontal="center" vertical="center" wrapText="1"/>
    </xf>
    <xf numFmtId="0" fontId="1" fillId="0" borderId="124" xfId="4" applyFont="1" applyBorder="1" applyAlignment="1">
      <alignment horizontal="center" vertical="center" wrapText="1"/>
    </xf>
    <xf numFmtId="169" fontId="1" fillId="0" borderId="11" xfId="4" applyNumberFormat="1" applyFont="1" applyBorder="1" applyAlignment="1">
      <alignment horizontal="center" vertical="center" wrapText="1"/>
    </xf>
    <xf numFmtId="0" fontId="1" fillId="0" borderId="177" xfId="4" applyFont="1" applyBorder="1" applyAlignment="1">
      <alignment horizontal="center" vertical="center" wrapText="1"/>
    </xf>
    <xf numFmtId="0" fontId="1" fillId="0" borderId="66" xfId="4" applyFont="1" applyBorder="1" applyAlignment="1">
      <alignment horizontal="center" vertical="center" wrapText="1"/>
    </xf>
    <xf numFmtId="0" fontId="1" fillId="0" borderId="46" xfId="4" applyFont="1" applyBorder="1" applyAlignment="1">
      <alignment horizontal="center" vertical="center" wrapText="1"/>
    </xf>
    <xf numFmtId="168" fontId="1" fillId="0" borderId="46" xfId="4" applyNumberFormat="1" applyFont="1" applyBorder="1" applyAlignment="1">
      <alignment vertical="center"/>
    </xf>
    <xf numFmtId="168" fontId="5" fillId="0" borderId="0" xfId="4" applyNumberFormat="1" applyFont="1" applyAlignment="1">
      <alignment horizontal="left" vertical="center"/>
    </xf>
    <xf numFmtId="0" fontId="5" fillId="0" borderId="106" xfId="4" applyFont="1" applyBorder="1" applyAlignment="1">
      <alignment horizontal="right" vertical="center"/>
    </xf>
    <xf numFmtId="168" fontId="5" fillId="0" borderId="60" xfId="4" applyNumberFormat="1" applyFont="1" applyBorder="1" applyAlignment="1">
      <alignment horizontal="right" vertical="center"/>
    </xf>
    <xf numFmtId="166" fontId="5" fillId="0" borderId="0" xfId="4" applyNumberFormat="1" applyFont="1" applyAlignment="1">
      <alignment horizontal="center" vertical="center"/>
    </xf>
    <xf numFmtId="49" fontId="66" fillId="0" borderId="6" xfId="0" applyNumberFormat="1" applyFont="1" applyBorder="1" applyAlignment="1">
      <alignment horizontal="center" vertical="center" wrapText="1"/>
    </xf>
    <xf numFmtId="0" fontId="36" fillId="0" borderId="6" xfId="4" applyFont="1" applyBorder="1" applyAlignment="1">
      <alignment horizontal="center" vertical="center" wrapText="1"/>
    </xf>
    <xf numFmtId="1" fontId="1" fillId="0" borderId="6" xfId="4" applyNumberFormat="1" applyFont="1" applyBorder="1" applyAlignment="1">
      <alignment horizontal="center" vertical="center"/>
    </xf>
    <xf numFmtId="166" fontId="5" fillId="0" borderId="48" xfId="0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33" fillId="0" borderId="45" xfId="0" applyFont="1" applyBorder="1"/>
    <xf numFmtId="49" fontId="5" fillId="0" borderId="69" xfId="0" applyNumberFormat="1" applyFont="1" applyBorder="1" applyAlignment="1">
      <alignment horizontal="center" vertical="center" wrapText="1"/>
    </xf>
    <xf numFmtId="0" fontId="33" fillId="0" borderId="63" xfId="0" applyFont="1" applyBorder="1"/>
    <xf numFmtId="0" fontId="0" fillId="0" borderId="106" xfId="0" applyBorder="1"/>
    <xf numFmtId="0" fontId="0" fillId="0" borderId="105" xfId="0" applyBorder="1"/>
    <xf numFmtId="0" fontId="0" fillId="0" borderId="87" xfId="0" applyBorder="1"/>
    <xf numFmtId="0" fontId="5" fillId="0" borderId="48" xfId="0" applyFont="1" applyBorder="1" applyAlignment="1">
      <alignment horizontal="center" vertical="center" wrapText="1"/>
    </xf>
    <xf numFmtId="49" fontId="5" fillId="0" borderId="134" xfId="0" applyNumberFormat="1" applyFont="1" applyBorder="1" applyAlignment="1">
      <alignment horizontal="center" vertical="center"/>
    </xf>
    <xf numFmtId="49" fontId="5" fillId="0" borderId="67" xfId="0" applyNumberFormat="1" applyFont="1" applyBorder="1" applyAlignment="1">
      <alignment horizontal="center" vertical="center"/>
    </xf>
    <xf numFmtId="49" fontId="5" fillId="0" borderId="18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 wrapText="1"/>
    </xf>
    <xf numFmtId="166" fontId="5" fillId="0" borderId="51" xfId="0" applyNumberFormat="1" applyFont="1" applyBorder="1" applyAlignment="1">
      <alignment horizontal="center" vertical="center" wrapText="1"/>
    </xf>
    <xf numFmtId="166" fontId="5" fillId="0" borderId="52" xfId="0" applyNumberFormat="1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0" fillId="0" borderId="45" xfId="0" applyBorder="1"/>
    <xf numFmtId="172" fontId="1" fillId="0" borderId="50" xfId="4" applyNumberFormat="1" applyFont="1" applyBorder="1" applyAlignment="1">
      <alignment horizontal="center" vertical="center"/>
    </xf>
    <xf numFmtId="0" fontId="6" fillId="0" borderId="34" xfId="4" applyFont="1" applyBorder="1" applyAlignment="1">
      <alignment horizontal="center" vertical="center"/>
    </xf>
    <xf numFmtId="0" fontId="5" fillId="0" borderId="31" xfId="4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" fillId="0" borderId="69" xfId="4" applyFont="1" applyBorder="1" applyAlignment="1">
      <alignment horizontal="left" vertical="center"/>
    </xf>
    <xf numFmtId="0" fontId="1" fillId="0" borderId="50" xfId="0" applyFont="1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/>
    <xf numFmtId="0" fontId="1" fillId="0" borderId="50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3" xfId="0" applyFont="1" applyBorder="1"/>
    <xf numFmtId="0" fontId="5" fillId="0" borderId="34" xfId="0" applyFont="1" applyBorder="1"/>
    <xf numFmtId="0" fontId="5" fillId="0" borderId="57" xfId="0" applyFont="1" applyBorder="1"/>
    <xf numFmtId="0" fontId="5" fillId="0" borderId="31" xfId="0" applyFont="1" applyBorder="1"/>
    <xf numFmtId="49" fontId="5" fillId="0" borderId="33" xfId="0" applyNumberFormat="1" applyFont="1" applyBorder="1" applyAlignment="1">
      <alignment horizontal="center" vertical="center"/>
    </xf>
    <xf numFmtId="166" fontId="5" fillId="0" borderId="0" xfId="0" applyNumberFormat="1" applyFont="1"/>
    <xf numFmtId="49" fontId="1" fillId="0" borderId="155" xfId="4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/>
    </xf>
    <xf numFmtId="49" fontId="36" fillId="0" borderId="155" xfId="0" applyNumberFormat="1" applyFont="1" applyBorder="1" applyAlignment="1">
      <alignment horizontal="center" vertical="center"/>
    </xf>
    <xf numFmtId="49" fontId="36" fillId="0" borderId="166" xfId="0" applyNumberFormat="1" applyFont="1" applyBorder="1" applyAlignment="1">
      <alignment horizontal="center" vertical="center"/>
    </xf>
    <xf numFmtId="49" fontId="5" fillId="0" borderId="67" xfId="4" applyNumberFormat="1" applyFont="1" applyBorder="1" applyAlignment="1">
      <alignment horizontal="left" vertical="center" wrapText="1"/>
    </xf>
    <xf numFmtId="49" fontId="36" fillId="0" borderId="67" xfId="4" applyNumberFormat="1" applyFont="1" applyBorder="1" applyAlignment="1">
      <alignment horizontal="left" vertical="center" wrapText="1"/>
    </xf>
    <xf numFmtId="49" fontId="36" fillId="0" borderId="68" xfId="4" applyNumberFormat="1" applyFont="1" applyBorder="1" applyAlignment="1">
      <alignment horizontal="left" vertical="center" wrapText="1"/>
    </xf>
    <xf numFmtId="168" fontId="5" fillId="0" borderId="12" xfId="4" applyNumberFormat="1" applyFont="1" applyBorder="1" applyAlignment="1">
      <alignment horizontal="right" vertical="center"/>
    </xf>
    <xf numFmtId="168" fontId="1" fillId="0" borderId="66" xfId="4" applyNumberFormat="1" applyFont="1" applyBorder="1" applyAlignment="1">
      <alignment horizontal="center" vertical="center"/>
    </xf>
    <xf numFmtId="1" fontId="1" fillId="0" borderId="10" xfId="4" applyNumberFormat="1" applyFont="1" applyBorder="1" applyAlignment="1">
      <alignment horizontal="center" vertical="center"/>
    </xf>
    <xf numFmtId="1" fontId="1" fillId="0" borderId="19" xfId="4" applyNumberFormat="1" applyFont="1" applyBorder="1" applyAlignment="1">
      <alignment horizontal="center" vertical="center"/>
    </xf>
    <xf numFmtId="1" fontId="1" fillId="0" borderId="9" xfId="4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32" xfId="0" applyNumberFormat="1" applyFont="1" applyBorder="1" applyAlignment="1">
      <alignment horizontal="center" vertical="center" wrapText="1"/>
    </xf>
    <xf numFmtId="169" fontId="1" fillId="0" borderId="6" xfId="4" applyNumberFormat="1" applyFont="1" applyBorder="1" applyAlignment="1">
      <alignment horizontal="center" vertical="center"/>
    </xf>
    <xf numFmtId="166" fontId="1" fillId="0" borderId="19" xfId="0" applyNumberFormat="1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/>
    </xf>
    <xf numFmtId="0" fontId="36" fillId="0" borderId="10" xfId="4" applyFont="1" applyBorder="1" applyAlignment="1">
      <alignment horizontal="center" vertical="center" wrapText="1"/>
    </xf>
    <xf numFmtId="0" fontId="36" fillId="0" borderId="11" xfId="4" applyFont="1" applyBorder="1" applyAlignment="1">
      <alignment horizontal="center" vertical="center" wrapText="1"/>
    </xf>
    <xf numFmtId="0" fontId="36" fillId="0" borderId="19" xfId="4" applyFont="1" applyBorder="1" applyAlignment="1">
      <alignment horizontal="center" vertical="center" wrapText="1"/>
    </xf>
    <xf numFmtId="0" fontId="36" fillId="0" borderId="9" xfId="4" applyFont="1" applyBorder="1" applyAlignment="1">
      <alignment horizontal="center" vertical="center" wrapText="1"/>
    </xf>
    <xf numFmtId="0" fontId="36" fillId="0" borderId="17" xfId="4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4" applyFont="1" applyBorder="1" applyAlignment="1">
      <alignment horizontal="center" vertical="center" wrapText="1"/>
    </xf>
    <xf numFmtId="0" fontId="1" fillId="0" borderId="17" xfId="4" applyFont="1" applyBorder="1" applyAlignment="1">
      <alignment horizontal="center" vertical="center" wrapText="1"/>
    </xf>
    <xf numFmtId="0" fontId="8" fillId="0" borderId="10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3" fillId="0" borderId="105" xfId="0" applyFont="1" applyBorder="1"/>
    <xf numFmtId="0" fontId="33" fillId="0" borderId="87" xfId="0" applyFont="1" applyBorder="1"/>
    <xf numFmtId="0" fontId="6" fillId="0" borderId="50" xfId="4" applyFont="1" applyBorder="1" applyAlignment="1">
      <alignment horizontal="center" vertical="center"/>
    </xf>
    <xf numFmtId="0" fontId="5" fillId="0" borderId="63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5" fillId="0" borderId="6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50" xfId="0" applyFont="1" applyBorder="1"/>
    <xf numFmtId="0" fontId="5" fillId="0" borderId="63" xfId="0" applyFont="1" applyBorder="1" applyAlignment="1">
      <alignment horizontal="center"/>
    </xf>
    <xf numFmtId="0" fontId="5" fillId="0" borderId="64" xfId="0" applyFont="1" applyBorder="1"/>
    <xf numFmtId="0" fontId="5" fillId="0" borderId="10" xfId="0" applyFont="1" applyBorder="1"/>
    <xf numFmtId="0" fontId="5" fillId="0" borderId="6" xfId="0" applyFont="1" applyBorder="1" applyAlignment="1">
      <alignment horizontal="center"/>
    </xf>
    <xf numFmtId="0" fontId="5" fillId="0" borderId="11" xfId="0" applyFont="1" applyBorder="1"/>
    <xf numFmtId="0" fontId="5" fillId="0" borderId="19" xfId="0" applyFont="1" applyBorder="1"/>
    <xf numFmtId="0" fontId="5" fillId="0" borderId="17" xfId="0" applyFont="1" applyBorder="1"/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6" xfId="0" applyFont="1" applyBorder="1" applyAlignment="1">
      <alignment horizontal="center" wrapText="1"/>
    </xf>
    <xf numFmtId="0" fontId="5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169" fontId="1" fillId="0" borderId="34" xfId="0" applyNumberFormat="1" applyFont="1" applyBorder="1" applyAlignment="1">
      <alignment horizontal="center" vertical="center"/>
    </xf>
    <xf numFmtId="169" fontId="1" fillId="0" borderId="31" xfId="0" applyNumberFormat="1" applyFont="1" applyBorder="1" applyAlignment="1">
      <alignment horizontal="center" vertical="center"/>
    </xf>
    <xf numFmtId="169" fontId="1" fillId="0" borderId="57" xfId="0" applyNumberFormat="1" applyFont="1" applyBorder="1" applyAlignment="1">
      <alignment horizontal="center" vertical="center"/>
    </xf>
    <xf numFmtId="0" fontId="79" fillId="0" borderId="0" xfId="0" applyFont="1"/>
    <xf numFmtId="0" fontId="5" fillId="0" borderId="12" xfId="0" applyFont="1" applyBorder="1" applyAlignment="1">
      <alignment horizontal="center" vertical="center"/>
    </xf>
    <xf numFmtId="172" fontId="5" fillId="0" borderId="34" xfId="4" applyNumberFormat="1" applyFont="1" applyBorder="1" applyAlignment="1">
      <alignment horizontal="center" vertical="center"/>
    </xf>
    <xf numFmtId="166" fontId="80" fillId="0" borderId="10" xfId="0" applyNumberFormat="1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0" fillId="0" borderId="170" xfId="0" applyBorder="1"/>
    <xf numFmtId="164" fontId="8" fillId="0" borderId="0" xfId="0" applyNumberFormat="1" applyFont="1"/>
    <xf numFmtId="169" fontId="7" fillId="0" borderId="57" xfId="0" applyNumberFormat="1" applyFont="1" applyBorder="1" applyAlignment="1">
      <alignment horizontal="center" vertical="center"/>
    </xf>
    <xf numFmtId="166" fontId="5" fillId="0" borderId="70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 wrapText="1"/>
    </xf>
    <xf numFmtId="166" fontId="8" fillId="0" borderId="10" xfId="0" applyNumberFormat="1" applyFont="1" applyBorder="1"/>
    <xf numFmtId="0" fontId="5" fillId="0" borderId="66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/>
    </xf>
    <xf numFmtId="2" fontId="0" fillId="0" borderId="0" xfId="0" applyNumberFormat="1"/>
    <xf numFmtId="166" fontId="5" fillId="0" borderId="59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vertical="center" wrapText="1"/>
    </xf>
    <xf numFmtId="49" fontId="5" fillId="0" borderId="155" xfId="0" applyNumberFormat="1" applyFont="1" applyBorder="1" applyAlignment="1">
      <alignment horizontal="left" vertical="center" wrapText="1"/>
    </xf>
    <xf numFmtId="0" fontId="5" fillId="0" borderId="155" xfId="0" applyFont="1" applyBorder="1" applyAlignment="1">
      <alignment horizontal="left" vertical="center" wrapText="1"/>
    </xf>
    <xf numFmtId="0" fontId="5" fillId="0" borderId="31" xfId="4" applyFont="1" applyBorder="1" applyAlignment="1">
      <alignment horizontal="center" vertical="center" wrapText="1"/>
    </xf>
    <xf numFmtId="0" fontId="1" fillId="0" borderId="186" xfId="0" applyFont="1" applyBorder="1" applyAlignment="1">
      <alignment horizontal="center" vertical="center"/>
    </xf>
    <xf numFmtId="0" fontId="1" fillId="0" borderId="187" xfId="0" applyFont="1" applyBorder="1" applyAlignment="1">
      <alignment horizontal="center" vertical="center"/>
    </xf>
    <xf numFmtId="0" fontId="1" fillId="0" borderId="188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0" fontId="1" fillId="0" borderId="190" xfId="0" applyFont="1" applyBorder="1" applyAlignment="1">
      <alignment horizontal="center" vertical="center"/>
    </xf>
    <xf numFmtId="0" fontId="1" fillId="0" borderId="191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49" fontId="5" fillId="0" borderId="104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49" fontId="1" fillId="0" borderId="76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1" fillId="0" borderId="155" xfId="0" applyNumberFormat="1" applyFont="1" applyBorder="1" applyAlignment="1">
      <alignment horizontal="left" vertical="center" wrapText="1"/>
    </xf>
    <xf numFmtId="49" fontId="39" fillId="0" borderId="170" xfId="0" applyNumberFormat="1" applyFont="1" applyBorder="1" applyAlignment="1">
      <alignment horizontal="left" vertical="center" wrapText="1"/>
    </xf>
    <xf numFmtId="0" fontId="39" fillId="0" borderId="50" xfId="0" applyFont="1" applyBorder="1" applyAlignment="1">
      <alignment horizontal="center" vertical="center" wrapText="1"/>
    </xf>
    <xf numFmtId="0" fontId="39" fillId="0" borderId="6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49" fontId="39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left" vertical="center" wrapText="1"/>
    </xf>
    <xf numFmtId="49" fontId="5" fillId="0" borderId="76" xfId="0" applyNumberFormat="1" applyFont="1" applyBorder="1" applyAlignment="1">
      <alignment horizontal="right" vertical="center" wrapText="1"/>
    </xf>
    <xf numFmtId="49" fontId="5" fillId="0" borderId="157" xfId="0" applyNumberFormat="1" applyFont="1" applyBorder="1" applyAlignment="1">
      <alignment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79" xfId="0" applyNumberFormat="1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49" fontId="5" fillId="0" borderId="9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49" fontId="1" fillId="0" borderId="155" xfId="0" applyNumberFormat="1" applyFont="1" applyBorder="1" applyAlignment="1">
      <alignment horizontal="center"/>
    </xf>
    <xf numFmtId="49" fontId="5" fillId="0" borderId="155" xfId="0" applyNumberFormat="1" applyFont="1" applyBorder="1" applyAlignment="1">
      <alignment horizontal="center"/>
    </xf>
    <xf numFmtId="49" fontId="1" fillId="0" borderId="155" xfId="0" applyNumberFormat="1" applyFont="1" applyBorder="1" applyAlignment="1">
      <alignment horizontal="right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0" fontId="1" fillId="0" borderId="155" xfId="0" applyFont="1" applyBorder="1" applyAlignment="1">
      <alignment vertical="center" wrapText="1"/>
    </xf>
    <xf numFmtId="168" fontId="5" fillId="0" borderId="6" xfId="0" applyNumberFormat="1" applyFont="1" applyBorder="1" applyAlignment="1">
      <alignment vertical="center"/>
    </xf>
    <xf numFmtId="166" fontId="1" fillId="0" borderId="8" xfId="0" applyNumberFormat="1" applyFont="1" applyBorder="1" applyAlignment="1">
      <alignment vertical="center"/>
    </xf>
    <xf numFmtId="49" fontId="5" fillId="0" borderId="136" xfId="0" applyNumberFormat="1" applyFont="1" applyBorder="1" applyAlignment="1">
      <alignment horizontal="center" vertical="center" wrapText="1"/>
    </xf>
    <xf numFmtId="166" fontId="1" fillId="0" borderId="66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vertical="center"/>
    </xf>
    <xf numFmtId="166" fontId="1" fillId="0" borderId="124" xfId="0" applyNumberFormat="1" applyFont="1" applyBorder="1" applyAlignment="1">
      <alignment vertical="center"/>
    </xf>
    <xf numFmtId="166" fontId="1" fillId="0" borderId="45" xfId="0" applyNumberFormat="1" applyFont="1" applyBorder="1" applyAlignment="1">
      <alignment horizontal="center" vertical="center"/>
    </xf>
    <xf numFmtId="166" fontId="1" fillId="0" borderId="124" xfId="0" applyNumberFormat="1" applyFont="1" applyBorder="1" applyAlignment="1">
      <alignment horizontal="center" vertical="center" wrapText="1"/>
    </xf>
    <xf numFmtId="1" fontId="5" fillId="0" borderId="124" xfId="0" applyNumberFormat="1" applyFont="1" applyBorder="1" applyAlignment="1">
      <alignment horizontal="center" vertical="center" wrapText="1"/>
    </xf>
    <xf numFmtId="0" fontId="5" fillId="0" borderId="181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left" vertical="center"/>
    </xf>
    <xf numFmtId="0" fontId="5" fillId="0" borderId="166" xfId="3" applyFont="1" applyBorder="1" applyAlignment="1">
      <alignment horizontal="left" vertical="center"/>
    </xf>
    <xf numFmtId="0" fontId="0" fillId="0" borderId="63" xfId="0" applyBorder="1"/>
    <xf numFmtId="49" fontId="5" fillId="0" borderId="33" xfId="4" applyNumberFormat="1" applyFont="1" applyBorder="1" applyAlignment="1">
      <alignment horizontal="center" vertical="center"/>
    </xf>
    <xf numFmtId="0" fontId="5" fillId="0" borderId="33" xfId="4" applyFont="1" applyBorder="1" applyAlignment="1">
      <alignment horizontal="left" vertical="center" wrapText="1"/>
    </xf>
    <xf numFmtId="0" fontId="6" fillId="0" borderId="57" xfId="4" applyFont="1" applyBorder="1" applyAlignment="1">
      <alignment horizontal="center" vertical="center"/>
    </xf>
    <xf numFmtId="49" fontId="34" fillId="0" borderId="34" xfId="0" applyNumberFormat="1" applyFont="1" applyBorder="1" applyAlignment="1">
      <alignment horizontal="center" vertical="center" wrapText="1"/>
    </xf>
    <xf numFmtId="49" fontId="34" fillId="0" borderId="31" xfId="0" applyNumberFormat="1" applyFont="1" applyBorder="1" applyAlignment="1">
      <alignment horizontal="center" vertical="center" wrapText="1"/>
    </xf>
    <xf numFmtId="49" fontId="34" fillId="0" borderId="57" xfId="0" applyNumberFormat="1" applyFont="1" applyBorder="1" applyAlignment="1">
      <alignment horizontal="center" vertical="center" wrapText="1"/>
    </xf>
    <xf numFmtId="0" fontId="5" fillId="0" borderId="34" xfId="4" applyFont="1" applyBorder="1" applyAlignment="1">
      <alignment horizontal="center" vertical="center" wrapText="1"/>
    </xf>
    <xf numFmtId="0" fontId="5" fillId="0" borderId="57" xfId="4" applyFont="1" applyBorder="1" applyAlignment="1">
      <alignment horizontal="center" vertical="center" wrapText="1"/>
    </xf>
    <xf numFmtId="0" fontId="1" fillId="0" borderId="69" xfId="4" applyFont="1" applyBorder="1" applyAlignment="1">
      <alignment horizontal="center" vertical="center"/>
    </xf>
    <xf numFmtId="0" fontId="1" fillId="0" borderId="69" xfId="4" applyFont="1" applyBorder="1" applyAlignment="1">
      <alignment horizontal="left" vertical="center" wrapText="1"/>
    </xf>
    <xf numFmtId="0" fontId="6" fillId="0" borderId="64" xfId="4" applyFont="1" applyBorder="1" applyAlignment="1">
      <alignment horizontal="center" vertical="center"/>
    </xf>
    <xf numFmtId="0" fontId="1" fillId="0" borderId="63" xfId="4" applyFont="1" applyBorder="1" applyAlignment="1">
      <alignment horizontal="center" vertical="center" wrapText="1"/>
    </xf>
    <xf numFmtId="49" fontId="61" fillId="0" borderId="50" xfId="0" applyNumberFormat="1" applyFont="1" applyBorder="1" applyAlignment="1">
      <alignment horizontal="center" vertical="center" wrapText="1"/>
    </xf>
    <xf numFmtId="49" fontId="61" fillId="0" borderId="63" xfId="0" applyNumberFormat="1" applyFont="1" applyBorder="1" applyAlignment="1">
      <alignment horizontal="center" vertical="center" wrapText="1"/>
    </xf>
    <xf numFmtId="49" fontId="61" fillId="0" borderId="64" xfId="0" applyNumberFormat="1" applyFont="1" applyBorder="1" applyAlignment="1">
      <alignment horizontal="center" vertical="center" wrapText="1"/>
    </xf>
    <xf numFmtId="0" fontId="1" fillId="0" borderId="50" xfId="4" applyFont="1" applyBorder="1" applyAlignment="1">
      <alignment horizontal="center" vertical="center" wrapText="1"/>
    </xf>
    <xf numFmtId="0" fontId="1" fillId="0" borderId="64" xfId="4" applyFont="1" applyBorder="1" applyAlignment="1">
      <alignment horizontal="center" vertical="center" wrapText="1"/>
    </xf>
    <xf numFmtId="0" fontId="1" fillId="0" borderId="67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49" fontId="61" fillId="0" borderId="10" xfId="0" applyNumberFormat="1" applyFont="1" applyBorder="1" applyAlignment="1">
      <alignment horizontal="center" vertical="center" wrapText="1"/>
    </xf>
    <xf numFmtId="49" fontId="61" fillId="0" borderId="6" xfId="0" applyNumberFormat="1" applyFont="1" applyBorder="1" applyAlignment="1">
      <alignment horizontal="center" vertical="center" wrapText="1"/>
    </xf>
    <xf numFmtId="49" fontId="61" fillId="0" borderId="1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vertical="center"/>
    </xf>
    <xf numFmtId="168" fontId="5" fillId="0" borderId="33" xfId="4" applyNumberFormat="1" applyFont="1" applyBorder="1" applyAlignment="1">
      <alignment horizontal="left" vertical="center"/>
    </xf>
    <xf numFmtId="0" fontId="5" fillId="0" borderId="33" xfId="4" applyFont="1" applyBorder="1" applyAlignment="1">
      <alignment horizontal="left" vertical="center"/>
    </xf>
    <xf numFmtId="49" fontId="81" fillId="0" borderId="106" xfId="4" applyNumberFormat="1" applyFont="1" applyBorder="1" applyAlignment="1">
      <alignment horizontal="center" vertical="center"/>
    </xf>
    <xf numFmtId="166" fontId="80" fillId="0" borderId="13" xfId="0" applyNumberFormat="1" applyFont="1" applyBorder="1" applyAlignment="1">
      <alignment horizontal="center" vertical="center" wrapText="1"/>
    </xf>
    <xf numFmtId="49" fontId="80" fillId="0" borderId="155" xfId="0" applyNumberFormat="1" applyFont="1" applyBorder="1" applyAlignment="1">
      <alignment horizontal="center" vertical="center" wrapText="1"/>
    </xf>
    <xf numFmtId="166" fontId="80" fillId="0" borderId="11" xfId="0" applyNumberFormat="1" applyFont="1" applyBorder="1" applyAlignment="1">
      <alignment horizontal="center" vertical="center" wrapText="1"/>
    </xf>
    <xf numFmtId="166" fontId="80" fillId="0" borderId="10" xfId="0" applyNumberFormat="1" applyFont="1" applyBorder="1" applyAlignment="1">
      <alignment horizontal="center" vertical="center" wrapText="1"/>
    </xf>
    <xf numFmtId="166" fontId="80" fillId="0" borderId="6" xfId="0" applyNumberFormat="1" applyFont="1" applyBorder="1" applyAlignment="1">
      <alignment horizontal="center" vertical="center" wrapText="1"/>
    </xf>
    <xf numFmtId="49" fontId="81" fillId="0" borderId="155" xfId="0" applyNumberFormat="1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81" fillId="0" borderId="8" xfId="0" applyFont="1" applyBorder="1" applyAlignment="1">
      <alignment horizontal="center" vertical="center" wrapText="1"/>
    </xf>
    <xf numFmtId="166" fontId="80" fillId="0" borderId="8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 wrapText="1"/>
    </xf>
    <xf numFmtId="0" fontId="80" fillId="0" borderId="8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49" fontId="81" fillId="0" borderId="33" xfId="0" applyNumberFormat="1" applyFont="1" applyBorder="1" applyAlignment="1">
      <alignment horizontal="center" vertical="center"/>
    </xf>
    <xf numFmtId="0" fontId="81" fillId="0" borderId="33" xfId="4" applyFont="1" applyBorder="1" applyAlignment="1">
      <alignment horizontal="center" vertical="center" wrapText="1"/>
    </xf>
    <xf numFmtId="0" fontId="80" fillId="0" borderId="34" xfId="0" applyFont="1" applyBorder="1" applyAlignment="1">
      <alignment horizontal="center" vertical="center" wrapText="1"/>
    </xf>
    <xf numFmtId="0" fontId="80" fillId="0" borderId="31" xfId="0" applyFont="1" applyBorder="1" applyAlignment="1">
      <alignment horizontal="center" vertical="center" wrapText="1"/>
    </xf>
    <xf numFmtId="0" fontId="80" fillId="0" borderId="57" xfId="0" applyFont="1" applyBorder="1" applyAlignment="1">
      <alignment horizontal="center" vertical="center" wrapText="1"/>
    </xf>
    <xf numFmtId="166" fontId="80" fillId="0" borderId="34" xfId="0" applyNumberFormat="1" applyFont="1" applyBorder="1" applyAlignment="1">
      <alignment horizontal="center" vertical="center" wrapText="1"/>
    </xf>
    <xf numFmtId="166" fontId="80" fillId="0" borderId="31" xfId="0" applyNumberFormat="1" applyFont="1" applyBorder="1" applyAlignment="1">
      <alignment horizontal="center" vertical="center" wrapText="1"/>
    </xf>
    <xf numFmtId="166" fontId="80" fillId="0" borderId="57" xfId="0" applyNumberFormat="1" applyFont="1" applyBorder="1" applyAlignment="1">
      <alignment horizontal="center" vertical="center" wrapText="1"/>
    </xf>
    <xf numFmtId="166" fontId="81" fillId="0" borderId="31" xfId="0" applyNumberFormat="1" applyFont="1" applyBorder="1" applyAlignment="1">
      <alignment horizontal="center" vertical="center" wrapText="1"/>
    </xf>
    <xf numFmtId="166" fontId="80" fillId="0" borderId="87" xfId="0" applyNumberFormat="1" applyFont="1" applyBorder="1" applyAlignment="1">
      <alignment horizontal="center" vertical="center" wrapText="1"/>
    </xf>
    <xf numFmtId="166" fontId="63" fillId="0" borderId="0" xfId="0" applyNumberFormat="1" applyFont="1"/>
    <xf numFmtId="0" fontId="81" fillId="0" borderId="11" xfId="0" applyFont="1" applyBorder="1" applyAlignment="1">
      <alignment horizontal="center" vertical="center" wrapText="1"/>
    </xf>
    <xf numFmtId="1" fontId="80" fillId="0" borderId="6" xfId="0" applyNumberFormat="1" applyFont="1" applyBorder="1" applyAlignment="1">
      <alignment horizontal="center" vertical="center"/>
    </xf>
    <xf numFmtId="164" fontId="80" fillId="0" borderId="6" xfId="0" applyNumberFormat="1" applyFont="1" applyBorder="1" applyAlignment="1">
      <alignment horizontal="center" vertical="center" wrapText="1"/>
    </xf>
    <xf numFmtId="0" fontId="80" fillId="0" borderId="6" xfId="0" applyFont="1" applyBorder="1" applyAlignment="1">
      <alignment horizontal="center" vertical="center"/>
    </xf>
    <xf numFmtId="1" fontId="80" fillId="0" borderId="11" xfId="0" applyNumberFormat="1" applyFont="1" applyBorder="1" applyAlignment="1">
      <alignment horizontal="center" vertical="center" wrapText="1"/>
    </xf>
    <xf numFmtId="0" fontId="80" fillId="0" borderId="11" xfId="0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0" fontId="81" fillId="0" borderId="34" xfId="0" applyFont="1" applyBorder="1" applyAlignment="1">
      <alignment horizontal="center" vertical="center"/>
    </xf>
    <xf numFmtId="49" fontId="81" fillId="0" borderId="31" xfId="0" applyNumberFormat="1" applyFont="1" applyBorder="1" applyAlignment="1">
      <alignment horizontal="center" vertical="center"/>
    </xf>
    <xf numFmtId="0" fontId="81" fillId="0" borderId="32" xfId="0" applyFont="1" applyBorder="1" applyAlignment="1">
      <alignment horizontal="center" vertical="center"/>
    </xf>
    <xf numFmtId="0" fontId="81" fillId="0" borderId="34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0" fontId="81" fillId="0" borderId="57" xfId="0" applyFont="1" applyBorder="1" applyAlignment="1">
      <alignment horizontal="center" vertical="center" wrapText="1"/>
    </xf>
    <xf numFmtId="0" fontId="81" fillId="0" borderId="32" xfId="0" applyFont="1" applyBorder="1" applyAlignment="1">
      <alignment horizontal="center" vertical="center" wrapText="1"/>
    </xf>
    <xf numFmtId="166" fontId="81" fillId="0" borderId="34" xfId="0" applyNumberFormat="1" applyFont="1" applyBorder="1" applyAlignment="1">
      <alignment horizontal="center" vertical="center" wrapText="1"/>
    </xf>
    <xf numFmtId="166" fontId="80" fillId="0" borderId="169" xfId="0" applyNumberFormat="1" applyFont="1" applyBorder="1" applyAlignment="1">
      <alignment horizontal="center" vertical="center" wrapText="1"/>
    </xf>
    <xf numFmtId="49" fontId="0" fillId="0" borderId="6" xfId="0" applyNumberFormat="1" applyBorder="1"/>
    <xf numFmtId="0" fontId="81" fillId="0" borderId="155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center" vertical="center" wrapText="1"/>
    </xf>
    <xf numFmtId="166" fontId="1" fillId="0" borderId="125" xfId="0" applyNumberFormat="1" applyFont="1" applyBorder="1" applyAlignment="1">
      <alignment horizontal="center" vertical="center"/>
    </xf>
    <xf numFmtId="166" fontId="1" fillId="0" borderId="180" xfId="0" applyNumberFormat="1" applyFont="1" applyBorder="1" applyAlignment="1">
      <alignment horizontal="center" vertical="center"/>
    </xf>
    <xf numFmtId="166" fontId="1" fillId="0" borderId="33" xfId="0" applyNumberFormat="1" applyFont="1" applyBorder="1" applyAlignment="1">
      <alignment horizontal="center" vertical="center"/>
    </xf>
    <xf numFmtId="49" fontId="1" fillId="0" borderId="136" xfId="0" applyNumberFormat="1" applyFont="1" applyBorder="1" applyAlignment="1">
      <alignment horizontal="center" vertical="center" wrapText="1"/>
    </xf>
    <xf numFmtId="0" fontId="82" fillId="0" borderId="87" xfId="0" applyFont="1" applyBorder="1"/>
    <xf numFmtId="166" fontId="5" fillId="0" borderId="50" xfId="0" applyNumberFormat="1" applyFont="1" applyBorder="1" applyAlignment="1">
      <alignment horizontal="center" vertical="center"/>
    </xf>
    <xf numFmtId="1" fontId="5" fillId="0" borderId="63" xfId="0" applyNumberFormat="1" applyFont="1" applyBorder="1" applyAlignment="1">
      <alignment horizontal="center" vertical="center"/>
    </xf>
    <xf numFmtId="166" fontId="5" fillId="0" borderId="63" xfId="0" applyNumberFormat="1" applyFont="1" applyBorder="1" applyAlignment="1">
      <alignment horizontal="center" vertical="center"/>
    </xf>
    <xf numFmtId="166" fontId="1" fillId="0" borderId="133" xfId="0" applyNumberFormat="1" applyFont="1" applyBorder="1" applyAlignment="1">
      <alignment horizontal="center" vertical="center" wrapText="1"/>
    </xf>
    <xf numFmtId="1" fontId="1" fillId="0" borderId="133" xfId="0" applyNumberFormat="1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/>
    </xf>
    <xf numFmtId="0" fontId="82" fillId="0" borderId="31" xfId="0" applyFont="1" applyBorder="1"/>
    <xf numFmtId="0" fontId="82" fillId="0" borderId="57" xfId="0" applyFont="1" applyBorder="1"/>
    <xf numFmtId="0" fontId="82" fillId="0" borderId="34" xfId="0" applyFont="1" applyBorder="1"/>
    <xf numFmtId="0" fontId="80" fillId="0" borderId="155" xfId="0" applyFont="1" applyBorder="1" applyAlignment="1">
      <alignment horizontal="left" vertical="center" wrapText="1"/>
    </xf>
    <xf numFmtId="0" fontId="80" fillId="0" borderId="18" xfId="0" applyFont="1" applyBorder="1" applyAlignment="1">
      <alignment horizontal="center" vertical="center" wrapText="1"/>
    </xf>
    <xf numFmtId="49" fontId="80" fillId="0" borderId="67" xfId="0" applyNumberFormat="1" applyFont="1" applyBorder="1" applyAlignment="1">
      <alignment horizontal="center" vertical="center" wrapText="1"/>
    </xf>
    <xf numFmtId="0" fontId="80" fillId="0" borderId="67" xfId="0" applyFont="1" applyBorder="1" applyAlignment="1">
      <alignment horizontal="right" vertical="center" wrapText="1"/>
    </xf>
    <xf numFmtId="0" fontId="5" fillId="0" borderId="153" xfId="0" applyFont="1" applyBorder="1"/>
    <xf numFmtId="1" fontId="80" fillId="0" borderId="45" xfId="0" applyNumberFormat="1" applyFont="1" applyBorder="1" applyAlignment="1">
      <alignment horizontal="center" vertical="center" wrapText="1"/>
    </xf>
    <xf numFmtId="0" fontId="80" fillId="0" borderId="45" xfId="0" applyFont="1" applyBorder="1" applyAlignment="1">
      <alignment horizontal="center" vertical="center" wrapText="1"/>
    </xf>
    <xf numFmtId="0" fontId="80" fillId="0" borderId="46" xfId="0" applyFont="1" applyBorder="1" applyAlignment="1">
      <alignment horizontal="center" vertical="center" wrapText="1"/>
    </xf>
    <xf numFmtId="166" fontId="80" fillId="0" borderId="66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 wrapText="1"/>
    </xf>
    <xf numFmtId="166" fontId="80" fillId="0" borderId="46" xfId="0" applyNumberFormat="1" applyFont="1" applyBorder="1" applyAlignment="1">
      <alignment horizontal="center" vertical="center" wrapText="1"/>
    </xf>
    <xf numFmtId="166" fontId="80" fillId="0" borderId="124" xfId="0" applyNumberFormat="1" applyFont="1" applyBorder="1" applyAlignment="1">
      <alignment horizontal="center" vertical="center" wrapText="1"/>
    </xf>
    <xf numFmtId="166" fontId="80" fillId="0" borderId="45" xfId="0" applyNumberFormat="1" applyFont="1" applyBorder="1" applyAlignment="1">
      <alignment horizontal="center" vertical="center"/>
    </xf>
    <xf numFmtId="0" fontId="80" fillId="0" borderId="136" xfId="0" applyFont="1" applyBorder="1" applyAlignment="1">
      <alignment horizontal="left" vertical="center" wrapText="1"/>
    </xf>
    <xf numFmtId="0" fontId="81" fillId="0" borderId="66" xfId="0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center"/>
    </xf>
    <xf numFmtId="0" fontId="5" fillId="0" borderId="179" xfId="0" applyFont="1" applyBorder="1"/>
    <xf numFmtId="0" fontId="5" fillId="0" borderId="180" xfId="0" applyFont="1" applyBorder="1"/>
    <xf numFmtId="0" fontId="5" fillId="0" borderId="32" xfId="0" applyFont="1" applyBorder="1"/>
    <xf numFmtId="0" fontId="5" fillId="0" borderId="35" xfId="0" applyFont="1" applyBorder="1"/>
    <xf numFmtId="0" fontId="81" fillId="0" borderId="9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32" xfId="0" applyFont="1" applyBorder="1" applyAlignment="1">
      <alignment horizontal="center" vertical="center" wrapText="1"/>
    </xf>
    <xf numFmtId="166" fontId="80" fillId="0" borderId="19" xfId="0" applyNumberFormat="1" applyFont="1" applyBorder="1" applyAlignment="1">
      <alignment horizontal="center" vertical="center" wrapText="1"/>
    </xf>
    <xf numFmtId="166" fontId="80" fillId="0" borderId="9" xfId="0" applyNumberFormat="1" applyFont="1" applyBorder="1" applyAlignment="1">
      <alignment horizontal="center" vertical="center" wrapText="1"/>
    </xf>
    <xf numFmtId="166" fontId="80" fillId="0" borderId="132" xfId="0" applyNumberFormat="1" applyFont="1" applyBorder="1" applyAlignment="1">
      <alignment horizontal="center" vertical="center" wrapText="1"/>
    </xf>
    <xf numFmtId="49" fontId="80" fillId="0" borderId="136" xfId="0" applyNumberFormat="1" applyFont="1" applyBorder="1" applyAlignment="1">
      <alignment horizontal="center" vertical="center" wrapText="1"/>
    </xf>
    <xf numFmtId="0" fontId="80" fillId="0" borderId="66" xfId="0" applyFont="1" applyBorder="1" applyAlignment="1">
      <alignment horizontal="center" vertical="center" wrapText="1"/>
    </xf>
    <xf numFmtId="0" fontId="81" fillId="0" borderId="124" xfId="0" applyFont="1" applyBorder="1" applyAlignment="1">
      <alignment horizontal="center" vertical="center" wrapText="1"/>
    </xf>
    <xf numFmtId="0" fontId="81" fillId="0" borderId="66" xfId="0" applyFont="1" applyBorder="1" applyAlignment="1">
      <alignment horizontal="center" vertical="center"/>
    </xf>
    <xf numFmtId="1" fontId="80" fillId="0" borderId="45" xfId="0" applyNumberFormat="1" applyFont="1" applyBorder="1" applyAlignment="1">
      <alignment horizontal="center" vertical="center"/>
    </xf>
    <xf numFmtId="166" fontId="81" fillId="0" borderId="76" xfId="0" applyNumberFormat="1" applyFont="1" applyBorder="1" applyAlignment="1">
      <alignment horizontal="center" vertical="center"/>
    </xf>
    <xf numFmtId="166" fontId="81" fillId="0" borderId="11" xfId="0" applyNumberFormat="1" applyFont="1" applyBorder="1" applyAlignment="1">
      <alignment horizontal="center" vertical="center"/>
    </xf>
    <xf numFmtId="166" fontId="81" fillId="0" borderId="6" xfId="0" applyNumberFormat="1" applyFont="1" applyBorder="1" applyAlignment="1">
      <alignment horizontal="center" vertical="center"/>
    </xf>
    <xf numFmtId="166" fontId="81" fillId="0" borderId="155" xfId="0" applyNumberFormat="1" applyFont="1" applyBorder="1" applyAlignment="1">
      <alignment horizontal="center" vertical="center"/>
    </xf>
    <xf numFmtId="49" fontId="81" fillId="0" borderId="192" xfId="0" applyNumberFormat="1" applyFont="1" applyBorder="1" applyAlignment="1">
      <alignment horizontal="center" vertical="center" wrapText="1"/>
    </xf>
    <xf numFmtId="49" fontId="81" fillId="0" borderId="174" xfId="0" applyNumberFormat="1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166" fontId="1" fillId="9" borderId="10" xfId="0" applyNumberFormat="1" applyFont="1" applyFill="1" applyBorder="1" applyAlignment="1">
      <alignment horizontal="center" vertical="center" wrapText="1"/>
    </xf>
    <xf numFmtId="166" fontId="5" fillId="9" borderId="19" xfId="0" applyNumberFormat="1" applyFont="1" applyFill="1" applyBorder="1" applyAlignment="1">
      <alignment horizontal="center" vertical="center" wrapText="1"/>
    </xf>
    <xf numFmtId="0" fontId="1" fillId="9" borderId="66" xfId="4" applyFont="1" applyFill="1" applyBorder="1" applyAlignment="1">
      <alignment horizontal="center" vertical="center" wrapText="1"/>
    </xf>
    <xf numFmtId="0" fontId="1" fillId="9" borderId="177" xfId="4" applyFont="1" applyFill="1" applyBorder="1" applyAlignment="1">
      <alignment horizontal="center" vertical="center" wrapText="1"/>
    </xf>
    <xf numFmtId="169" fontId="1" fillId="0" borderId="8" xfId="4" applyNumberFormat="1" applyFont="1" applyBorder="1" applyAlignment="1">
      <alignment horizontal="center" vertical="center" wrapText="1"/>
    </xf>
    <xf numFmtId="172" fontId="1" fillId="0" borderId="18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horizontal="center" vertical="center"/>
    </xf>
    <xf numFmtId="49" fontId="1" fillId="0" borderId="6" xfId="4" applyNumberFormat="1" applyFont="1" applyBorder="1" applyAlignment="1">
      <alignment vertical="center" wrapText="1"/>
    </xf>
    <xf numFmtId="168" fontId="1" fillId="0" borderId="6" xfId="4" applyNumberFormat="1" applyFont="1" applyBorder="1" applyAlignment="1">
      <alignment horizontal="center" vertical="center"/>
    </xf>
    <xf numFmtId="0" fontId="0" fillId="0" borderId="6" xfId="0" applyBorder="1" applyAlignment="1">
      <alignment wrapText="1"/>
    </xf>
    <xf numFmtId="0" fontId="73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wrapText="1"/>
    </xf>
    <xf numFmtId="49" fontId="5" fillId="0" borderId="6" xfId="0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18" xfId="0" applyFont="1" applyBorder="1" applyAlignment="1">
      <alignment horizontal="center"/>
    </xf>
    <xf numFmtId="49" fontId="5" fillId="0" borderId="134" xfId="0" applyNumberFormat="1" applyFont="1" applyBorder="1" applyAlignment="1">
      <alignment horizontal="left" vertical="center" wrapText="1"/>
    </xf>
    <xf numFmtId="0" fontId="1" fillId="0" borderId="18" xfId="4" applyFont="1" applyBorder="1" applyAlignment="1">
      <alignment horizontal="center" vertical="center"/>
    </xf>
    <xf numFmtId="0" fontId="1" fillId="0" borderId="6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  <xf numFmtId="169" fontId="1" fillId="0" borderId="11" xfId="4" applyNumberFormat="1" applyFont="1" applyBorder="1" applyAlignment="1">
      <alignment horizontal="center" vertical="center"/>
    </xf>
    <xf numFmtId="170" fontId="1" fillId="0" borderId="8" xfId="4" applyNumberFormat="1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166" fontId="1" fillId="11" borderId="10" xfId="0" applyNumberFormat="1" applyFont="1" applyFill="1" applyBorder="1" applyAlignment="1">
      <alignment horizontal="center" vertical="center" wrapText="1"/>
    </xf>
    <xf numFmtId="166" fontId="1" fillId="11" borderId="6" xfId="0" applyNumberFormat="1" applyFont="1" applyFill="1" applyBorder="1" applyAlignment="1">
      <alignment horizontal="center" vertical="center" wrapText="1"/>
    </xf>
    <xf numFmtId="1" fontId="1" fillId="11" borderId="8" xfId="0" applyNumberFormat="1" applyFont="1" applyFill="1" applyBorder="1" applyAlignment="1">
      <alignment horizontal="center" vertical="center" wrapText="1"/>
    </xf>
    <xf numFmtId="49" fontId="5" fillId="0" borderId="66" xfId="0" applyNumberFormat="1" applyFont="1" applyBorder="1" applyAlignment="1">
      <alignment horizontal="center" vertical="center"/>
    </xf>
    <xf numFmtId="166" fontId="5" fillId="0" borderId="66" xfId="0" applyNumberFormat="1" applyFont="1" applyBorder="1" applyAlignment="1">
      <alignment horizontal="center" vertical="center" wrapText="1"/>
    </xf>
    <xf numFmtId="166" fontId="5" fillId="0" borderId="45" xfId="0" applyNumberFormat="1" applyFont="1" applyBorder="1" applyAlignment="1">
      <alignment horizontal="center" vertical="center" wrapText="1"/>
    </xf>
    <xf numFmtId="166" fontId="5" fillId="0" borderId="124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vertical="center" wrapText="1"/>
    </xf>
    <xf numFmtId="0" fontId="63" fillId="0" borderId="156" xfId="0" applyFont="1" applyBorder="1"/>
    <xf numFmtId="49" fontId="81" fillId="0" borderId="165" xfId="0" applyNumberFormat="1" applyFont="1" applyBorder="1" applyAlignment="1">
      <alignment horizontal="center" vertical="center" wrapText="1"/>
    </xf>
    <xf numFmtId="49" fontId="81" fillId="0" borderId="162" xfId="0" applyNumberFormat="1" applyFont="1" applyBorder="1" applyAlignment="1">
      <alignment horizontal="center" vertical="center" wrapText="1"/>
    </xf>
    <xf numFmtId="0" fontId="81" fillId="0" borderId="48" xfId="0" applyFont="1" applyBorder="1" applyAlignment="1">
      <alignment horizontal="center" vertical="center" wrapText="1"/>
    </xf>
    <xf numFmtId="0" fontId="81" fillId="0" borderId="51" xfId="0" applyFont="1" applyBorder="1" applyAlignment="1">
      <alignment horizontal="center" vertical="center" wrapText="1"/>
    </xf>
    <xf numFmtId="0" fontId="80" fillId="0" borderId="51" xfId="0" applyFont="1" applyBorder="1" applyAlignment="1">
      <alignment horizontal="center" vertical="center" wrapText="1"/>
    </xf>
    <xf numFmtId="0" fontId="80" fillId="0" borderId="52" xfId="0" applyFont="1" applyBorder="1" applyAlignment="1">
      <alignment horizontal="center" vertical="center" wrapText="1"/>
    </xf>
    <xf numFmtId="166" fontId="81" fillId="0" borderId="48" xfId="0" applyNumberFormat="1" applyFont="1" applyBorder="1" applyAlignment="1">
      <alignment horizontal="center" vertical="center"/>
    </xf>
    <xf numFmtId="166" fontId="80" fillId="0" borderId="34" xfId="0" applyNumberFormat="1" applyFont="1" applyBorder="1" applyAlignment="1">
      <alignment horizontal="center" vertical="center"/>
    </xf>
    <xf numFmtId="166" fontId="80" fillId="0" borderId="179" xfId="0" applyNumberFormat="1" applyFont="1" applyBorder="1" applyAlignment="1">
      <alignment horizontal="center" vertical="center"/>
    </xf>
    <xf numFmtId="166" fontId="80" fillId="0" borderId="57" xfId="0" applyNumberFormat="1" applyFont="1" applyBorder="1" applyAlignment="1">
      <alignment horizontal="center" vertical="center"/>
    </xf>
    <xf numFmtId="166" fontId="80" fillId="0" borderId="180" xfId="0" applyNumberFormat="1" applyFont="1" applyBorder="1" applyAlignment="1">
      <alignment horizontal="center" vertical="center"/>
    </xf>
    <xf numFmtId="166" fontId="80" fillId="0" borderId="32" xfId="0" applyNumberFormat="1" applyFont="1" applyBorder="1" applyAlignment="1">
      <alignment horizontal="center" vertical="center"/>
    </xf>
    <xf numFmtId="166" fontId="81" fillId="0" borderId="30" xfId="0" applyNumberFormat="1" applyFont="1" applyBorder="1" applyAlignment="1">
      <alignment horizontal="center" vertical="center"/>
    </xf>
    <xf numFmtId="166" fontId="78" fillId="0" borderId="6" xfId="0" applyNumberFormat="1" applyFont="1" applyBorder="1" applyAlignment="1">
      <alignment horizontal="center" vertical="center" wrapText="1"/>
    </xf>
    <xf numFmtId="166" fontId="78" fillId="0" borderId="10" xfId="0" applyNumberFormat="1" applyFont="1" applyBorder="1" applyAlignment="1">
      <alignment vertical="center"/>
    </xf>
    <xf numFmtId="49" fontId="1" fillId="0" borderId="170" xfId="0" applyNumberFormat="1" applyFont="1" applyBorder="1" applyAlignment="1">
      <alignment horizontal="right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166" fontId="1" fillId="0" borderId="50" xfId="0" applyNumberFormat="1" applyFont="1" applyBorder="1" applyAlignment="1">
      <alignment horizontal="center" vertical="center"/>
    </xf>
    <xf numFmtId="166" fontId="1" fillId="0" borderId="63" xfId="0" applyNumberFormat="1" applyFont="1" applyBorder="1" applyAlignment="1">
      <alignment horizontal="center" vertical="center"/>
    </xf>
    <xf numFmtId="0" fontId="77" fillId="0" borderId="6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165" fontId="83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78" fillId="0" borderId="8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166" fontId="1" fillId="0" borderId="60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" fillId="0" borderId="177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6" fontId="1" fillId="0" borderId="169" xfId="0" applyNumberFormat="1" applyFont="1" applyBorder="1" applyAlignment="1">
      <alignment vertical="center"/>
    </xf>
    <xf numFmtId="166" fontId="1" fillId="0" borderId="75" xfId="0" applyNumberFormat="1" applyFont="1" applyBorder="1" applyAlignment="1">
      <alignment horizontal="center" vertical="center"/>
    </xf>
    <xf numFmtId="166" fontId="1" fillId="0" borderId="138" xfId="0" applyNumberFormat="1" applyFont="1" applyBorder="1" applyAlignment="1">
      <alignment horizontal="center" vertical="center" wrapText="1"/>
    </xf>
    <xf numFmtId="166" fontId="1" fillId="0" borderId="182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horizontal="center" vertical="center"/>
    </xf>
    <xf numFmtId="166" fontId="1" fillId="0" borderId="48" xfId="0" applyNumberFormat="1" applyFont="1" applyBorder="1" applyAlignment="1">
      <alignment vertical="center"/>
    </xf>
    <xf numFmtId="166" fontId="1" fillId="0" borderId="51" xfId="0" applyNumberFormat="1" applyFont="1" applyBorder="1" applyAlignment="1">
      <alignment vertical="center"/>
    </xf>
    <xf numFmtId="166" fontId="1" fillId="0" borderId="153" xfId="0" applyNumberFormat="1" applyFont="1" applyBorder="1" applyAlignment="1">
      <alignment vertical="center"/>
    </xf>
    <xf numFmtId="166" fontId="1" fillId="0" borderId="54" xfId="0" applyNumberFormat="1" applyFont="1" applyBorder="1" applyAlignment="1">
      <alignment vertical="center"/>
    </xf>
    <xf numFmtId="166" fontId="1" fillId="0" borderId="48" xfId="0" applyNumberFormat="1" applyFont="1" applyBorder="1" applyAlignment="1">
      <alignment horizontal="center" vertical="center"/>
    </xf>
    <xf numFmtId="166" fontId="1" fillId="0" borderId="54" xfId="0" applyNumberFormat="1" applyFont="1" applyBorder="1" applyAlignment="1">
      <alignment horizontal="center" vertical="center"/>
    </xf>
    <xf numFmtId="166" fontId="1" fillId="0" borderId="153" xfId="0" applyNumberFormat="1" applyFont="1" applyBorder="1" applyAlignment="1">
      <alignment horizontal="center" vertical="center" wrapText="1"/>
    </xf>
    <xf numFmtId="166" fontId="1" fillId="0" borderId="51" xfId="0" applyNumberFormat="1" applyFont="1" applyBorder="1" applyAlignment="1">
      <alignment horizontal="center" vertical="center" wrapText="1"/>
    </xf>
    <xf numFmtId="49" fontId="1" fillId="0" borderId="136" xfId="0" applyNumberFormat="1" applyFont="1" applyBorder="1" applyAlignment="1">
      <alignment horizontal="right" vertical="center" wrapText="1"/>
    </xf>
    <xf numFmtId="0" fontId="80" fillId="0" borderId="155" xfId="0" applyFont="1" applyBorder="1" applyAlignment="1">
      <alignment horizontal="right" vertical="center" wrapText="1"/>
    </xf>
    <xf numFmtId="49" fontId="5" fillId="0" borderId="165" xfId="0" applyNumberFormat="1" applyFont="1" applyBorder="1" applyAlignment="1">
      <alignment vertical="center" wrapText="1"/>
    </xf>
    <xf numFmtId="49" fontId="5" fillId="0" borderId="174" xfId="0" applyNumberFormat="1" applyFont="1" applyBorder="1" applyAlignment="1">
      <alignment vertical="center" wrapText="1"/>
    </xf>
    <xf numFmtId="49" fontId="5" fillId="0" borderId="136" xfId="0" applyNumberFormat="1" applyFont="1" applyBorder="1" applyAlignment="1">
      <alignment horizontal="left" vertical="center" wrapText="1"/>
    </xf>
    <xf numFmtId="166" fontId="39" fillId="0" borderId="50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166" fontId="1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49" fontId="77" fillId="0" borderId="165" xfId="0" applyNumberFormat="1" applyFont="1" applyBorder="1" applyAlignment="1">
      <alignment vertical="center" wrapText="1"/>
    </xf>
    <xf numFmtId="49" fontId="77" fillId="0" borderId="174" xfId="0" applyNumberFormat="1" applyFont="1" applyBorder="1" applyAlignment="1">
      <alignment vertical="center" wrapText="1"/>
    </xf>
    <xf numFmtId="166" fontId="5" fillId="0" borderId="0" xfId="0" applyNumberFormat="1" applyFont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166" fontId="1" fillId="6" borderId="0" xfId="0" applyNumberFormat="1" applyFont="1" applyFill="1" applyAlignment="1">
      <alignment horizontal="center" vertical="center" wrapText="1"/>
    </xf>
    <xf numFmtId="49" fontId="78" fillId="0" borderId="136" xfId="0" applyNumberFormat="1" applyFont="1" applyBorder="1" applyAlignment="1">
      <alignment horizontal="right" vertical="center" wrapText="1"/>
    </xf>
    <xf numFmtId="0" fontId="78" fillId="0" borderId="155" xfId="0" applyFont="1" applyBorder="1" applyAlignment="1">
      <alignment horizontal="right" vertical="center" wrapText="1"/>
    </xf>
    <xf numFmtId="49" fontId="1" fillId="10" borderId="67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63" fillId="10" borderId="0" xfId="0" applyFont="1" applyFill="1"/>
    <xf numFmtId="0" fontId="0" fillId="10" borderId="0" xfId="0" applyFill="1"/>
    <xf numFmtId="49" fontId="5" fillId="10" borderId="155" xfId="0" applyNumberFormat="1" applyFont="1" applyFill="1" applyBorder="1" applyAlignment="1">
      <alignment vertical="center" wrapText="1"/>
    </xf>
    <xf numFmtId="49" fontId="77" fillId="0" borderId="155" xfId="0" applyNumberFormat="1" applyFont="1" applyBorder="1" applyAlignment="1">
      <alignment vertical="center" wrapText="1"/>
    </xf>
    <xf numFmtId="49" fontId="77" fillId="0" borderId="155" xfId="0" applyNumberFormat="1" applyFont="1" applyBorder="1" applyAlignment="1">
      <alignment horizontal="left" vertical="center" wrapText="1"/>
    </xf>
    <xf numFmtId="0" fontId="77" fillId="0" borderId="155" xfId="0" applyFont="1" applyBorder="1" applyAlignment="1">
      <alignment vertical="center" wrapText="1"/>
    </xf>
    <xf numFmtId="0" fontId="77" fillId="0" borderId="155" xfId="0" applyFont="1" applyBorder="1" applyAlignment="1">
      <alignment horizontal="left" vertical="center" wrapText="1"/>
    </xf>
    <xf numFmtId="49" fontId="5" fillId="10" borderId="165" xfId="0" applyNumberFormat="1" applyFont="1" applyFill="1" applyBorder="1" applyAlignment="1">
      <alignment horizontal="center" vertical="center"/>
    </xf>
    <xf numFmtId="0" fontId="5" fillId="10" borderId="67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right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/>
    </xf>
    <xf numFmtId="49" fontId="5" fillId="10" borderId="166" xfId="0" applyNumberFormat="1" applyFont="1" applyFill="1" applyBorder="1" applyAlignment="1">
      <alignment horizontal="center" vertical="center"/>
    </xf>
    <xf numFmtId="49" fontId="5" fillId="10" borderId="68" xfId="0" applyNumberFormat="1" applyFont="1" applyFill="1" applyBorder="1" applyAlignment="1">
      <alignment horizontal="left" vertical="center"/>
    </xf>
    <xf numFmtId="168" fontId="5" fillId="10" borderId="19" xfId="0" applyNumberFormat="1" applyFont="1" applyFill="1" applyBorder="1" applyAlignment="1">
      <alignment horizontal="center" vertical="center" wrapText="1"/>
    </xf>
    <xf numFmtId="168" fontId="5" fillId="10" borderId="9" xfId="0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132" xfId="0" applyFont="1" applyFill="1" applyBorder="1" applyAlignment="1">
      <alignment horizontal="center" vertical="center" wrapText="1"/>
    </xf>
    <xf numFmtId="167" fontId="5" fillId="10" borderId="19" xfId="0" applyNumberFormat="1" applyFont="1" applyFill="1" applyBorder="1" applyAlignment="1">
      <alignment horizontal="center" vertical="center" wrapText="1"/>
    </xf>
    <xf numFmtId="0" fontId="8" fillId="10" borderId="0" xfId="0" applyFont="1" applyFill="1"/>
    <xf numFmtId="49" fontId="5" fillId="10" borderId="0" xfId="0" applyNumberFormat="1" applyFont="1" applyFill="1" applyAlignment="1">
      <alignment horizontal="center" vertical="center" wrapText="1"/>
    </xf>
    <xf numFmtId="0" fontId="1" fillId="10" borderId="166" xfId="3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70" xfId="0" applyFont="1" applyFill="1" applyBorder="1" applyAlignment="1">
      <alignment horizontal="center" vertical="center" wrapText="1"/>
    </xf>
    <xf numFmtId="166" fontId="5" fillId="10" borderId="12" xfId="0" applyNumberFormat="1" applyFont="1" applyFill="1" applyBorder="1" applyAlignment="1">
      <alignment horizontal="center" vertical="center" wrapText="1"/>
    </xf>
    <xf numFmtId="166" fontId="5" fillId="10" borderId="7" xfId="0" applyNumberFormat="1" applyFont="1" applyFill="1" applyBorder="1" applyAlignment="1">
      <alignment horizontal="center" vertical="center" wrapText="1"/>
    </xf>
    <xf numFmtId="49" fontId="36" fillId="10" borderId="67" xfId="0" applyNumberFormat="1" applyFont="1" applyFill="1" applyBorder="1" applyAlignment="1">
      <alignment horizontal="center" vertical="center"/>
    </xf>
    <xf numFmtId="49" fontId="36" fillId="10" borderId="169" xfId="0" applyNumberFormat="1" applyFont="1" applyFill="1" applyBorder="1" applyAlignment="1">
      <alignment vertical="center" wrapText="1"/>
    </xf>
    <xf numFmtId="0" fontId="36" fillId="10" borderId="10" xfId="0" applyFont="1" applyFill="1" applyBorder="1" applyAlignment="1">
      <alignment horizontal="center" vertical="center" wrapText="1"/>
    </xf>
    <xf numFmtId="49" fontId="36" fillId="10" borderId="6" xfId="0" applyNumberFormat="1" applyFont="1" applyFill="1" applyBorder="1" applyAlignment="1">
      <alignment horizontal="center" vertical="center" wrapText="1"/>
    </xf>
    <xf numFmtId="168" fontId="36" fillId="10" borderId="11" xfId="0" applyNumberFormat="1" applyFont="1" applyFill="1" applyBorder="1" applyAlignment="1">
      <alignment horizontal="center" vertical="center" wrapText="1"/>
    </xf>
    <xf numFmtId="166" fontId="36" fillId="10" borderId="10" xfId="0" applyNumberFormat="1" applyFont="1" applyFill="1" applyBorder="1" applyAlignment="1">
      <alignment horizontal="center" vertical="center"/>
    </xf>
    <xf numFmtId="0" fontId="36" fillId="10" borderId="6" xfId="0" applyFont="1" applyFill="1" applyBorder="1" applyAlignment="1">
      <alignment horizontal="center" vertical="center" wrapText="1"/>
    </xf>
    <xf numFmtId="164" fontId="1" fillId="10" borderId="6" xfId="0" applyNumberFormat="1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center" vertical="center" wrapText="1"/>
    </xf>
    <xf numFmtId="0" fontId="36" fillId="10" borderId="18" xfId="0" applyFont="1" applyFill="1" applyBorder="1" applyAlignment="1">
      <alignment horizontal="center" vertical="center" wrapText="1"/>
    </xf>
    <xf numFmtId="0" fontId="8" fillId="10" borderId="18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49" fontId="5" fillId="10" borderId="67" xfId="0" applyNumberFormat="1" applyFont="1" applyFill="1" applyBorder="1" applyAlignment="1">
      <alignment horizontal="center" vertical="center" wrapText="1"/>
    </xf>
    <xf numFmtId="49" fontId="5" fillId="10" borderId="169" xfId="0" applyNumberFormat="1" applyFont="1" applyFill="1" applyBorder="1" applyAlignment="1">
      <alignment vertical="center" wrapText="1"/>
    </xf>
    <xf numFmtId="0" fontId="5" fillId="10" borderId="11" xfId="0" applyFont="1" applyFill="1" applyBorder="1" applyAlignment="1">
      <alignment horizontal="center" vertical="center" wrapText="1"/>
    </xf>
    <xf numFmtId="166" fontId="5" fillId="10" borderId="10" xfId="0" applyNumberFormat="1" applyFont="1" applyFill="1" applyBorder="1" applyAlignment="1">
      <alignment horizontal="center" vertical="center"/>
    </xf>
    <xf numFmtId="1" fontId="5" fillId="10" borderId="6" xfId="0" applyNumberFormat="1" applyFont="1" applyFill="1" applyBorder="1" applyAlignment="1">
      <alignment horizontal="center" vertical="center"/>
    </xf>
    <xf numFmtId="166" fontId="5" fillId="10" borderId="10" xfId="0" applyNumberFormat="1" applyFont="1" applyFill="1" applyBorder="1" applyAlignment="1">
      <alignment horizontal="center" vertical="center" wrapText="1"/>
    </xf>
    <xf numFmtId="166" fontId="5" fillId="10" borderId="6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 wrapText="1"/>
    </xf>
    <xf numFmtId="166" fontId="5" fillId="10" borderId="11" xfId="0" applyNumberFormat="1" applyFont="1" applyFill="1" applyBorder="1" applyAlignment="1">
      <alignment horizontal="center" vertical="center"/>
    </xf>
    <xf numFmtId="166" fontId="5" fillId="10" borderId="18" xfId="0" applyNumberFormat="1" applyFont="1" applyFill="1" applyBorder="1" applyAlignment="1">
      <alignment horizontal="center" vertical="center" wrapText="1"/>
    </xf>
    <xf numFmtId="0" fontId="68" fillId="10" borderId="0" xfId="0" applyFont="1" applyFill="1"/>
    <xf numFmtId="0" fontId="33" fillId="10" borderId="0" xfId="0" applyFont="1" applyFill="1"/>
    <xf numFmtId="49" fontId="5" fillId="10" borderId="68" xfId="0" applyNumberFormat="1" applyFont="1" applyFill="1" applyBorder="1" applyAlignment="1">
      <alignment horizontal="center" vertical="center" wrapText="1"/>
    </xf>
    <xf numFmtId="49" fontId="5" fillId="10" borderId="68" xfId="0" applyNumberFormat="1" applyFont="1" applyFill="1" applyBorder="1" applyAlignment="1">
      <alignment vertical="center" wrapText="1"/>
    </xf>
    <xf numFmtId="0" fontId="5" fillId="10" borderId="19" xfId="0" applyFont="1" applyFill="1" applyBorder="1" applyAlignment="1">
      <alignment horizontal="center" vertical="center"/>
    </xf>
    <xf numFmtId="49" fontId="5" fillId="10" borderId="9" xfId="0" applyNumberFormat="1" applyFont="1" applyFill="1" applyBorder="1" applyAlignment="1">
      <alignment horizontal="center" vertical="center"/>
    </xf>
    <xf numFmtId="49" fontId="5" fillId="10" borderId="51" xfId="0" applyNumberFormat="1" applyFont="1" applyFill="1" applyBorder="1" applyAlignment="1">
      <alignment horizontal="center" vertical="center"/>
    </xf>
    <xf numFmtId="0" fontId="5" fillId="10" borderId="184" xfId="0" applyFont="1" applyFill="1" applyBorder="1" applyAlignment="1">
      <alignment horizontal="center" vertical="center"/>
    </xf>
    <xf numFmtId="166" fontId="5" fillId="10" borderId="19" xfId="0" applyNumberFormat="1" applyFont="1" applyFill="1" applyBorder="1" applyAlignment="1">
      <alignment horizontal="center" vertical="center"/>
    </xf>
    <xf numFmtId="1" fontId="77" fillId="10" borderId="62" xfId="0" applyNumberFormat="1" applyFont="1" applyFill="1" applyBorder="1" applyAlignment="1">
      <alignment horizontal="center" vertical="center"/>
    </xf>
    <xf numFmtId="164" fontId="78" fillId="10" borderId="51" xfId="0" applyNumberFormat="1" applyFont="1" applyFill="1" applyBorder="1" applyAlignment="1">
      <alignment horizontal="center" vertical="center" wrapText="1"/>
    </xf>
    <xf numFmtId="0" fontId="77" fillId="10" borderId="62" xfId="0" applyFont="1" applyFill="1" applyBorder="1" applyAlignment="1">
      <alignment horizontal="center" vertical="center"/>
    </xf>
    <xf numFmtId="0" fontId="78" fillId="10" borderId="52" xfId="0" applyFont="1" applyFill="1" applyBorder="1" applyAlignment="1">
      <alignment horizontal="center" vertical="center" wrapText="1"/>
    </xf>
    <xf numFmtId="0" fontId="77" fillId="10" borderId="48" xfId="0" applyFont="1" applyFill="1" applyBorder="1" applyAlignment="1">
      <alignment horizontal="center" vertical="center" wrapText="1"/>
    </xf>
    <xf numFmtId="0" fontId="77" fillId="10" borderId="51" xfId="0" applyFont="1" applyFill="1" applyBorder="1" applyAlignment="1">
      <alignment horizontal="center" vertical="center" wrapText="1"/>
    </xf>
    <xf numFmtId="0" fontId="77" fillId="10" borderId="153" xfId="0" applyFont="1" applyFill="1" applyBorder="1" applyAlignment="1">
      <alignment horizontal="center" vertical="center" wrapText="1"/>
    </xf>
    <xf numFmtId="0" fontId="5" fillId="10" borderId="153" xfId="0" applyFont="1" applyFill="1" applyBorder="1" applyAlignment="1">
      <alignment horizontal="center" vertical="center" wrapText="1"/>
    </xf>
    <xf numFmtId="0" fontId="5" fillId="10" borderId="19" xfId="0" applyFont="1" applyFill="1" applyBorder="1" applyAlignment="1">
      <alignment horizontal="center" vertical="center" wrapText="1"/>
    </xf>
    <xf numFmtId="0" fontId="5" fillId="10" borderId="135" xfId="0" applyFont="1" applyFill="1" applyBorder="1" applyAlignment="1">
      <alignment horizontal="center" vertical="center" wrapText="1"/>
    </xf>
    <xf numFmtId="0" fontId="71" fillId="10" borderId="0" xfId="0" applyFont="1" applyFill="1"/>
    <xf numFmtId="0" fontId="66" fillId="10" borderId="0" xfId="0" applyFont="1" applyFill="1"/>
    <xf numFmtId="49" fontId="1" fillId="10" borderId="68" xfId="0" applyNumberFormat="1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166" fontId="77" fillId="10" borderId="53" xfId="0" applyNumberFormat="1" applyFont="1" applyFill="1" applyBorder="1" applyAlignment="1">
      <alignment horizontal="center" vertical="center"/>
    </xf>
    <xf numFmtId="1" fontId="1" fillId="10" borderId="9" xfId="0" applyNumberFormat="1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/>
    </xf>
    <xf numFmtId="0" fontId="1" fillId="10" borderId="132" xfId="0" applyFont="1" applyFill="1" applyBorder="1" applyAlignment="1">
      <alignment horizontal="center" vertical="center" wrapText="1"/>
    </xf>
    <xf numFmtId="166" fontId="1" fillId="10" borderId="19" xfId="0" applyNumberFormat="1" applyFont="1" applyFill="1" applyBorder="1" applyAlignment="1">
      <alignment horizontal="center" vertical="center" wrapText="1"/>
    </xf>
    <xf numFmtId="166" fontId="1" fillId="10" borderId="9" xfId="0" applyNumberFormat="1" applyFont="1" applyFill="1" applyBorder="1" applyAlignment="1">
      <alignment horizontal="center" vertical="center" wrapText="1"/>
    </xf>
    <xf numFmtId="166" fontId="1" fillId="10" borderId="17" xfId="0" applyNumberFormat="1" applyFont="1" applyFill="1" applyBorder="1" applyAlignment="1">
      <alignment horizontal="center" vertical="center" wrapText="1"/>
    </xf>
    <xf numFmtId="49" fontId="5" fillId="10" borderId="134" xfId="0" applyNumberFormat="1" applyFont="1" applyFill="1" applyBorder="1" applyAlignment="1">
      <alignment horizontal="center" vertical="center" wrapText="1"/>
    </xf>
    <xf numFmtId="49" fontId="5" fillId="10" borderId="76" xfId="0" applyNumberFormat="1" applyFont="1" applyFill="1" applyBorder="1" applyAlignment="1">
      <alignment vertical="center" wrapText="1"/>
    </xf>
    <xf numFmtId="165" fontId="5" fillId="10" borderId="70" xfId="0" applyNumberFormat="1" applyFont="1" applyFill="1" applyBorder="1" applyAlignment="1">
      <alignment horizontal="center" vertical="center"/>
    </xf>
    <xf numFmtId="166" fontId="5" fillId="10" borderId="12" xfId="0" applyNumberFormat="1" applyFont="1" applyFill="1" applyBorder="1" applyAlignment="1">
      <alignment horizontal="center" vertical="center"/>
    </xf>
    <xf numFmtId="166" fontId="77" fillId="10" borderId="7" xfId="0" applyNumberFormat="1" applyFont="1" applyFill="1" applyBorder="1" applyAlignment="1">
      <alignment horizontal="center" vertical="center"/>
    </xf>
    <xf numFmtId="166" fontId="77" fillId="10" borderId="13" xfId="0" applyNumberFormat="1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166" fontId="68" fillId="10" borderId="0" xfId="0" applyNumberFormat="1" applyFont="1" applyFill="1"/>
    <xf numFmtId="49" fontId="1" fillId="10" borderId="76" xfId="0" applyNumberFormat="1" applyFont="1" applyFill="1" applyBorder="1" applyAlignment="1">
      <alignment horizontal="right" vertical="center" wrapText="1"/>
    </xf>
    <xf numFmtId="165" fontId="1" fillId="10" borderId="8" xfId="0" applyNumberFormat="1" applyFont="1" applyFill="1" applyBorder="1" applyAlignment="1">
      <alignment horizontal="center" vertical="center"/>
    </xf>
    <xf numFmtId="166" fontId="1" fillId="10" borderId="10" xfId="0" applyNumberFormat="1" applyFont="1" applyFill="1" applyBorder="1" applyAlignment="1">
      <alignment horizontal="center" vertical="center"/>
    </xf>
    <xf numFmtId="1" fontId="78" fillId="10" borderId="6" xfId="0" applyNumberFormat="1" applyFont="1" applyFill="1" applyBorder="1" applyAlignment="1">
      <alignment horizontal="center" vertical="center"/>
    </xf>
    <xf numFmtId="164" fontId="78" fillId="10" borderId="6" xfId="0" applyNumberFormat="1" applyFont="1" applyFill="1" applyBorder="1" applyAlignment="1">
      <alignment horizontal="center" vertical="center" wrapText="1"/>
    </xf>
    <xf numFmtId="1" fontId="78" fillId="10" borderId="6" xfId="0" applyNumberFormat="1" applyFont="1" applyFill="1" applyBorder="1" applyAlignment="1">
      <alignment horizontal="center" vertical="center" wrapText="1"/>
    </xf>
    <xf numFmtId="0" fontId="78" fillId="10" borderId="6" xfId="0" applyFont="1" applyFill="1" applyBorder="1" applyAlignment="1">
      <alignment horizontal="center" vertical="center" wrapText="1"/>
    </xf>
    <xf numFmtId="1" fontId="78" fillId="10" borderId="11" xfId="0" applyNumberFormat="1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/>
    </xf>
    <xf numFmtId="164" fontId="5" fillId="10" borderId="6" xfId="0" applyNumberFormat="1" applyFont="1" applyFill="1" applyBorder="1" applyAlignment="1">
      <alignment horizontal="center" vertical="center" wrapText="1"/>
    </xf>
    <xf numFmtId="1" fontId="5" fillId="10" borderId="18" xfId="0" applyNumberFormat="1" applyFont="1" applyFill="1" applyBorder="1" applyAlignment="1">
      <alignment horizontal="center" vertical="center" wrapText="1"/>
    </xf>
    <xf numFmtId="49" fontId="36" fillId="10" borderId="68" xfId="0" applyNumberFormat="1" applyFont="1" applyFill="1" applyBorder="1" applyAlignment="1">
      <alignment horizontal="center" vertical="center" wrapText="1"/>
    </xf>
    <xf numFmtId="0" fontId="1" fillId="10" borderId="68" xfId="0" applyFont="1" applyFill="1" applyBorder="1" applyAlignment="1">
      <alignment horizontal="right" vertical="center" wrapText="1"/>
    </xf>
    <xf numFmtId="0" fontId="1" fillId="10" borderId="132" xfId="0" applyFont="1" applyFill="1" applyBorder="1" applyAlignment="1">
      <alignment horizontal="center" vertical="center"/>
    </xf>
    <xf numFmtId="166" fontId="1" fillId="10" borderId="19" xfId="0" applyNumberFormat="1" applyFont="1" applyFill="1" applyBorder="1" applyAlignment="1">
      <alignment horizontal="center" vertical="center"/>
    </xf>
    <xf numFmtId="164" fontId="1" fillId="10" borderId="9" xfId="0" applyNumberFormat="1" applyFont="1" applyFill="1" applyBorder="1" applyAlignment="1">
      <alignment horizontal="center" vertical="center" wrapText="1"/>
    </xf>
    <xf numFmtId="164" fontId="1" fillId="10" borderId="17" xfId="0" applyNumberFormat="1" applyFont="1" applyFill="1" applyBorder="1" applyAlignment="1">
      <alignment horizontal="center" vertical="center" wrapText="1"/>
    </xf>
    <xf numFmtId="0" fontId="1" fillId="10" borderId="53" xfId="0" applyFont="1" applyFill="1" applyBorder="1" applyAlignment="1">
      <alignment horizontal="center" vertical="center" wrapText="1"/>
    </xf>
    <xf numFmtId="0" fontId="62" fillId="10" borderId="10" xfId="0" applyFont="1" applyFill="1" applyBorder="1" applyAlignment="1">
      <alignment horizontal="center" vertical="center" wrapText="1"/>
    </xf>
    <xf numFmtId="0" fontId="80" fillId="0" borderId="166" xfId="0" applyFont="1" applyBorder="1" applyAlignment="1">
      <alignment horizontal="left" vertical="center" wrapText="1"/>
    </xf>
    <xf numFmtId="0" fontId="80" fillId="0" borderId="19" xfId="0" applyFont="1" applyBorder="1" applyAlignment="1">
      <alignment horizontal="center" vertical="center" wrapText="1"/>
    </xf>
    <xf numFmtId="166" fontId="5" fillId="0" borderId="19" xfId="0" applyNumberFormat="1" applyFont="1" applyBorder="1" applyAlignment="1">
      <alignment horizontal="center" vertical="center"/>
    </xf>
    <xf numFmtId="49" fontId="80" fillId="0" borderId="192" xfId="0" applyNumberFormat="1" applyFont="1" applyBorder="1" applyAlignment="1">
      <alignment horizontal="center" vertical="center" wrapText="1"/>
    </xf>
    <xf numFmtId="49" fontId="80" fillId="0" borderId="68" xfId="0" applyNumberFormat="1" applyFont="1" applyBorder="1" applyAlignment="1">
      <alignment horizontal="center" vertical="center" wrapText="1"/>
    </xf>
    <xf numFmtId="49" fontId="80" fillId="0" borderId="97" xfId="0" applyNumberFormat="1" applyFont="1" applyBorder="1" applyAlignment="1">
      <alignment horizontal="center" vertical="center" wrapText="1"/>
    </xf>
    <xf numFmtId="0" fontId="5" fillId="0" borderId="155" xfId="0" applyFont="1" applyBorder="1" applyAlignment="1">
      <alignment vertical="center" wrapText="1"/>
    </xf>
    <xf numFmtId="0" fontId="12" fillId="0" borderId="6" xfId="0" applyFont="1" applyBorder="1" applyAlignment="1">
      <alignment horizontal="center"/>
    </xf>
    <xf numFmtId="0" fontId="5" fillId="0" borderId="169" xfId="0" applyFont="1" applyFill="1" applyBorder="1" applyAlignment="1">
      <alignment horizontal="center" vertical="center" wrapText="1"/>
    </xf>
    <xf numFmtId="166" fontId="39" fillId="0" borderId="6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1" fontId="1" fillId="0" borderId="63" xfId="0" applyNumberFormat="1" applyFont="1" applyBorder="1" applyAlignment="1">
      <alignment horizontal="center" vertical="center"/>
    </xf>
    <xf numFmtId="49" fontId="1" fillId="0" borderId="236" xfId="3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 wrapText="1"/>
    </xf>
    <xf numFmtId="0" fontId="12" fillId="0" borderId="237" xfId="0" applyFont="1" applyBorder="1" applyAlignment="1">
      <alignment horizontal="center" vertical="center" wrapText="1"/>
    </xf>
    <xf numFmtId="0" fontId="12" fillId="0" borderId="95" xfId="0" applyFont="1" applyBorder="1" applyAlignment="1">
      <alignment horizontal="center" vertical="center"/>
    </xf>
    <xf numFmtId="0" fontId="12" fillId="0" borderId="238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" fillId="0" borderId="239" xfId="3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" fillId="0" borderId="240" xfId="3" applyNumberFormat="1" applyFont="1" applyBorder="1" applyAlignment="1">
      <alignment horizontal="center" vertical="center" wrapText="1"/>
    </xf>
    <xf numFmtId="0" fontId="12" fillId="0" borderId="241" xfId="0" applyFont="1" applyBorder="1" applyAlignment="1">
      <alignment horizontal="center" vertical="center"/>
    </xf>
    <xf numFmtId="0" fontId="12" fillId="0" borderId="24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43" xfId="0" applyFont="1" applyBorder="1" applyAlignment="1">
      <alignment horizontal="center" vertical="center"/>
    </xf>
    <xf numFmtId="49" fontId="1" fillId="0" borderId="244" xfId="3" applyNumberFormat="1" applyFont="1" applyBorder="1" applyAlignment="1">
      <alignment horizontal="center" vertical="center"/>
    </xf>
    <xf numFmtId="0" fontId="1" fillId="0" borderId="27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 wrapText="1"/>
    </xf>
    <xf numFmtId="0" fontId="1" fillId="0" borderId="28" xfId="3" applyFont="1" applyBorder="1" applyAlignment="1">
      <alignment horizontal="center" vertical="center" wrapText="1"/>
    </xf>
    <xf numFmtId="0" fontId="1" fillId="0" borderId="29" xfId="3" applyFont="1" applyBorder="1" applyAlignment="1">
      <alignment horizontal="center" vertical="center" wrapText="1"/>
    </xf>
    <xf numFmtId="0" fontId="1" fillId="0" borderId="26" xfId="3" applyFont="1" applyBorder="1" applyAlignment="1">
      <alignment horizontal="center" vertical="center" wrapText="1"/>
    </xf>
    <xf numFmtId="0" fontId="1" fillId="0" borderId="19" xfId="3" applyFont="1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6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245" xfId="3" applyFont="1" applyBorder="1" applyAlignment="1">
      <alignment horizontal="center" vertical="center"/>
    </xf>
    <xf numFmtId="0" fontId="1" fillId="11" borderId="16" xfId="3" applyFont="1" applyFill="1" applyBorder="1" applyAlignment="1">
      <alignment horizontal="center" vertical="center"/>
    </xf>
    <xf numFmtId="0" fontId="1" fillId="11" borderId="15" xfId="3" applyFont="1" applyFill="1" applyBorder="1" applyAlignment="1">
      <alignment horizontal="center" vertical="center"/>
    </xf>
    <xf numFmtId="0" fontId="1" fillId="11" borderId="27" xfId="3" applyFont="1" applyFill="1" applyBorder="1" applyAlignment="1">
      <alignment horizontal="center" vertical="center"/>
    </xf>
    <xf numFmtId="0" fontId="1" fillId="11" borderId="246" xfId="3" applyFont="1" applyFill="1" applyBorder="1" applyAlignment="1">
      <alignment horizontal="center" vertical="center"/>
    </xf>
    <xf numFmtId="0" fontId="1" fillId="0" borderId="166" xfId="0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center" vertical="center"/>
    </xf>
    <xf numFmtId="0" fontId="5" fillId="0" borderId="179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0" fillId="0" borderId="170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13" xfId="0" applyFont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214" xfId="0" applyFont="1" applyBorder="1" applyAlignment="1">
      <alignment horizontal="center" vertical="center"/>
    </xf>
    <xf numFmtId="0" fontId="5" fillId="0" borderId="215" xfId="0" applyFont="1" applyBorder="1" applyAlignment="1">
      <alignment horizontal="right" vertical="center"/>
    </xf>
    <xf numFmtId="0" fontId="5" fillId="0" borderId="104" xfId="0" applyFont="1" applyBorder="1" applyAlignment="1">
      <alignment horizontal="right" vertical="center"/>
    </xf>
    <xf numFmtId="0" fontId="5" fillId="0" borderId="185" xfId="0" applyFont="1" applyBorder="1" applyAlignment="1">
      <alignment horizontal="right" vertical="center"/>
    </xf>
    <xf numFmtId="0" fontId="5" fillId="0" borderId="118" xfId="0" applyFont="1" applyBorder="1" applyAlignment="1">
      <alignment horizontal="right" vertical="center"/>
    </xf>
    <xf numFmtId="0" fontId="5" fillId="0" borderId="76" xfId="0" applyFont="1" applyBorder="1" applyAlignment="1">
      <alignment horizontal="right" vertical="center"/>
    </xf>
    <xf numFmtId="0" fontId="5" fillId="0" borderId="169" xfId="0" applyFont="1" applyBorder="1" applyAlignment="1">
      <alignment horizontal="right" vertical="center"/>
    </xf>
    <xf numFmtId="0" fontId="0" fillId="0" borderId="170" xfId="0" applyBorder="1" applyAlignment="1">
      <alignment wrapText="1"/>
    </xf>
    <xf numFmtId="0" fontId="41" fillId="0" borderId="0" xfId="0" applyFont="1" applyAlignment="1">
      <alignment horizontal="right" wrapText="1"/>
    </xf>
    <xf numFmtId="164" fontId="5" fillId="0" borderId="177" xfId="0" applyNumberFormat="1" applyFont="1" applyBorder="1" applyAlignment="1">
      <alignment horizontal="right" vertical="center"/>
    </xf>
    <xf numFmtId="164" fontId="5" fillId="0" borderId="138" xfId="0" applyNumberFormat="1" applyFont="1" applyBorder="1" applyAlignment="1">
      <alignment horizontal="right" vertical="center"/>
    </xf>
    <xf numFmtId="49" fontId="5" fillId="0" borderId="32" xfId="0" applyNumberFormat="1" applyFont="1" applyBorder="1" applyAlignment="1">
      <alignment horizontal="center" vertical="center"/>
    </xf>
    <xf numFmtId="49" fontId="5" fillId="0" borderId="57" xfId="0" applyNumberFormat="1" applyFont="1" applyBorder="1" applyAlignment="1">
      <alignment horizontal="center" vertical="center"/>
    </xf>
    <xf numFmtId="49" fontId="3" fillId="0" borderId="216" xfId="0" applyNumberFormat="1" applyFont="1" applyBorder="1" applyAlignment="1">
      <alignment horizontal="center" vertical="center" wrapText="1"/>
    </xf>
    <xf numFmtId="0" fontId="16" fillId="0" borderId="170" xfId="0" applyFont="1" applyBorder="1" applyAlignment="1">
      <alignment horizontal="center" vertical="center" wrapText="1"/>
    </xf>
    <xf numFmtId="49" fontId="3" fillId="0" borderId="207" xfId="0" applyNumberFormat="1" applyFont="1" applyBorder="1" applyAlignment="1">
      <alignment horizontal="center" vertical="center" wrapText="1"/>
    </xf>
    <xf numFmtId="49" fontId="3" fillId="0" borderId="188" xfId="0" applyNumberFormat="1" applyFont="1" applyBorder="1" applyAlignment="1">
      <alignment horizontal="center" vertical="center" wrapText="1"/>
    </xf>
    <xf numFmtId="49" fontId="3" fillId="0" borderId="187" xfId="0" applyNumberFormat="1" applyFont="1" applyBorder="1" applyAlignment="1">
      <alignment horizontal="center" vertical="center" wrapText="1"/>
    </xf>
    <xf numFmtId="49" fontId="5" fillId="0" borderId="204" xfId="0" applyNumberFormat="1" applyFont="1" applyBorder="1" applyAlignment="1">
      <alignment horizontal="center" vertical="center"/>
    </xf>
    <xf numFmtId="49" fontId="5" fillId="0" borderId="205" xfId="0" applyNumberFormat="1" applyFont="1" applyBorder="1" applyAlignment="1">
      <alignment horizontal="center" vertical="center"/>
    </xf>
    <xf numFmtId="49" fontId="5" fillId="0" borderId="206" xfId="0" applyNumberFormat="1" applyFont="1" applyBorder="1" applyAlignment="1">
      <alignment horizontal="center" vertical="center"/>
    </xf>
    <xf numFmtId="49" fontId="5" fillId="0" borderId="207" xfId="0" applyNumberFormat="1" applyFont="1" applyBorder="1" applyAlignment="1">
      <alignment horizontal="center" vertical="center"/>
    </xf>
    <xf numFmtId="49" fontId="5" fillId="0" borderId="188" xfId="0" applyNumberFormat="1" applyFont="1" applyBorder="1" applyAlignment="1">
      <alignment horizontal="center" vertical="center"/>
    </xf>
    <xf numFmtId="49" fontId="5" fillId="0" borderId="187" xfId="0" applyNumberFormat="1" applyFont="1" applyBorder="1" applyAlignment="1">
      <alignment horizontal="center" vertical="center"/>
    </xf>
    <xf numFmtId="0" fontId="1" fillId="0" borderId="136" xfId="0" applyFont="1" applyBorder="1" applyAlignment="1">
      <alignment horizontal="left" vertical="center" wrapText="1"/>
    </xf>
    <xf numFmtId="0" fontId="1" fillId="0" borderId="109" xfId="0" applyFont="1" applyBorder="1" applyAlignment="1">
      <alignment horizontal="left" vertical="center" wrapText="1"/>
    </xf>
    <xf numFmtId="49" fontId="5" fillId="8" borderId="180" xfId="0" applyNumberFormat="1" applyFont="1" applyFill="1" applyBorder="1" applyAlignment="1">
      <alignment horizontal="center" vertical="center" wrapText="1"/>
    </xf>
    <xf numFmtId="0" fontId="0" fillId="8" borderId="179" xfId="0" applyFill="1" applyBorder="1" applyAlignment="1">
      <alignment vertical="center" wrapText="1"/>
    </xf>
    <xf numFmtId="0" fontId="0" fillId="8" borderId="35" xfId="0" applyFill="1" applyBorder="1" applyAlignment="1">
      <alignment vertical="center" wrapText="1"/>
    </xf>
    <xf numFmtId="49" fontId="5" fillId="0" borderId="192" xfId="0" applyNumberFormat="1" applyFont="1" applyBorder="1" applyAlignment="1">
      <alignment horizontal="center" vertical="center" wrapText="1"/>
    </xf>
    <xf numFmtId="0" fontId="0" fillId="0" borderId="179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49" fontId="5" fillId="0" borderId="48" xfId="0" applyNumberFormat="1" applyFont="1" applyBorder="1" applyAlignment="1">
      <alignment horizontal="center" vertical="center"/>
    </xf>
    <xf numFmtId="49" fontId="3" fillId="0" borderId="180" xfId="0" applyNumberFormat="1" applyFont="1" applyBorder="1" applyAlignment="1">
      <alignment horizontal="center" vertical="center" wrapText="1"/>
    </xf>
    <xf numFmtId="49" fontId="3" fillId="0" borderId="17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 wrapText="1"/>
    </xf>
    <xf numFmtId="0" fontId="34" fillId="0" borderId="63" xfId="0" applyFont="1" applyBorder="1" applyAlignment="1">
      <alignment horizontal="center" vertical="center" wrapText="1"/>
    </xf>
    <xf numFmtId="0" fontId="1" fillId="0" borderId="212" xfId="0" applyFont="1" applyBorder="1" applyAlignment="1">
      <alignment horizontal="left" vertical="center" wrapText="1"/>
    </xf>
    <xf numFmtId="0" fontId="1" fillId="0" borderId="65" xfId="0" applyFont="1" applyBorder="1" applyAlignment="1">
      <alignment horizontal="left" vertical="center" wrapText="1"/>
    </xf>
    <xf numFmtId="166" fontId="5" fillId="0" borderId="180" xfId="0" applyNumberFormat="1" applyFont="1" applyBorder="1" applyAlignment="1">
      <alignment horizontal="center" vertical="center" wrapText="1"/>
    </xf>
    <xf numFmtId="166" fontId="5" fillId="0" borderId="179" xfId="0" applyNumberFormat="1" applyFont="1" applyBorder="1" applyAlignment="1">
      <alignment horizontal="center" vertical="center" wrapText="1"/>
    </xf>
    <xf numFmtId="166" fontId="5" fillId="0" borderId="35" xfId="0" applyNumberFormat="1" applyFont="1" applyBorder="1" applyAlignment="1">
      <alignment horizontal="center" vertical="center" wrapText="1"/>
    </xf>
    <xf numFmtId="166" fontId="5" fillId="0" borderId="180" xfId="0" applyNumberFormat="1" applyFont="1" applyBorder="1" applyAlignment="1">
      <alignment horizontal="center" wrapText="1"/>
    </xf>
    <xf numFmtId="0" fontId="5" fillId="0" borderId="17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166" fontId="5" fillId="0" borderId="166" xfId="0" applyNumberFormat="1" applyFont="1" applyBorder="1" applyAlignment="1">
      <alignment horizontal="center" wrapText="1"/>
    </xf>
    <xf numFmtId="0" fontId="5" fillId="0" borderId="157" xfId="0" applyFont="1" applyBorder="1" applyAlignment="1">
      <alignment horizontal="center" wrapText="1"/>
    </xf>
    <xf numFmtId="0" fontId="5" fillId="0" borderId="168" xfId="0" applyFont="1" applyBorder="1" applyAlignment="1">
      <alignment horizontal="center" wrapText="1"/>
    </xf>
    <xf numFmtId="0" fontId="5" fillId="0" borderId="217" xfId="0" applyFont="1" applyBorder="1" applyAlignment="1">
      <alignment horizontal="right" vertical="center"/>
    </xf>
    <xf numFmtId="0" fontId="5" fillId="0" borderId="218" xfId="0" applyFont="1" applyBorder="1" applyAlignment="1">
      <alignment horizontal="right" vertical="center"/>
    </xf>
    <xf numFmtId="0" fontId="5" fillId="0" borderId="219" xfId="0" applyFont="1" applyBorder="1" applyAlignment="1">
      <alignment horizontal="right" vertical="center"/>
    </xf>
    <xf numFmtId="166" fontId="5" fillId="0" borderId="157" xfId="0" applyNumberFormat="1" applyFont="1" applyBorder="1" applyAlignment="1">
      <alignment horizontal="center" wrapText="1"/>
    </xf>
    <xf numFmtId="166" fontId="5" fillId="0" borderId="168" xfId="0" applyNumberFormat="1" applyFont="1" applyBorder="1" applyAlignment="1">
      <alignment horizontal="center" wrapText="1"/>
    </xf>
    <xf numFmtId="0" fontId="5" fillId="0" borderId="220" xfId="0" applyFont="1" applyBorder="1" applyAlignment="1">
      <alignment horizontal="right" vertical="center"/>
    </xf>
    <xf numFmtId="0" fontId="5" fillId="0" borderId="86" xfId="0" applyFont="1" applyBorder="1" applyAlignment="1">
      <alignment horizontal="right" vertical="center"/>
    </xf>
    <xf numFmtId="0" fontId="5" fillId="0" borderId="129" xfId="0" applyFont="1" applyBorder="1" applyAlignment="1">
      <alignment horizontal="right" vertical="center"/>
    </xf>
    <xf numFmtId="0" fontId="5" fillId="0" borderId="221" xfId="0" applyFont="1" applyBorder="1" applyAlignment="1">
      <alignment horizontal="right" vertical="center" wrapText="1"/>
    </xf>
    <xf numFmtId="0" fontId="5" fillId="0" borderId="222" xfId="0" applyFont="1" applyBorder="1" applyAlignment="1">
      <alignment horizontal="right" vertical="center" wrapText="1"/>
    </xf>
    <xf numFmtId="0" fontId="5" fillId="0" borderId="223" xfId="0" applyFont="1" applyBorder="1" applyAlignment="1">
      <alignment horizontal="right" vertical="center" wrapText="1"/>
    </xf>
    <xf numFmtId="0" fontId="5" fillId="0" borderId="180" xfId="0" applyFont="1" applyBorder="1" applyAlignment="1">
      <alignment horizontal="center" wrapText="1"/>
    </xf>
    <xf numFmtId="166" fontId="52" fillId="0" borderId="166" xfId="0" applyNumberFormat="1" applyFont="1" applyBorder="1" applyAlignment="1">
      <alignment horizontal="center" wrapText="1"/>
    </xf>
    <xf numFmtId="0" fontId="52" fillId="0" borderId="157" xfId="0" applyFont="1" applyBorder="1" applyAlignment="1">
      <alignment horizontal="center" wrapText="1"/>
    </xf>
    <xf numFmtId="0" fontId="52" fillId="0" borderId="168" xfId="0" applyFont="1" applyBorder="1" applyAlignment="1">
      <alignment horizontal="center" wrapText="1"/>
    </xf>
    <xf numFmtId="0" fontId="8" fillId="0" borderId="192" xfId="0" applyFont="1" applyBorder="1" applyAlignment="1">
      <alignment horizontal="center"/>
    </xf>
    <xf numFmtId="0" fontId="8" fillId="0" borderId="151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5" fillId="0" borderId="180" xfId="0" applyFont="1" applyBorder="1" applyAlignment="1">
      <alignment horizontal="center" vertical="center" wrapText="1"/>
    </xf>
    <xf numFmtId="0" fontId="5" fillId="0" borderId="17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07" xfId="0" applyFont="1" applyBorder="1" applyAlignment="1">
      <alignment horizontal="center" vertical="center" wrapText="1"/>
    </xf>
    <xf numFmtId="0" fontId="5" fillId="0" borderId="188" xfId="0" applyFont="1" applyBorder="1" applyAlignment="1">
      <alignment horizontal="center" vertical="center" wrapText="1"/>
    </xf>
    <xf numFmtId="0" fontId="5" fillId="0" borderId="187" xfId="0" applyFont="1" applyBorder="1" applyAlignment="1">
      <alignment horizontal="center" vertical="center" wrapText="1"/>
    </xf>
    <xf numFmtId="0" fontId="5" fillId="0" borderId="193" xfId="0" applyFont="1" applyBorder="1" applyAlignment="1">
      <alignment horizontal="center" vertical="center" wrapText="1"/>
    </xf>
    <xf numFmtId="0" fontId="5" fillId="0" borderId="194" xfId="0" applyFont="1" applyBorder="1" applyAlignment="1">
      <alignment horizontal="center" vertical="center" wrapText="1"/>
    </xf>
    <xf numFmtId="0" fontId="5" fillId="0" borderId="19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5" fillId="0" borderId="208" xfId="0" applyFont="1" applyBorder="1" applyAlignment="1">
      <alignment horizontal="center" vertical="center" wrapText="1"/>
    </xf>
    <xf numFmtId="0" fontId="5" fillId="0" borderId="209" xfId="0" applyFont="1" applyBorder="1" applyAlignment="1">
      <alignment horizontal="center" vertical="center" wrapText="1"/>
    </xf>
    <xf numFmtId="0" fontId="5" fillId="0" borderId="210" xfId="0" applyFont="1" applyBorder="1" applyAlignment="1">
      <alignment horizontal="center" vertical="center" wrapText="1"/>
    </xf>
    <xf numFmtId="0" fontId="5" fillId="0" borderId="211" xfId="0" applyFont="1" applyBorder="1" applyAlignment="1">
      <alignment horizontal="center" vertical="center" wrapText="1"/>
    </xf>
    <xf numFmtId="0" fontId="34" fillId="0" borderId="162" xfId="0" applyFont="1" applyBorder="1" applyAlignment="1">
      <alignment horizontal="center" vertical="center" wrapText="1"/>
    </xf>
    <xf numFmtId="0" fontId="16" fillId="0" borderId="135" xfId="0" applyFont="1" applyBorder="1" applyAlignment="1">
      <alignment horizontal="center" vertical="center" wrapText="1"/>
    </xf>
    <xf numFmtId="0" fontId="16" fillId="0" borderId="17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63" xfId="0" applyNumberFormat="1" applyFont="1" applyBorder="1" applyAlignment="1">
      <alignment horizontal="center" vertical="center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4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 wrapText="1"/>
    </xf>
    <xf numFmtId="0" fontId="5" fillId="0" borderId="192" xfId="0" applyFont="1" applyBorder="1" applyAlignment="1">
      <alignment horizontal="center" vertical="center"/>
    </xf>
    <xf numFmtId="0" fontId="5" fillId="0" borderId="151" xfId="0" applyFont="1" applyBorder="1" applyAlignment="1">
      <alignment horizontal="center" vertical="center"/>
    </xf>
    <xf numFmtId="0" fontId="5" fillId="0" borderId="203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33" fillId="0" borderId="63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165" fontId="34" fillId="0" borderId="204" xfId="0" applyNumberFormat="1" applyFont="1" applyBorder="1" applyAlignment="1">
      <alignment horizontal="center" vertical="center"/>
    </xf>
    <xf numFmtId="165" fontId="34" fillId="0" borderId="205" xfId="0" applyNumberFormat="1" applyFont="1" applyBorder="1" applyAlignment="1">
      <alignment horizontal="center" vertical="center"/>
    </xf>
    <xf numFmtId="165" fontId="34" fillId="0" borderId="194" xfId="0" applyNumberFormat="1" applyFont="1" applyBorder="1" applyAlignment="1">
      <alignment horizontal="center" vertical="center"/>
    </xf>
    <xf numFmtId="165" fontId="34" fillId="0" borderId="206" xfId="0" applyNumberFormat="1" applyFont="1" applyBorder="1" applyAlignment="1">
      <alignment horizontal="center" vertical="center"/>
    </xf>
    <xf numFmtId="0" fontId="5" fillId="0" borderId="180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168" fontId="1" fillId="0" borderId="192" xfId="0" applyNumberFormat="1" applyFont="1" applyBorder="1" applyAlignment="1">
      <alignment horizontal="center" vertical="center"/>
    </xf>
    <xf numFmtId="168" fontId="1" fillId="0" borderId="151" xfId="0" applyNumberFormat="1" applyFont="1" applyBorder="1" applyAlignment="1">
      <alignment horizontal="center" vertical="center"/>
    </xf>
    <xf numFmtId="168" fontId="1" fillId="0" borderId="152" xfId="0" applyNumberFormat="1" applyFont="1" applyBorder="1" applyAlignment="1">
      <alignment horizontal="center" vertical="center"/>
    </xf>
    <xf numFmtId="168" fontId="1" fillId="0" borderId="162" xfId="0" applyNumberFormat="1" applyFont="1" applyBorder="1" applyAlignment="1">
      <alignment horizontal="center" vertical="center"/>
    </xf>
    <xf numFmtId="168" fontId="1" fillId="0" borderId="135" xfId="0" applyNumberFormat="1" applyFont="1" applyBorder="1" applyAlignment="1">
      <alignment horizontal="center" vertical="center"/>
    </xf>
    <xf numFmtId="168" fontId="1" fillId="0" borderId="153" xfId="0" applyNumberFormat="1" applyFont="1" applyBorder="1" applyAlignment="1">
      <alignment horizontal="center" vertical="center"/>
    </xf>
    <xf numFmtId="164" fontId="1" fillId="0" borderId="81" xfId="0" applyNumberFormat="1" applyFont="1" applyBorder="1" applyAlignment="1">
      <alignment horizontal="center" vertical="center" textRotation="90" wrapText="1"/>
    </xf>
    <xf numFmtId="0" fontId="0" fillId="0" borderId="201" xfId="0" applyBorder="1" applyAlignment="1">
      <alignment horizontal="center" vertical="center" textRotation="90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86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8" fontId="1" fillId="0" borderId="202" xfId="0" applyNumberFormat="1" applyFont="1" applyBorder="1" applyAlignment="1">
      <alignment horizontal="center" vertical="center" wrapText="1"/>
    </xf>
    <xf numFmtId="168" fontId="1" fillId="0" borderId="151" xfId="0" applyNumberFormat="1" applyFont="1" applyBorder="1" applyAlignment="1">
      <alignment horizontal="center" vertical="center" wrapText="1"/>
    </xf>
    <xf numFmtId="168" fontId="1" fillId="0" borderId="131" xfId="0" applyNumberFormat="1" applyFont="1" applyBorder="1" applyAlignment="1">
      <alignment horizontal="center" vertical="center" wrapText="1"/>
    </xf>
    <xf numFmtId="168" fontId="1" fillId="0" borderId="111" xfId="0" applyNumberFormat="1" applyFont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1" fillId="0" borderId="191" xfId="0" applyNumberFormat="1" applyFont="1" applyBorder="1" applyAlignment="1">
      <alignment horizontal="center" vertical="center" wrapText="1"/>
    </xf>
    <xf numFmtId="168" fontId="1" fillId="0" borderId="203" xfId="0" applyNumberFormat="1" applyFont="1" applyBorder="1" applyAlignment="1">
      <alignment horizontal="center" vertical="center" textRotation="90" wrapText="1"/>
    </xf>
    <xf numFmtId="168" fontId="1" fillId="0" borderId="62" xfId="0" applyNumberFormat="1" applyFont="1" applyBorder="1" applyAlignment="1">
      <alignment horizontal="center" vertical="center" textRotation="90" wrapText="1"/>
    </xf>
    <xf numFmtId="168" fontId="1" fillId="0" borderId="60" xfId="0" applyNumberFormat="1" applyFont="1" applyBorder="1" applyAlignment="1">
      <alignment horizontal="center" vertical="center" textRotation="90" wrapText="1"/>
    </xf>
    <xf numFmtId="168" fontId="1" fillId="0" borderId="70" xfId="0" applyNumberFormat="1" applyFont="1" applyBorder="1" applyAlignment="1">
      <alignment horizontal="center" vertical="center" wrapText="1"/>
    </xf>
    <xf numFmtId="168" fontId="1" fillId="0" borderId="104" xfId="0" applyNumberFormat="1" applyFont="1" applyBorder="1" applyAlignment="1">
      <alignment horizontal="center" vertical="center" wrapText="1"/>
    </xf>
    <xf numFmtId="168" fontId="1" fillId="0" borderId="36" xfId="0" applyNumberFormat="1" applyFont="1" applyBorder="1" applyAlignment="1">
      <alignment horizontal="center" vertical="center" wrapText="1"/>
    </xf>
    <xf numFmtId="168" fontId="6" fillId="0" borderId="165" xfId="0" applyNumberFormat="1" applyFont="1" applyBorder="1" applyAlignment="1">
      <alignment horizontal="center" vertical="center"/>
    </xf>
    <xf numFmtId="168" fontId="6" fillId="0" borderId="170" xfId="0" applyNumberFormat="1" applyFont="1" applyBorder="1" applyAlignment="1">
      <alignment horizontal="center" vertical="center"/>
    </xf>
    <xf numFmtId="168" fontId="6" fillId="0" borderId="182" xfId="0" applyNumberFormat="1" applyFont="1" applyBorder="1" applyAlignment="1">
      <alignment horizontal="center" vertical="center"/>
    </xf>
    <xf numFmtId="164" fontId="1" fillId="0" borderId="77" xfId="0" applyNumberFormat="1" applyFont="1" applyBorder="1" applyAlignment="1">
      <alignment horizontal="center" vertical="center" textRotation="90" wrapText="1"/>
    </xf>
    <xf numFmtId="0" fontId="0" fillId="0" borderId="78" xfId="0" applyBorder="1" applyAlignment="1">
      <alignment horizontal="center" vertical="center" textRotation="90" wrapText="1"/>
    </xf>
    <xf numFmtId="168" fontId="1" fillId="0" borderId="45" xfId="0" applyNumberFormat="1" applyFont="1" applyBorder="1" applyAlignment="1">
      <alignment horizontal="center" vertical="center" textRotation="90" wrapText="1"/>
    </xf>
    <xf numFmtId="168" fontId="1" fillId="0" borderId="8" xfId="0" applyNumberFormat="1" applyFont="1" applyBorder="1" applyAlignment="1">
      <alignment horizontal="center" vertical="center"/>
    </xf>
    <xf numFmtId="168" fontId="1" fillId="0" borderId="76" xfId="0" applyNumberFormat="1" applyFont="1" applyBorder="1" applyAlignment="1">
      <alignment horizontal="center" vertical="center"/>
    </xf>
    <xf numFmtId="168" fontId="1" fillId="0" borderId="16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textRotation="90" wrapText="1"/>
    </xf>
    <xf numFmtId="164" fontId="1" fillId="0" borderId="3" xfId="0" applyNumberFormat="1" applyFont="1" applyBorder="1" applyAlignment="1">
      <alignment horizontal="center" vertical="center" textRotation="90" wrapText="1"/>
    </xf>
    <xf numFmtId="164" fontId="3" fillId="0" borderId="193" xfId="0" applyNumberFormat="1" applyFont="1" applyBorder="1" applyAlignment="1">
      <alignment horizontal="center" vertical="center"/>
    </xf>
    <xf numFmtId="164" fontId="3" fillId="0" borderId="194" xfId="0" applyNumberFormat="1" applyFont="1" applyBorder="1" applyAlignment="1">
      <alignment horizontal="center" vertical="center"/>
    </xf>
    <xf numFmtId="164" fontId="3" fillId="0" borderId="195" xfId="0" applyNumberFormat="1" applyFont="1" applyBorder="1" applyAlignment="1">
      <alignment horizontal="center" vertical="center"/>
    </xf>
    <xf numFmtId="164" fontId="1" fillId="0" borderId="196" xfId="0" applyNumberFormat="1" applyFont="1" applyBorder="1" applyAlignment="1">
      <alignment horizontal="center" vertical="center"/>
    </xf>
    <xf numFmtId="164" fontId="1" fillId="0" borderId="175" xfId="0" applyNumberFormat="1" applyFont="1" applyBorder="1" applyAlignment="1">
      <alignment horizontal="center" vertical="center"/>
    </xf>
    <xf numFmtId="164" fontId="1" fillId="0" borderId="197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" fillId="0" borderId="175" xfId="0" applyNumberFormat="1" applyFont="1" applyBorder="1" applyAlignment="1">
      <alignment horizontal="center" vertical="center" wrapText="1"/>
    </xf>
    <xf numFmtId="164" fontId="1" fillId="0" borderId="78" xfId="0" applyNumberFormat="1" applyFont="1" applyBorder="1" applyAlignment="1">
      <alignment horizontal="center" vertical="center" wrapText="1"/>
    </xf>
    <xf numFmtId="0" fontId="0" fillId="0" borderId="151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53" xfId="0" applyBorder="1" applyAlignment="1">
      <alignment horizontal="center" vertical="center"/>
    </xf>
    <xf numFmtId="0" fontId="0" fillId="0" borderId="198" xfId="0" applyBorder="1" applyAlignment="1">
      <alignment horizontal="center" vertical="center" wrapText="1"/>
    </xf>
    <xf numFmtId="164" fontId="1" fillId="0" borderId="199" xfId="0" applyNumberFormat="1" applyFont="1" applyBorder="1" applyAlignment="1">
      <alignment horizontal="center" vertical="center" textRotation="90" wrapText="1"/>
    </xf>
    <xf numFmtId="0" fontId="0" fillId="0" borderId="200" xfId="0" applyBorder="1" applyAlignment="1">
      <alignment horizontal="center" vertical="center" textRotation="90" wrapText="1"/>
    </xf>
    <xf numFmtId="0" fontId="1" fillId="0" borderId="55" xfId="0" applyFont="1" applyBorder="1" applyAlignment="1">
      <alignment horizontal="center" vertical="center" textRotation="90"/>
    </xf>
    <xf numFmtId="0" fontId="1" fillId="0" borderId="59" xfId="0" applyFont="1" applyBorder="1" applyAlignment="1">
      <alignment horizontal="center" vertical="center" textRotation="90"/>
    </xf>
    <xf numFmtId="0" fontId="19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" fillId="0" borderId="3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80" xfId="0" applyFont="1" applyBorder="1" applyAlignment="1">
      <alignment horizontal="center" vertical="center" wrapText="1"/>
    </xf>
    <xf numFmtId="0" fontId="1" fillId="0" borderId="179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30" fillId="0" borderId="124" xfId="1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5" fillId="0" borderId="156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133" xfId="0" applyFont="1" applyBorder="1" applyAlignment="1">
      <alignment horizontal="center" vertical="center" wrapText="1"/>
    </xf>
    <xf numFmtId="0" fontId="15" fillId="0" borderId="154" xfId="0" applyFont="1" applyBorder="1" applyAlignment="1">
      <alignment horizontal="center" vertical="center" wrapText="1"/>
    </xf>
    <xf numFmtId="0" fontId="11" fillId="0" borderId="226" xfId="0" applyFont="1" applyBorder="1" applyAlignment="1">
      <alignment horizontal="center" wrapText="1"/>
    </xf>
    <xf numFmtId="0" fontId="15" fillId="0" borderId="227" xfId="0" applyFont="1" applyBorder="1" applyAlignment="1">
      <alignment horizontal="center" wrapText="1"/>
    </xf>
    <xf numFmtId="0" fontId="15" fillId="0" borderId="231" xfId="0" applyFont="1" applyBorder="1" applyAlignment="1">
      <alignment horizontal="center" wrapText="1"/>
    </xf>
    <xf numFmtId="0" fontId="14" fillId="0" borderId="124" xfId="0" applyFont="1" applyBorder="1" applyAlignment="1">
      <alignment horizontal="center" vertical="center" wrapText="1"/>
    </xf>
    <xf numFmtId="0" fontId="15" fillId="0" borderId="17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70" xfId="0" applyFont="1" applyBorder="1" applyAlignment="1">
      <alignment horizontal="center" vertical="center" wrapText="1"/>
    </xf>
    <xf numFmtId="0" fontId="1" fillId="0" borderId="162" xfId="3" applyFont="1" applyBorder="1" applyAlignment="1">
      <alignment horizontal="center" vertical="center" wrapText="1"/>
    </xf>
    <xf numFmtId="0" fontId="1" fillId="0" borderId="135" xfId="3" applyFont="1" applyBorder="1" applyAlignment="1">
      <alignment horizontal="center" vertical="center" wrapText="1"/>
    </xf>
    <xf numFmtId="0" fontId="8" fillId="0" borderId="135" xfId="3" applyFont="1" applyBorder="1" applyAlignment="1">
      <alignment horizontal="center" vertical="center" wrapText="1"/>
    </xf>
    <xf numFmtId="0" fontId="8" fillId="0" borderId="214" xfId="3" applyFont="1" applyBorder="1" applyAlignment="1">
      <alignment horizontal="center" vertical="center" wrapText="1"/>
    </xf>
    <xf numFmtId="0" fontId="1" fillId="0" borderId="178" xfId="0" applyFont="1" applyBorder="1" applyAlignment="1">
      <alignment horizontal="center" vertical="center" textRotation="91"/>
    </xf>
    <xf numFmtId="0" fontId="1" fillId="0" borderId="181" xfId="0" applyFont="1" applyBorder="1" applyAlignment="1">
      <alignment horizontal="center" vertical="center" textRotation="91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0" borderId="229" xfId="0" applyFont="1" applyBorder="1" applyAlignment="1">
      <alignment horizontal="center" wrapText="1"/>
    </xf>
    <xf numFmtId="0" fontId="15" fillId="0" borderId="86" xfId="0" applyFont="1" applyBorder="1" applyAlignment="1">
      <alignment horizontal="center" wrapText="1"/>
    </xf>
    <xf numFmtId="0" fontId="15" fillId="0" borderId="230" xfId="0" applyFont="1" applyBorder="1" applyAlignment="1">
      <alignment horizontal="center" wrapText="1"/>
    </xf>
    <xf numFmtId="0" fontId="14" fillId="0" borderId="124" xfId="1" applyFont="1" applyBorder="1" applyAlignment="1">
      <alignment horizontal="center" vertical="center" wrapText="1"/>
    </xf>
    <xf numFmtId="0" fontId="15" fillId="0" borderId="177" xfId="0" applyFont="1" applyBorder="1" applyAlignment="1">
      <alignment wrapText="1"/>
    </xf>
    <xf numFmtId="0" fontId="15" fillId="0" borderId="75" xfId="0" applyFont="1" applyBorder="1" applyAlignment="1">
      <alignment wrapText="1"/>
    </xf>
    <xf numFmtId="0" fontId="15" fillId="0" borderId="156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62" xfId="0" applyFont="1" applyBorder="1" applyAlignment="1">
      <alignment wrapText="1"/>
    </xf>
    <xf numFmtId="0" fontId="15" fillId="0" borderId="133" xfId="0" applyFont="1" applyBorder="1" applyAlignment="1">
      <alignment wrapText="1"/>
    </xf>
    <xf numFmtId="0" fontId="15" fillId="0" borderId="170" xfId="0" applyFont="1" applyBorder="1" applyAlignment="1">
      <alignment wrapText="1"/>
    </xf>
    <xf numFmtId="0" fontId="15" fillId="0" borderId="154" xfId="0" applyFont="1" applyBorder="1" applyAlignment="1">
      <alignment wrapText="1"/>
    </xf>
    <xf numFmtId="0" fontId="11" fillId="0" borderId="224" xfId="0" applyFont="1" applyBorder="1" applyAlignment="1">
      <alignment horizontal="center" wrapText="1"/>
    </xf>
    <xf numFmtId="0" fontId="15" fillId="0" borderId="88" xfId="0" applyFont="1" applyBorder="1" applyAlignment="1">
      <alignment horizontal="center" wrapText="1"/>
    </xf>
    <xf numFmtId="0" fontId="15" fillId="0" borderId="225" xfId="0" applyFont="1" applyBorder="1" applyAlignment="1">
      <alignment horizontal="center" wrapText="1"/>
    </xf>
    <xf numFmtId="0" fontId="11" fillId="0" borderId="229" xfId="0" applyFont="1" applyBorder="1" applyAlignment="1">
      <alignment horizontal="center" vertical="center" wrapText="1"/>
    </xf>
    <xf numFmtId="0" fontId="11" fillId="0" borderId="86" xfId="0" applyFont="1" applyBorder="1" applyAlignment="1">
      <alignment horizontal="center" vertical="center" wrapText="1"/>
    </xf>
    <xf numFmtId="0" fontId="11" fillId="0" borderId="230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wrapText="1"/>
    </xf>
    <xf numFmtId="0" fontId="24" fillId="0" borderId="224" xfId="0" applyFont="1" applyBorder="1" applyAlignment="1">
      <alignment horizontal="center" wrapText="1"/>
    </xf>
    <xf numFmtId="0" fontId="20" fillId="0" borderId="88" xfId="0" applyFont="1" applyBorder="1" applyAlignment="1">
      <alignment horizontal="center" wrapText="1"/>
    </xf>
    <xf numFmtId="0" fontId="20" fillId="0" borderId="22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4" fillId="0" borderId="8" xfId="2" applyFont="1" applyBorder="1" applyAlignment="1">
      <alignment horizontal="center" vertical="center" wrapText="1"/>
    </xf>
    <xf numFmtId="0" fontId="11" fillId="0" borderId="76" xfId="0" applyFont="1" applyBorder="1" applyAlignment="1">
      <alignment wrapText="1"/>
    </xf>
    <xf numFmtId="0" fontId="11" fillId="0" borderId="18" xfId="0" applyFont="1" applyBorder="1" applyAlignment="1">
      <alignment wrapText="1"/>
    </xf>
    <xf numFmtId="0" fontId="3" fillId="0" borderId="124" xfId="1" applyFont="1" applyBorder="1" applyAlignment="1">
      <alignment horizontal="center" vertical="center" wrapText="1"/>
    </xf>
    <xf numFmtId="0" fontId="16" fillId="0" borderId="177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6" fillId="0" borderId="15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133" xfId="0" applyFont="1" applyBorder="1" applyAlignment="1">
      <alignment horizontal="center" vertical="center" wrapText="1"/>
    </xf>
    <xf numFmtId="0" fontId="16" fillId="0" borderId="154" xfId="0" applyFont="1" applyBorder="1" applyAlignment="1">
      <alignment horizontal="center" vertical="center" wrapText="1"/>
    </xf>
    <xf numFmtId="0" fontId="2" fillId="0" borderId="224" xfId="0" applyFont="1" applyBorder="1" applyAlignment="1">
      <alignment horizontal="center" wrapText="1"/>
    </xf>
    <xf numFmtId="0" fontId="16" fillId="0" borderId="88" xfId="0" applyFont="1" applyBorder="1" applyAlignment="1">
      <alignment horizontal="center" wrapText="1"/>
    </xf>
    <xf numFmtId="0" fontId="16" fillId="0" borderId="225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16" fillId="0" borderId="230" xfId="0" applyFont="1" applyBorder="1" applyAlignment="1">
      <alignment horizontal="center" wrapText="1"/>
    </xf>
    <xf numFmtId="0" fontId="2" fillId="0" borderId="79" xfId="0" applyFont="1" applyBorder="1" applyAlignment="1">
      <alignment horizontal="center" wrapText="1"/>
    </xf>
    <xf numFmtId="0" fontId="11" fillId="0" borderId="124" xfId="0" applyFont="1" applyBorder="1" applyAlignment="1">
      <alignment horizontal="center" wrapText="1"/>
    </xf>
    <xf numFmtId="0" fontId="15" fillId="0" borderId="177" xfId="0" applyFont="1" applyBorder="1" applyAlignment="1">
      <alignment horizontal="center" wrapText="1"/>
    </xf>
    <xf numFmtId="0" fontId="15" fillId="0" borderId="75" xfId="0" applyFont="1" applyBorder="1" applyAlignment="1">
      <alignment horizontal="center" wrapText="1"/>
    </xf>
    <xf numFmtId="0" fontId="2" fillId="0" borderId="226" xfId="0" applyFont="1" applyBorder="1" applyAlignment="1">
      <alignment horizontal="center" wrapText="1"/>
    </xf>
    <xf numFmtId="0" fontId="16" fillId="0" borderId="227" xfId="0" applyFont="1" applyBorder="1" applyAlignment="1">
      <alignment horizontal="center" wrapText="1"/>
    </xf>
    <xf numFmtId="0" fontId="16" fillId="0" borderId="23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180" xfId="0" applyFont="1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4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1" fillId="0" borderId="124" xfId="1" applyFont="1" applyBorder="1" applyAlignment="1">
      <alignment horizontal="center" vertical="center" wrapText="1"/>
    </xf>
    <xf numFmtId="0" fontId="0" fillId="0" borderId="177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156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133" xfId="0" applyBorder="1" applyAlignment="1">
      <alignment wrapText="1"/>
    </xf>
    <xf numFmtId="0" fontId="0" fillId="0" borderId="154" xfId="0" applyBorder="1" applyAlignment="1">
      <alignment wrapText="1"/>
    </xf>
    <xf numFmtId="0" fontId="11" fillId="0" borderId="124" xfId="0" applyFont="1" applyBorder="1" applyAlignment="1">
      <alignment horizontal="center" vertical="center" wrapText="1"/>
    </xf>
    <xf numFmtId="0" fontId="0" fillId="0" borderId="177" xfId="0" applyBorder="1" applyAlignment="1">
      <alignment vertical="center" wrapText="1"/>
    </xf>
    <xf numFmtId="0" fontId="0" fillId="0" borderId="75" xfId="0" applyBorder="1" applyAlignment="1">
      <alignment vertical="center" wrapText="1"/>
    </xf>
    <xf numFmtId="0" fontId="0" fillId="0" borderId="15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133" xfId="0" applyBorder="1" applyAlignment="1">
      <alignment vertical="center" wrapText="1"/>
    </xf>
    <xf numFmtId="0" fontId="0" fillId="0" borderId="170" xfId="0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14" fillId="0" borderId="0" xfId="1" applyFont="1" applyAlignment="1">
      <alignment wrapText="1"/>
    </xf>
    <xf numFmtId="0" fontId="33" fillId="0" borderId="0" xfId="0" applyFont="1" applyAlignment="1">
      <alignment wrapText="1"/>
    </xf>
    <xf numFmtId="49" fontId="11" fillId="0" borderId="124" xfId="1" applyNumberFormat="1" applyFont="1" applyBorder="1" applyAlignment="1" applyProtection="1">
      <alignment horizontal="left" vertical="top" wrapText="1"/>
      <protection locked="0"/>
    </xf>
    <xf numFmtId="0" fontId="15" fillId="0" borderId="177" xfId="0" applyFont="1" applyBorder="1" applyAlignment="1">
      <alignment horizontal="left" wrapText="1"/>
    </xf>
    <xf numFmtId="0" fontId="15" fillId="0" borderId="75" xfId="0" applyFont="1" applyBorder="1" applyAlignment="1">
      <alignment horizontal="left" wrapText="1"/>
    </xf>
    <xf numFmtId="0" fontId="0" fillId="0" borderId="133" xfId="0" applyBorder="1" applyAlignment="1">
      <alignment horizontal="left" wrapText="1"/>
    </xf>
    <xf numFmtId="0" fontId="0" fillId="0" borderId="170" xfId="0" applyBorder="1" applyAlignment="1">
      <alignment horizontal="left" wrapText="1"/>
    </xf>
    <xf numFmtId="0" fontId="0" fillId="0" borderId="154" xfId="0" applyBorder="1" applyAlignment="1">
      <alignment horizontal="left" wrapText="1"/>
    </xf>
    <xf numFmtId="0" fontId="15" fillId="0" borderId="139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32" fillId="0" borderId="6" xfId="0" applyFont="1" applyBorder="1" applyAlignment="1">
      <alignment horizontal="center" wrapText="1"/>
    </xf>
    <xf numFmtId="49" fontId="11" fillId="0" borderId="124" xfId="0" applyNumberFormat="1" applyFont="1" applyBorder="1" applyAlignment="1">
      <alignment horizontal="center" vertical="center" wrapText="1"/>
    </xf>
    <xf numFmtId="49" fontId="11" fillId="0" borderId="177" xfId="0" applyNumberFormat="1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 wrapText="1"/>
    </xf>
    <xf numFmtId="49" fontId="11" fillId="0" borderId="156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62" xfId="0" applyNumberFormat="1" applyFont="1" applyBorder="1" applyAlignment="1">
      <alignment horizontal="center" vertical="center" wrapText="1"/>
    </xf>
    <xf numFmtId="49" fontId="11" fillId="0" borderId="133" xfId="0" applyNumberFormat="1" applyFont="1" applyBorder="1" applyAlignment="1">
      <alignment horizontal="center" vertical="center" wrapText="1"/>
    </xf>
    <xf numFmtId="49" fontId="11" fillId="0" borderId="170" xfId="0" applyNumberFormat="1" applyFont="1" applyBorder="1" applyAlignment="1">
      <alignment horizontal="center" vertical="center" wrapText="1"/>
    </xf>
    <xf numFmtId="49" fontId="11" fillId="0" borderId="154" xfId="0" applyNumberFormat="1" applyFont="1" applyBorder="1" applyAlignment="1">
      <alignment horizontal="center" vertical="center" wrapText="1"/>
    </xf>
    <xf numFmtId="1" fontId="11" fillId="11" borderId="233" xfId="3" applyNumberFormat="1" applyFont="1" applyFill="1" applyBorder="1" applyAlignment="1">
      <alignment horizontal="center" vertical="center" wrapText="1"/>
    </xf>
    <xf numFmtId="1" fontId="11" fillId="11" borderId="234" xfId="3" applyNumberFormat="1" applyFont="1" applyFill="1" applyBorder="1" applyAlignment="1">
      <alignment horizontal="center" vertical="center" wrapText="1"/>
    </xf>
    <xf numFmtId="1" fontId="11" fillId="11" borderId="235" xfId="3" applyNumberFormat="1" applyFont="1" applyFill="1" applyBorder="1" applyAlignment="1">
      <alignment horizontal="center" vertical="center" wrapText="1"/>
    </xf>
    <xf numFmtId="49" fontId="14" fillId="0" borderId="124" xfId="1" applyNumberFormat="1" applyFont="1" applyBorder="1" applyAlignment="1">
      <alignment horizontal="center" vertical="center" wrapText="1"/>
    </xf>
    <xf numFmtId="0" fontId="15" fillId="0" borderId="177" xfId="0" applyFont="1" applyBorder="1" applyAlignment="1">
      <alignment vertical="center" wrapText="1"/>
    </xf>
    <xf numFmtId="0" fontId="15" fillId="0" borderId="75" xfId="0" applyFont="1" applyBorder="1" applyAlignment="1">
      <alignment vertical="center" wrapText="1"/>
    </xf>
    <xf numFmtId="0" fontId="15" fillId="0" borderId="133" xfId="0" applyFont="1" applyBorder="1" applyAlignment="1">
      <alignment vertical="center" wrapText="1"/>
    </xf>
    <xf numFmtId="0" fontId="15" fillId="0" borderId="170" xfId="0" applyFont="1" applyBorder="1" applyAlignment="1">
      <alignment vertical="center" wrapText="1"/>
    </xf>
    <xf numFmtId="0" fontId="15" fillId="0" borderId="154" xfId="0" applyFont="1" applyBorder="1" applyAlignment="1">
      <alignment vertical="center" wrapText="1"/>
    </xf>
    <xf numFmtId="0" fontId="14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wrapText="1"/>
    </xf>
    <xf numFmtId="0" fontId="14" fillId="0" borderId="18" xfId="1" applyFont="1" applyBorder="1" applyAlignment="1">
      <alignment horizontal="center" vertical="center" wrapText="1"/>
    </xf>
    <xf numFmtId="0" fontId="14" fillId="0" borderId="75" xfId="1" applyFont="1" applyBorder="1" applyAlignment="1">
      <alignment horizontal="center" vertical="center" wrapText="1"/>
    </xf>
    <xf numFmtId="0" fontId="14" fillId="0" borderId="45" xfId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0" borderId="7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0" fillId="0" borderId="177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49" fontId="11" fillId="0" borderId="6" xfId="1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49" fontId="14" fillId="0" borderId="124" xfId="0" applyNumberFormat="1" applyFont="1" applyBorder="1" applyAlignment="1">
      <alignment horizontal="center" vertical="center" wrapText="1"/>
    </xf>
    <xf numFmtId="0" fontId="31" fillId="0" borderId="177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 vertical="center" wrapText="1"/>
    </xf>
    <xf numFmtId="0" fontId="31" fillId="0" borderId="15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1" fillId="0" borderId="133" xfId="0" applyFont="1" applyBorder="1" applyAlignment="1">
      <alignment horizontal="center" vertical="center" wrapText="1"/>
    </xf>
    <xf numFmtId="0" fontId="31" fillId="0" borderId="170" xfId="0" applyFont="1" applyBorder="1" applyAlignment="1">
      <alignment horizontal="center" vertical="center" wrapText="1"/>
    </xf>
    <xf numFmtId="0" fontId="31" fillId="0" borderId="15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49" fontId="11" fillId="0" borderId="8" xfId="1" applyNumberFormat="1" applyFont="1" applyBorder="1" applyAlignment="1" applyProtection="1">
      <alignment horizontal="left" vertical="center" wrapText="1"/>
      <protection locked="0"/>
    </xf>
    <xf numFmtId="0" fontId="15" fillId="0" borderId="7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49" fontId="11" fillId="0" borderId="224" xfId="0" applyNumberFormat="1" applyFont="1" applyBorder="1" applyAlignment="1">
      <alignment horizontal="center" wrapText="1"/>
    </xf>
    <xf numFmtId="0" fontId="15" fillId="0" borderId="228" xfId="0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0" fontId="15" fillId="0" borderId="76" xfId="0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9" fontId="84" fillId="0" borderId="162" xfId="0" applyNumberFormat="1" applyFont="1" applyBorder="1" applyAlignment="1">
      <alignment horizontal="center" vertical="center" wrapText="1"/>
    </xf>
    <xf numFmtId="49" fontId="84" fillId="0" borderId="135" xfId="0" applyNumberFormat="1" applyFont="1" applyBorder="1" applyAlignment="1">
      <alignment horizontal="center" vertical="center" wrapText="1"/>
    </xf>
    <xf numFmtId="49" fontId="84" fillId="0" borderId="54" xfId="0" applyNumberFormat="1" applyFont="1" applyBorder="1" applyAlignment="1">
      <alignment horizontal="center" vertical="center" wrapText="1"/>
    </xf>
    <xf numFmtId="49" fontId="81" fillId="0" borderId="180" xfId="0" applyNumberFormat="1" applyFont="1" applyBorder="1" applyAlignment="1">
      <alignment horizontal="center" vertical="center" wrapText="1"/>
    </xf>
    <xf numFmtId="49" fontId="81" fillId="0" borderId="179" xfId="0" applyNumberFormat="1" applyFont="1" applyBorder="1" applyAlignment="1">
      <alignment horizontal="center" vertical="center" wrapText="1"/>
    </xf>
    <xf numFmtId="49" fontId="81" fillId="0" borderId="35" xfId="0" applyNumberFormat="1" applyFont="1" applyBorder="1" applyAlignment="1">
      <alignment horizontal="center" vertical="center" wrapText="1"/>
    </xf>
    <xf numFmtId="49" fontId="81" fillId="0" borderId="30" xfId="0" applyNumberFormat="1" applyFont="1" applyBorder="1" applyAlignment="1">
      <alignment horizontal="center" vertical="center" wrapText="1"/>
    </xf>
    <xf numFmtId="168" fontId="1" fillId="0" borderId="6" xfId="0" applyNumberFormat="1" applyFont="1" applyBorder="1" applyAlignment="1">
      <alignment horizontal="center" vertical="center"/>
    </xf>
    <xf numFmtId="49" fontId="3" fillId="0" borderId="180" xfId="3" applyNumberFormat="1" applyFont="1" applyBorder="1" applyAlignment="1">
      <alignment horizontal="center" vertical="center"/>
    </xf>
    <xf numFmtId="49" fontId="5" fillId="0" borderId="179" xfId="3" applyNumberFormat="1" applyFont="1" applyBorder="1" applyAlignment="1">
      <alignment horizontal="center" vertical="center"/>
    </xf>
    <xf numFmtId="49" fontId="5" fillId="0" borderId="151" xfId="3" applyNumberFormat="1" applyFont="1" applyBorder="1" applyAlignment="1">
      <alignment horizontal="center" vertical="center"/>
    </xf>
    <xf numFmtId="49" fontId="5" fillId="0" borderId="152" xfId="3" applyNumberFormat="1" applyFont="1" applyBorder="1" applyAlignment="1">
      <alignment horizontal="center" vertical="center"/>
    </xf>
    <xf numFmtId="0" fontId="5" fillId="0" borderId="179" xfId="0" applyFont="1" applyBorder="1" applyAlignment="1">
      <alignment horizontal="right" vertical="center" wrapText="1"/>
    </xf>
    <xf numFmtId="0" fontId="3" fillId="0" borderId="105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151" xfId="0" applyFont="1" applyBorder="1" applyAlignment="1">
      <alignment horizontal="center" vertical="center" wrapText="1"/>
    </xf>
    <xf numFmtId="0" fontId="65" fillId="0" borderId="15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180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0" borderId="180" xfId="3" applyFont="1" applyBorder="1" applyAlignment="1">
      <alignment horizontal="center" vertical="center" wrapText="1"/>
    </xf>
    <xf numFmtId="0" fontId="5" fillId="0" borderId="179" xfId="3" applyFont="1" applyBorder="1" applyAlignment="1">
      <alignment horizontal="center" vertical="center" wrapText="1"/>
    </xf>
    <xf numFmtId="0" fontId="5" fillId="0" borderId="135" xfId="3" applyFont="1" applyBorder="1" applyAlignment="1">
      <alignment horizontal="center" vertical="center" wrapText="1"/>
    </xf>
    <xf numFmtId="0" fontId="5" fillId="0" borderId="153" xfId="3" applyFont="1" applyBorder="1" applyAlignment="1">
      <alignment horizontal="center" vertical="center" wrapText="1"/>
    </xf>
    <xf numFmtId="49" fontId="5" fillId="0" borderId="180" xfId="0" applyNumberFormat="1" applyFont="1" applyBorder="1" applyAlignment="1">
      <alignment horizontal="center" vertical="center"/>
    </xf>
    <xf numFmtId="49" fontId="5" fillId="0" borderId="179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1" fillId="0" borderId="178" xfId="0" applyFont="1" applyBorder="1" applyAlignment="1">
      <alignment horizontal="center" vertical="center" textRotation="90"/>
    </xf>
    <xf numFmtId="0" fontId="1" fillId="0" borderId="106" xfId="0" applyFont="1" applyBorder="1" applyAlignment="1">
      <alignment horizontal="center" vertical="center" textRotation="90"/>
    </xf>
    <xf numFmtId="164" fontId="1" fillId="0" borderId="178" xfId="0" applyNumberFormat="1" applyFont="1" applyBorder="1" applyAlignment="1">
      <alignment horizontal="center" vertical="center" wrapText="1"/>
    </xf>
    <xf numFmtId="164" fontId="1" fillId="0" borderId="106" xfId="0" applyNumberFormat="1" applyFont="1" applyBorder="1" applyAlignment="1">
      <alignment horizontal="center" vertical="center" wrapText="1"/>
    </xf>
    <xf numFmtId="168" fontId="1" fillId="0" borderId="192" xfId="0" applyNumberFormat="1" applyFont="1" applyBorder="1" applyAlignment="1">
      <alignment horizontal="center" vertical="center" wrapText="1"/>
    </xf>
    <xf numFmtId="168" fontId="1" fillId="0" borderId="152" xfId="0" applyNumberFormat="1" applyFont="1" applyBorder="1" applyAlignment="1">
      <alignment horizontal="center" vertical="center" wrapText="1"/>
    </xf>
    <xf numFmtId="168" fontId="1" fillId="0" borderId="105" xfId="0" applyNumberFormat="1" applyFont="1" applyBorder="1" applyAlignment="1">
      <alignment horizontal="center" vertical="center" wrapText="1"/>
    </xf>
    <xf numFmtId="168" fontId="1" fillId="0" borderId="87" xfId="0" applyNumberFormat="1" applyFont="1" applyBorder="1" applyAlignment="1">
      <alignment horizontal="center" vertical="center" wrapText="1"/>
    </xf>
    <xf numFmtId="168" fontId="1" fillId="0" borderId="66" xfId="0" applyNumberFormat="1" applyFont="1" applyBorder="1" applyAlignment="1">
      <alignment horizontal="center" vertical="center" textRotation="90" wrapText="1"/>
    </xf>
    <xf numFmtId="168" fontId="1" fillId="0" borderId="59" xfId="0" applyNumberFormat="1" applyFont="1" applyBorder="1" applyAlignment="1">
      <alignment horizontal="center" vertical="center" textRotation="90" wrapText="1"/>
    </xf>
    <xf numFmtId="168" fontId="1" fillId="0" borderId="156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1" fillId="0" borderId="87" xfId="0" applyNumberFormat="1" applyFont="1" applyBorder="1" applyAlignment="1">
      <alignment horizontal="center" vertical="center"/>
    </xf>
    <xf numFmtId="0" fontId="0" fillId="0" borderId="129" xfId="0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65" fillId="0" borderId="31" xfId="0" applyFont="1" applyBorder="1" applyAlignment="1">
      <alignment horizontal="center" vertical="center" wrapText="1"/>
    </xf>
    <xf numFmtId="0" fontId="65" fillId="0" borderId="56" xfId="0" applyFont="1" applyBorder="1" applyAlignment="1">
      <alignment horizontal="center" vertical="center" wrapText="1"/>
    </xf>
    <xf numFmtId="0" fontId="65" fillId="0" borderId="57" xfId="0" applyFont="1" applyBorder="1" applyAlignment="1">
      <alignment horizontal="center" vertical="center" wrapText="1"/>
    </xf>
    <xf numFmtId="164" fontId="1" fillId="0" borderId="79" xfId="0" applyNumberFormat="1" applyFont="1" applyBorder="1" applyAlignment="1">
      <alignment horizontal="center" vertical="center" textRotation="90" wrapText="1"/>
    </xf>
    <xf numFmtId="49" fontId="39" fillId="0" borderId="180" xfId="0" applyNumberFormat="1" applyFont="1" applyBorder="1" applyAlignment="1">
      <alignment horizontal="right" vertical="center"/>
    </xf>
    <xf numFmtId="49" fontId="39" fillId="0" borderId="179" xfId="0" applyNumberFormat="1" applyFont="1" applyBorder="1" applyAlignment="1">
      <alignment horizontal="right" vertical="center"/>
    </xf>
    <xf numFmtId="165" fontId="3" fillId="0" borderId="193" xfId="0" applyNumberFormat="1" applyFont="1" applyBorder="1" applyAlignment="1">
      <alignment horizontal="center" vertical="center"/>
    </xf>
    <xf numFmtId="165" fontId="3" fillId="0" borderId="194" xfId="0" applyNumberFormat="1" applyFont="1" applyBorder="1" applyAlignment="1">
      <alignment horizontal="center" vertical="center"/>
    </xf>
    <xf numFmtId="165" fontId="3" fillId="0" borderId="195" xfId="0" applyNumberFormat="1" applyFont="1" applyBorder="1" applyAlignment="1">
      <alignment horizontal="center" vertical="center"/>
    </xf>
    <xf numFmtId="0" fontId="5" fillId="0" borderId="162" xfId="0" applyFont="1" applyBorder="1" applyAlignment="1">
      <alignment horizontal="right" vertical="center" wrapText="1"/>
    </xf>
    <xf numFmtId="168" fontId="5" fillId="0" borderId="165" xfId="0" applyNumberFormat="1" applyFont="1" applyBorder="1" applyAlignment="1">
      <alignment horizontal="center" vertical="center"/>
    </xf>
    <xf numFmtId="168" fontId="5" fillId="0" borderId="170" xfId="0" applyNumberFormat="1" applyFont="1" applyBorder="1" applyAlignment="1">
      <alignment horizontal="center" vertical="center"/>
    </xf>
    <xf numFmtId="168" fontId="5" fillId="0" borderId="182" xfId="0" applyNumberFormat="1" applyFont="1" applyBorder="1" applyAlignment="1">
      <alignment horizontal="center" vertical="center"/>
    </xf>
    <xf numFmtId="164" fontId="1" fillId="0" borderId="93" xfId="0" applyNumberFormat="1" applyFont="1" applyBorder="1" applyAlignment="1">
      <alignment horizontal="center" vertical="center" textRotation="90" wrapText="1"/>
    </xf>
    <xf numFmtId="0" fontId="0" fillId="0" borderId="110" xfId="0" applyBorder="1" applyAlignment="1">
      <alignment horizontal="center" vertical="center" textRotation="90" wrapText="1"/>
    </xf>
    <xf numFmtId="0" fontId="5" fillId="0" borderId="0" xfId="0" applyFont="1" applyAlignment="1">
      <alignment horizontal="right"/>
    </xf>
    <xf numFmtId="0" fontId="66" fillId="0" borderId="170" xfId="0" applyFont="1" applyBorder="1"/>
    <xf numFmtId="0" fontId="5" fillId="0" borderId="170" xfId="0" applyFont="1" applyBorder="1" applyAlignment="1">
      <alignment horizontal="center" vertical="center" wrapText="1"/>
    </xf>
    <xf numFmtId="0" fontId="1" fillId="0" borderId="118" xfId="0" applyFont="1" applyBorder="1" applyAlignment="1">
      <alignment horizontal="right" vertical="center"/>
    </xf>
    <xf numFmtId="0" fontId="1" fillId="0" borderId="76" xfId="0" applyFont="1" applyBorder="1" applyAlignment="1">
      <alignment horizontal="right" vertical="center"/>
    </xf>
    <xf numFmtId="0" fontId="1" fillId="0" borderId="169" xfId="0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8" xfId="0" applyNumberFormat="1" applyFont="1" applyBorder="1" applyAlignment="1">
      <alignment horizontal="right" vertical="center"/>
    </xf>
    <xf numFmtId="0" fontId="1" fillId="0" borderId="215" xfId="0" applyFont="1" applyBorder="1" applyAlignment="1">
      <alignment horizontal="right" vertical="center"/>
    </xf>
    <xf numFmtId="0" fontId="1" fillId="0" borderId="104" xfId="0" applyFont="1" applyBorder="1" applyAlignment="1">
      <alignment horizontal="right" vertical="center"/>
    </xf>
    <xf numFmtId="0" fontId="1" fillId="0" borderId="185" xfId="0" applyFont="1" applyBorder="1" applyAlignment="1">
      <alignment horizontal="right" vertical="center"/>
    </xf>
    <xf numFmtId="2" fontId="1" fillId="0" borderId="180" xfId="0" applyNumberFormat="1" applyFont="1" applyBorder="1" applyAlignment="1">
      <alignment horizontal="center" wrapText="1"/>
    </xf>
    <xf numFmtId="2" fontId="1" fillId="0" borderId="179" xfId="0" applyNumberFormat="1" applyFont="1" applyBorder="1" applyAlignment="1">
      <alignment horizontal="center" wrapText="1"/>
    </xf>
    <xf numFmtId="2" fontId="1" fillId="0" borderId="35" xfId="0" applyNumberFormat="1" applyFont="1" applyBorder="1" applyAlignment="1">
      <alignment horizontal="center" wrapText="1"/>
    </xf>
    <xf numFmtId="0" fontId="5" fillId="0" borderId="180" xfId="0" applyFont="1" applyBorder="1" applyAlignment="1">
      <alignment horizontal="center"/>
    </xf>
    <xf numFmtId="0" fontId="5" fillId="0" borderId="17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70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166" fontId="1" fillId="0" borderId="180" xfId="0" applyNumberFormat="1" applyFont="1" applyBorder="1" applyAlignment="1">
      <alignment horizontal="center" vertical="center" wrapText="1"/>
    </xf>
    <xf numFmtId="166" fontId="1" fillId="0" borderId="179" xfId="0" applyNumberFormat="1" applyFont="1" applyBorder="1" applyAlignment="1">
      <alignment horizontal="center" vertical="center" wrapText="1"/>
    </xf>
    <xf numFmtId="166" fontId="1" fillId="0" borderId="35" xfId="0" applyNumberFormat="1" applyFont="1" applyBorder="1" applyAlignment="1">
      <alignment horizontal="center" vertical="center" wrapText="1"/>
    </xf>
    <xf numFmtId="166" fontId="1" fillId="0" borderId="180" xfId="0" applyNumberFormat="1" applyFont="1" applyBorder="1" applyAlignment="1">
      <alignment horizontal="center" wrapText="1"/>
    </xf>
    <xf numFmtId="0" fontId="1" fillId="0" borderId="179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2" fontId="1" fillId="0" borderId="180" xfId="0" applyNumberFormat="1" applyFont="1" applyBorder="1" applyAlignment="1">
      <alignment horizontal="center" vertical="center" wrapText="1"/>
    </xf>
    <xf numFmtId="2" fontId="1" fillId="0" borderId="179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0" fontId="74" fillId="0" borderId="177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3" fillId="0" borderId="6" xfId="0" applyFont="1" applyBorder="1" applyAlignment="1">
      <alignment horizontal="center" vertical="center" wrapText="1" shrinkToFit="1"/>
    </xf>
    <xf numFmtId="164" fontId="2" fillId="0" borderId="193" xfId="0" applyNumberFormat="1" applyFont="1" applyBorder="1" applyAlignment="1">
      <alignment horizontal="center" vertical="center"/>
    </xf>
    <xf numFmtId="164" fontId="2" fillId="0" borderId="194" xfId="0" applyNumberFormat="1" applyFont="1" applyBorder="1" applyAlignment="1">
      <alignment horizontal="center" vertical="center"/>
    </xf>
    <xf numFmtId="164" fontId="2" fillId="0" borderId="19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52" xfId="0" applyFont="1" applyBorder="1" applyAlignment="1">
      <alignment horizontal="center" vertical="center" textRotation="90"/>
    </xf>
    <xf numFmtId="0" fontId="1" fillId="0" borderId="87" xfId="0" applyFont="1" applyBorder="1" applyAlignment="1">
      <alignment horizontal="center" vertical="center" textRotation="90"/>
    </xf>
    <xf numFmtId="166" fontId="5" fillId="4" borderId="180" xfId="0" applyNumberFormat="1" applyFont="1" applyFill="1" applyBorder="1" applyAlignment="1">
      <alignment horizontal="center" wrapText="1"/>
    </xf>
    <xf numFmtId="0" fontId="5" fillId="4" borderId="179" xfId="0" applyFont="1" applyFill="1" applyBorder="1" applyAlignment="1">
      <alignment horizontal="center" wrapText="1"/>
    </xf>
    <xf numFmtId="0" fontId="5" fillId="4" borderId="35" xfId="0" applyFont="1" applyFill="1" applyBorder="1" applyAlignment="1">
      <alignment horizontal="center" wrapText="1"/>
    </xf>
    <xf numFmtId="0" fontId="5" fillId="0" borderId="31" xfId="4" applyFont="1" applyBorder="1" applyAlignment="1">
      <alignment horizontal="center" vertical="center" wrapText="1"/>
    </xf>
    <xf numFmtId="168" fontId="5" fillId="0" borderId="192" xfId="0" applyNumberFormat="1" applyFont="1" applyBorder="1" applyAlignment="1">
      <alignment horizontal="center" vertical="center"/>
    </xf>
    <xf numFmtId="0" fontId="33" fillId="0" borderId="151" xfId="0" applyFont="1" applyBorder="1" applyAlignment="1">
      <alignment horizontal="center" vertical="center"/>
    </xf>
    <xf numFmtId="0" fontId="33" fillId="0" borderId="152" xfId="0" applyFont="1" applyBorder="1" applyAlignment="1">
      <alignment horizontal="center" vertical="center"/>
    </xf>
    <xf numFmtId="0" fontId="33" fillId="0" borderId="162" xfId="0" applyFont="1" applyBorder="1" applyAlignment="1">
      <alignment horizontal="center" vertical="center"/>
    </xf>
    <xf numFmtId="0" fontId="33" fillId="0" borderId="135" xfId="0" applyFont="1" applyBorder="1" applyAlignment="1">
      <alignment horizontal="center" vertical="center"/>
    </xf>
    <xf numFmtId="0" fontId="33" fillId="0" borderId="153" xfId="0" applyFont="1" applyBorder="1" applyAlignment="1">
      <alignment horizontal="center" vertical="center"/>
    </xf>
    <xf numFmtId="168" fontId="5" fillId="0" borderId="151" xfId="0" applyNumberFormat="1" applyFont="1" applyBorder="1" applyAlignment="1">
      <alignment horizontal="center" vertical="center"/>
    </xf>
    <xf numFmtId="168" fontId="5" fillId="0" borderId="152" xfId="0" applyNumberFormat="1" applyFont="1" applyBorder="1" applyAlignment="1">
      <alignment horizontal="center" vertical="center"/>
    </xf>
    <xf numFmtId="168" fontId="5" fillId="0" borderId="162" xfId="0" applyNumberFormat="1" applyFont="1" applyBorder="1" applyAlignment="1">
      <alignment horizontal="center" vertical="center"/>
    </xf>
    <xf numFmtId="168" fontId="5" fillId="0" borderId="135" xfId="0" applyNumberFormat="1" applyFont="1" applyBorder="1" applyAlignment="1">
      <alignment horizontal="center" vertical="center"/>
    </xf>
    <xf numFmtId="168" fontId="5" fillId="0" borderId="153" xfId="0" applyNumberFormat="1" applyFont="1" applyBorder="1" applyAlignment="1">
      <alignment horizontal="center" vertical="center"/>
    </xf>
    <xf numFmtId="0" fontId="27" fillId="8" borderId="0" xfId="0" applyFont="1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27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2" fillId="0" borderId="166" xfId="0" applyFont="1" applyBorder="1" applyAlignment="1">
      <alignment horizontal="center" wrapText="1"/>
    </xf>
    <xf numFmtId="0" fontId="0" fillId="0" borderId="157" xfId="0" applyBorder="1" applyAlignment="1">
      <alignment wrapText="1"/>
    </xf>
    <xf numFmtId="0" fontId="0" fillId="0" borderId="168" xfId="0" applyBorder="1" applyAlignment="1">
      <alignment wrapText="1"/>
    </xf>
    <xf numFmtId="0" fontId="11" fillId="0" borderId="232" xfId="0" applyFont="1" applyBorder="1" applyAlignment="1">
      <alignment horizontal="left" wrapText="1"/>
    </xf>
    <xf numFmtId="0" fontId="15" fillId="0" borderId="231" xfId="0" applyFont="1" applyBorder="1" applyAlignment="1">
      <alignment horizontal="left" wrapText="1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1" fillId="0" borderId="8" xfId="1" applyFont="1" applyBorder="1" applyAlignment="1">
      <alignment horizontal="center" vertical="center" wrapText="1"/>
    </xf>
    <xf numFmtId="49" fontId="11" fillId="0" borderId="229" xfId="0" applyNumberFormat="1" applyFont="1" applyBorder="1" applyAlignment="1">
      <alignment horizontal="center" wrapText="1"/>
    </xf>
    <xf numFmtId="49" fontId="2" fillId="0" borderId="224" xfId="0" applyNumberFormat="1" applyFont="1" applyBorder="1" applyAlignment="1">
      <alignment horizontal="center" wrapText="1"/>
    </xf>
    <xf numFmtId="0" fontId="2" fillId="0" borderId="124" xfId="0" applyFont="1" applyBorder="1" applyAlignment="1">
      <alignment horizontal="center" wrapText="1"/>
    </xf>
    <xf numFmtId="0" fontId="16" fillId="0" borderId="177" xfId="0" applyFont="1" applyBorder="1" applyAlignment="1">
      <alignment horizontal="center" wrapText="1"/>
    </xf>
    <xf numFmtId="0" fontId="16" fillId="0" borderId="139" xfId="0" applyFont="1" applyBorder="1" applyAlignment="1">
      <alignment horizontal="center" wrapText="1"/>
    </xf>
    <xf numFmtId="0" fontId="11" fillId="0" borderId="4" xfId="0" applyFont="1" applyBorder="1" applyAlignment="1">
      <alignment horizontal="left" wrapText="1"/>
    </xf>
    <xf numFmtId="0" fontId="15" fillId="0" borderId="230" xfId="0" applyFont="1" applyBorder="1" applyAlignment="1">
      <alignment horizontal="left" wrapText="1"/>
    </xf>
    <xf numFmtId="49" fontId="2" fillId="0" borderId="124" xfId="0" applyNumberFormat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1" fillId="0" borderId="177" xfId="0" applyFont="1" applyBorder="1" applyAlignment="1">
      <alignment wrapText="1"/>
    </xf>
    <xf numFmtId="0" fontId="11" fillId="0" borderId="75" xfId="0" applyFont="1" applyBorder="1" applyAlignment="1">
      <alignment wrapText="1"/>
    </xf>
    <xf numFmtId="49" fontId="11" fillId="0" borderId="124" xfId="1" applyNumberFormat="1" applyFont="1" applyBorder="1" applyAlignment="1">
      <alignment horizontal="left" vertical="center" wrapText="1"/>
    </xf>
    <xf numFmtId="0" fontId="0" fillId="0" borderId="177" xfId="0" applyBorder="1" applyAlignment="1">
      <alignment horizontal="left" vertical="center" wrapText="1"/>
    </xf>
    <xf numFmtId="0" fontId="0" fillId="0" borderId="75" xfId="0" applyBorder="1" applyAlignment="1">
      <alignment horizontal="left" vertical="center" wrapText="1"/>
    </xf>
    <xf numFmtId="0" fontId="0" fillId="0" borderId="156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133" xfId="0" applyBorder="1" applyAlignment="1">
      <alignment horizontal="left" vertical="center" wrapText="1"/>
    </xf>
    <xf numFmtId="0" fontId="0" fillId="0" borderId="170" xfId="0" applyBorder="1" applyAlignment="1">
      <alignment horizontal="left" vertical="center" wrapText="1"/>
    </xf>
    <xf numFmtId="0" fontId="0" fillId="0" borderId="154" xfId="0" applyBorder="1" applyAlignment="1">
      <alignment horizontal="left" vertical="center" wrapText="1"/>
    </xf>
    <xf numFmtId="0" fontId="2" fillId="0" borderId="229" xfId="0" applyFont="1" applyBorder="1" applyAlignment="1">
      <alignment horizontal="center" wrapText="1"/>
    </xf>
    <xf numFmtId="0" fontId="16" fillId="0" borderId="86" xfId="0" applyFont="1" applyBorder="1" applyAlignment="1">
      <alignment horizontal="center" wrapText="1"/>
    </xf>
    <xf numFmtId="49" fontId="2" fillId="0" borderId="229" xfId="0" applyNumberFormat="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1" fillId="0" borderId="8" xfId="2" applyFont="1" applyBorder="1" applyAlignment="1">
      <alignment horizontal="center" vertical="center" wrapText="1"/>
    </xf>
    <xf numFmtId="0" fontId="4" fillId="0" borderId="229" xfId="0" applyFont="1" applyBorder="1" applyAlignment="1">
      <alignment horizontal="center" wrapText="1"/>
    </xf>
    <xf numFmtId="0" fontId="0" fillId="0" borderId="86" xfId="0" applyBorder="1" applyAlignment="1">
      <alignment horizontal="center" wrapText="1"/>
    </xf>
    <xf numFmtId="0" fontId="0" fillId="0" borderId="230" xfId="0" applyBorder="1" applyAlignment="1">
      <alignment horizontal="center" wrapText="1"/>
    </xf>
    <xf numFmtId="0" fontId="1" fillId="0" borderId="226" xfId="0" applyFont="1" applyBorder="1" applyAlignment="1">
      <alignment horizontal="center" wrapText="1"/>
    </xf>
    <xf numFmtId="0" fontId="8" fillId="0" borderId="227" xfId="0" applyFont="1" applyBorder="1" applyAlignment="1">
      <alignment horizontal="center" wrapText="1"/>
    </xf>
    <xf numFmtId="0" fontId="8" fillId="0" borderId="231" xfId="0" applyFont="1" applyBorder="1" applyAlignment="1">
      <alignment horizontal="center" wrapText="1"/>
    </xf>
    <xf numFmtId="0" fontId="12" fillId="0" borderId="79" xfId="0" applyFont="1" applyBorder="1" applyAlignment="1">
      <alignment horizontal="center" wrapText="1"/>
    </xf>
    <xf numFmtId="0" fontId="32" fillId="0" borderId="225" xfId="0" applyFont="1" applyBorder="1" applyAlignment="1">
      <alignment horizontal="center" wrapText="1"/>
    </xf>
    <xf numFmtId="0" fontId="1" fillId="0" borderId="124" xfId="0" applyFont="1" applyBorder="1" applyAlignment="1">
      <alignment horizontal="center" wrapText="1"/>
    </xf>
    <xf numFmtId="0" fontId="8" fillId="0" borderId="177" xfId="0" applyFont="1" applyBorder="1" applyAlignment="1">
      <alignment horizontal="center" wrapText="1"/>
    </xf>
    <xf numFmtId="0" fontId="8" fillId="0" borderId="75" xfId="0" applyFont="1" applyBorder="1" applyAlignment="1">
      <alignment horizontal="center" wrapText="1"/>
    </xf>
    <xf numFmtId="0" fontId="85" fillId="0" borderId="124" xfId="1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16" fillId="0" borderId="177" xfId="0" applyFont="1" applyBorder="1" applyAlignment="1">
      <alignment wrapText="1"/>
    </xf>
    <xf numFmtId="0" fontId="16" fillId="0" borderId="75" xfId="0" applyFont="1" applyBorder="1" applyAlignment="1">
      <alignment wrapText="1"/>
    </xf>
    <xf numFmtId="0" fontId="16" fillId="0" borderId="156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62" xfId="0" applyFont="1" applyBorder="1" applyAlignment="1">
      <alignment wrapText="1"/>
    </xf>
    <xf numFmtId="0" fontId="16" fillId="0" borderId="133" xfId="0" applyFont="1" applyBorder="1" applyAlignment="1">
      <alignment wrapText="1"/>
    </xf>
    <xf numFmtId="0" fontId="16" fillId="0" borderId="170" xfId="0" applyFont="1" applyBorder="1" applyAlignment="1">
      <alignment wrapText="1"/>
    </xf>
    <xf numFmtId="0" fontId="16" fillId="0" borderId="154" xfId="0" applyFont="1" applyBorder="1" applyAlignment="1">
      <alignment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278"/>
  <sheetViews>
    <sheetView view="pageBreakPreview" topLeftCell="B127" zoomScale="85" zoomScaleNormal="70" zoomScaleSheetLayoutView="85" workbookViewId="0">
      <selection activeCell="V130" sqref="V130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26" ht="19.5" thickBot="1" x14ac:dyDescent="0.25">
      <c r="A1" s="2110" t="s">
        <v>408</v>
      </c>
      <c r="B1" s="2111"/>
      <c r="C1" s="2111"/>
      <c r="D1" s="2111"/>
      <c r="E1" s="2111"/>
      <c r="F1" s="2111"/>
      <c r="G1" s="2111"/>
      <c r="H1" s="2111"/>
      <c r="I1" s="2111"/>
      <c r="J1" s="2111"/>
      <c r="K1" s="2111"/>
      <c r="L1" s="2111"/>
      <c r="M1" s="2111"/>
      <c r="N1" s="2111"/>
      <c r="O1" s="2111"/>
      <c r="P1" s="2111"/>
      <c r="Q1" s="2111"/>
      <c r="R1" s="2111"/>
      <c r="S1" s="2111"/>
      <c r="T1" s="2111"/>
      <c r="U1" s="2111"/>
      <c r="V1" s="2111"/>
      <c r="W1" s="2111"/>
      <c r="X1" s="2111"/>
      <c r="Y1" s="2112"/>
    </row>
    <row r="2" spans="1:26" ht="15.75" customHeight="1" thickBot="1" x14ac:dyDescent="0.25">
      <c r="A2" s="2129" t="s">
        <v>27</v>
      </c>
      <c r="B2" s="2119" t="s">
        <v>121</v>
      </c>
      <c r="C2" s="2087" t="s">
        <v>113</v>
      </c>
      <c r="D2" s="2088"/>
      <c r="E2" s="2088"/>
      <c r="F2" s="2089"/>
      <c r="G2" s="2093" t="s">
        <v>130</v>
      </c>
      <c r="H2" s="2096" t="s">
        <v>122</v>
      </c>
      <c r="I2" s="2097"/>
      <c r="J2" s="2097"/>
      <c r="K2" s="2097"/>
      <c r="L2" s="2097"/>
      <c r="M2" s="2098"/>
      <c r="N2" s="2113" t="s">
        <v>120</v>
      </c>
      <c r="O2" s="2114"/>
      <c r="P2" s="2114"/>
      <c r="Q2" s="2114"/>
      <c r="R2" s="2114"/>
      <c r="S2" s="2114"/>
      <c r="T2" s="2114"/>
      <c r="U2" s="2114"/>
      <c r="V2" s="2114"/>
      <c r="W2" s="2114"/>
      <c r="X2" s="2114"/>
      <c r="Y2" s="2115"/>
    </row>
    <row r="3" spans="1:26" ht="15.75" customHeight="1" x14ac:dyDescent="0.2">
      <c r="A3" s="2130"/>
      <c r="B3" s="2120"/>
      <c r="C3" s="2090"/>
      <c r="D3" s="2091"/>
      <c r="E3" s="2091"/>
      <c r="F3" s="2092"/>
      <c r="G3" s="2094"/>
      <c r="H3" s="2104" t="s">
        <v>123</v>
      </c>
      <c r="I3" s="2084" t="s">
        <v>128</v>
      </c>
      <c r="J3" s="2085"/>
      <c r="K3" s="2085"/>
      <c r="L3" s="2086"/>
      <c r="M3" s="2108" t="s">
        <v>127</v>
      </c>
      <c r="N3" s="2076" t="s">
        <v>29</v>
      </c>
      <c r="O3" s="2121"/>
      <c r="P3" s="2122"/>
      <c r="Q3" s="2076" t="s">
        <v>30</v>
      </c>
      <c r="R3" s="2077"/>
      <c r="S3" s="2078"/>
      <c r="T3" s="2076" t="s">
        <v>31</v>
      </c>
      <c r="U3" s="2077"/>
      <c r="V3" s="2078"/>
      <c r="W3" s="2076" t="s">
        <v>32</v>
      </c>
      <c r="X3" s="2077"/>
      <c r="Y3" s="2078"/>
    </row>
    <row r="4" spans="1:26" ht="15.75" customHeight="1" thickBot="1" x14ac:dyDescent="0.25">
      <c r="A4" s="2130"/>
      <c r="B4" s="2120"/>
      <c r="C4" s="2104" t="s">
        <v>114</v>
      </c>
      <c r="D4" s="2104" t="s">
        <v>115</v>
      </c>
      <c r="E4" s="2116" t="s">
        <v>116</v>
      </c>
      <c r="F4" s="2126"/>
      <c r="G4" s="2095"/>
      <c r="H4" s="2095"/>
      <c r="I4" s="2104" t="s">
        <v>124</v>
      </c>
      <c r="J4" s="2116" t="s">
        <v>129</v>
      </c>
      <c r="K4" s="2117"/>
      <c r="L4" s="2118"/>
      <c r="M4" s="2108"/>
      <c r="N4" s="2123"/>
      <c r="O4" s="2124"/>
      <c r="P4" s="2125"/>
      <c r="Q4" s="2079"/>
      <c r="R4" s="2080"/>
      <c r="S4" s="2081"/>
      <c r="T4" s="2079"/>
      <c r="U4" s="2080"/>
      <c r="V4" s="2081"/>
      <c r="W4" s="2079"/>
      <c r="X4" s="2080"/>
      <c r="Y4" s="2081"/>
    </row>
    <row r="5" spans="1:26" ht="15.75" x14ac:dyDescent="0.2">
      <c r="A5" s="2130"/>
      <c r="B5" s="2120"/>
      <c r="C5" s="2095"/>
      <c r="D5" s="2095"/>
      <c r="E5" s="2127" t="s">
        <v>117</v>
      </c>
      <c r="F5" s="2082" t="s">
        <v>118</v>
      </c>
      <c r="G5" s="2095"/>
      <c r="H5" s="2095"/>
      <c r="I5" s="2095"/>
      <c r="J5" s="2102" t="s">
        <v>28</v>
      </c>
      <c r="K5" s="2102" t="s">
        <v>125</v>
      </c>
      <c r="L5" s="2102" t="s">
        <v>126</v>
      </c>
      <c r="M5" s="2109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</row>
    <row r="6" spans="1:26" ht="15.75" x14ac:dyDescent="0.2">
      <c r="A6" s="2130"/>
      <c r="B6" s="2120"/>
      <c r="C6" s="2095"/>
      <c r="D6" s="2095"/>
      <c r="E6" s="2128"/>
      <c r="F6" s="2083"/>
      <c r="G6" s="2095"/>
      <c r="H6" s="2095"/>
      <c r="I6" s="2095"/>
      <c r="J6" s="2103"/>
      <c r="K6" s="2103"/>
      <c r="L6" s="2103"/>
      <c r="M6" s="2109"/>
      <c r="N6" s="2105" t="s">
        <v>62</v>
      </c>
      <c r="O6" s="2106"/>
      <c r="P6" s="2106"/>
      <c r="Q6" s="2106"/>
      <c r="R6" s="2106"/>
      <c r="S6" s="2106"/>
      <c r="T6" s="2106"/>
      <c r="U6" s="2106"/>
      <c r="V6" s="2106"/>
      <c r="W6" s="2106"/>
      <c r="X6" s="2106"/>
      <c r="Y6" s="2107"/>
    </row>
    <row r="7" spans="1:26" ht="49.5" customHeight="1" thickBot="1" x14ac:dyDescent="0.25">
      <c r="A7" s="2130"/>
      <c r="B7" s="2120"/>
      <c r="C7" s="2095"/>
      <c r="D7" s="2095"/>
      <c r="E7" s="2128"/>
      <c r="F7" s="2083"/>
      <c r="G7" s="2095"/>
      <c r="H7" s="2095"/>
      <c r="I7" s="2095"/>
      <c r="J7" s="2103"/>
      <c r="K7" s="2103"/>
      <c r="L7" s="2103"/>
      <c r="M7" s="2082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</row>
    <row r="8" spans="1:26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26" ht="16.5" thickBot="1" x14ac:dyDescent="0.25">
      <c r="A9" s="2099" t="s">
        <v>200</v>
      </c>
      <c r="B9" s="2100"/>
      <c r="C9" s="2100"/>
      <c r="D9" s="2100"/>
      <c r="E9" s="2100"/>
      <c r="F9" s="2100"/>
      <c r="G9" s="2100"/>
      <c r="H9" s="2100"/>
      <c r="I9" s="2100"/>
      <c r="J9" s="2100"/>
      <c r="K9" s="2100"/>
      <c r="L9" s="2100"/>
      <c r="M9" s="2100"/>
      <c r="N9" s="2100"/>
      <c r="O9" s="2100"/>
      <c r="P9" s="2100"/>
      <c r="Q9" s="2100"/>
      <c r="R9" s="2100"/>
      <c r="S9" s="2100"/>
      <c r="T9" s="2100"/>
      <c r="U9" s="2100"/>
      <c r="V9" s="2100"/>
      <c r="W9" s="2100"/>
      <c r="X9" s="2100"/>
      <c r="Y9" s="2101"/>
    </row>
    <row r="10" spans="1:26" ht="20.25" thickBot="1" x14ac:dyDescent="0.25">
      <c r="A10" s="2070" t="s">
        <v>119</v>
      </c>
      <c r="B10" s="2071"/>
      <c r="C10" s="2071"/>
      <c r="D10" s="2071"/>
      <c r="E10" s="2071"/>
      <c r="F10" s="2071"/>
      <c r="G10" s="2072"/>
      <c r="H10" s="2072"/>
      <c r="I10" s="2072"/>
      <c r="J10" s="2072"/>
      <c r="K10" s="2072"/>
      <c r="L10" s="2072"/>
      <c r="M10" s="2072"/>
      <c r="N10" s="2071"/>
      <c r="O10" s="2071"/>
      <c r="P10" s="2071"/>
      <c r="Q10" s="2071"/>
      <c r="R10" s="2071"/>
      <c r="S10" s="2071"/>
      <c r="T10" s="2071"/>
      <c r="U10" s="2071"/>
      <c r="V10" s="2071"/>
      <c r="W10" s="2071"/>
      <c r="X10" s="2071"/>
      <c r="Y10" s="2073"/>
    </row>
    <row r="11" spans="1:26" ht="31.5" x14ac:dyDescent="0.2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0">H12+H13+H14+H16</f>
        <v>195</v>
      </c>
      <c r="I11" s="653">
        <f t="shared" si="0"/>
        <v>82</v>
      </c>
      <c r="J11" s="653">
        <f t="shared" si="0"/>
        <v>0</v>
      </c>
      <c r="K11" s="653">
        <f t="shared" si="0"/>
        <v>0</v>
      </c>
      <c r="L11" s="653">
        <f t="shared" si="0"/>
        <v>82</v>
      </c>
      <c r="M11" s="654">
        <f t="shared" si="0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</row>
    <row r="12" spans="1:26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1">G12*30</f>
        <v>60</v>
      </c>
      <c r="I12" s="240">
        <v>30</v>
      </c>
      <c r="J12" s="643"/>
      <c r="K12" s="643"/>
      <c r="L12" s="643">
        <v>30</v>
      </c>
      <c r="M12" s="646">
        <f t="shared" ref="M12:M21" si="2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</row>
    <row r="13" spans="1:26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1"/>
        <v>45</v>
      </c>
      <c r="I13" s="10">
        <f t="shared" ref="I13:I21" si="3">J13+K13+L13</f>
        <v>18</v>
      </c>
      <c r="J13" s="4"/>
      <c r="K13" s="4"/>
      <c r="L13" s="4">
        <v>18</v>
      </c>
      <c r="M13" s="38">
        <f t="shared" si="2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</row>
    <row r="14" spans="1:26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1"/>
        <v>45</v>
      </c>
      <c r="I14" s="10">
        <f t="shared" si="3"/>
        <v>18</v>
      </c>
      <c r="J14" s="4"/>
      <c r="K14" s="4"/>
      <c r="L14" s="4">
        <v>18</v>
      </c>
      <c r="M14" s="299">
        <f t="shared" si="2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</row>
    <row r="15" spans="1:26" ht="30" x14ac:dyDescent="0.2">
      <c r="A15" s="506" t="s">
        <v>304</v>
      </c>
      <c r="B15" s="507" t="s">
        <v>305</v>
      </c>
      <c r="C15" s="508"/>
      <c r="D15" s="509" t="s">
        <v>321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306</v>
      </c>
      <c r="R15" s="508" t="s">
        <v>306</v>
      </c>
      <c r="S15" s="605" t="s">
        <v>306</v>
      </c>
      <c r="T15" s="600" t="s">
        <v>306</v>
      </c>
      <c r="U15" s="508" t="s">
        <v>306</v>
      </c>
      <c r="V15" s="605" t="s">
        <v>306</v>
      </c>
      <c r="W15" s="600" t="s">
        <v>306</v>
      </c>
      <c r="X15" s="508" t="s">
        <v>306</v>
      </c>
      <c r="Y15" s="605"/>
    </row>
    <row r="16" spans="1:26" s="513" customFormat="1" ht="30" x14ac:dyDescent="0.2">
      <c r="A16" s="510" t="s">
        <v>316</v>
      </c>
      <c r="B16" s="511" t="s">
        <v>305</v>
      </c>
      <c r="C16" s="512"/>
      <c r="D16" s="287" t="s">
        <v>225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219</v>
      </c>
      <c r="C17" s="515">
        <v>6</v>
      </c>
      <c r="D17" s="515"/>
      <c r="E17" s="515"/>
      <c r="F17" s="516"/>
      <c r="G17" s="746">
        <v>4</v>
      </c>
      <c r="H17" s="517">
        <f t="shared" si="1"/>
        <v>120</v>
      </c>
      <c r="I17" s="518">
        <f t="shared" si="3"/>
        <v>45</v>
      </c>
      <c r="J17" s="519">
        <v>27</v>
      </c>
      <c r="K17" s="519"/>
      <c r="L17" s="519">
        <v>18</v>
      </c>
      <c r="M17" s="647">
        <f t="shared" si="2"/>
        <v>75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1"/>
        <v>60</v>
      </c>
      <c r="I18" s="528">
        <v>30</v>
      </c>
      <c r="J18" s="529">
        <v>20</v>
      </c>
      <c r="K18" s="529"/>
      <c r="L18" s="529">
        <v>10</v>
      </c>
      <c r="M18" s="649">
        <f t="shared" si="2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317</v>
      </c>
      <c r="B19" s="524" t="s">
        <v>319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318</v>
      </c>
      <c r="B20" s="524" t="s">
        <v>320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1"/>
        <v>90</v>
      </c>
      <c r="I21" s="59">
        <f t="shared" si="3"/>
        <v>45</v>
      </c>
      <c r="J21" s="60">
        <v>30</v>
      </c>
      <c r="K21" s="60"/>
      <c r="L21" s="60">
        <v>15</v>
      </c>
      <c r="M21" s="651">
        <f t="shared" si="2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74" t="s">
        <v>37</v>
      </c>
      <c r="B22" s="2075"/>
      <c r="C22" s="70"/>
      <c r="D22" s="71"/>
      <c r="E22" s="71"/>
      <c r="F22" s="72"/>
      <c r="G22" s="73">
        <f>G11+G17+G18+G19+G21</f>
        <v>18.5</v>
      </c>
      <c r="H22" s="473">
        <f t="shared" ref="H22:M22" si="4">H11+H17+H18+H19+H21</f>
        <v>555</v>
      </c>
      <c r="I22" s="473">
        <f t="shared" si="4"/>
        <v>232</v>
      </c>
      <c r="J22" s="473">
        <f t="shared" si="4"/>
        <v>77</v>
      </c>
      <c r="K22" s="473"/>
      <c r="L22" s="473">
        <f t="shared" si="4"/>
        <v>155</v>
      </c>
      <c r="M22" s="473">
        <f t="shared" si="4"/>
        <v>323</v>
      </c>
      <c r="N22" s="75">
        <f t="shared" ref="N22:Y22" si="5">SUM(N11:N21)</f>
        <v>2</v>
      </c>
      <c r="O22" s="74">
        <f t="shared" si="5"/>
        <v>2</v>
      </c>
      <c r="P22" s="76">
        <f t="shared" si="5"/>
        <v>2</v>
      </c>
      <c r="Q22" s="75">
        <f t="shared" si="5"/>
        <v>5</v>
      </c>
      <c r="R22" s="74">
        <f t="shared" si="5"/>
        <v>3</v>
      </c>
      <c r="S22" s="76">
        <f t="shared" si="5"/>
        <v>8</v>
      </c>
      <c r="T22" s="75">
        <f t="shared" si="5"/>
        <v>0</v>
      </c>
      <c r="U22" s="74">
        <f t="shared" si="5"/>
        <v>0</v>
      </c>
      <c r="V22" s="76">
        <f t="shared" si="5"/>
        <v>0</v>
      </c>
      <c r="W22" s="75">
        <f t="shared" si="5"/>
        <v>0</v>
      </c>
      <c r="X22" s="74">
        <f t="shared" si="5"/>
        <v>0</v>
      </c>
      <c r="Y22" s="77">
        <f t="shared" si="5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6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7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6"/>
        <v>60</v>
      </c>
      <c r="I25" s="240">
        <v>36</v>
      </c>
      <c r="J25" s="4"/>
      <c r="K25" s="4"/>
      <c r="L25" s="4">
        <v>36</v>
      </c>
      <c r="M25" s="27">
        <f t="shared" si="7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398</v>
      </c>
      <c r="E26" s="26"/>
      <c r="F26" s="636"/>
      <c r="G26" s="631">
        <v>2</v>
      </c>
      <c r="H26" s="239">
        <f t="shared" si="6"/>
        <v>60</v>
      </c>
      <c r="I26" s="240">
        <v>36</v>
      </c>
      <c r="J26" s="4"/>
      <c r="K26" s="4"/>
      <c r="L26" s="4">
        <v>36</v>
      </c>
      <c r="M26" s="27">
        <f t="shared" si="7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6"/>
        <v>90</v>
      </c>
      <c r="I27" s="240">
        <v>60</v>
      </c>
      <c r="J27" s="4">
        <v>4</v>
      </c>
      <c r="K27" s="4"/>
      <c r="L27" s="4">
        <v>56</v>
      </c>
      <c r="M27" s="27">
        <f t="shared" si="7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6"/>
        <v>45</v>
      </c>
      <c r="I28" s="240">
        <v>30</v>
      </c>
      <c r="J28" s="4"/>
      <c r="K28" s="4"/>
      <c r="L28" s="4">
        <v>30</v>
      </c>
      <c r="M28" s="27">
        <f t="shared" si="7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399</v>
      </c>
      <c r="E29" s="26"/>
      <c r="F29" s="636"/>
      <c r="G29" s="631">
        <v>1.5</v>
      </c>
      <c r="H29" s="239">
        <f t="shared" si="6"/>
        <v>45</v>
      </c>
      <c r="I29" s="240">
        <v>30</v>
      </c>
      <c r="J29" s="4"/>
      <c r="K29" s="4"/>
      <c r="L29" s="4">
        <v>30</v>
      </c>
      <c r="M29" s="27">
        <f t="shared" si="7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400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37" t="s">
        <v>146</v>
      </c>
      <c r="B31" s="2038"/>
      <c r="C31" s="2038"/>
      <c r="D31" s="2038"/>
      <c r="E31" s="2038"/>
      <c r="F31" s="2039"/>
      <c r="G31" s="242">
        <f t="shared" ref="G31:M31" si="8">SUM(G24:G30)</f>
        <v>13</v>
      </c>
      <c r="H31" s="243">
        <f t="shared" si="8"/>
        <v>390</v>
      </c>
      <c r="I31" s="243">
        <f t="shared" si="8"/>
        <v>252</v>
      </c>
      <c r="J31" s="243">
        <f t="shared" si="8"/>
        <v>12</v>
      </c>
      <c r="K31" s="243"/>
      <c r="L31" s="243">
        <f t="shared" si="8"/>
        <v>240</v>
      </c>
      <c r="M31" s="243">
        <f t="shared" si="8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9">T24</f>
        <v>0</v>
      </c>
      <c r="U31" s="123">
        <f t="shared" si="9"/>
        <v>0</v>
      </c>
      <c r="V31" s="123">
        <f t="shared" si="9"/>
        <v>0</v>
      </c>
      <c r="W31" s="123">
        <f t="shared" si="9"/>
        <v>0</v>
      </c>
      <c r="X31" s="123">
        <f t="shared" si="9"/>
        <v>0</v>
      </c>
      <c r="Y31" s="123">
        <f t="shared" si="9"/>
        <v>0</v>
      </c>
    </row>
    <row r="32" spans="1:25" ht="16.5" thickBot="1" x14ac:dyDescent="0.25">
      <c r="A32" s="2040" t="s">
        <v>147</v>
      </c>
      <c r="B32" s="2041"/>
      <c r="C32" s="2041"/>
      <c r="D32" s="2041"/>
      <c r="E32" s="2041"/>
      <c r="F32" s="2042"/>
      <c r="G32" s="154">
        <f t="shared" ref="G32:Y32" si="10">G22+G31</f>
        <v>31.5</v>
      </c>
      <c r="H32" s="244">
        <f t="shared" si="10"/>
        <v>945</v>
      </c>
      <c r="I32" s="244">
        <f t="shared" si="10"/>
        <v>484</v>
      </c>
      <c r="J32" s="244">
        <f t="shared" si="10"/>
        <v>89</v>
      </c>
      <c r="K32" s="244"/>
      <c r="L32" s="244">
        <f t="shared" si="10"/>
        <v>395</v>
      </c>
      <c r="M32" s="244">
        <f t="shared" si="10"/>
        <v>461</v>
      </c>
      <c r="N32" s="154">
        <f t="shared" si="10"/>
        <v>6</v>
      </c>
      <c r="O32" s="154">
        <f t="shared" si="10"/>
        <v>6</v>
      </c>
      <c r="P32" s="154">
        <f t="shared" si="10"/>
        <v>6</v>
      </c>
      <c r="Q32" s="154">
        <f t="shared" si="10"/>
        <v>9</v>
      </c>
      <c r="R32" s="154">
        <f t="shared" si="10"/>
        <v>7</v>
      </c>
      <c r="S32" s="154">
        <f t="shared" si="10"/>
        <v>12</v>
      </c>
      <c r="T32" s="154">
        <f t="shared" si="10"/>
        <v>0</v>
      </c>
      <c r="U32" s="154">
        <f t="shared" si="10"/>
        <v>0</v>
      </c>
      <c r="V32" s="154">
        <f t="shared" si="10"/>
        <v>0</v>
      </c>
      <c r="W32" s="154">
        <f t="shared" si="10"/>
        <v>0</v>
      </c>
      <c r="X32" s="154">
        <f t="shared" si="10"/>
        <v>0</v>
      </c>
      <c r="Y32" s="154">
        <f t="shared" si="10"/>
        <v>2</v>
      </c>
    </row>
    <row r="33" spans="1:25" ht="21" customHeight="1" x14ac:dyDescent="0.2">
      <c r="A33" s="2043" t="s">
        <v>401</v>
      </c>
      <c r="B33" s="2043"/>
      <c r="C33" s="2044"/>
      <c r="D33" s="2044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25" ht="16.5" customHeight="1" thickBot="1" x14ac:dyDescent="0.25">
      <c r="A34" s="2045"/>
      <c r="B34" s="2045"/>
      <c r="C34" s="2044"/>
      <c r="D34" s="2044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25" ht="23.25" customHeight="1" thickBot="1" x14ac:dyDescent="0.25">
      <c r="A35" s="2050" t="s">
        <v>148</v>
      </c>
      <c r="B35" s="2051"/>
      <c r="C35" s="2051"/>
      <c r="D35" s="2051"/>
      <c r="E35" s="2052"/>
      <c r="F35" s="2052"/>
      <c r="G35" s="2052"/>
      <c r="H35" s="2052"/>
      <c r="I35" s="2052"/>
      <c r="J35" s="2052"/>
      <c r="K35" s="2052"/>
      <c r="L35" s="2052"/>
      <c r="M35" s="2052"/>
      <c r="N35" s="2052"/>
      <c r="O35" s="2052"/>
      <c r="P35" s="2052"/>
      <c r="Q35" s="2052"/>
      <c r="R35" s="2052"/>
      <c r="S35" s="2052"/>
      <c r="T35" s="2052"/>
      <c r="U35" s="2052"/>
      <c r="V35" s="2052"/>
      <c r="W35" s="2052"/>
      <c r="X35" s="2052"/>
      <c r="Y35" s="2053"/>
    </row>
    <row r="36" spans="1:25" s="513" customFormat="1" ht="23.25" customHeight="1" x14ac:dyDescent="0.2">
      <c r="A36" s="453" t="s">
        <v>149</v>
      </c>
      <c r="B36" s="784" t="s">
        <v>385</v>
      </c>
      <c r="C36" s="785"/>
      <c r="D36" s="785" t="s">
        <v>24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25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25" s="513" customFormat="1" ht="42" customHeight="1" x14ac:dyDescent="0.2">
      <c r="A38" s="657" t="s">
        <v>151</v>
      </c>
      <c r="B38" s="245" t="s">
        <v>224</v>
      </c>
      <c r="C38" s="660"/>
      <c r="D38" s="254"/>
      <c r="E38" s="396"/>
      <c r="F38" s="396"/>
      <c r="G38" s="454">
        <f>G39+G40</f>
        <v>4</v>
      </c>
      <c r="H38" s="246">
        <f t="shared" ref="H38:H64" si="11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2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25" ht="31.5" x14ac:dyDescent="0.2">
      <c r="A39" s="658" t="s">
        <v>153</v>
      </c>
      <c r="B39" s="259" t="s">
        <v>224</v>
      </c>
      <c r="C39" s="279"/>
      <c r="D39" s="15"/>
      <c r="E39" s="15"/>
      <c r="F39" s="15"/>
      <c r="G39" s="11">
        <v>1.5</v>
      </c>
      <c r="H39" s="15">
        <f t="shared" si="11"/>
        <v>45</v>
      </c>
      <c r="I39" s="23">
        <f t="shared" ref="I39:I64" si="13">SUM(J39+K39+L39)</f>
        <v>27</v>
      </c>
      <c r="J39" s="34">
        <v>18</v>
      </c>
      <c r="K39" s="11">
        <v>9</v>
      </c>
      <c r="L39" s="11"/>
      <c r="M39" s="19">
        <f t="shared" si="12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</row>
    <row r="40" spans="1:25" ht="31.5" x14ac:dyDescent="0.2">
      <c r="A40" s="657" t="s">
        <v>154</v>
      </c>
      <c r="B40" s="259" t="s">
        <v>224</v>
      </c>
      <c r="C40" s="279">
        <v>6</v>
      </c>
      <c r="D40" s="15"/>
      <c r="E40" s="15"/>
      <c r="F40" s="15"/>
      <c r="G40" s="11">
        <v>2.5</v>
      </c>
      <c r="H40" s="15">
        <f t="shared" si="11"/>
        <v>75</v>
      </c>
      <c r="I40" s="23">
        <f t="shared" si="13"/>
        <v>45</v>
      </c>
      <c r="J40" s="34">
        <v>27</v>
      </c>
      <c r="K40" s="11">
        <v>9</v>
      </c>
      <c r="L40" s="11">
        <v>9</v>
      </c>
      <c r="M40" s="19">
        <f t="shared" si="12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</row>
    <row r="41" spans="1:25" ht="15.75" x14ac:dyDescent="0.2">
      <c r="A41" s="658" t="s">
        <v>152</v>
      </c>
      <c r="B41" s="17" t="s">
        <v>222</v>
      </c>
      <c r="C41" s="279"/>
      <c r="D41" s="15"/>
      <c r="E41" s="15"/>
      <c r="F41" s="15"/>
      <c r="G41" s="32">
        <f>G42+G43+G44</f>
        <v>6.5</v>
      </c>
      <c r="H41" s="80">
        <f t="shared" si="11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2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</row>
    <row r="42" spans="1:25" ht="15.75" x14ac:dyDescent="0.2">
      <c r="A42" s="658" t="s">
        <v>156</v>
      </c>
      <c r="B42" s="259" t="s">
        <v>222</v>
      </c>
      <c r="C42" s="279"/>
      <c r="D42" s="15">
        <v>1</v>
      </c>
      <c r="E42" s="16"/>
      <c r="F42" s="16"/>
      <c r="G42" s="11">
        <v>3</v>
      </c>
      <c r="H42" s="15">
        <f t="shared" si="11"/>
        <v>90</v>
      </c>
      <c r="I42" s="23">
        <v>45</v>
      </c>
      <c r="J42" s="34">
        <v>15</v>
      </c>
      <c r="K42" s="11">
        <v>30</v>
      </c>
      <c r="L42" s="11"/>
      <c r="M42" s="19">
        <f t="shared" si="12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</row>
    <row r="43" spans="1:25" ht="15.75" x14ac:dyDescent="0.2">
      <c r="A43" s="658" t="s">
        <v>157</v>
      </c>
      <c r="B43" s="259" t="s">
        <v>222</v>
      </c>
      <c r="C43" s="279"/>
      <c r="D43" s="15"/>
      <c r="E43" s="16"/>
      <c r="F43" s="16"/>
      <c r="G43" s="11">
        <v>1.5</v>
      </c>
      <c r="H43" s="15">
        <f t="shared" si="11"/>
        <v>45</v>
      </c>
      <c r="I43" s="23">
        <f t="shared" si="13"/>
        <v>27</v>
      </c>
      <c r="J43" s="34">
        <v>9</v>
      </c>
      <c r="K43" s="11">
        <v>18</v>
      </c>
      <c r="L43" s="11"/>
      <c r="M43" s="19">
        <f t="shared" si="12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</row>
    <row r="44" spans="1:25" ht="15.75" x14ac:dyDescent="0.2">
      <c r="A44" s="658" t="s">
        <v>158</v>
      </c>
      <c r="B44" s="259" t="s">
        <v>222</v>
      </c>
      <c r="C44" s="279">
        <v>3</v>
      </c>
      <c r="D44" s="15"/>
      <c r="E44" s="15"/>
      <c r="F44" s="15"/>
      <c r="G44" s="11">
        <v>2</v>
      </c>
      <c r="H44" s="15">
        <f t="shared" si="11"/>
        <v>60</v>
      </c>
      <c r="I44" s="23">
        <f t="shared" si="13"/>
        <v>27</v>
      </c>
      <c r="J44" s="34">
        <v>9</v>
      </c>
      <c r="K44" s="11">
        <v>18</v>
      </c>
      <c r="L44" s="11"/>
      <c r="M44" s="19">
        <f t="shared" si="12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25" ht="15.75" x14ac:dyDescent="0.2">
      <c r="A45" s="659" t="s">
        <v>155</v>
      </c>
      <c r="B45" s="17" t="s">
        <v>303</v>
      </c>
      <c r="C45" s="661"/>
      <c r="D45" s="84"/>
      <c r="E45" s="84"/>
      <c r="F45" s="84"/>
      <c r="G45" s="24">
        <f>G46+G47+G48+G49</f>
        <v>16</v>
      </c>
      <c r="H45" s="80">
        <f t="shared" si="11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25" ht="15.75" x14ac:dyDescent="0.2">
      <c r="A46" s="659" t="s">
        <v>386</v>
      </c>
      <c r="B46" s="259" t="s">
        <v>303</v>
      </c>
      <c r="C46" s="279"/>
      <c r="D46" s="15">
        <v>1</v>
      </c>
      <c r="E46" s="16"/>
      <c r="F46" s="16"/>
      <c r="G46" s="11">
        <v>5.5</v>
      </c>
      <c r="H46" s="15">
        <f t="shared" si="11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4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25" ht="15.75" x14ac:dyDescent="0.2">
      <c r="A47" s="659" t="s">
        <v>387</v>
      </c>
      <c r="B47" s="259" t="s">
        <v>303</v>
      </c>
      <c r="C47" s="279">
        <v>2</v>
      </c>
      <c r="D47" s="15"/>
      <c r="E47" s="16"/>
      <c r="F47" s="16"/>
      <c r="G47" s="11">
        <v>3.5</v>
      </c>
      <c r="H47" s="15">
        <f t="shared" si="11"/>
        <v>105</v>
      </c>
      <c r="I47" s="23">
        <f t="shared" si="13"/>
        <v>54</v>
      </c>
      <c r="J47" s="34">
        <v>27</v>
      </c>
      <c r="K47" s="11"/>
      <c r="L47" s="11">
        <v>27</v>
      </c>
      <c r="M47" s="19">
        <f t="shared" si="14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25" ht="15.75" x14ac:dyDescent="0.2">
      <c r="A48" s="659" t="s">
        <v>388</v>
      </c>
      <c r="B48" s="259" t="s">
        <v>303</v>
      </c>
      <c r="C48" s="279"/>
      <c r="D48" s="15">
        <v>3</v>
      </c>
      <c r="E48" s="15"/>
      <c r="F48" s="15"/>
      <c r="G48" s="11">
        <v>3.5</v>
      </c>
      <c r="H48" s="15">
        <f t="shared" si="11"/>
        <v>105</v>
      </c>
      <c r="I48" s="23">
        <f t="shared" si="13"/>
        <v>54</v>
      </c>
      <c r="J48" s="34">
        <v>27</v>
      </c>
      <c r="K48" s="11"/>
      <c r="L48" s="11">
        <v>27</v>
      </c>
      <c r="M48" s="19">
        <f t="shared" si="14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389</v>
      </c>
      <c r="B49" s="259" t="s">
        <v>303</v>
      </c>
      <c r="C49" s="662" t="s">
        <v>35</v>
      </c>
      <c r="D49" s="79"/>
      <c r="E49" s="15"/>
      <c r="F49" s="15"/>
      <c r="G49" s="750">
        <v>3.5</v>
      </c>
      <c r="H49" s="15">
        <f t="shared" si="11"/>
        <v>105</v>
      </c>
      <c r="I49" s="23">
        <f t="shared" si="13"/>
        <v>60</v>
      </c>
      <c r="J49" s="34">
        <v>30</v>
      </c>
      <c r="K49" s="11">
        <v>15</v>
      </c>
      <c r="L49" s="11">
        <v>15</v>
      </c>
      <c r="M49" s="19">
        <f t="shared" si="14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79" t="s">
        <v>308</v>
      </c>
      <c r="E50" s="15"/>
      <c r="F50" s="15"/>
      <c r="G50" s="11">
        <v>3</v>
      </c>
      <c r="H50" s="15">
        <f t="shared" si="11"/>
        <v>90</v>
      </c>
      <c r="I50" s="23">
        <v>30</v>
      </c>
      <c r="J50" s="34">
        <v>20</v>
      </c>
      <c r="K50" s="11">
        <v>10</v>
      </c>
      <c r="L50" s="11"/>
      <c r="M50" s="19">
        <f t="shared" si="14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1"/>
        <v>90</v>
      </c>
      <c r="I51" s="80">
        <v>30</v>
      </c>
      <c r="J51" s="85">
        <v>20</v>
      </c>
      <c r="K51" s="32"/>
      <c r="L51" s="32">
        <v>10</v>
      </c>
      <c r="M51" s="82">
        <f t="shared" si="14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1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390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1"/>
        <v>105</v>
      </c>
      <c r="I53" s="23">
        <f t="shared" si="13"/>
        <v>60</v>
      </c>
      <c r="J53" s="34">
        <v>30</v>
      </c>
      <c r="K53" s="11"/>
      <c r="L53" s="11">
        <v>30</v>
      </c>
      <c r="M53" s="88">
        <f t="shared" ref="M53:M59" si="15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391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1"/>
        <v>45</v>
      </c>
      <c r="I54" s="23">
        <v>27</v>
      </c>
      <c r="J54" s="34"/>
      <c r="K54" s="11"/>
      <c r="L54" s="11">
        <v>27</v>
      </c>
      <c r="M54" s="19">
        <f t="shared" si="15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392</v>
      </c>
      <c r="B55" s="17" t="s">
        <v>77</v>
      </c>
      <c r="C55" s="15"/>
      <c r="D55" s="15" t="s">
        <v>221</v>
      </c>
      <c r="E55" s="15"/>
      <c r="F55" s="15"/>
      <c r="G55" s="11">
        <v>1.5</v>
      </c>
      <c r="H55" s="80">
        <f t="shared" si="11"/>
        <v>45</v>
      </c>
      <c r="I55" s="23">
        <f t="shared" si="13"/>
        <v>27</v>
      </c>
      <c r="J55" s="34"/>
      <c r="K55" s="11"/>
      <c r="L55" s="11">
        <v>27</v>
      </c>
      <c r="M55" s="19">
        <f t="shared" si="15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16">SUM(G57+G58)</f>
        <v>3.5</v>
      </c>
      <c r="H56" s="32">
        <f t="shared" si="16"/>
        <v>105</v>
      </c>
      <c r="I56" s="32">
        <f t="shared" si="16"/>
        <v>51</v>
      </c>
      <c r="J56" s="32">
        <f t="shared" si="16"/>
        <v>34</v>
      </c>
      <c r="K56" s="32">
        <f t="shared" si="16"/>
        <v>9</v>
      </c>
      <c r="L56" s="32">
        <f t="shared" si="16"/>
        <v>8</v>
      </c>
      <c r="M56" s="32">
        <f t="shared" si="16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1"/>
        <v>45</v>
      </c>
      <c r="I57" s="23">
        <f t="shared" si="13"/>
        <v>24</v>
      </c>
      <c r="J57" s="34">
        <v>16</v>
      </c>
      <c r="K57" s="11"/>
      <c r="L57" s="11">
        <v>8</v>
      </c>
      <c r="M57" s="19">
        <f t="shared" si="15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1"/>
        <v>60</v>
      </c>
      <c r="I58" s="23">
        <f t="shared" si="13"/>
        <v>27</v>
      </c>
      <c r="J58" s="34">
        <v>18</v>
      </c>
      <c r="K58" s="11">
        <v>9</v>
      </c>
      <c r="L58" s="11"/>
      <c r="M58" s="19">
        <f t="shared" si="15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307</v>
      </c>
      <c r="C59" s="15">
        <v>10</v>
      </c>
      <c r="D59" s="15"/>
      <c r="E59" s="15"/>
      <c r="F59" s="15"/>
      <c r="G59" s="32">
        <v>3</v>
      </c>
      <c r="H59" s="80">
        <f t="shared" si="11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15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736" customFormat="1" ht="15.75" x14ac:dyDescent="0.2">
      <c r="A60" s="937" t="s">
        <v>393</v>
      </c>
      <c r="B60" s="938" t="s">
        <v>45</v>
      </c>
      <c r="C60" s="939"/>
      <c r="D60" s="939"/>
      <c r="E60" s="733"/>
      <c r="F60" s="733"/>
      <c r="G60" s="940">
        <f>SUM(G61:G63)</f>
        <v>11</v>
      </c>
      <c r="H60" s="727">
        <f t="shared" si="11"/>
        <v>330</v>
      </c>
      <c r="I60" s="941">
        <f t="shared" si="13"/>
        <v>165</v>
      </c>
      <c r="J60" s="941">
        <f>SUM(J61:J63)</f>
        <v>99</v>
      </c>
      <c r="K60" s="941">
        <f>SUM(K61:K63)</f>
        <v>33</v>
      </c>
      <c r="L60" s="941">
        <f>SUM(L61:L63)</f>
        <v>33</v>
      </c>
      <c r="M60" s="942">
        <f>SUM(M61:M63)</f>
        <v>165</v>
      </c>
      <c r="N60" s="943"/>
      <c r="O60" s="944"/>
      <c r="P60" s="945"/>
      <c r="Q60" s="943"/>
      <c r="R60" s="944"/>
      <c r="S60" s="945"/>
      <c r="T60" s="943"/>
      <c r="U60" s="944"/>
      <c r="V60" s="945"/>
      <c r="W60" s="943"/>
      <c r="X60" s="944"/>
      <c r="Y60" s="945"/>
    </row>
    <row r="61" spans="1:25" s="736" customFormat="1" ht="15.75" x14ac:dyDescent="0.2">
      <c r="A61" s="937" t="s">
        <v>394</v>
      </c>
      <c r="B61" s="737" t="s">
        <v>45</v>
      </c>
      <c r="C61" s="733"/>
      <c r="D61" s="733"/>
      <c r="E61" s="733"/>
      <c r="F61" s="733"/>
      <c r="G61" s="946">
        <v>3</v>
      </c>
      <c r="H61" s="733">
        <f t="shared" si="11"/>
        <v>90</v>
      </c>
      <c r="I61" s="741">
        <f t="shared" si="13"/>
        <v>45</v>
      </c>
      <c r="J61" s="947">
        <v>27</v>
      </c>
      <c r="K61" s="946">
        <v>9</v>
      </c>
      <c r="L61" s="946">
        <v>9</v>
      </c>
      <c r="M61" s="742">
        <f>H61-I61</f>
        <v>45</v>
      </c>
      <c r="N61" s="943" t="s">
        <v>63</v>
      </c>
      <c r="O61" s="944">
        <f>I61/9</f>
        <v>5</v>
      </c>
      <c r="P61" s="945" t="s">
        <v>63</v>
      </c>
      <c r="Q61" s="943" t="s">
        <v>63</v>
      </c>
      <c r="R61" s="944" t="s">
        <v>63</v>
      </c>
      <c r="S61" s="945" t="s">
        <v>63</v>
      </c>
      <c r="T61" s="943"/>
      <c r="U61" s="944" t="s">
        <v>63</v>
      </c>
      <c r="V61" s="945" t="s">
        <v>63</v>
      </c>
      <c r="W61" s="943" t="s">
        <v>63</v>
      </c>
      <c r="X61" s="944" t="s">
        <v>63</v>
      </c>
      <c r="Y61" s="945" t="s">
        <v>63</v>
      </c>
    </row>
    <row r="62" spans="1:25" s="736" customFormat="1" ht="15.75" x14ac:dyDescent="0.2">
      <c r="A62" s="937" t="s">
        <v>395</v>
      </c>
      <c r="B62" s="737" t="s">
        <v>45</v>
      </c>
      <c r="C62" s="733">
        <v>3</v>
      </c>
      <c r="D62" s="733"/>
      <c r="E62" s="733"/>
      <c r="F62" s="733"/>
      <c r="G62" s="946">
        <v>3</v>
      </c>
      <c r="H62" s="733">
        <f t="shared" si="11"/>
        <v>90</v>
      </c>
      <c r="I62" s="741">
        <f t="shared" si="13"/>
        <v>45</v>
      </c>
      <c r="J62" s="947">
        <v>27</v>
      </c>
      <c r="K62" s="946">
        <v>9</v>
      </c>
      <c r="L62" s="946">
        <v>9</v>
      </c>
      <c r="M62" s="742">
        <f>H62-I62</f>
        <v>45</v>
      </c>
      <c r="N62" s="943" t="s">
        <v>63</v>
      </c>
      <c r="O62" s="944" t="s">
        <v>63</v>
      </c>
      <c r="P62" s="945">
        <f>I62/9</f>
        <v>5</v>
      </c>
      <c r="Q62" s="943" t="s">
        <v>63</v>
      </c>
      <c r="R62" s="944" t="s">
        <v>63</v>
      </c>
      <c r="S62" s="945" t="s">
        <v>63</v>
      </c>
      <c r="T62" s="943" t="s">
        <v>63</v>
      </c>
      <c r="U62" s="944" t="s">
        <v>63</v>
      </c>
      <c r="V62" s="945" t="s">
        <v>63</v>
      </c>
      <c r="W62" s="943" t="s">
        <v>63</v>
      </c>
      <c r="X62" s="944" t="s">
        <v>63</v>
      </c>
      <c r="Y62" s="945" t="s">
        <v>63</v>
      </c>
    </row>
    <row r="63" spans="1:25" s="736" customFormat="1" ht="15.75" x14ac:dyDescent="0.2">
      <c r="A63" s="937" t="s">
        <v>396</v>
      </c>
      <c r="B63" s="737" t="s">
        <v>45</v>
      </c>
      <c r="C63" s="733">
        <v>4</v>
      </c>
      <c r="D63" s="733"/>
      <c r="E63" s="733"/>
      <c r="F63" s="733"/>
      <c r="G63" s="948">
        <v>5</v>
      </c>
      <c r="H63" s="733">
        <f t="shared" si="11"/>
        <v>150</v>
      </c>
      <c r="I63" s="741">
        <f t="shared" si="13"/>
        <v>75</v>
      </c>
      <c r="J63" s="947">
        <v>45</v>
      </c>
      <c r="K63" s="946">
        <v>15</v>
      </c>
      <c r="L63" s="946">
        <v>15</v>
      </c>
      <c r="M63" s="742">
        <f>H63-I63</f>
        <v>75</v>
      </c>
      <c r="N63" s="943" t="s">
        <v>63</v>
      </c>
      <c r="O63" s="944" t="s">
        <v>63</v>
      </c>
      <c r="P63" s="945" t="s">
        <v>63</v>
      </c>
      <c r="Q63" s="943">
        <f>I63/15</f>
        <v>5</v>
      </c>
      <c r="R63" s="944" t="s">
        <v>63</v>
      </c>
      <c r="S63" s="945" t="s">
        <v>63</v>
      </c>
      <c r="T63" s="943" t="s">
        <v>63</v>
      </c>
      <c r="U63" s="944" t="s">
        <v>63</v>
      </c>
      <c r="V63" s="945" t="s">
        <v>63</v>
      </c>
      <c r="W63" s="943" t="s">
        <v>63</v>
      </c>
      <c r="X63" s="944" t="s">
        <v>63</v>
      </c>
      <c r="Y63" s="945" t="s">
        <v>63</v>
      </c>
    </row>
    <row r="64" spans="1:25" ht="16.5" thickBot="1" x14ac:dyDescent="0.25">
      <c r="A64" s="547" t="s">
        <v>397</v>
      </c>
      <c r="B64" s="548" t="s">
        <v>46</v>
      </c>
      <c r="C64" s="155">
        <v>1</v>
      </c>
      <c r="D64" s="155"/>
      <c r="E64" s="155"/>
      <c r="F64" s="155"/>
      <c r="G64" s="751">
        <v>6</v>
      </c>
      <c r="H64" s="476">
        <f t="shared" si="11"/>
        <v>180</v>
      </c>
      <c r="I64" s="549">
        <f t="shared" si="13"/>
        <v>90</v>
      </c>
      <c r="J64" s="550">
        <v>45</v>
      </c>
      <c r="K64" s="351">
        <v>30</v>
      </c>
      <c r="L64" s="351">
        <v>15</v>
      </c>
      <c r="M64" s="551">
        <f>H64-I64</f>
        <v>90</v>
      </c>
      <c r="N64" s="172">
        <f>I64/15</f>
        <v>6</v>
      </c>
      <c r="O64" s="173" t="s">
        <v>63</v>
      </c>
      <c r="P64" s="174" t="s">
        <v>63</v>
      </c>
      <c r="Q64" s="172" t="s">
        <v>63</v>
      </c>
      <c r="R64" s="173" t="s">
        <v>63</v>
      </c>
      <c r="S64" s="174" t="s">
        <v>63</v>
      </c>
      <c r="T64" s="172" t="s">
        <v>63</v>
      </c>
      <c r="U64" s="173" t="s">
        <v>63</v>
      </c>
      <c r="V64" s="174" t="s">
        <v>63</v>
      </c>
      <c r="W64" s="172" t="s">
        <v>63</v>
      </c>
      <c r="X64" s="173" t="s">
        <v>63</v>
      </c>
      <c r="Y64" s="174" t="s">
        <v>63</v>
      </c>
    </row>
    <row r="65" spans="1:25" ht="21" customHeight="1" thickBot="1" x14ac:dyDescent="0.25">
      <c r="A65" s="2048" t="s">
        <v>164</v>
      </c>
      <c r="B65" s="2049"/>
      <c r="C65" s="2049"/>
      <c r="D65" s="2049"/>
      <c r="E65" s="2049"/>
      <c r="F65" s="2049"/>
      <c r="G65" s="143">
        <f t="shared" ref="G65:M65" si="17">G36+G37+G38+G41+G45+G50+G51+G52+G56+G59+G60+G64</f>
        <v>66.5</v>
      </c>
      <c r="H65" s="258">
        <f t="shared" si="17"/>
        <v>1995</v>
      </c>
      <c r="I65" s="258">
        <f t="shared" si="17"/>
        <v>1004</v>
      </c>
      <c r="J65" s="258">
        <f t="shared" si="17"/>
        <v>514</v>
      </c>
      <c r="K65" s="258">
        <f t="shared" si="17"/>
        <v>181</v>
      </c>
      <c r="L65" s="258">
        <f t="shared" si="17"/>
        <v>309</v>
      </c>
      <c r="M65" s="258">
        <f t="shared" si="17"/>
        <v>991</v>
      </c>
      <c r="N65" s="144">
        <f>SUM(N36:N64)</f>
        <v>22.5</v>
      </c>
      <c r="O65" s="144">
        <f t="shared" ref="O65:Y65" si="18">SUM(O37:O64)</f>
        <v>17</v>
      </c>
      <c r="P65" s="144">
        <f t="shared" si="18"/>
        <v>17</v>
      </c>
      <c r="Q65" s="144">
        <f t="shared" si="18"/>
        <v>9</v>
      </c>
      <c r="R65" s="144">
        <f t="shared" si="18"/>
        <v>6</v>
      </c>
      <c r="S65" s="144">
        <f t="shared" si="18"/>
        <v>5</v>
      </c>
      <c r="T65" s="144">
        <f t="shared" si="18"/>
        <v>0</v>
      </c>
      <c r="U65" s="144">
        <f t="shared" si="18"/>
        <v>0</v>
      </c>
      <c r="V65" s="144">
        <f t="shared" si="18"/>
        <v>0</v>
      </c>
      <c r="W65" s="144">
        <f t="shared" si="18"/>
        <v>3</v>
      </c>
      <c r="X65" s="144">
        <f t="shared" si="18"/>
        <v>6</v>
      </c>
      <c r="Y65" s="145">
        <f t="shared" si="18"/>
        <v>3</v>
      </c>
    </row>
    <row r="66" spans="1:25" ht="24" customHeight="1" thickBot="1" x14ac:dyDescent="0.25">
      <c r="A66" s="2046" t="s">
        <v>165</v>
      </c>
      <c r="B66" s="2047"/>
      <c r="C66" s="2047"/>
      <c r="D66" s="2047"/>
      <c r="E66" s="2047"/>
      <c r="F66" s="2047"/>
      <c r="G66" s="142">
        <f t="shared" ref="G66:Y66" si="19">G65+G32</f>
        <v>98</v>
      </c>
      <c r="H66" s="124">
        <f t="shared" si="19"/>
        <v>2940</v>
      </c>
      <c r="I66" s="124">
        <f t="shared" si="19"/>
        <v>1488</v>
      </c>
      <c r="J66" s="124">
        <f t="shared" si="19"/>
        <v>603</v>
      </c>
      <c r="K66" s="124">
        <f t="shared" si="19"/>
        <v>181</v>
      </c>
      <c r="L66" s="124">
        <f t="shared" si="19"/>
        <v>704</v>
      </c>
      <c r="M66" s="124">
        <f t="shared" si="19"/>
        <v>1452</v>
      </c>
      <c r="N66" s="142">
        <f t="shared" si="19"/>
        <v>28.5</v>
      </c>
      <c r="O66" s="142">
        <f t="shared" si="19"/>
        <v>23</v>
      </c>
      <c r="P66" s="142">
        <f t="shared" si="19"/>
        <v>23</v>
      </c>
      <c r="Q66" s="142">
        <f t="shared" si="19"/>
        <v>18</v>
      </c>
      <c r="R66" s="142">
        <f t="shared" si="19"/>
        <v>13</v>
      </c>
      <c r="S66" s="142">
        <f t="shared" si="19"/>
        <v>17</v>
      </c>
      <c r="T66" s="142">
        <f t="shared" si="19"/>
        <v>0</v>
      </c>
      <c r="U66" s="142">
        <f t="shared" si="19"/>
        <v>0</v>
      </c>
      <c r="V66" s="142">
        <f t="shared" si="19"/>
        <v>0</v>
      </c>
      <c r="W66" s="142">
        <f t="shared" si="19"/>
        <v>3</v>
      </c>
      <c r="X66" s="142">
        <f t="shared" si="19"/>
        <v>6</v>
      </c>
      <c r="Y66" s="142">
        <f t="shared" si="19"/>
        <v>5</v>
      </c>
    </row>
    <row r="67" spans="1:25" ht="27" customHeight="1" thickBot="1" x14ac:dyDescent="0.25">
      <c r="A67" s="2003"/>
      <c r="B67" s="2054"/>
      <c r="C67" s="2054"/>
      <c r="D67" s="2054"/>
      <c r="E67" s="2054"/>
      <c r="F67" s="2054"/>
      <c r="G67" s="2054"/>
      <c r="H67" s="2054"/>
      <c r="I67" s="2054"/>
      <c r="J67" s="2054"/>
      <c r="K67" s="2054"/>
      <c r="L67" s="2054"/>
      <c r="M67" s="2054"/>
      <c r="N67" s="2054"/>
      <c r="O67" s="2054"/>
      <c r="P67" s="2054"/>
      <c r="Q67" s="2054"/>
      <c r="R67" s="2054"/>
      <c r="S67" s="2054"/>
      <c r="T67" s="2054"/>
      <c r="U67" s="2054"/>
      <c r="V67" s="2054"/>
      <c r="W67" s="2054"/>
      <c r="X67" s="2054"/>
      <c r="Y67" s="2055"/>
    </row>
    <row r="68" spans="1:25" ht="15.75" x14ac:dyDescent="0.2">
      <c r="A68" s="2056" t="s">
        <v>227</v>
      </c>
      <c r="B68" s="2056"/>
      <c r="C68" s="2056"/>
      <c r="D68" s="2056"/>
      <c r="E68" s="2056"/>
      <c r="F68" s="2056"/>
      <c r="G68" s="2056"/>
      <c r="H68" s="2056"/>
      <c r="I68" s="2056"/>
      <c r="J68" s="2056"/>
      <c r="K68" s="2056"/>
      <c r="L68" s="2056"/>
      <c r="M68" s="2056"/>
      <c r="N68" s="2057"/>
      <c r="O68" s="2057"/>
      <c r="P68" s="2057"/>
      <c r="Q68" s="2057"/>
      <c r="R68" s="2057"/>
      <c r="S68" s="2057"/>
      <c r="T68" s="2057"/>
      <c r="U68" s="2057"/>
      <c r="V68" s="2057"/>
      <c r="W68" s="2057"/>
      <c r="X68" s="2057"/>
      <c r="Y68" s="2057"/>
    </row>
    <row r="69" spans="1:25" ht="25.5" customHeight="1" thickBot="1" x14ac:dyDescent="0.25">
      <c r="A69" s="2058" t="s">
        <v>202</v>
      </c>
      <c r="B69" s="2058"/>
      <c r="C69" s="2058"/>
      <c r="D69" s="2058"/>
      <c r="E69" s="2058"/>
      <c r="F69" s="2058"/>
      <c r="G69" s="2058"/>
      <c r="H69" s="2058"/>
      <c r="I69" s="2058"/>
      <c r="J69" s="2058"/>
      <c r="K69" s="2058"/>
      <c r="L69" s="2058"/>
      <c r="M69" s="2058"/>
      <c r="N69" s="2058"/>
      <c r="O69" s="2058"/>
      <c r="P69" s="2058"/>
      <c r="Q69" s="2058"/>
      <c r="R69" s="2058"/>
      <c r="S69" s="2058"/>
      <c r="T69" s="2058"/>
      <c r="U69" s="2058"/>
      <c r="V69" s="2058"/>
      <c r="W69" s="2058"/>
      <c r="X69" s="2058"/>
      <c r="Y69" s="2058"/>
    </row>
    <row r="70" spans="1:25" ht="18.75" customHeight="1" thickBot="1" x14ac:dyDescent="0.3">
      <c r="A70" s="797">
        <v>1</v>
      </c>
      <c r="B70" s="798" t="s">
        <v>417</v>
      </c>
      <c r="C70" s="799"/>
      <c r="D70" s="800">
        <v>4</v>
      </c>
      <c r="E70" s="800"/>
      <c r="F70" s="801"/>
      <c r="G70" s="802">
        <v>1</v>
      </c>
      <c r="H70" s="803">
        <f t="shared" ref="H70:H75" si="20">G70*30</f>
        <v>30</v>
      </c>
      <c r="I70" s="804">
        <f>J70+K70+L70</f>
        <v>14</v>
      </c>
      <c r="J70" s="805">
        <v>10</v>
      </c>
      <c r="K70" s="805"/>
      <c r="L70" s="806">
        <v>4</v>
      </c>
      <c r="M70" s="807">
        <f t="shared" ref="M70:M75" si="21">H70-I70</f>
        <v>16</v>
      </c>
      <c r="N70" s="808"/>
      <c r="O70" s="808"/>
      <c r="P70" s="808"/>
      <c r="Q70" s="809">
        <v>1</v>
      </c>
      <c r="R70" s="809"/>
      <c r="S70" s="809"/>
      <c r="T70" s="809"/>
      <c r="U70" s="809"/>
      <c r="V70" s="809"/>
      <c r="W70" s="810"/>
      <c r="X70" s="811"/>
      <c r="Y70" s="812"/>
    </row>
    <row r="71" spans="1:25" ht="18.75" customHeight="1" thickBot="1" x14ac:dyDescent="0.3">
      <c r="A71" s="813">
        <v>2</v>
      </c>
      <c r="B71" s="798" t="s">
        <v>418</v>
      </c>
      <c r="C71" s="799"/>
      <c r="D71" s="800">
        <v>5</v>
      </c>
      <c r="E71" s="800"/>
      <c r="F71" s="801"/>
      <c r="G71" s="802">
        <v>1.5</v>
      </c>
      <c r="H71" s="803">
        <f t="shared" si="20"/>
        <v>45</v>
      </c>
      <c r="I71" s="804">
        <f>J71+K71+L71</f>
        <v>16</v>
      </c>
      <c r="J71" s="805">
        <v>16</v>
      </c>
      <c r="K71" s="805"/>
      <c r="L71" s="806"/>
      <c r="M71" s="807">
        <f t="shared" si="21"/>
        <v>29</v>
      </c>
      <c r="N71" s="808"/>
      <c r="O71" s="808"/>
      <c r="P71" s="808"/>
      <c r="Q71" s="809"/>
      <c r="R71" s="809">
        <v>2</v>
      </c>
      <c r="S71" s="809"/>
      <c r="T71" s="809"/>
      <c r="U71" s="809"/>
      <c r="V71" s="809"/>
      <c r="W71" s="241"/>
      <c r="X71" s="273"/>
      <c r="Y71" s="278"/>
    </row>
    <row r="72" spans="1:25" ht="18.75" customHeight="1" thickBot="1" x14ac:dyDescent="0.3">
      <c r="A72" s="813">
        <v>3</v>
      </c>
      <c r="B72" s="798" t="s">
        <v>419</v>
      </c>
      <c r="C72" s="814"/>
      <c r="D72" s="815">
        <v>6</v>
      </c>
      <c r="E72" s="815"/>
      <c r="F72" s="816"/>
      <c r="G72" s="817">
        <v>1.5</v>
      </c>
      <c r="H72" s="803">
        <f t="shared" si="20"/>
        <v>45</v>
      </c>
      <c r="I72" s="804">
        <f>J72+K72+L72</f>
        <v>16</v>
      </c>
      <c r="J72" s="809">
        <v>16</v>
      </c>
      <c r="K72" s="809"/>
      <c r="L72" s="818"/>
      <c r="M72" s="807">
        <f t="shared" si="21"/>
        <v>29</v>
      </c>
      <c r="N72" s="808"/>
      <c r="O72" s="808"/>
      <c r="P72" s="808"/>
      <c r="Q72" s="809"/>
      <c r="R72" s="809"/>
      <c r="S72" s="809">
        <v>2</v>
      </c>
      <c r="T72" s="809"/>
      <c r="U72" s="809"/>
      <c r="V72" s="809"/>
      <c r="W72" s="8"/>
      <c r="X72" s="4"/>
      <c r="Y72" s="6"/>
    </row>
    <row r="73" spans="1:25" ht="18.75" customHeight="1" thickBot="1" x14ac:dyDescent="0.3">
      <c r="A73" s="813">
        <v>4</v>
      </c>
      <c r="B73" s="798" t="s">
        <v>420</v>
      </c>
      <c r="C73" s="814"/>
      <c r="D73" s="815">
        <v>7.7</v>
      </c>
      <c r="E73" s="815"/>
      <c r="F73" s="816"/>
      <c r="G73" s="817">
        <v>3</v>
      </c>
      <c r="H73" s="803">
        <f t="shared" si="20"/>
        <v>90</v>
      </c>
      <c r="I73" s="804">
        <f>J73+K73+L73</f>
        <v>40</v>
      </c>
      <c r="J73" s="809">
        <v>28</v>
      </c>
      <c r="K73" s="809"/>
      <c r="L73" s="818">
        <v>12</v>
      </c>
      <c r="M73" s="807">
        <f t="shared" si="21"/>
        <v>50</v>
      </c>
      <c r="N73" s="808"/>
      <c r="O73" s="808"/>
      <c r="P73" s="808"/>
      <c r="Q73" s="809"/>
      <c r="R73" s="809"/>
      <c r="S73" s="809"/>
      <c r="T73" s="809">
        <v>3</v>
      </c>
      <c r="U73" s="809"/>
      <c r="V73" s="809"/>
      <c r="W73" s="8"/>
      <c r="X73" s="4"/>
      <c r="Y73" s="6"/>
    </row>
    <row r="74" spans="1:25" ht="18.75" customHeight="1" x14ac:dyDescent="0.25">
      <c r="A74" s="819">
        <v>5</v>
      </c>
      <c r="B74" s="820" t="s">
        <v>421</v>
      </c>
      <c r="C74" s="821"/>
      <c r="D74" s="822">
        <v>8</v>
      </c>
      <c r="E74" s="822"/>
      <c r="F74" s="823"/>
      <c r="G74" s="824">
        <v>1.5</v>
      </c>
      <c r="H74" s="825">
        <f t="shared" si="20"/>
        <v>45</v>
      </c>
      <c r="I74" s="826">
        <f>J74+K74+L74</f>
        <v>16</v>
      </c>
      <c r="J74" s="827">
        <v>16</v>
      </c>
      <c r="K74" s="827"/>
      <c r="L74" s="828"/>
      <c r="M74" s="949">
        <f t="shared" si="21"/>
        <v>29</v>
      </c>
      <c r="N74" s="950"/>
      <c r="O74" s="950"/>
      <c r="P74" s="950"/>
      <c r="Q74" s="827"/>
      <c r="R74" s="827"/>
      <c r="S74" s="827"/>
      <c r="T74" s="827"/>
      <c r="U74" s="827">
        <v>2</v>
      </c>
      <c r="V74" s="827"/>
      <c r="W74" s="241"/>
      <c r="X74" s="273"/>
      <c r="Y74" s="278"/>
    </row>
    <row r="75" spans="1:25" s="513" customFormat="1" ht="18.75" customHeight="1" x14ac:dyDescent="0.25">
      <c r="A75" s="829">
        <v>6</v>
      </c>
      <c r="B75" s="958" t="s">
        <v>422</v>
      </c>
      <c r="C75" s="830"/>
      <c r="D75" s="829">
        <v>9</v>
      </c>
      <c r="E75" s="829"/>
      <c r="F75" s="830"/>
      <c r="G75" s="831">
        <v>1.5</v>
      </c>
      <c r="H75" s="832">
        <f t="shared" si="20"/>
        <v>45</v>
      </c>
      <c r="I75" s="833">
        <v>18</v>
      </c>
      <c r="J75" s="834">
        <v>9</v>
      </c>
      <c r="K75" s="834"/>
      <c r="L75" s="834">
        <v>9</v>
      </c>
      <c r="M75" s="807">
        <f t="shared" si="21"/>
        <v>27</v>
      </c>
      <c r="N75" s="835"/>
      <c r="O75" s="835"/>
      <c r="P75" s="835"/>
      <c r="Q75" s="834"/>
      <c r="R75" s="834"/>
      <c r="S75" s="834"/>
      <c r="T75" s="834"/>
      <c r="U75" s="834"/>
      <c r="V75" s="834">
        <v>2</v>
      </c>
      <c r="W75" s="959"/>
      <c r="X75" s="959"/>
      <c r="Y75" s="959"/>
    </row>
    <row r="76" spans="1:25" s="513" customFormat="1" ht="18.75" customHeight="1" x14ac:dyDescent="0.2">
      <c r="A76" s="1953" t="s">
        <v>423</v>
      </c>
      <c r="B76" s="1953"/>
      <c r="C76" s="1953"/>
      <c r="D76" s="1953"/>
      <c r="E76" s="1953"/>
      <c r="F76" s="1953"/>
      <c r="G76" s="836">
        <f t="shared" ref="G76:M76" si="22">SUM(G70:G75)</f>
        <v>10</v>
      </c>
      <c r="H76" s="836">
        <f t="shared" si="22"/>
        <v>300</v>
      </c>
      <c r="I76" s="836">
        <f t="shared" si="22"/>
        <v>120</v>
      </c>
      <c r="J76" s="836">
        <f t="shared" si="22"/>
        <v>95</v>
      </c>
      <c r="K76" s="836">
        <f t="shared" si="22"/>
        <v>0</v>
      </c>
      <c r="L76" s="836">
        <f t="shared" si="22"/>
        <v>25</v>
      </c>
      <c r="M76" s="836">
        <f t="shared" si="22"/>
        <v>180</v>
      </c>
      <c r="N76" s="836"/>
      <c r="O76" s="836"/>
      <c r="P76" s="836"/>
      <c r="Q76" s="836">
        <f>SUM(Q70:Q74)</f>
        <v>1</v>
      </c>
      <c r="R76" s="836">
        <f>SUM(R70:R74)</f>
        <v>2</v>
      </c>
      <c r="S76" s="836">
        <f>SUM(S70:S74)</f>
        <v>2</v>
      </c>
      <c r="T76" s="836">
        <f>SUM(T70:T74)</f>
        <v>3</v>
      </c>
      <c r="U76" s="836">
        <f>SUM(U70:U74)</f>
        <v>2</v>
      </c>
      <c r="V76" s="836" t="s">
        <v>217</v>
      </c>
      <c r="W76" s="15"/>
      <c r="X76" s="15"/>
      <c r="Y76" s="15"/>
    </row>
    <row r="77" spans="1:25" ht="18.75" customHeight="1" thickBot="1" x14ac:dyDescent="0.3">
      <c r="A77" s="951" t="s">
        <v>201</v>
      </c>
      <c r="B77" s="952" t="s">
        <v>424</v>
      </c>
      <c r="C77" s="843"/>
      <c r="D77" s="953">
        <v>4</v>
      </c>
      <c r="E77" s="953"/>
      <c r="F77" s="954"/>
      <c r="G77" s="955">
        <v>1</v>
      </c>
      <c r="H77" s="955">
        <f>G77*30</f>
        <v>30</v>
      </c>
      <c r="I77" s="846">
        <f>J77+K77+L77</f>
        <v>14</v>
      </c>
      <c r="J77" s="847">
        <v>10</v>
      </c>
      <c r="K77" s="847"/>
      <c r="L77" s="847">
        <v>4</v>
      </c>
      <c r="M77" s="842">
        <f>H77-I77</f>
        <v>16</v>
      </c>
      <c r="N77" s="843"/>
      <c r="O77" s="844"/>
      <c r="P77" s="845"/>
      <c r="Q77" s="846">
        <v>1</v>
      </c>
      <c r="R77" s="847"/>
      <c r="S77" s="842"/>
      <c r="T77" s="848"/>
      <c r="U77" s="847"/>
      <c r="V77" s="842"/>
      <c r="W77" s="234"/>
      <c r="X77" s="956"/>
      <c r="Y77" s="957"/>
    </row>
    <row r="78" spans="1:25" ht="18.75" customHeight="1" thickBot="1" x14ac:dyDescent="0.3">
      <c r="A78" s="837" t="s">
        <v>207</v>
      </c>
      <c r="B78" s="849" t="s">
        <v>52</v>
      </c>
      <c r="C78" s="838"/>
      <c r="D78" s="839">
        <v>4</v>
      </c>
      <c r="E78" s="839"/>
      <c r="F78" s="840"/>
      <c r="G78" s="803">
        <v>1</v>
      </c>
      <c r="H78" s="803">
        <f>G78*30</f>
        <v>30</v>
      </c>
      <c r="I78" s="804">
        <f>J78+K78+L78</f>
        <v>14</v>
      </c>
      <c r="J78" s="841">
        <v>10</v>
      </c>
      <c r="K78" s="841"/>
      <c r="L78" s="841">
        <v>4</v>
      </c>
      <c r="M78" s="842">
        <f>H78-I78</f>
        <v>16</v>
      </c>
      <c r="N78" s="843"/>
      <c r="O78" s="844"/>
      <c r="P78" s="845"/>
      <c r="Q78" s="846">
        <v>1</v>
      </c>
      <c r="R78" s="847"/>
      <c r="S78" s="842"/>
      <c r="T78" s="848"/>
      <c r="U78" s="847"/>
      <c r="V78" s="842"/>
      <c r="W78" s="241"/>
      <c r="X78" s="273"/>
      <c r="Y78" s="278"/>
    </row>
    <row r="79" spans="1:25" ht="18.75" customHeight="1" thickBot="1" x14ac:dyDescent="0.3">
      <c r="A79" s="850" t="s">
        <v>208</v>
      </c>
      <c r="B79" s="851" t="s">
        <v>425</v>
      </c>
      <c r="C79" s="852"/>
      <c r="D79" s="853">
        <v>8</v>
      </c>
      <c r="E79" s="854"/>
      <c r="F79" s="855"/>
      <c r="G79" s="856">
        <v>1.5</v>
      </c>
      <c r="H79" s="857">
        <v>45</v>
      </c>
      <c r="I79" s="857">
        <v>16</v>
      </c>
      <c r="J79" s="853">
        <v>16</v>
      </c>
      <c r="K79" s="853"/>
      <c r="L79" s="853"/>
      <c r="M79" s="854">
        <v>29</v>
      </c>
      <c r="N79" s="858"/>
      <c r="O79" s="852"/>
      <c r="P79" s="859"/>
      <c r="Q79" s="856"/>
      <c r="R79" s="853"/>
      <c r="S79" s="860"/>
      <c r="T79" s="860"/>
      <c r="U79" s="853">
        <v>2</v>
      </c>
      <c r="V79" s="854"/>
      <c r="W79" s="15"/>
      <c r="X79" s="15"/>
      <c r="Y79" s="15"/>
    </row>
    <row r="80" spans="1:25" ht="18.75" customHeight="1" thickBot="1" x14ac:dyDescent="0.3">
      <c r="A80" s="850" t="s">
        <v>209</v>
      </c>
      <c r="B80" s="861" t="s">
        <v>426</v>
      </c>
      <c r="C80" s="862"/>
      <c r="D80" s="857">
        <v>5</v>
      </c>
      <c r="E80" s="863"/>
      <c r="F80" s="864"/>
      <c r="G80" s="865">
        <v>1.5</v>
      </c>
      <c r="H80" s="857">
        <v>45</v>
      </c>
      <c r="I80" s="857">
        <v>16</v>
      </c>
      <c r="J80" s="857">
        <v>16</v>
      </c>
      <c r="K80" s="857"/>
      <c r="L80" s="857"/>
      <c r="M80" s="863">
        <v>29</v>
      </c>
      <c r="N80" s="866"/>
      <c r="O80" s="862"/>
      <c r="P80" s="867"/>
      <c r="Q80" s="865"/>
      <c r="R80" s="857">
        <v>2</v>
      </c>
      <c r="S80" s="857"/>
      <c r="T80" s="857"/>
      <c r="U80" s="857"/>
      <c r="V80" s="863"/>
      <c r="W80" s="15"/>
      <c r="X80" s="15"/>
      <c r="Y80" s="15"/>
    </row>
    <row r="81" spans="1:25" ht="18.75" customHeight="1" thickBot="1" x14ac:dyDescent="0.3">
      <c r="A81" s="850" t="s">
        <v>210</v>
      </c>
      <c r="B81" s="868" t="s">
        <v>427</v>
      </c>
      <c r="C81" s="862"/>
      <c r="D81" s="857"/>
      <c r="E81" s="863"/>
      <c r="F81" s="864"/>
      <c r="G81" s="869">
        <f>6.5+G87</f>
        <v>8</v>
      </c>
      <c r="H81" s="870">
        <f>195+H87</f>
        <v>240</v>
      </c>
      <c r="I81" s="870">
        <f>78+I87</f>
        <v>96</v>
      </c>
      <c r="J81" s="870"/>
      <c r="K81" s="870"/>
      <c r="L81" s="870">
        <f>78+L87</f>
        <v>96</v>
      </c>
      <c r="M81" s="870">
        <f>117+M87</f>
        <v>144</v>
      </c>
      <c r="N81" s="862"/>
      <c r="O81" s="862"/>
      <c r="P81" s="867"/>
      <c r="Q81" s="865"/>
      <c r="R81" s="857"/>
      <c r="S81" s="857"/>
      <c r="T81" s="857"/>
      <c r="U81" s="857"/>
      <c r="V81" s="867"/>
      <c r="W81" s="15"/>
      <c r="X81" s="15"/>
      <c r="Y81" s="15"/>
    </row>
    <row r="82" spans="1:25" ht="18.75" customHeight="1" thickBot="1" x14ac:dyDescent="0.3">
      <c r="A82" s="850" t="s">
        <v>428</v>
      </c>
      <c r="B82" s="871" t="s">
        <v>427</v>
      </c>
      <c r="C82" s="862"/>
      <c r="D82" s="872">
        <v>4</v>
      </c>
      <c r="E82" s="863"/>
      <c r="F82" s="864"/>
      <c r="G82" s="865">
        <v>1</v>
      </c>
      <c r="H82" s="857">
        <v>30</v>
      </c>
      <c r="I82" s="857">
        <v>14</v>
      </c>
      <c r="J82" s="857"/>
      <c r="K82" s="857"/>
      <c r="L82" s="857">
        <v>14</v>
      </c>
      <c r="M82" s="863">
        <v>16</v>
      </c>
      <c r="N82" s="866"/>
      <c r="O82" s="862"/>
      <c r="P82" s="867"/>
      <c r="Q82" s="865">
        <v>1</v>
      </c>
      <c r="R82" s="857"/>
      <c r="S82" s="857"/>
      <c r="T82" s="857"/>
      <c r="U82" s="857"/>
      <c r="V82" s="863"/>
      <c r="W82" s="15"/>
      <c r="X82" s="15"/>
      <c r="Y82" s="15"/>
    </row>
    <row r="83" spans="1:25" ht="18.75" customHeight="1" thickBot="1" x14ac:dyDescent="0.3">
      <c r="A83" s="850" t="s">
        <v>429</v>
      </c>
      <c r="B83" s="871" t="s">
        <v>427</v>
      </c>
      <c r="C83" s="862"/>
      <c r="D83" s="857"/>
      <c r="E83" s="863"/>
      <c r="F83" s="864"/>
      <c r="G83" s="865">
        <v>1.5</v>
      </c>
      <c r="H83" s="857">
        <v>45</v>
      </c>
      <c r="I83" s="857">
        <v>16</v>
      </c>
      <c r="J83" s="857"/>
      <c r="K83" s="857"/>
      <c r="L83" s="857">
        <v>16</v>
      </c>
      <c r="M83" s="863">
        <v>29</v>
      </c>
      <c r="N83" s="866"/>
      <c r="O83" s="862"/>
      <c r="P83" s="867"/>
      <c r="Q83" s="865"/>
      <c r="R83" s="857">
        <v>2</v>
      </c>
      <c r="S83" s="857"/>
      <c r="T83" s="857"/>
      <c r="U83" s="857"/>
      <c r="V83" s="863"/>
      <c r="W83" s="15"/>
      <c r="X83" s="15"/>
      <c r="Y83" s="15"/>
    </row>
    <row r="84" spans="1:25" ht="18.75" customHeight="1" thickBot="1" x14ac:dyDescent="0.3">
      <c r="A84" s="850" t="s">
        <v>430</v>
      </c>
      <c r="B84" s="871" t="s">
        <v>427</v>
      </c>
      <c r="C84" s="862"/>
      <c r="D84" s="857">
        <v>6</v>
      </c>
      <c r="E84" s="863"/>
      <c r="F84" s="864"/>
      <c r="G84" s="935">
        <f>G72</f>
        <v>1.5</v>
      </c>
      <c r="H84" s="857">
        <f>G84*30</f>
        <v>45</v>
      </c>
      <c r="I84" s="857">
        <v>16</v>
      </c>
      <c r="J84" s="857"/>
      <c r="K84" s="857"/>
      <c r="L84" s="857">
        <v>16</v>
      </c>
      <c r="M84" s="863">
        <f>H84-I84</f>
        <v>29</v>
      </c>
      <c r="N84" s="866"/>
      <c r="O84" s="862"/>
      <c r="P84" s="867"/>
      <c r="Q84" s="865"/>
      <c r="R84" s="857"/>
      <c r="S84" s="857">
        <v>2</v>
      </c>
      <c r="T84" s="857"/>
      <c r="U84" s="857"/>
      <c r="V84" s="863"/>
      <c r="W84" s="15"/>
      <c r="X84" s="15"/>
      <c r="Y84" s="15"/>
    </row>
    <row r="85" spans="1:25" ht="18.75" customHeight="1" thickBot="1" x14ac:dyDescent="0.3">
      <c r="A85" s="850" t="s">
        <v>431</v>
      </c>
      <c r="B85" s="871" t="s">
        <v>427</v>
      </c>
      <c r="C85" s="862"/>
      <c r="D85" s="857">
        <v>7</v>
      </c>
      <c r="E85" s="863"/>
      <c r="F85" s="864"/>
      <c r="G85" s="865">
        <v>1.5</v>
      </c>
      <c r="H85" s="857">
        <v>45</v>
      </c>
      <c r="I85" s="857">
        <v>20</v>
      </c>
      <c r="J85" s="857"/>
      <c r="K85" s="857"/>
      <c r="L85" s="857">
        <v>20</v>
      </c>
      <c r="M85" s="863">
        <v>25</v>
      </c>
      <c r="N85" s="866"/>
      <c r="O85" s="862"/>
      <c r="P85" s="867"/>
      <c r="Q85" s="865"/>
      <c r="R85" s="857"/>
      <c r="S85" s="857"/>
      <c r="T85" s="857">
        <v>1.5</v>
      </c>
      <c r="U85" s="857"/>
      <c r="V85" s="863"/>
      <c r="W85" s="15"/>
      <c r="X85" s="15"/>
      <c r="Y85" s="15"/>
    </row>
    <row r="86" spans="1:25" ht="18.75" customHeight="1" thickBot="1" x14ac:dyDescent="0.3">
      <c r="A86" s="850" t="s">
        <v>432</v>
      </c>
      <c r="B86" s="871" t="s">
        <v>427</v>
      </c>
      <c r="C86" s="862"/>
      <c r="D86" s="857"/>
      <c r="E86" s="863"/>
      <c r="F86" s="864"/>
      <c r="G86" s="865">
        <v>1.5</v>
      </c>
      <c r="H86" s="857">
        <v>45</v>
      </c>
      <c r="I86" s="857">
        <v>16</v>
      </c>
      <c r="J86" s="857"/>
      <c r="K86" s="857"/>
      <c r="L86" s="857">
        <v>16</v>
      </c>
      <c r="M86" s="863">
        <v>29</v>
      </c>
      <c r="N86" s="866"/>
      <c r="O86" s="862"/>
      <c r="P86" s="867"/>
      <c r="Q86" s="865"/>
      <c r="R86" s="857"/>
      <c r="S86" s="857"/>
      <c r="T86" s="857"/>
      <c r="U86" s="857">
        <v>2</v>
      </c>
      <c r="V86" s="863"/>
      <c r="W86" s="15"/>
      <c r="X86" s="15"/>
      <c r="Y86" s="15"/>
    </row>
    <row r="87" spans="1:25" ht="18.75" customHeight="1" thickBot="1" x14ac:dyDescent="0.3">
      <c r="A87" s="850" t="s">
        <v>433</v>
      </c>
      <c r="B87" s="873" t="s">
        <v>427</v>
      </c>
      <c r="C87" s="874"/>
      <c r="D87" s="872">
        <v>9</v>
      </c>
      <c r="E87" s="875"/>
      <c r="F87" s="876"/>
      <c r="G87" s="877">
        <v>1.5</v>
      </c>
      <c r="H87" s="872">
        <v>45</v>
      </c>
      <c r="I87" s="872">
        <v>18</v>
      </c>
      <c r="J87" s="872"/>
      <c r="K87" s="872"/>
      <c r="L87" s="872">
        <v>18</v>
      </c>
      <c r="M87" s="875">
        <v>27</v>
      </c>
      <c r="N87" s="878"/>
      <c r="O87" s="874"/>
      <c r="P87" s="879"/>
      <c r="Q87" s="877"/>
      <c r="R87" s="872"/>
      <c r="S87" s="872"/>
      <c r="T87" s="872"/>
      <c r="U87" s="872"/>
      <c r="V87" s="875">
        <v>2</v>
      </c>
      <c r="W87" s="15"/>
      <c r="X87" s="15"/>
      <c r="Y87" s="15"/>
    </row>
    <row r="88" spans="1:25" ht="18.75" customHeight="1" thickBot="1" x14ac:dyDescent="0.3">
      <c r="A88" s="880" t="s">
        <v>211</v>
      </c>
      <c r="B88" s="881" t="s">
        <v>434</v>
      </c>
      <c r="C88" s="882"/>
      <c r="D88" s="872">
        <v>6</v>
      </c>
      <c r="E88" s="875"/>
      <c r="F88" s="883"/>
      <c r="G88" s="877">
        <v>1.5</v>
      </c>
      <c r="H88" s="872">
        <f>G88*30</f>
        <v>45</v>
      </c>
      <c r="I88" s="872">
        <v>16</v>
      </c>
      <c r="J88" s="872">
        <v>16</v>
      </c>
      <c r="K88" s="872"/>
      <c r="L88" s="872"/>
      <c r="M88" s="875">
        <f>H88-I88</f>
        <v>29</v>
      </c>
      <c r="N88" s="884"/>
      <c r="O88" s="882"/>
      <c r="P88" s="885"/>
      <c r="Q88" s="877"/>
      <c r="R88" s="872"/>
      <c r="S88" s="872">
        <v>2</v>
      </c>
      <c r="T88" s="872"/>
      <c r="U88" s="872"/>
      <c r="V88" s="875"/>
      <c r="W88" s="15"/>
      <c r="X88" s="15"/>
      <c r="Y88" s="15"/>
    </row>
    <row r="89" spans="1:25" ht="34.5" customHeight="1" thickBot="1" x14ac:dyDescent="0.3">
      <c r="A89" s="880" t="s">
        <v>212</v>
      </c>
      <c r="B89" s="886" t="s">
        <v>82</v>
      </c>
      <c r="C89" s="887"/>
      <c r="D89" s="888">
        <v>8</v>
      </c>
      <c r="E89" s="888"/>
      <c r="F89" s="889"/>
      <c r="G89" s="890">
        <v>1.5</v>
      </c>
      <c r="H89" s="891">
        <f>G89*30</f>
        <v>45</v>
      </c>
      <c r="I89" s="892">
        <v>16</v>
      </c>
      <c r="J89" s="893">
        <v>16</v>
      </c>
      <c r="K89" s="893"/>
      <c r="L89" s="893"/>
      <c r="M89" s="894">
        <v>29</v>
      </c>
      <c r="N89" s="887"/>
      <c r="O89" s="888"/>
      <c r="P89" s="889"/>
      <c r="Q89" s="895"/>
      <c r="R89" s="893"/>
      <c r="S89" s="894"/>
      <c r="T89" s="896"/>
      <c r="U89" s="897">
        <v>1.5</v>
      </c>
      <c r="V89" s="898"/>
      <c r="W89" s="15"/>
      <c r="X89" s="15"/>
      <c r="Y89" s="15"/>
    </row>
    <row r="90" spans="1:25" ht="18.75" customHeight="1" thickBot="1" x14ac:dyDescent="0.3">
      <c r="A90" s="880" t="s">
        <v>213</v>
      </c>
      <c r="B90" s="851" t="s">
        <v>194</v>
      </c>
      <c r="C90" s="899"/>
      <c r="D90" s="857">
        <v>7</v>
      </c>
      <c r="E90" s="863"/>
      <c r="F90" s="900"/>
      <c r="G90" s="865">
        <v>1.5</v>
      </c>
      <c r="H90" s="857">
        <v>45</v>
      </c>
      <c r="I90" s="857">
        <v>20</v>
      </c>
      <c r="J90" s="857">
        <v>14</v>
      </c>
      <c r="K90" s="857"/>
      <c r="L90" s="857">
        <v>6</v>
      </c>
      <c r="M90" s="863">
        <v>25</v>
      </c>
      <c r="N90" s="901"/>
      <c r="O90" s="899"/>
      <c r="P90" s="902"/>
      <c r="Q90" s="865"/>
      <c r="R90" s="857"/>
      <c r="S90" s="857"/>
      <c r="T90" s="857">
        <v>1.5</v>
      </c>
      <c r="U90" s="857"/>
      <c r="V90" s="863"/>
      <c r="W90" s="15"/>
      <c r="X90" s="15"/>
      <c r="Y90" s="15"/>
    </row>
    <row r="91" spans="1:25" ht="18.75" customHeight="1" thickBot="1" x14ac:dyDescent="0.3">
      <c r="A91" s="880" t="s">
        <v>214</v>
      </c>
      <c r="B91" s="903" t="s">
        <v>109</v>
      </c>
      <c r="C91" s="899"/>
      <c r="D91" s="857">
        <v>7</v>
      </c>
      <c r="E91" s="863"/>
      <c r="F91" s="900"/>
      <c r="G91" s="865">
        <v>1.5</v>
      </c>
      <c r="H91" s="857">
        <v>45</v>
      </c>
      <c r="I91" s="857">
        <v>20</v>
      </c>
      <c r="J91" s="857">
        <v>14</v>
      </c>
      <c r="K91" s="857"/>
      <c r="L91" s="857">
        <v>6</v>
      </c>
      <c r="M91" s="863">
        <v>25</v>
      </c>
      <c r="N91" s="901"/>
      <c r="O91" s="899"/>
      <c r="P91" s="902"/>
      <c r="Q91" s="865"/>
      <c r="R91" s="857"/>
      <c r="S91" s="857"/>
      <c r="T91" s="857">
        <v>1.5</v>
      </c>
      <c r="U91" s="857"/>
      <c r="V91" s="863"/>
      <c r="W91" s="15"/>
      <c r="X91" s="15"/>
      <c r="Y91" s="15"/>
    </row>
    <row r="92" spans="1:25" ht="18.75" customHeight="1" thickBot="1" x14ac:dyDescent="0.3">
      <c r="A92" s="880" t="s">
        <v>215</v>
      </c>
      <c r="B92" s="903" t="s">
        <v>435</v>
      </c>
      <c r="C92" s="899"/>
      <c r="D92" s="857">
        <v>7</v>
      </c>
      <c r="E92" s="863"/>
      <c r="F92" s="900"/>
      <c r="G92" s="865">
        <v>1.5</v>
      </c>
      <c r="H92" s="857">
        <v>45</v>
      </c>
      <c r="I92" s="857">
        <v>20</v>
      </c>
      <c r="J92" s="857">
        <v>14</v>
      </c>
      <c r="K92" s="857"/>
      <c r="L92" s="857">
        <v>6</v>
      </c>
      <c r="M92" s="863">
        <v>25</v>
      </c>
      <c r="N92" s="901"/>
      <c r="O92" s="899"/>
      <c r="P92" s="902"/>
      <c r="Q92" s="865"/>
      <c r="R92" s="857"/>
      <c r="S92" s="857"/>
      <c r="T92" s="857">
        <v>1.5</v>
      </c>
      <c r="U92" s="862"/>
      <c r="V92" s="867"/>
      <c r="W92" s="15"/>
      <c r="X92" s="15"/>
      <c r="Y92" s="15"/>
    </row>
    <row r="93" spans="1:25" ht="18.75" customHeight="1" x14ac:dyDescent="0.25">
      <c r="A93" s="880" t="s">
        <v>436</v>
      </c>
      <c r="B93" s="904" t="s">
        <v>437</v>
      </c>
      <c r="C93" s="905"/>
      <c r="D93" s="906">
        <v>6</v>
      </c>
      <c r="E93" s="99"/>
      <c r="F93" s="907"/>
      <c r="G93" s="936">
        <f>G72</f>
        <v>1.5</v>
      </c>
      <c r="H93" s="960">
        <f t="shared" ref="H93:M93" si="23">H72</f>
        <v>45</v>
      </c>
      <c r="I93" s="960">
        <f t="shared" si="23"/>
        <v>16</v>
      </c>
      <c r="J93" s="960">
        <f t="shared" si="23"/>
        <v>16</v>
      </c>
      <c r="K93" s="960"/>
      <c r="L93" s="960"/>
      <c r="M93" s="960">
        <f t="shared" si="23"/>
        <v>29</v>
      </c>
      <c r="N93" s="909"/>
      <c r="O93" s="905"/>
      <c r="P93" s="910"/>
      <c r="Q93" s="908"/>
      <c r="R93" s="906"/>
      <c r="S93" s="906">
        <v>2</v>
      </c>
      <c r="T93" s="906"/>
      <c r="U93" s="906"/>
      <c r="V93" s="99"/>
      <c r="W93" s="15"/>
      <c r="X93" s="15"/>
      <c r="Y93" s="15"/>
    </row>
    <row r="94" spans="1:25" ht="18.75" customHeight="1" x14ac:dyDescent="0.25">
      <c r="A94" s="880" t="s">
        <v>438</v>
      </c>
      <c r="B94" s="911" t="s">
        <v>86</v>
      </c>
      <c r="C94" s="912"/>
      <c r="D94" s="833">
        <v>9</v>
      </c>
      <c r="E94" s="833"/>
      <c r="F94" s="913"/>
      <c r="G94" s="833">
        <v>1.5</v>
      </c>
      <c r="H94" s="833">
        <v>45</v>
      </c>
      <c r="I94" s="833">
        <v>18</v>
      </c>
      <c r="J94" s="833">
        <v>9</v>
      </c>
      <c r="K94" s="833"/>
      <c r="L94" s="833">
        <v>9</v>
      </c>
      <c r="M94" s="833">
        <v>27</v>
      </c>
      <c r="N94" s="912"/>
      <c r="O94" s="912"/>
      <c r="P94" s="912"/>
      <c r="Q94" s="833"/>
      <c r="R94" s="833"/>
      <c r="S94" s="833"/>
      <c r="T94" s="833"/>
      <c r="U94" s="833"/>
      <c r="V94" s="914">
        <v>2</v>
      </c>
      <c r="W94" s="15"/>
      <c r="X94" s="15"/>
      <c r="Y94" s="15"/>
    </row>
    <row r="95" spans="1:25" ht="18.75" customHeight="1" x14ac:dyDescent="0.25">
      <c r="A95" s="915" t="s">
        <v>439</v>
      </c>
      <c r="B95" s="916" t="s">
        <v>440</v>
      </c>
      <c r="C95" s="917"/>
      <c r="D95" s="918">
        <v>9</v>
      </c>
      <c r="E95" s="918"/>
      <c r="F95" s="919"/>
      <c r="G95" s="918">
        <v>1.5</v>
      </c>
      <c r="H95" s="918">
        <v>45</v>
      </c>
      <c r="I95" s="918">
        <v>18</v>
      </c>
      <c r="J95" s="918">
        <v>9</v>
      </c>
      <c r="K95" s="918"/>
      <c r="L95" s="918">
        <v>9</v>
      </c>
      <c r="M95" s="918">
        <v>27</v>
      </c>
      <c r="N95" s="917"/>
      <c r="O95" s="917"/>
      <c r="P95" s="917"/>
      <c r="Q95" s="918"/>
      <c r="R95" s="918"/>
      <c r="S95" s="918"/>
      <c r="T95" s="918"/>
      <c r="U95" s="918"/>
      <c r="V95" s="918">
        <v>2</v>
      </c>
      <c r="W95" s="920"/>
      <c r="X95" s="920"/>
      <c r="Y95" s="920"/>
    </row>
    <row r="96" spans="1:25" ht="18.75" customHeight="1" thickBot="1" x14ac:dyDescent="0.3">
      <c r="A96" s="31" t="s">
        <v>441</v>
      </c>
      <c r="B96" s="921" t="s">
        <v>53</v>
      </c>
      <c r="C96" s="15"/>
      <c r="D96" s="15">
        <v>9</v>
      </c>
      <c r="E96" s="15"/>
      <c r="F96" s="922"/>
      <c r="G96" s="833">
        <v>1.5</v>
      </c>
      <c r="H96" s="833">
        <v>45</v>
      </c>
      <c r="I96" s="833">
        <v>18</v>
      </c>
      <c r="J96" s="833">
        <v>9</v>
      </c>
      <c r="K96" s="833"/>
      <c r="L96" s="833">
        <v>9</v>
      </c>
      <c r="M96" s="833">
        <v>27</v>
      </c>
      <c r="N96" s="912"/>
      <c r="O96" s="912"/>
      <c r="P96" s="912"/>
      <c r="Q96" s="833"/>
      <c r="R96" s="833"/>
      <c r="S96" s="833"/>
      <c r="T96" s="833"/>
      <c r="U96" s="833"/>
      <c r="V96" s="833">
        <v>2</v>
      </c>
      <c r="W96" s="15"/>
      <c r="X96" s="15"/>
      <c r="Y96" s="15"/>
    </row>
    <row r="97" spans="1:46" ht="18.75" customHeight="1" thickBot="1" x14ac:dyDescent="0.3">
      <c r="A97" s="31" t="s">
        <v>442</v>
      </c>
      <c r="B97" s="921" t="s">
        <v>42</v>
      </c>
      <c r="C97" s="15"/>
      <c r="D97" s="15">
        <v>5</v>
      </c>
      <c r="E97" s="15"/>
      <c r="F97" s="922"/>
      <c r="G97" s="923">
        <v>1.5</v>
      </c>
      <c r="H97" s="924">
        <v>45</v>
      </c>
      <c r="I97" s="924">
        <v>16</v>
      </c>
      <c r="J97" s="925">
        <v>16</v>
      </c>
      <c r="K97" s="925"/>
      <c r="L97" s="925"/>
      <c r="M97" s="926">
        <v>29</v>
      </c>
      <c r="N97" s="927"/>
      <c r="O97" s="928"/>
      <c r="P97" s="929"/>
      <c r="Q97" s="923"/>
      <c r="R97" s="925">
        <v>2</v>
      </c>
      <c r="S97" s="930"/>
      <c r="T97" s="930"/>
      <c r="U97" s="925"/>
      <c r="V97" s="926"/>
      <c r="W97" s="15"/>
      <c r="X97" s="15"/>
      <c r="Y97" s="15"/>
    </row>
    <row r="98" spans="1:46" ht="37.5" customHeight="1" thickBot="1" x14ac:dyDescent="0.25">
      <c r="A98" s="2059" t="s">
        <v>223</v>
      </c>
      <c r="B98" s="2060"/>
      <c r="C98" s="2060"/>
      <c r="D98" s="2060"/>
      <c r="E98" s="2060"/>
      <c r="F98" s="2060"/>
      <c r="G98" s="2060"/>
      <c r="H98" s="2060"/>
      <c r="I98" s="2060"/>
      <c r="J98" s="2060"/>
      <c r="K98" s="2060"/>
      <c r="L98" s="2060"/>
      <c r="M98" s="2060"/>
      <c r="N98" s="2060"/>
      <c r="O98" s="2060"/>
      <c r="P98" s="2060"/>
      <c r="Q98" s="2060"/>
      <c r="R98" s="2060"/>
      <c r="S98" s="2060"/>
      <c r="T98" s="2060"/>
      <c r="U98" s="2060"/>
      <c r="V98" s="2060"/>
      <c r="W98" s="2060"/>
      <c r="X98" s="2060"/>
      <c r="Y98" s="2060"/>
    </row>
    <row r="99" spans="1:46" ht="21" customHeight="1" thickBot="1" x14ac:dyDescent="0.25">
      <c r="A99" s="2064" t="s">
        <v>309</v>
      </c>
      <c r="B99" s="2065"/>
      <c r="C99" s="2065"/>
      <c r="D99" s="2065"/>
      <c r="E99" s="2065"/>
      <c r="F99" s="2065"/>
      <c r="G99" s="2065"/>
      <c r="H99" s="2065"/>
      <c r="I99" s="2065"/>
      <c r="J99" s="2065"/>
      <c r="K99" s="2065"/>
      <c r="L99" s="2065"/>
      <c r="M99" s="2065"/>
      <c r="N99" s="2065"/>
      <c r="O99" s="2065"/>
      <c r="P99" s="2065"/>
      <c r="Q99" s="2065"/>
      <c r="R99" s="2065"/>
      <c r="S99" s="2065"/>
      <c r="T99" s="2065"/>
      <c r="U99" s="2065"/>
      <c r="V99" s="2065"/>
      <c r="W99" s="2065"/>
      <c r="X99" s="2065"/>
      <c r="Y99" s="2066"/>
    </row>
    <row r="100" spans="1:46" ht="48" customHeight="1" thickBot="1" x14ac:dyDescent="0.25">
      <c r="A100" s="463" t="s">
        <v>328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</row>
    <row r="101" spans="1:46" ht="31.5" customHeight="1" x14ac:dyDescent="0.2">
      <c r="A101" s="128" t="s">
        <v>329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4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f>I101/9</f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</row>
    <row r="102" spans="1:46" ht="35.25" customHeight="1" x14ac:dyDescent="0.2">
      <c r="A102" s="78" t="s">
        <v>330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4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f>I102/15</f>
        <v>3</v>
      </c>
      <c r="U102" s="156" t="s">
        <v>63</v>
      </c>
      <c r="V102" s="160" t="s">
        <v>63</v>
      </c>
      <c r="W102" s="165"/>
      <c r="X102" s="156"/>
      <c r="Y102" s="160"/>
    </row>
    <row r="103" spans="1:46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4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</row>
    <row r="104" spans="1:46" s="616" customFormat="1" ht="18" customHeight="1" x14ac:dyDescent="0.2">
      <c r="A104" s="463" t="s">
        <v>331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4"/>
        <v>210</v>
      </c>
      <c r="I104" s="81">
        <f t="shared" ref="I104:I112" si="25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</row>
    <row r="105" spans="1:46" s="616" customFormat="1" ht="24" customHeight="1" x14ac:dyDescent="0.2">
      <c r="A105" s="78" t="s">
        <v>332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4"/>
        <v>75</v>
      </c>
      <c r="I105" s="23">
        <f t="shared" si="25"/>
        <v>45</v>
      </c>
      <c r="J105" s="34">
        <v>30</v>
      </c>
      <c r="K105" s="11"/>
      <c r="L105" s="11">
        <v>15</v>
      </c>
      <c r="M105" s="262">
        <f t="shared" ref="M105:M112" si="26">H105-I105</f>
        <v>30</v>
      </c>
      <c r="N105" s="159" t="s">
        <v>63</v>
      </c>
      <c r="O105" s="156" t="s">
        <v>63</v>
      </c>
      <c r="P105" s="160" t="s">
        <v>63</v>
      </c>
      <c r="Q105" s="159">
        <f>I105/15</f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46" ht="24" customHeight="1" x14ac:dyDescent="0.2">
      <c r="A106" s="78" t="s">
        <v>333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4"/>
        <v>105</v>
      </c>
      <c r="I106" s="23">
        <f t="shared" si="25"/>
        <v>63</v>
      </c>
      <c r="J106" s="34">
        <v>36</v>
      </c>
      <c r="K106" s="11">
        <v>9</v>
      </c>
      <c r="L106" s="11">
        <v>18</v>
      </c>
      <c r="M106" s="262">
        <f t="shared" si="26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f>I106/9</f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46" ht="24" customHeight="1" x14ac:dyDescent="0.2">
      <c r="A107" s="466" t="s">
        <v>334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4"/>
        <v>30</v>
      </c>
      <c r="I107" s="23">
        <f t="shared" si="25"/>
        <v>18</v>
      </c>
      <c r="J107" s="34"/>
      <c r="K107" s="11"/>
      <c r="L107" s="11">
        <v>18</v>
      </c>
      <c r="M107" s="262">
        <f t="shared" si="26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f>I107/9</f>
        <v>2</v>
      </c>
      <c r="T107" s="159"/>
      <c r="U107" s="156"/>
      <c r="V107" s="160"/>
      <c r="W107" s="165"/>
      <c r="X107" s="156"/>
      <c r="Y107" s="160"/>
    </row>
    <row r="108" spans="1:46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4"/>
        <v>120</v>
      </c>
      <c r="I108" s="81">
        <f t="shared" si="25"/>
        <v>60</v>
      </c>
      <c r="J108" s="85">
        <v>30</v>
      </c>
      <c r="K108" s="32">
        <v>15</v>
      </c>
      <c r="L108" s="32">
        <v>15</v>
      </c>
      <c r="M108" s="470">
        <f t="shared" si="26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f>I108/15</f>
        <v>4</v>
      </c>
      <c r="U108" s="156"/>
      <c r="V108" s="160"/>
      <c r="W108" s="165"/>
      <c r="X108" s="156"/>
      <c r="Y108" s="160"/>
    </row>
    <row r="109" spans="1:46" ht="21.75" customHeight="1" x14ac:dyDescent="0.2">
      <c r="A109" s="466" t="s">
        <v>335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4"/>
        <v>120</v>
      </c>
      <c r="I109" s="81">
        <f t="shared" si="25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26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46" ht="22.5" customHeight="1" x14ac:dyDescent="0.2">
      <c r="A110" s="78" t="s">
        <v>336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4"/>
        <v>60</v>
      </c>
      <c r="I110" s="23">
        <f t="shared" si="25"/>
        <v>36</v>
      </c>
      <c r="J110" s="34">
        <v>18</v>
      </c>
      <c r="K110" s="11"/>
      <c r="L110" s="11">
        <v>18</v>
      </c>
      <c r="M110" s="262">
        <f t="shared" si="26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46" ht="19.5" customHeight="1" thickBot="1" x14ac:dyDescent="0.25">
      <c r="A111" s="78" t="s">
        <v>337</v>
      </c>
      <c r="B111" s="259" t="s">
        <v>44</v>
      </c>
      <c r="C111" s="15">
        <v>4</v>
      </c>
      <c r="D111" s="15"/>
      <c r="E111" s="15"/>
      <c r="F111" s="19"/>
      <c r="G111" s="406">
        <v>2</v>
      </c>
      <c r="H111" s="261">
        <f t="shared" si="24"/>
        <v>60</v>
      </c>
      <c r="I111" s="23">
        <f t="shared" si="25"/>
        <v>30</v>
      </c>
      <c r="J111" s="34">
        <v>15</v>
      </c>
      <c r="K111" s="11"/>
      <c r="L111" s="11">
        <v>15</v>
      </c>
      <c r="M111" s="262">
        <f t="shared" si="26"/>
        <v>30</v>
      </c>
      <c r="N111" s="159" t="s">
        <v>63</v>
      </c>
      <c r="O111" s="156" t="s">
        <v>63</v>
      </c>
      <c r="P111" s="160"/>
      <c r="Q111" s="159">
        <f>I111/15</f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46" s="513" customFormat="1" ht="23.25" customHeight="1" thickBot="1" x14ac:dyDescent="0.25">
      <c r="A112" s="466" t="s">
        <v>338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25"/>
        <v>60</v>
      </c>
      <c r="J112" s="476">
        <v>30</v>
      </c>
      <c r="K112" s="476">
        <v>15</v>
      </c>
      <c r="L112" s="476">
        <v>15</v>
      </c>
      <c r="M112" s="554">
        <f t="shared" si="26"/>
        <v>45</v>
      </c>
      <c r="N112" s="172"/>
      <c r="O112" s="173"/>
      <c r="P112" s="174"/>
      <c r="Q112" s="167">
        <f>I112/15</f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46" s="513" customFormat="1" ht="23.25" customHeight="1" thickBot="1" x14ac:dyDescent="0.25">
      <c r="A113" s="1954" t="s">
        <v>298</v>
      </c>
      <c r="B113" s="1955"/>
      <c r="C113" s="1955"/>
      <c r="D113" s="1955"/>
      <c r="E113" s="1955"/>
      <c r="F113" s="1978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27">SUM(N100:N112)</f>
        <v>0</v>
      </c>
      <c r="O113" s="186">
        <f t="shared" si="27"/>
        <v>5</v>
      </c>
      <c r="P113" s="386">
        <f t="shared" si="27"/>
        <v>4</v>
      </c>
      <c r="Q113" s="387">
        <f t="shared" si="27"/>
        <v>9</v>
      </c>
      <c r="R113" s="186">
        <f t="shared" si="27"/>
        <v>7</v>
      </c>
      <c r="S113" s="390">
        <f t="shared" si="27"/>
        <v>7</v>
      </c>
      <c r="T113" s="158">
        <f t="shared" si="27"/>
        <v>7</v>
      </c>
      <c r="U113" s="186">
        <f t="shared" si="27"/>
        <v>0</v>
      </c>
      <c r="V113" s="386">
        <f t="shared" si="27"/>
        <v>0</v>
      </c>
      <c r="W113" s="387">
        <f t="shared" si="27"/>
        <v>0</v>
      </c>
      <c r="X113" s="186">
        <f t="shared" si="27"/>
        <v>0</v>
      </c>
      <c r="Y113" s="386">
        <f t="shared" si="27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46" ht="21" customHeight="1" x14ac:dyDescent="0.2">
      <c r="A114" s="2067" t="s">
        <v>310</v>
      </c>
      <c r="B114" s="2068"/>
      <c r="C114" s="2068"/>
      <c r="D114" s="2068"/>
      <c r="E114" s="2068"/>
      <c r="F114" s="2068"/>
      <c r="G114" s="2068"/>
      <c r="H114" s="2068"/>
      <c r="I114" s="2068"/>
      <c r="J114" s="2068"/>
      <c r="K114" s="2068"/>
      <c r="L114" s="2068"/>
      <c r="M114" s="2068"/>
      <c r="N114" s="2069"/>
      <c r="O114" s="2069"/>
      <c r="P114" s="2069"/>
      <c r="Q114" s="2069"/>
      <c r="R114" s="2069"/>
      <c r="S114" s="2069"/>
      <c r="T114" s="2069"/>
      <c r="U114" s="2069"/>
      <c r="V114" s="2069"/>
      <c r="W114" s="2069"/>
      <c r="X114" s="2069"/>
      <c r="Y114" s="2069"/>
    </row>
    <row r="115" spans="1:46" ht="46.5" customHeight="1" x14ac:dyDescent="0.2">
      <c r="A115" s="31"/>
      <c r="B115" s="14" t="s">
        <v>322</v>
      </c>
      <c r="C115" s="11"/>
      <c r="D115" s="79"/>
      <c r="E115" s="79"/>
      <c r="F115" s="11"/>
      <c r="G115" s="755">
        <v>8</v>
      </c>
      <c r="H115" s="85">
        <f t="shared" ref="H115:H123" si="28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29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</row>
    <row r="116" spans="1:46" ht="35.25" customHeight="1" x14ac:dyDescent="0.2">
      <c r="A116" s="31"/>
      <c r="B116" s="14" t="s">
        <v>322</v>
      </c>
      <c r="C116" s="11"/>
      <c r="D116" s="79" t="s">
        <v>35</v>
      </c>
      <c r="E116" s="79"/>
      <c r="F116" s="11"/>
      <c r="G116" s="749">
        <v>4.5</v>
      </c>
      <c r="H116" s="34">
        <f t="shared" si="28"/>
        <v>135</v>
      </c>
      <c r="I116" s="33">
        <v>75</v>
      </c>
      <c r="J116" s="34">
        <v>45</v>
      </c>
      <c r="K116" s="11">
        <v>30</v>
      </c>
      <c r="L116" s="32"/>
      <c r="M116" s="88">
        <f t="shared" si="29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</row>
    <row r="117" spans="1:46" ht="35.25" customHeight="1" x14ac:dyDescent="0.2">
      <c r="A117" s="31"/>
      <c r="B117" s="14" t="s">
        <v>322</v>
      </c>
      <c r="C117" s="11">
        <v>5</v>
      </c>
      <c r="D117" s="79"/>
      <c r="E117" s="79"/>
      <c r="F117" s="11"/>
      <c r="G117" s="749">
        <v>3.5</v>
      </c>
      <c r="H117" s="34">
        <f t="shared" si="28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29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</row>
    <row r="118" spans="1:46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28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29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</row>
    <row r="119" spans="1:46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28"/>
        <v>45</v>
      </c>
      <c r="I119" s="265">
        <v>27</v>
      </c>
      <c r="J119" s="85">
        <v>18</v>
      </c>
      <c r="K119" s="32"/>
      <c r="L119" s="32">
        <v>9</v>
      </c>
      <c r="M119" s="82">
        <f t="shared" si="29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</row>
    <row r="120" spans="1:46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28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29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46" ht="21" customHeight="1" x14ac:dyDescent="0.2">
      <c r="A121" s="31"/>
      <c r="B121" s="17" t="s">
        <v>226</v>
      </c>
      <c r="C121" s="79"/>
      <c r="D121" s="79"/>
      <c r="E121" s="79"/>
      <c r="F121" s="11"/>
      <c r="G121" s="755">
        <f>G122+G123</f>
        <v>6.5</v>
      </c>
      <c r="H121" s="85">
        <f t="shared" si="28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46" ht="34.5" customHeight="1" x14ac:dyDescent="0.2">
      <c r="A122" s="31"/>
      <c r="B122" s="259" t="s">
        <v>226</v>
      </c>
      <c r="C122" s="79"/>
      <c r="D122" s="79" t="s">
        <v>217</v>
      </c>
      <c r="E122" s="79"/>
      <c r="F122" s="11"/>
      <c r="G122" s="749">
        <v>3</v>
      </c>
      <c r="H122" s="34">
        <f t="shared" si="28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46" ht="27.75" customHeight="1" thickBot="1" x14ac:dyDescent="0.25">
      <c r="A123" s="260"/>
      <c r="B123" s="392" t="s">
        <v>226</v>
      </c>
      <c r="C123" s="393" t="s">
        <v>39</v>
      </c>
      <c r="D123" s="393"/>
      <c r="E123" s="393"/>
      <c r="F123" s="250"/>
      <c r="G123" s="756">
        <v>3.5</v>
      </c>
      <c r="H123" s="251">
        <f t="shared" si="28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46" ht="30.75" customHeight="1" thickBot="1" x14ac:dyDescent="0.25">
      <c r="A124" s="1954" t="s">
        <v>299</v>
      </c>
      <c r="B124" s="1955"/>
      <c r="C124" s="1955"/>
      <c r="D124" s="1955"/>
      <c r="E124" s="1955"/>
      <c r="F124" s="1955"/>
      <c r="G124" s="186">
        <f>G115+G118+G121</f>
        <v>18</v>
      </c>
      <c r="H124" s="186">
        <f t="shared" ref="H124:M124" si="30">H115+H118+H121</f>
        <v>540</v>
      </c>
      <c r="I124" s="186">
        <f t="shared" si="30"/>
        <v>234</v>
      </c>
      <c r="J124" s="186">
        <f t="shared" si="30"/>
        <v>144</v>
      </c>
      <c r="K124" s="186">
        <f t="shared" si="30"/>
        <v>45</v>
      </c>
      <c r="L124" s="186">
        <f t="shared" si="30"/>
        <v>45</v>
      </c>
      <c r="M124" s="186">
        <f t="shared" si="30"/>
        <v>306</v>
      </c>
      <c r="N124" s="158">
        <f t="shared" ref="N124:Y124" si="31">SUM(N115:N123)</f>
        <v>0</v>
      </c>
      <c r="O124" s="186">
        <f t="shared" si="31"/>
        <v>5</v>
      </c>
      <c r="P124" s="386">
        <f t="shared" si="31"/>
        <v>5</v>
      </c>
      <c r="Q124" s="158">
        <f t="shared" si="31"/>
        <v>5</v>
      </c>
      <c r="R124" s="186">
        <f t="shared" si="31"/>
        <v>10</v>
      </c>
      <c r="S124" s="386">
        <f t="shared" si="31"/>
        <v>4</v>
      </c>
      <c r="T124" s="158">
        <f t="shared" si="31"/>
        <v>0</v>
      </c>
      <c r="U124" s="186">
        <f t="shared" si="31"/>
        <v>0</v>
      </c>
      <c r="V124" s="386">
        <f t="shared" si="31"/>
        <v>0</v>
      </c>
      <c r="W124" s="158">
        <f t="shared" si="31"/>
        <v>0</v>
      </c>
      <c r="X124" s="186">
        <f t="shared" si="31"/>
        <v>0</v>
      </c>
      <c r="Y124" s="386">
        <f t="shared" si="31"/>
        <v>0</v>
      </c>
      <c r="Z124" s="266"/>
      <c r="AA124" s="266"/>
    </row>
    <row r="125" spans="1:46" ht="18.75" customHeight="1" x14ac:dyDescent="0.2">
      <c r="A125" s="2004" t="s">
        <v>203</v>
      </c>
      <c r="B125" s="2004"/>
      <c r="C125" s="2004"/>
      <c r="D125" s="2004"/>
      <c r="E125" s="2004"/>
      <c r="F125" s="2004"/>
      <c r="G125" s="2004"/>
      <c r="H125" s="2004"/>
      <c r="I125" s="2004"/>
      <c r="J125" s="2004"/>
      <c r="K125" s="2004"/>
      <c r="L125" s="2004"/>
      <c r="M125" s="2004"/>
      <c r="N125" s="2004"/>
      <c r="O125" s="2004"/>
      <c r="P125" s="2004"/>
      <c r="Q125" s="2004"/>
      <c r="R125" s="2004"/>
      <c r="S125" s="2004"/>
      <c r="T125" s="2004"/>
      <c r="U125" s="2004"/>
      <c r="V125" s="2004"/>
      <c r="W125" s="2004"/>
      <c r="X125" s="2004"/>
      <c r="Y125" s="2004"/>
    </row>
    <row r="126" spans="1:46" ht="21" customHeight="1" x14ac:dyDescent="0.2">
      <c r="A126" s="1959" t="s">
        <v>311</v>
      </c>
      <c r="B126" s="1960"/>
      <c r="C126" s="1960"/>
      <c r="D126" s="1960"/>
      <c r="E126" s="1960"/>
      <c r="F126" s="1960"/>
      <c r="G126" s="1960"/>
      <c r="H126" s="1960"/>
      <c r="I126" s="1960"/>
      <c r="J126" s="1960"/>
      <c r="K126" s="1960"/>
      <c r="L126" s="1960"/>
      <c r="M126" s="1960"/>
      <c r="N126" s="1960"/>
      <c r="O126" s="1960"/>
      <c r="P126" s="1960"/>
      <c r="Q126" s="1960"/>
      <c r="R126" s="1960"/>
      <c r="S126" s="1960"/>
      <c r="T126" s="1960"/>
      <c r="U126" s="1960"/>
      <c r="V126" s="1960"/>
      <c r="W126" s="1960"/>
      <c r="X126" s="1960"/>
      <c r="Y126" s="1960"/>
    </row>
    <row r="127" spans="1:46" ht="18" customHeight="1" x14ac:dyDescent="0.2">
      <c r="A127" s="31" t="s">
        <v>339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32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f>I127/15</f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</row>
    <row r="128" spans="1:46" s="614" customFormat="1" ht="36" customHeight="1" x14ac:dyDescent="0.2">
      <c r="A128" s="463" t="s">
        <v>342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32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</row>
    <row r="129" spans="1:29" ht="30" customHeight="1" x14ac:dyDescent="0.2">
      <c r="A129" s="466" t="s">
        <v>343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32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</row>
    <row r="130" spans="1:29" ht="18" customHeight="1" x14ac:dyDescent="0.2">
      <c r="A130" s="78" t="s">
        <v>344</v>
      </c>
      <c r="B130" s="259" t="s">
        <v>71</v>
      </c>
      <c r="C130" s="15"/>
      <c r="D130" s="15">
        <v>9</v>
      </c>
      <c r="E130" s="31"/>
      <c r="F130" s="617"/>
      <c r="G130" s="752">
        <v>4</v>
      </c>
      <c r="H130" s="464">
        <f t="shared" si="32"/>
        <v>120</v>
      </c>
      <c r="I130" s="15">
        <f>J130+K130+L130</f>
        <v>63</v>
      </c>
      <c r="J130" s="34">
        <v>27</v>
      </c>
      <c r="K130" s="15">
        <v>9</v>
      </c>
      <c r="L130" s="34">
        <v>27</v>
      </c>
      <c r="M130" s="262">
        <f>H130-I130</f>
        <v>57</v>
      </c>
      <c r="N130" s="165"/>
      <c r="O130" s="156"/>
      <c r="P130" s="160"/>
      <c r="Q130" s="159"/>
      <c r="R130" s="156"/>
      <c r="S130" s="160"/>
      <c r="T130" s="159"/>
      <c r="U130" s="156"/>
      <c r="V130" s="160">
        <f>I130/9</f>
        <v>7</v>
      </c>
      <c r="W130" s="165"/>
      <c r="X130" s="156"/>
      <c r="Y130" s="160"/>
    </row>
    <row r="131" spans="1:29" s="614" customFormat="1" ht="27.75" customHeight="1" x14ac:dyDescent="0.2">
      <c r="A131" s="78" t="s">
        <v>345</v>
      </c>
      <c r="B131" s="259" t="s">
        <v>71</v>
      </c>
      <c r="C131" s="15">
        <v>10</v>
      </c>
      <c r="D131" s="15"/>
      <c r="E131" s="15"/>
      <c r="F131" s="19"/>
      <c r="G131" s="752">
        <v>5.5</v>
      </c>
      <c r="H131" s="464">
        <f t="shared" si="32"/>
        <v>165</v>
      </c>
      <c r="I131" s="15">
        <f>J131+K131+L131</f>
        <v>90</v>
      </c>
      <c r="J131" s="15">
        <v>30</v>
      </c>
      <c r="K131" s="15">
        <v>30</v>
      </c>
      <c r="L131" s="15">
        <v>30</v>
      </c>
      <c r="M131" s="262">
        <f>H131-I131</f>
        <v>75</v>
      </c>
      <c r="N131" s="165"/>
      <c r="O131" s="156"/>
      <c r="P131" s="160"/>
      <c r="Q131" s="159"/>
      <c r="R131" s="156"/>
      <c r="S131" s="160"/>
      <c r="T131" s="159"/>
      <c r="U131" s="156"/>
      <c r="V131" s="160"/>
      <c r="W131" s="165">
        <f>I131/15</f>
        <v>6</v>
      </c>
      <c r="X131" s="156"/>
      <c r="Y131" s="160"/>
    </row>
    <row r="132" spans="1:29" ht="39.75" customHeight="1" x14ac:dyDescent="0.2">
      <c r="A132" s="466" t="s">
        <v>346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32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f>I132/9</f>
        <v>3.3333333333333335</v>
      </c>
      <c r="T132" s="159"/>
      <c r="U132" s="156"/>
      <c r="V132" s="160"/>
      <c r="W132" s="618"/>
      <c r="X132" s="156"/>
      <c r="Y132" s="160"/>
    </row>
    <row r="133" spans="1:29" s="614" customFormat="1" ht="31.5" customHeight="1" x14ac:dyDescent="0.2">
      <c r="A133" s="466" t="s">
        <v>347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32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29" ht="28.5" customHeight="1" x14ac:dyDescent="0.2">
      <c r="A134" s="78" t="s">
        <v>348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32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f>I134/15</f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29" s="615" customFormat="1" ht="43.5" customHeight="1" x14ac:dyDescent="0.2">
      <c r="A135" s="466" t="s">
        <v>349</v>
      </c>
      <c r="B135" s="619" t="s">
        <v>404</v>
      </c>
      <c r="C135" s="15"/>
      <c r="D135" s="15"/>
      <c r="E135" s="15"/>
      <c r="F135" s="19">
        <v>5</v>
      </c>
      <c r="G135" s="406">
        <v>1</v>
      </c>
      <c r="H135" s="464">
        <f t="shared" si="32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f>I135/9</f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29" s="615" customFormat="1" ht="48.75" customHeight="1" x14ac:dyDescent="0.2">
      <c r="A136" s="466" t="s">
        <v>350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32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29" ht="45" customHeight="1" x14ac:dyDescent="0.2">
      <c r="A137" s="78" t="s">
        <v>351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32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f>I137/15</f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29" s="614" customFormat="1" ht="42" customHeight="1" x14ac:dyDescent="0.2">
      <c r="A138" s="78" t="s">
        <v>352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32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f>I138/9</f>
        <v>6</v>
      </c>
      <c r="V138" s="160"/>
      <c r="W138" s="165"/>
      <c r="X138" s="156" t="s">
        <v>63</v>
      </c>
      <c r="Y138" s="160" t="s">
        <v>63</v>
      </c>
    </row>
    <row r="139" spans="1:29" s="614" customFormat="1" ht="57" customHeight="1" x14ac:dyDescent="0.2">
      <c r="A139" s="466" t="s">
        <v>353</v>
      </c>
      <c r="B139" s="259" t="s">
        <v>405</v>
      </c>
      <c r="C139" s="620"/>
      <c r="D139" s="620"/>
      <c r="E139" s="15"/>
      <c r="F139" s="19">
        <v>9</v>
      </c>
      <c r="G139" s="406">
        <v>1.5</v>
      </c>
      <c r="H139" s="464">
        <f t="shared" si="32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f>I139/9</f>
        <v>2</v>
      </c>
      <c r="W139" s="165"/>
      <c r="X139" s="156" t="s">
        <v>63</v>
      </c>
      <c r="Y139" s="160" t="s">
        <v>63</v>
      </c>
    </row>
    <row r="140" spans="1:29" s="614" customFormat="1" ht="45.75" customHeight="1" x14ac:dyDescent="0.2">
      <c r="A140" s="466" t="s">
        <v>354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32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29" ht="18" customHeight="1" x14ac:dyDescent="0.2">
      <c r="A141" s="78" t="s">
        <v>355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32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f>I141/15</f>
        <v>6</v>
      </c>
      <c r="X141" s="156" t="s">
        <v>63</v>
      </c>
      <c r="Y141" s="160" t="s">
        <v>63</v>
      </c>
    </row>
    <row r="142" spans="1:29" ht="18" customHeight="1" x14ac:dyDescent="0.2">
      <c r="A142" s="78" t="s">
        <v>356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32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f>I142/9</f>
        <v>5</v>
      </c>
      <c r="Y142" s="160" t="s">
        <v>63</v>
      </c>
    </row>
    <row r="143" spans="1:29" ht="18" customHeight="1" x14ac:dyDescent="0.2">
      <c r="A143" s="466" t="s">
        <v>357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32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29" ht="18" customHeight="1" x14ac:dyDescent="0.2">
      <c r="A144" s="78" t="s">
        <v>358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32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f>I144/9</f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359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32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f>I145/9</f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360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32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361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32"/>
        <v>135</v>
      </c>
      <c r="I147" s="15">
        <f t="shared" ref="I147:I152" si="33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f>I147/9</f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362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32"/>
        <v>90</v>
      </c>
      <c r="I148" s="15">
        <f t="shared" si="33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f>I148/9</f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363</v>
      </c>
      <c r="B149" s="619" t="s">
        <v>406</v>
      </c>
      <c r="C149" s="15"/>
      <c r="D149" s="15"/>
      <c r="E149" s="15">
        <v>10</v>
      </c>
      <c r="F149" s="19"/>
      <c r="G149" s="752">
        <v>1.5</v>
      </c>
      <c r="H149" s="464">
        <f t="shared" si="32"/>
        <v>45</v>
      </c>
      <c r="I149" s="15">
        <f t="shared" si="33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f>I149/15</f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364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32"/>
        <v>90</v>
      </c>
      <c r="I150" s="81">
        <f t="shared" si="33"/>
        <v>32</v>
      </c>
      <c r="J150" s="32">
        <v>16</v>
      </c>
      <c r="K150" s="32">
        <v>16</v>
      </c>
      <c r="L150" s="32"/>
      <c r="M150" s="470">
        <f t="shared" ref="M150:M155" si="34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f>I150/8</f>
        <v>4</v>
      </c>
    </row>
    <row r="151" spans="1:25" ht="55.5" customHeight="1" x14ac:dyDescent="0.2">
      <c r="A151" s="466" t="s">
        <v>365</v>
      </c>
      <c r="B151" s="17" t="s">
        <v>366</v>
      </c>
      <c r="C151" s="15"/>
      <c r="D151" s="15">
        <v>11</v>
      </c>
      <c r="E151" s="15"/>
      <c r="F151" s="19"/>
      <c r="G151" s="407">
        <v>3</v>
      </c>
      <c r="H151" s="464">
        <f t="shared" si="32"/>
        <v>90</v>
      </c>
      <c r="I151" s="81">
        <f t="shared" si="33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f>I151/9</f>
        <v>5</v>
      </c>
      <c r="Y151" s="160"/>
    </row>
    <row r="152" spans="1:25" ht="50.25" customHeight="1" x14ac:dyDescent="0.2">
      <c r="A152" s="466" t="s">
        <v>367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32"/>
        <v>90</v>
      </c>
      <c r="I152" s="81">
        <f t="shared" si="33"/>
        <v>48</v>
      </c>
      <c r="J152" s="80"/>
      <c r="K152" s="80"/>
      <c r="L152" s="80">
        <f>L153+L154</f>
        <v>48</v>
      </c>
      <c r="M152" s="470">
        <f t="shared" si="34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368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32"/>
        <v>60</v>
      </c>
      <c r="I153" s="23">
        <v>30</v>
      </c>
      <c r="J153" s="15"/>
      <c r="K153" s="15"/>
      <c r="L153" s="15">
        <v>30</v>
      </c>
      <c r="M153" s="262">
        <f t="shared" si="34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f>I153/15</f>
        <v>2</v>
      </c>
      <c r="X153" s="156"/>
      <c r="Y153" s="160"/>
    </row>
    <row r="154" spans="1:25" ht="18.75" customHeight="1" x14ac:dyDescent="0.2">
      <c r="A154" s="31" t="s">
        <v>369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32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34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f>I154/9</f>
        <v>2</v>
      </c>
      <c r="Y154" s="160"/>
    </row>
    <row r="155" spans="1:25" ht="18.75" customHeight="1" thickBot="1" x14ac:dyDescent="0.25">
      <c r="A155" s="466" t="s">
        <v>370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32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34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f>I155/8</f>
        <v>5</v>
      </c>
    </row>
    <row r="156" spans="1:25" ht="18.75" customHeight="1" thickBot="1" x14ac:dyDescent="0.25">
      <c r="A156" s="1956"/>
      <c r="B156" s="1957"/>
      <c r="C156" s="1957"/>
      <c r="D156" s="1957"/>
      <c r="E156" s="1957"/>
      <c r="F156" s="1958"/>
      <c r="G156" s="467">
        <f>G127+G128+G129+G132+G133+G136+G140+G143+G146+G150+G151+G152+G155</f>
        <v>73</v>
      </c>
      <c r="H156" s="467">
        <f t="shared" ref="H156:M156" si="35">H127+H128+H129+H132+H133+H136+H140+H143+H146+H150+H151+H152+H155</f>
        <v>2190</v>
      </c>
      <c r="I156" s="467">
        <f t="shared" si="35"/>
        <v>1083</v>
      </c>
      <c r="J156" s="467">
        <f t="shared" si="35"/>
        <v>452</v>
      </c>
      <c r="K156" s="467">
        <f t="shared" si="35"/>
        <v>186</v>
      </c>
      <c r="L156" s="467">
        <f t="shared" si="35"/>
        <v>445</v>
      </c>
      <c r="M156" s="467">
        <f t="shared" si="35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36">SUM(T127:T155)</f>
        <v>12</v>
      </c>
      <c r="U156" s="557">
        <f t="shared" si="36"/>
        <v>20</v>
      </c>
      <c r="V156" s="557">
        <f t="shared" si="36"/>
        <v>20</v>
      </c>
      <c r="W156" s="557">
        <f t="shared" si="36"/>
        <v>16</v>
      </c>
      <c r="X156" s="558">
        <f t="shared" si="36"/>
        <v>12</v>
      </c>
      <c r="Y156" s="559">
        <f t="shared" si="36"/>
        <v>9</v>
      </c>
    </row>
    <row r="157" spans="1:25" ht="18.75" customHeight="1" thickBot="1" x14ac:dyDescent="0.25">
      <c r="A157" s="1993" t="s">
        <v>407</v>
      </c>
      <c r="B157" s="1994"/>
      <c r="C157" s="1994"/>
      <c r="D157" s="1994"/>
      <c r="E157" s="1994"/>
      <c r="F157" s="1994"/>
      <c r="G157" s="1994"/>
      <c r="H157" s="1994"/>
      <c r="I157" s="1994"/>
      <c r="J157" s="1994"/>
      <c r="K157" s="1994"/>
      <c r="L157" s="1994"/>
      <c r="M157" s="1994"/>
      <c r="N157" s="1994"/>
      <c r="O157" s="1994"/>
      <c r="P157" s="1994"/>
      <c r="Q157" s="1994"/>
      <c r="R157" s="1994"/>
      <c r="S157" s="1994"/>
      <c r="T157" s="1994"/>
      <c r="U157" s="1994"/>
      <c r="V157" s="1994"/>
      <c r="W157" s="1994"/>
      <c r="X157" s="1994"/>
      <c r="Y157" s="1995"/>
    </row>
    <row r="158" spans="1:25" ht="48.75" customHeight="1" x14ac:dyDescent="0.2">
      <c r="A158" s="469" t="s">
        <v>340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37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38">H158-I158</f>
        <v>60</v>
      </c>
      <c r="N158" s="169"/>
      <c r="O158" s="627"/>
      <c r="P158" s="628"/>
      <c r="Q158" s="169"/>
      <c r="R158" s="627"/>
      <c r="S158" s="628"/>
      <c r="T158" s="35">
        <f>I158/15</f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341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37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371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37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38"/>
        <v>29</v>
      </c>
      <c r="N160" s="159"/>
      <c r="O160" s="156"/>
      <c r="P160" s="160"/>
      <c r="Q160" s="159"/>
      <c r="R160" s="156"/>
      <c r="S160" s="160"/>
      <c r="T160" s="629"/>
      <c r="U160" s="23">
        <f>I160/9</f>
        <v>1.7777777777777777</v>
      </c>
      <c r="V160" s="174"/>
      <c r="W160" s="22"/>
      <c r="X160" s="156"/>
      <c r="Y160" s="160"/>
    </row>
    <row r="161" spans="1:25" s="616" customFormat="1" ht="43.5" customHeight="1" x14ac:dyDescent="0.2">
      <c r="A161" s="128" t="s">
        <v>372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37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f>I161/9</f>
        <v>1.7777777777777777</v>
      </c>
      <c r="W161" s="22"/>
      <c r="X161" s="156"/>
      <c r="Y161" s="160"/>
    </row>
    <row r="162" spans="1:25" s="616" customFormat="1" ht="25.5" customHeight="1" x14ac:dyDescent="0.2">
      <c r="A162" s="463" t="s">
        <v>373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37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38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f>I162/15</f>
        <v>3</v>
      </c>
      <c r="X162" s="23"/>
      <c r="Y162" s="30"/>
    </row>
    <row r="163" spans="1:25" s="616" customFormat="1" ht="38.25" customHeight="1" x14ac:dyDescent="0.2">
      <c r="A163" s="463" t="s">
        <v>374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37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f>I163/9</f>
        <v>4</v>
      </c>
      <c r="Y163" s="570"/>
    </row>
    <row r="164" spans="1:25" s="616" customFormat="1" ht="38.25" customHeight="1" thickBot="1" x14ac:dyDescent="0.25">
      <c r="A164" s="463" t="s">
        <v>375</v>
      </c>
      <c r="B164" s="572" t="s">
        <v>376</v>
      </c>
      <c r="C164" s="21">
        <v>12</v>
      </c>
      <c r="D164" s="21"/>
      <c r="E164" s="21"/>
      <c r="F164" s="405"/>
      <c r="G164" s="294">
        <v>2</v>
      </c>
      <c r="H164" s="438">
        <f t="shared" si="37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38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f>I164/8</f>
        <v>4</v>
      </c>
    </row>
    <row r="165" spans="1:25" s="616" customFormat="1" ht="48.75" customHeight="1" thickBot="1" x14ac:dyDescent="0.25">
      <c r="A165" s="1996" t="s">
        <v>377</v>
      </c>
      <c r="B165" s="1997"/>
      <c r="C165" s="1997"/>
      <c r="D165" s="1997"/>
      <c r="E165" s="1997"/>
      <c r="F165" s="1997"/>
      <c r="G165" s="1997"/>
      <c r="H165" s="1997"/>
      <c r="I165" s="1997"/>
      <c r="J165" s="1997"/>
      <c r="K165" s="1997"/>
      <c r="L165" s="1997"/>
      <c r="M165" s="1997"/>
      <c r="N165" s="1997"/>
      <c r="O165" s="1997"/>
      <c r="P165" s="1997"/>
      <c r="Q165" s="1997"/>
      <c r="R165" s="1997"/>
      <c r="S165" s="1997"/>
      <c r="T165" s="1997"/>
      <c r="U165" s="1997"/>
      <c r="V165" s="1997"/>
      <c r="W165" s="1997"/>
      <c r="X165" s="1997"/>
      <c r="Y165" s="1998"/>
    </row>
    <row r="166" spans="1:25" ht="31.5" x14ac:dyDescent="0.2">
      <c r="A166" s="663" t="s">
        <v>378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37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39">H166-I166</f>
        <v>60</v>
      </c>
      <c r="N166" s="248"/>
      <c r="O166" s="249"/>
      <c r="P166" s="455"/>
      <c r="Q166" s="248"/>
      <c r="R166" s="249"/>
      <c r="S166" s="455"/>
      <c r="T166" s="35">
        <f>I166/15</f>
        <v>3</v>
      </c>
      <c r="U166" s="566"/>
      <c r="V166" s="564"/>
      <c r="W166" s="565"/>
      <c r="X166" s="566"/>
      <c r="Y166" s="564"/>
    </row>
    <row r="167" spans="1:25" ht="44.25" customHeight="1" x14ac:dyDescent="0.2">
      <c r="A167" s="663" t="s">
        <v>379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37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39"/>
        <v>29</v>
      </c>
      <c r="N167" s="248"/>
      <c r="O167" s="249"/>
      <c r="P167" s="455"/>
      <c r="Q167" s="248"/>
      <c r="R167" s="249"/>
      <c r="S167" s="455"/>
      <c r="T167" s="562"/>
      <c r="U167" s="23">
        <f>I167/9</f>
        <v>1.7777777777777777</v>
      </c>
      <c r="V167" s="564"/>
      <c r="W167" s="565"/>
      <c r="X167" s="566"/>
      <c r="Y167" s="564"/>
    </row>
    <row r="168" spans="1:25" ht="27.75" customHeight="1" x14ac:dyDescent="0.2">
      <c r="A168" s="663" t="s">
        <v>380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37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39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f>I168/9</f>
        <v>1.7777777777777777</v>
      </c>
      <c r="W168" s="565"/>
      <c r="X168" s="566"/>
      <c r="Y168" s="564"/>
    </row>
    <row r="169" spans="1:25" ht="43.5" customHeight="1" x14ac:dyDescent="0.25">
      <c r="A169" s="663" t="s">
        <v>381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37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39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f>I169/15</f>
        <v>3</v>
      </c>
      <c r="X169" s="566"/>
      <c r="Y169" s="564"/>
    </row>
    <row r="170" spans="1:25" ht="42" customHeight="1" x14ac:dyDescent="0.25">
      <c r="A170" s="663" t="s">
        <v>382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37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39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f>I170/9</f>
        <v>4</v>
      </c>
      <c r="Y170" s="30"/>
    </row>
    <row r="171" spans="1:25" ht="42.75" customHeight="1" thickBot="1" x14ac:dyDescent="0.25">
      <c r="A171" s="663" t="s">
        <v>383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37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39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f>I171/8</f>
        <v>4</v>
      </c>
    </row>
    <row r="172" spans="1:25" ht="16.5" thickBot="1" x14ac:dyDescent="0.25">
      <c r="A172" s="1999" t="s">
        <v>384</v>
      </c>
      <c r="B172" s="1955"/>
      <c r="C172" s="1955"/>
      <c r="D172" s="1955"/>
      <c r="E172" s="1955"/>
      <c r="F172" s="1978"/>
      <c r="G172" s="467">
        <f>G156+G166+G167+G168+G169+G170+G171</f>
        <v>87.5</v>
      </c>
      <c r="H172" s="475">
        <f t="shared" ref="H172:M172" si="40">H156+H166+H167+H168+H169+H170+H171</f>
        <v>2625</v>
      </c>
      <c r="I172" s="475">
        <f t="shared" si="40"/>
        <v>1273</v>
      </c>
      <c r="J172" s="475">
        <f t="shared" si="40"/>
        <v>532</v>
      </c>
      <c r="K172" s="475">
        <f t="shared" si="40"/>
        <v>250</v>
      </c>
      <c r="L172" s="475">
        <f t="shared" si="40"/>
        <v>491</v>
      </c>
      <c r="M172" s="475">
        <f t="shared" si="40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21.777777777777779</v>
      </c>
      <c r="V172" s="468">
        <f>V156+V161</f>
        <v>21.777777777777779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25" ht="13.5" thickBot="1" x14ac:dyDescent="0.25">
      <c r="A173" s="2003" t="s">
        <v>312</v>
      </c>
      <c r="B173" s="1997"/>
      <c r="C173" s="1997"/>
      <c r="D173" s="1997"/>
      <c r="E173" s="1997"/>
      <c r="F173" s="1997"/>
      <c r="G173" s="1997"/>
      <c r="H173" s="1997"/>
      <c r="I173" s="1997"/>
      <c r="J173" s="1997"/>
      <c r="K173" s="1997"/>
      <c r="L173" s="1997"/>
      <c r="M173" s="1997"/>
      <c r="N173" s="1997"/>
      <c r="O173" s="1997"/>
      <c r="P173" s="1997"/>
      <c r="Q173" s="1997"/>
      <c r="R173" s="1997"/>
      <c r="S173" s="1997"/>
      <c r="T173" s="1997"/>
      <c r="U173" s="1997"/>
      <c r="V173" s="1997"/>
      <c r="W173" s="1997"/>
      <c r="X173" s="1997"/>
      <c r="Y173" s="1998"/>
    </row>
    <row r="174" spans="1:25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664">
        <v>1.5</v>
      </c>
      <c r="H174" s="671">
        <f t="shared" ref="H174:H200" si="41">G174*30</f>
        <v>45</v>
      </c>
      <c r="I174" s="672">
        <v>27</v>
      </c>
      <c r="J174" s="673">
        <v>18</v>
      </c>
      <c r="K174" s="674">
        <v>9</v>
      </c>
      <c r="L174" s="674"/>
      <c r="M174" s="675">
        <f>H174-I174</f>
        <v>18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</row>
    <row r="175" spans="1:25" ht="43.5" customHeight="1" x14ac:dyDescent="0.2">
      <c r="A175" s="31" t="s">
        <v>167</v>
      </c>
      <c r="B175" s="382" t="s">
        <v>228</v>
      </c>
      <c r="C175" s="80"/>
      <c r="D175" s="80"/>
      <c r="E175" s="80"/>
      <c r="F175" s="400"/>
      <c r="G175" s="574">
        <f>G176+G177</f>
        <v>3.5</v>
      </c>
      <c r="H175" s="676">
        <f t="shared" si="41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</row>
    <row r="176" spans="1:25" ht="30" customHeight="1" x14ac:dyDescent="0.2">
      <c r="A176" s="31" t="s">
        <v>229</v>
      </c>
      <c r="B176" s="259" t="s">
        <v>228</v>
      </c>
      <c r="C176" s="15"/>
      <c r="D176" s="15">
        <v>10</v>
      </c>
      <c r="E176" s="15"/>
      <c r="F176" s="401"/>
      <c r="G176" s="665">
        <v>2.5</v>
      </c>
      <c r="H176" s="261">
        <f t="shared" si="41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42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</row>
    <row r="177" spans="1:25" ht="39" customHeight="1" x14ac:dyDescent="0.2">
      <c r="A177" s="31" t="s">
        <v>230</v>
      </c>
      <c r="B177" s="259" t="s">
        <v>228</v>
      </c>
      <c r="C177" s="15">
        <v>11</v>
      </c>
      <c r="D177" s="15"/>
      <c r="E177" s="15"/>
      <c r="F177" s="401"/>
      <c r="G177" s="665">
        <v>1</v>
      </c>
      <c r="H177" s="261">
        <f t="shared" si="41"/>
        <v>30</v>
      </c>
      <c r="I177" s="33">
        <v>18</v>
      </c>
      <c r="J177" s="23">
        <v>9</v>
      </c>
      <c r="K177" s="15">
        <v>9</v>
      </c>
      <c r="L177" s="15"/>
      <c r="M177" s="262">
        <f t="shared" si="42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</row>
    <row r="178" spans="1:25" ht="28.5" customHeight="1" x14ac:dyDescent="0.2">
      <c r="A178" s="31" t="s">
        <v>168</v>
      </c>
      <c r="B178" s="382" t="s">
        <v>231</v>
      </c>
      <c r="C178" s="15">
        <v>10</v>
      </c>
      <c r="D178" s="80"/>
      <c r="E178" s="80"/>
      <c r="F178" s="400"/>
      <c r="G178" s="574">
        <v>4</v>
      </c>
      <c r="H178" s="464">
        <f t="shared" si="41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42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</row>
    <row r="179" spans="1:25" s="736" customFormat="1" ht="20.25" customHeight="1" x14ac:dyDescent="0.2">
      <c r="A179" s="725" t="s">
        <v>169</v>
      </c>
      <c r="B179" s="726" t="s">
        <v>232</v>
      </c>
      <c r="C179" s="727"/>
      <c r="D179" s="727"/>
      <c r="E179" s="727"/>
      <c r="F179" s="728"/>
      <c r="G179" s="759">
        <v>7.5</v>
      </c>
      <c r="H179" s="729">
        <f t="shared" si="41"/>
        <v>225</v>
      </c>
      <c r="I179" s="730">
        <f>I180+I181+I182</f>
        <v>90</v>
      </c>
      <c r="J179" s="730">
        <f>J180+J181+J182</f>
        <v>54</v>
      </c>
      <c r="K179" s="730">
        <f>K180+K181+K182</f>
        <v>18</v>
      </c>
      <c r="L179" s="730">
        <f>L180+L181+L182</f>
        <v>18</v>
      </c>
      <c r="M179" s="731">
        <f t="shared" si="42"/>
        <v>135</v>
      </c>
      <c r="N179" s="732"/>
      <c r="O179" s="733"/>
      <c r="P179" s="734"/>
      <c r="Q179" s="735"/>
      <c r="R179" s="733"/>
      <c r="S179" s="734"/>
      <c r="T179" s="735"/>
      <c r="U179" s="733"/>
      <c r="V179" s="734"/>
      <c r="W179" s="735"/>
      <c r="X179" s="733"/>
      <c r="Y179" s="734"/>
    </row>
    <row r="180" spans="1:25" s="736" customFormat="1" ht="20.25" customHeight="1" x14ac:dyDescent="0.2">
      <c r="A180" s="725" t="s">
        <v>233</v>
      </c>
      <c r="B180" s="737" t="s">
        <v>232</v>
      </c>
      <c r="C180" s="733"/>
      <c r="D180" s="733">
        <v>8</v>
      </c>
      <c r="E180" s="733"/>
      <c r="F180" s="738"/>
      <c r="G180" s="760">
        <v>4.5</v>
      </c>
      <c r="H180" s="739">
        <f t="shared" si="41"/>
        <v>135</v>
      </c>
      <c r="I180" s="740">
        <v>54</v>
      </c>
      <c r="J180" s="741">
        <v>36</v>
      </c>
      <c r="K180" s="733">
        <v>18</v>
      </c>
      <c r="L180" s="733"/>
      <c r="M180" s="742">
        <f t="shared" si="42"/>
        <v>81</v>
      </c>
      <c r="N180" s="732"/>
      <c r="O180" s="733"/>
      <c r="P180" s="734"/>
      <c r="Q180" s="735"/>
      <c r="R180" s="733"/>
      <c r="S180" s="734"/>
      <c r="T180" s="735"/>
      <c r="U180" s="733">
        <v>6</v>
      </c>
      <c r="V180" s="734"/>
      <c r="W180" s="735"/>
      <c r="X180" s="733"/>
      <c r="Y180" s="734"/>
    </row>
    <row r="181" spans="1:25" s="736" customFormat="1" ht="20.25" customHeight="1" x14ac:dyDescent="0.2">
      <c r="A181" s="725" t="s">
        <v>234</v>
      </c>
      <c r="B181" s="737" t="s">
        <v>232</v>
      </c>
      <c r="C181" s="733">
        <v>9</v>
      </c>
      <c r="D181" s="733"/>
      <c r="E181" s="733"/>
      <c r="F181" s="738"/>
      <c r="G181" s="760">
        <v>2</v>
      </c>
      <c r="H181" s="739">
        <f t="shared" si="41"/>
        <v>60</v>
      </c>
      <c r="I181" s="740">
        <v>27</v>
      </c>
      <c r="J181" s="741">
        <v>18</v>
      </c>
      <c r="K181" s="733"/>
      <c r="L181" s="733">
        <v>9</v>
      </c>
      <c r="M181" s="742">
        <f t="shared" si="42"/>
        <v>33</v>
      </c>
      <c r="N181" s="732"/>
      <c r="O181" s="733"/>
      <c r="P181" s="734"/>
      <c r="Q181" s="735"/>
      <c r="R181" s="733"/>
      <c r="S181" s="734"/>
      <c r="T181" s="735"/>
      <c r="U181" s="733"/>
      <c r="V181" s="734">
        <v>4</v>
      </c>
      <c r="W181" s="735"/>
      <c r="X181" s="733"/>
      <c r="Y181" s="734"/>
    </row>
    <row r="182" spans="1:25" ht="24" customHeight="1" x14ac:dyDescent="0.2">
      <c r="A182" s="31" t="s">
        <v>170</v>
      </c>
      <c r="B182" s="17" t="s">
        <v>235</v>
      </c>
      <c r="C182" s="15"/>
      <c r="D182" s="15"/>
      <c r="E182" s="15"/>
      <c r="F182" s="401">
        <v>9</v>
      </c>
      <c r="G182" s="761">
        <v>1</v>
      </c>
      <c r="H182" s="680">
        <f t="shared" si="41"/>
        <v>30</v>
      </c>
      <c r="I182" s="33">
        <v>9</v>
      </c>
      <c r="J182" s="23"/>
      <c r="K182" s="15"/>
      <c r="L182" s="15">
        <v>9</v>
      </c>
      <c r="M182" s="262">
        <f t="shared" si="42"/>
        <v>21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25" ht="29.25" customHeight="1" x14ac:dyDescent="0.2">
      <c r="A183" s="31" t="s">
        <v>171</v>
      </c>
      <c r="B183" s="382" t="s">
        <v>236</v>
      </c>
      <c r="C183" s="80"/>
      <c r="D183" s="80"/>
      <c r="E183" s="80"/>
      <c r="F183" s="400"/>
      <c r="G183" s="574">
        <f>G184+G185</f>
        <v>4</v>
      </c>
      <c r="H183" s="679">
        <f t="shared" si="41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25" ht="20.25" customHeight="1" x14ac:dyDescent="0.2">
      <c r="A184" s="31" t="s">
        <v>172</v>
      </c>
      <c r="B184" s="259" t="s">
        <v>236</v>
      </c>
      <c r="C184" s="15"/>
      <c r="D184" s="15"/>
      <c r="E184" s="15"/>
      <c r="F184" s="401"/>
      <c r="G184" s="665">
        <v>1</v>
      </c>
      <c r="H184" s="680">
        <f t="shared" si="41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25" ht="20.25" customHeight="1" x14ac:dyDescent="0.2">
      <c r="A185" s="31" t="s">
        <v>173</v>
      </c>
      <c r="B185" s="259" t="s">
        <v>236</v>
      </c>
      <c r="C185" s="15">
        <v>12</v>
      </c>
      <c r="D185" s="15"/>
      <c r="E185" s="15"/>
      <c r="F185" s="401"/>
      <c r="G185" s="761">
        <v>3</v>
      </c>
      <c r="H185" s="680">
        <f t="shared" si="41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25" ht="20.25" customHeight="1" x14ac:dyDescent="0.2">
      <c r="A186" s="31" t="s">
        <v>195</v>
      </c>
      <c r="B186" s="382" t="s">
        <v>237</v>
      </c>
      <c r="C186" s="32"/>
      <c r="D186" s="15">
        <v>11</v>
      </c>
      <c r="E186" s="80"/>
      <c r="F186" s="479"/>
      <c r="G186" s="574">
        <v>1</v>
      </c>
      <c r="H186" s="679">
        <f t="shared" si="41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25" s="736" customFormat="1" ht="20.25" customHeight="1" x14ac:dyDescent="0.2">
      <c r="A187" s="725" t="s">
        <v>196</v>
      </c>
      <c r="B187" s="726" t="s">
        <v>238</v>
      </c>
      <c r="C187" s="727"/>
      <c r="D187" s="727"/>
      <c r="E187" s="727"/>
      <c r="F187" s="728"/>
      <c r="G187" s="759">
        <f>G188+G189+G190</f>
        <v>7.5</v>
      </c>
      <c r="H187" s="729">
        <f t="shared" si="41"/>
        <v>225</v>
      </c>
      <c r="I187" s="743">
        <f>I188+I189+I190</f>
        <v>114</v>
      </c>
      <c r="J187" s="743">
        <f>J188+J189</f>
        <v>57</v>
      </c>
      <c r="K187" s="743">
        <f>K188+K189</f>
        <v>33</v>
      </c>
      <c r="L187" s="743">
        <f>L188+L189+L190</f>
        <v>24</v>
      </c>
      <c r="M187" s="744">
        <f>M188+M189+M190</f>
        <v>111</v>
      </c>
      <c r="N187" s="732"/>
      <c r="O187" s="733"/>
      <c r="P187" s="734"/>
      <c r="Q187" s="735"/>
      <c r="R187" s="733"/>
      <c r="S187" s="734"/>
      <c r="T187" s="735"/>
      <c r="U187" s="733"/>
      <c r="V187" s="734"/>
      <c r="W187" s="735"/>
      <c r="X187" s="733"/>
      <c r="Y187" s="734"/>
    </row>
    <row r="188" spans="1:25" s="736" customFormat="1" ht="20.25" customHeight="1" x14ac:dyDescent="0.2">
      <c r="A188" s="725" t="s">
        <v>198</v>
      </c>
      <c r="B188" s="737" t="s">
        <v>238</v>
      </c>
      <c r="C188" s="733"/>
      <c r="D188" s="733">
        <v>9</v>
      </c>
      <c r="E188" s="733"/>
      <c r="F188" s="738"/>
      <c r="G188" s="760">
        <v>3</v>
      </c>
      <c r="H188" s="739">
        <f t="shared" si="41"/>
        <v>90</v>
      </c>
      <c r="I188" s="740">
        <f>J188+K188+L188</f>
        <v>45</v>
      </c>
      <c r="J188" s="741">
        <v>27</v>
      </c>
      <c r="K188" s="733">
        <v>18</v>
      </c>
      <c r="L188" s="733"/>
      <c r="M188" s="734">
        <f>H188-I188</f>
        <v>45</v>
      </c>
      <c r="N188" s="732"/>
      <c r="O188" s="733"/>
      <c r="P188" s="734"/>
      <c r="Q188" s="735"/>
      <c r="R188" s="733"/>
      <c r="S188" s="734"/>
      <c r="T188" s="735"/>
      <c r="U188" s="733"/>
      <c r="V188" s="734">
        <v>7</v>
      </c>
      <c r="W188" s="735"/>
      <c r="X188" s="733"/>
      <c r="Y188" s="734"/>
    </row>
    <row r="189" spans="1:25" s="736" customFormat="1" ht="20.25" customHeight="1" x14ac:dyDescent="0.2">
      <c r="A189" s="725" t="s">
        <v>199</v>
      </c>
      <c r="B189" s="737" t="s">
        <v>238</v>
      </c>
      <c r="C189" s="733">
        <v>10</v>
      </c>
      <c r="D189" s="733"/>
      <c r="E189" s="733"/>
      <c r="F189" s="738"/>
      <c r="G189" s="760">
        <v>3.5</v>
      </c>
      <c r="H189" s="739">
        <f t="shared" si="41"/>
        <v>105</v>
      </c>
      <c r="I189" s="740">
        <f>J189+K189+L189</f>
        <v>60</v>
      </c>
      <c r="J189" s="741">
        <v>30</v>
      </c>
      <c r="K189" s="733">
        <v>15</v>
      </c>
      <c r="L189" s="733">
        <v>15</v>
      </c>
      <c r="M189" s="734">
        <f>H189-I189</f>
        <v>45</v>
      </c>
      <c r="N189" s="732"/>
      <c r="O189" s="733"/>
      <c r="P189" s="734"/>
      <c r="Q189" s="735"/>
      <c r="R189" s="733"/>
      <c r="S189" s="734"/>
      <c r="T189" s="735"/>
      <c r="U189" s="733"/>
      <c r="V189" s="734"/>
      <c r="W189" s="735">
        <v>4</v>
      </c>
      <c r="X189" s="733"/>
      <c r="Y189" s="734"/>
    </row>
    <row r="190" spans="1:25" ht="34.5" customHeight="1" x14ac:dyDescent="0.2">
      <c r="A190" s="31" t="s">
        <v>197</v>
      </c>
      <c r="B190" s="480" t="s">
        <v>239</v>
      </c>
      <c r="C190" s="481"/>
      <c r="D190" s="481"/>
      <c r="E190" s="481"/>
      <c r="F190" s="482">
        <v>11</v>
      </c>
      <c r="G190" s="762">
        <v>1</v>
      </c>
      <c r="H190" s="681">
        <f t="shared" si="41"/>
        <v>30</v>
      </c>
      <c r="I190" s="483">
        <v>9</v>
      </c>
      <c r="J190" s="474"/>
      <c r="K190" s="481"/>
      <c r="L190" s="481">
        <v>9</v>
      </c>
      <c r="M190" s="682">
        <f>H190-I190</f>
        <v>21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25" ht="37.5" customHeight="1" x14ac:dyDescent="0.2">
      <c r="A191" s="31" t="s">
        <v>240</v>
      </c>
      <c r="B191" s="382" t="s">
        <v>241</v>
      </c>
      <c r="C191" s="15">
        <v>8</v>
      </c>
      <c r="D191" s="15"/>
      <c r="E191" s="15"/>
      <c r="F191" s="400"/>
      <c r="G191" s="763">
        <v>5</v>
      </c>
      <c r="H191" s="679">
        <f t="shared" si="41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25" ht="27.75" customHeight="1" x14ac:dyDescent="0.2">
      <c r="A192" s="31" t="s">
        <v>242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41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25" ht="20.25" customHeight="1" x14ac:dyDescent="0.2">
      <c r="A193" s="31" t="s">
        <v>243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41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25" ht="20.25" customHeight="1" x14ac:dyDescent="0.2">
      <c r="A194" s="31" t="s">
        <v>244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41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25" ht="20.25" customHeight="1" x14ac:dyDescent="0.2">
      <c r="A195" s="31" t="s">
        <v>245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41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25" ht="20.25" customHeight="1" x14ac:dyDescent="0.2">
      <c r="A196" s="31" t="s">
        <v>246</v>
      </c>
      <c r="B196" s="382" t="s">
        <v>247</v>
      </c>
      <c r="C196" s="15"/>
      <c r="D196" s="15"/>
      <c r="E196" s="15"/>
      <c r="F196" s="400"/>
      <c r="G196" s="574">
        <f>G197+G198</f>
        <v>4.5</v>
      </c>
      <c r="H196" s="679">
        <f t="shared" si="41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25" ht="20.25" customHeight="1" x14ac:dyDescent="0.2">
      <c r="A197" s="31" t="s">
        <v>248</v>
      </c>
      <c r="B197" s="259" t="s">
        <v>247</v>
      </c>
      <c r="C197" s="15"/>
      <c r="D197" s="15">
        <v>10</v>
      </c>
      <c r="E197" s="15"/>
      <c r="F197" s="401"/>
      <c r="G197" s="665">
        <v>2.5</v>
      </c>
      <c r="H197" s="680">
        <f t="shared" si="41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25" ht="20.25" customHeight="1" x14ac:dyDescent="0.2">
      <c r="A198" s="31" t="s">
        <v>249</v>
      </c>
      <c r="B198" s="259" t="s">
        <v>247</v>
      </c>
      <c r="C198" s="15">
        <v>11</v>
      </c>
      <c r="D198" s="15"/>
      <c r="E198" s="15"/>
      <c r="F198" s="401"/>
      <c r="G198" s="665">
        <v>2</v>
      </c>
      <c r="H198" s="680">
        <f t="shared" si="41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25" ht="42.75" customHeight="1" x14ac:dyDescent="0.2">
      <c r="A199" s="31" t="s">
        <v>250</v>
      </c>
      <c r="B199" s="382" t="s">
        <v>251</v>
      </c>
      <c r="C199" s="15">
        <v>7</v>
      </c>
      <c r="D199" s="15"/>
      <c r="E199" s="15"/>
      <c r="F199" s="400"/>
      <c r="G199" s="763">
        <v>7.5</v>
      </c>
      <c r="H199" s="679">
        <f t="shared" si="41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25" ht="30" customHeight="1" x14ac:dyDescent="0.2">
      <c r="A200" s="31" t="s">
        <v>252</v>
      </c>
      <c r="B200" s="382" t="s">
        <v>253</v>
      </c>
      <c r="C200" s="15">
        <v>7</v>
      </c>
      <c r="D200" s="15"/>
      <c r="E200" s="15"/>
      <c r="F200" s="400"/>
      <c r="G200" s="763">
        <v>8</v>
      </c>
      <c r="H200" s="679">
        <f t="shared" si="41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25" ht="38.25" customHeight="1" x14ac:dyDescent="0.2">
      <c r="A201" s="31" t="s">
        <v>254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43">H202+H203+H204</f>
        <v>240</v>
      </c>
      <c r="I201" s="85">
        <f t="shared" si="43"/>
        <v>147</v>
      </c>
      <c r="J201" s="85">
        <f t="shared" si="43"/>
        <v>99</v>
      </c>
      <c r="K201" s="85">
        <f t="shared" si="43"/>
        <v>33</v>
      </c>
      <c r="L201" s="85">
        <f t="shared" si="43"/>
        <v>15</v>
      </c>
      <c r="M201" s="471">
        <f t="shared" si="43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</row>
    <row r="202" spans="1:25" ht="33.75" customHeight="1" x14ac:dyDescent="0.2">
      <c r="A202" s="31" t="s">
        <v>255</v>
      </c>
      <c r="B202" s="259" t="s">
        <v>256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</row>
    <row r="203" spans="1:25" ht="31.5" customHeight="1" x14ac:dyDescent="0.2">
      <c r="A203" s="31" t="s">
        <v>257</v>
      </c>
      <c r="B203" s="259" t="s">
        <v>258</v>
      </c>
      <c r="C203" s="80"/>
      <c r="D203" s="80"/>
      <c r="E203" s="80"/>
      <c r="F203" s="400"/>
      <c r="G203" s="763">
        <v>2</v>
      </c>
      <c r="H203" s="679">
        <f t="shared" ref="H203:H213" si="44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</row>
    <row r="204" spans="1:25" ht="31.5" customHeight="1" x14ac:dyDescent="0.2">
      <c r="A204" s="31"/>
      <c r="B204" s="259" t="s">
        <v>258</v>
      </c>
      <c r="C204" s="80">
        <v>6</v>
      </c>
      <c r="D204" s="80"/>
      <c r="E204" s="80"/>
      <c r="F204" s="400"/>
      <c r="G204" s="763">
        <v>2</v>
      </c>
      <c r="H204" s="679">
        <f t="shared" si="44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</row>
    <row r="205" spans="1:25" ht="31.5" customHeight="1" x14ac:dyDescent="0.2">
      <c r="A205" s="31" t="s">
        <v>259</v>
      </c>
      <c r="B205" s="382" t="s">
        <v>260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45">H208+H207+H209+H206</f>
        <v>255</v>
      </c>
      <c r="I205" s="24">
        <f t="shared" si="45"/>
        <v>138</v>
      </c>
      <c r="J205" s="24">
        <f t="shared" si="45"/>
        <v>75</v>
      </c>
      <c r="K205" s="24">
        <f t="shared" si="45"/>
        <v>18</v>
      </c>
      <c r="L205" s="24">
        <f t="shared" si="45"/>
        <v>45</v>
      </c>
      <c r="M205" s="685">
        <f t="shared" si="45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</row>
    <row r="206" spans="1:25" ht="29.25" customHeight="1" x14ac:dyDescent="0.2">
      <c r="A206" s="31"/>
      <c r="B206" s="259" t="s">
        <v>260</v>
      </c>
      <c r="C206" s="80"/>
      <c r="D206" s="80">
        <v>5</v>
      </c>
      <c r="E206" s="80"/>
      <c r="F206" s="400"/>
      <c r="G206" s="326">
        <v>2</v>
      </c>
      <c r="H206" s="679">
        <f t="shared" si="44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</row>
    <row r="207" spans="1:25" ht="29.25" customHeight="1" x14ac:dyDescent="0.2">
      <c r="A207" s="31" t="s">
        <v>261</v>
      </c>
      <c r="B207" s="259" t="s">
        <v>260</v>
      </c>
      <c r="C207" s="15"/>
      <c r="D207" s="80">
        <v>6</v>
      </c>
      <c r="E207" s="15"/>
      <c r="F207" s="401"/>
      <c r="G207" s="288">
        <v>1.5</v>
      </c>
      <c r="H207" s="680">
        <f t="shared" si="44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25" ht="20.25" customHeight="1" x14ac:dyDescent="0.2">
      <c r="A208" s="31" t="s">
        <v>262</v>
      </c>
      <c r="B208" s="259" t="s">
        <v>260</v>
      </c>
      <c r="C208" s="15">
        <v>7</v>
      </c>
      <c r="D208" s="15"/>
      <c r="E208" s="15"/>
      <c r="F208" s="401"/>
      <c r="G208" s="758">
        <v>4</v>
      </c>
      <c r="H208" s="680">
        <f t="shared" si="44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28" ht="38.25" customHeight="1" x14ac:dyDescent="0.2">
      <c r="A209" s="31" t="s">
        <v>263</v>
      </c>
      <c r="B209" s="17" t="s">
        <v>264</v>
      </c>
      <c r="C209" s="15"/>
      <c r="D209" s="15"/>
      <c r="E209" s="15"/>
      <c r="F209" s="401">
        <v>7</v>
      </c>
      <c r="G209" s="288">
        <v>1</v>
      </c>
      <c r="H209" s="680">
        <f t="shared" si="44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</row>
    <row r="210" spans="1:28" s="736" customFormat="1" ht="27" customHeight="1" x14ac:dyDescent="0.2">
      <c r="A210" s="725" t="s">
        <v>265</v>
      </c>
      <c r="B210" s="726" t="s">
        <v>266</v>
      </c>
      <c r="C210" s="727"/>
      <c r="D210" s="727"/>
      <c r="E210" s="727"/>
      <c r="F210" s="728"/>
      <c r="G210" s="759">
        <f>G211+G212+G213</f>
        <v>10</v>
      </c>
      <c r="H210" s="729">
        <f t="shared" si="44"/>
        <v>300</v>
      </c>
      <c r="I210" s="743">
        <f>I211+I212+I213</f>
        <v>168</v>
      </c>
      <c r="J210" s="743">
        <f>J211+J212</f>
        <v>108</v>
      </c>
      <c r="K210" s="743">
        <f>K211+K212+K213</f>
        <v>18</v>
      </c>
      <c r="L210" s="743">
        <f>L211+L212+L213</f>
        <v>42</v>
      </c>
      <c r="M210" s="744">
        <f>M211+M212+M213</f>
        <v>132</v>
      </c>
      <c r="N210" s="732"/>
      <c r="O210" s="733"/>
      <c r="P210" s="734"/>
      <c r="Q210" s="735"/>
      <c r="R210" s="733"/>
      <c r="S210" s="734"/>
      <c r="T210" s="735"/>
      <c r="U210" s="733"/>
      <c r="V210" s="734"/>
      <c r="W210" s="735"/>
      <c r="X210" s="733"/>
      <c r="Y210" s="734"/>
    </row>
    <row r="211" spans="1:28" s="736" customFormat="1" ht="20.25" customHeight="1" x14ac:dyDescent="0.2">
      <c r="A211" s="725" t="s">
        <v>267</v>
      </c>
      <c r="B211" s="737" t="s">
        <v>266</v>
      </c>
      <c r="C211" s="733"/>
      <c r="D211" s="733">
        <v>8</v>
      </c>
      <c r="E211" s="733"/>
      <c r="F211" s="738"/>
      <c r="G211" s="760">
        <v>5</v>
      </c>
      <c r="H211" s="739">
        <f t="shared" si="44"/>
        <v>150</v>
      </c>
      <c r="I211" s="740">
        <v>72</v>
      </c>
      <c r="J211" s="741">
        <v>54</v>
      </c>
      <c r="K211" s="733">
        <v>18</v>
      </c>
      <c r="L211" s="733"/>
      <c r="M211" s="745">
        <f>H211-I211</f>
        <v>78</v>
      </c>
      <c r="N211" s="732"/>
      <c r="O211" s="733"/>
      <c r="P211" s="734"/>
      <c r="Q211" s="735"/>
      <c r="R211" s="733"/>
      <c r="S211" s="734"/>
      <c r="T211" s="735"/>
      <c r="U211" s="733">
        <v>8</v>
      </c>
      <c r="V211" s="734"/>
      <c r="W211" s="735"/>
      <c r="X211" s="733"/>
      <c r="Y211" s="734"/>
    </row>
    <row r="212" spans="1:28" s="736" customFormat="1" ht="20.25" customHeight="1" x14ac:dyDescent="0.2">
      <c r="A212" s="725" t="s">
        <v>268</v>
      </c>
      <c r="B212" s="737" t="s">
        <v>266</v>
      </c>
      <c r="C212" s="733">
        <v>9</v>
      </c>
      <c r="D212" s="733"/>
      <c r="E212" s="733"/>
      <c r="F212" s="738"/>
      <c r="G212" s="760">
        <v>4</v>
      </c>
      <c r="H212" s="739">
        <f t="shared" si="44"/>
        <v>120</v>
      </c>
      <c r="I212" s="740">
        <v>81</v>
      </c>
      <c r="J212" s="741">
        <v>54</v>
      </c>
      <c r="K212" s="733"/>
      <c r="L212" s="733">
        <v>27</v>
      </c>
      <c r="M212" s="745">
        <f>H212-I212</f>
        <v>39</v>
      </c>
      <c r="N212" s="732"/>
      <c r="O212" s="733"/>
      <c r="P212" s="734"/>
      <c r="Q212" s="735"/>
      <c r="R212" s="733"/>
      <c r="S212" s="734"/>
      <c r="T212" s="735"/>
      <c r="U212" s="733"/>
      <c r="V212" s="734">
        <v>6</v>
      </c>
      <c r="W212" s="735"/>
      <c r="X212" s="733"/>
      <c r="Y212" s="734"/>
    </row>
    <row r="213" spans="1:28" ht="20.25" customHeight="1" x14ac:dyDescent="0.2">
      <c r="A213" s="31" t="s">
        <v>269</v>
      </c>
      <c r="B213" s="17" t="s">
        <v>270</v>
      </c>
      <c r="C213" s="15"/>
      <c r="D213" s="15"/>
      <c r="E213" s="15"/>
      <c r="F213" s="401">
        <v>10</v>
      </c>
      <c r="G213" s="761">
        <v>1</v>
      </c>
      <c r="H213" s="680">
        <f t="shared" si="44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</row>
    <row r="214" spans="1:28" ht="20.25" customHeight="1" x14ac:dyDescent="0.2">
      <c r="A214" s="287" t="s">
        <v>205</v>
      </c>
      <c r="B214" s="289" t="s">
        <v>271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</row>
    <row r="215" spans="1:28" ht="39.75" customHeight="1" thickBot="1" x14ac:dyDescent="0.25">
      <c r="A215" s="287" t="s">
        <v>206</v>
      </c>
      <c r="B215" s="292" t="s">
        <v>272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28" ht="16.5" thickBot="1" x14ac:dyDescent="0.25">
      <c r="A216" s="80" t="s">
        <v>24</v>
      </c>
      <c r="B216" s="2005" t="s">
        <v>273</v>
      </c>
      <c r="C216" s="2006"/>
      <c r="D216" s="300" t="s">
        <v>274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28" ht="16.5" thickBot="1" x14ac:dyDescent="0.3">
      <c r="A217" s="80">
        <v>2</v>
      </c>
      <c r="B217" s="1991" t="s">
        <v>275</v>
      </c>
      <c r="C217" s="1992"/>
      <c r="D217" s="311" t="s">
        <v>276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</row>
    <row r="218" spans="1:28" ht="16.5" thickBot="1" x14ac:dyDescent="0.25">
      <c r="A218" s="1954" t="s">
        <v>297</v>
      </c>
      <c r="B218" s="1955"/>
      <c r="C218" s="1955"/>
      <c r="D218" s="1955"/>
      <c r="E218" s="1955"/>
      <c r="F218" s="1979"/>
      <c r="G218" s="409">
        <f>G174+G175+G178+G179+G183+G186+G187+G191+G192+G196+G199+G200+G201+G205+G210+G214+G215+G216+G217</f>
        <v>96</v>
      </c>
      <c r="H218" s="422">
        <f t="shared" ref="H218:M218" si="46">H174+H175+H178+H179+H183+H186+H187+H191+H192+H196+H199+H200+H201+H205+H210+H214+H215+H216+H217</f>
        <v>2880</v>
      </c>
      <c r="I218" s="423">
        <f t="shared" si="46"/>
        <v>1498</v>
      </c>
      <c r="J218" s="423">
        <f t="shared" si="46"/>
        <v>982</v>
      </c>
      <c r="K218" s="423">
        <f t="shared" si="46"/>
        <v>283</v>
      </c>
      <c r="L218" s="423">
        <f t="shared" si="46"/>
        <v>233</v>
      </c>
      <c r="M218" s="423">
        <f t="shared" si="46"/>
        <v>1382</v>
      </c>
      <c r="N218" s="424">
        <f t="shared" ref="N218:Y218" si="47">SUM(N174:N217)</f>
        <v>0</v>
      </c>
      <c r="O218" s="424">
        <f t="shared" si="47"/>
        <v>0</v>
      </c>
      <c r="P218" s="424">
        <f t="shared" si="47"/>
        <v>0</v>
      </c>
      <c r="Q218" s="424">
        <f t="shared" si="47"/>
        <v>5</v>
      </c>
      <c r="R218" s="424">
        <f t="shared" si="47"/>
        <v>8</v>
      </c>
      <c r="S218" s="424">
        <f t="shared" si="47"/>
        <v>7</v>
      </c>
      <c r="T218" s="424">
        <f t="shared" si="47"/>
        <v>22</v>
      </c>
      <c r="U218" s="424">
        <f t="shared" si="47"/>
        <v>22</v>
      </c>
      <c r="V218" s="424">
        <f t="shared" si="47"/>
        <v>22</v>
      </c>
      <c r="W218" s="424">
        <f t="shared" si="47"/>
        <v>22</v>
      </c>
      <c r="X218" s="424">
        <f t="shared" si="47"/>
        <v>16</v>
      </c>
      <c r="Y218" s="425">
        <f t="shared" si="47"/>
        <v>11</v>
      </c>
      <c r="Z218" s="310"/>
      <c r="AA218" s="575"/>
      <c r="AB218" s="576"/>
    </row>
    <row r="219" spans="1:28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</row>
    <row r="220" spans="1:28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277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</row>
    <row r="221" spans="1:28" ht="39" customHeight="1" x14ac:dyDescent="0.2">
      <c r="A221" s="430" t="s">
        <v>204</v>
      </c>
      <c r="B221" s="431" t="s">
        <v>278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</row>
    <row r="222" spans="1:28" ht="46.5" customHeight="1" x14ac:dyDescent="0.2">
      <c r="A222" s="435" t="s">
        <v>205</v>
      </c>
      <c r="B222" s="324" t="s">
        <v>279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</row>
    <row r="223" spans="1:28" ht="25.5" customHeight="1" x14ac:dyDescent="0.2">
      <c r="A223" s="435" t="s">
        <v>206</v>
      </c>
      <c r="B223" s="325" t="s">
        <v>280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28" ht="31.5" x14ac:dyDescent="0.2">
      <c r="A224" s="435" t="s">
        <v>281</v>
      </c>
      <c r="B224" s="329" t="s">
        <v>282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</row>
    <row r="225" spans="1:28" ht="31.5" x14ac:dyDescent="0.2">
      <c r="A225" s="435" t="s">
        <v>283</v>
      </c>
      <c r="B225" s="330" t="s">
        <v>284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</row>
    <row r="226" spans="1:28" ht="32.25" thickBot="1" x14ac:dyDescent="0.25">
      <c r="A226" s="436" t="s">
        <v>285</v>
      </c>
      <c r="B226" s="437" t="s">
        <v>286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</row>
    <row r="227" spans="1:28" ht="16.5" thickBot="1" x14ac:dyDescent="0.25">
      <c r="A227" s="111"/>
      <c r="B227" s="331"/>
      <c r="C227" s="579"/>
      <c r="D227" s="148"/>
      <c r="E227" s="579"/>
      <c r="F227" s="580"/>
      <c r="G227" s="320" t="s">
        <v>300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</row>
    <row r="228" spans="1:28" ht="47.25" x14ac:dyDescent="0.2">
      <c r="A228" s="686" t="s">
        <v>204</v>
      </c>
      <c r="B228" s="687" t="s">
        <v>409</v>
      </c>
      <c r="C228" s="688"/>
      <c r="D228" s="689">
        <v>9</v>
      </c>
      <c r="E228" s="689"/>
      <c r="F228" s="690"/>
      <c r="G228" s="691">
        <v>1.5</v>
      </c>
      <c r="H228" s="692">
        <v>45</v>
      </c>
      <c r="I228" s="693">
        <f>J228+K228+L228</f>
        <v>18</v>
      </c>
      <c r="J228" s="689">
        <v>2</v>
      </c>
      <c r="K228" s="689"/>
      <c r="L228" s="689">
        <v>16</v>
      </c>
      <c r="M228" s="69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</row>
    <row r="229" spans="1:28" ht="47.25" x14ac:dyDescent="0.2">
      <c r="A229" s="695" t="s">
        <v>205</v>
      </c>
      <c r="B229" s="720" t="s">
        <v>410</v>
      </c>
      <c r="C229" s="697"/>
      <c r="D229" s="698">
        <v>9</v>
      </c>
      <c r="E229" s="698"/>
      <c r="F229" s="699"/>
      <c r="G229" s="721">
        <v>1.5</v>
      </c>
      <c r="H229" s="697">
        <v>45</v>
      </c>
      <c r="I229" s="722">
        <f>J229+K229+L229</f>
        <v>18</v>
      </c>
      <c r="J229" s="698">
        <v>2</v>
      </c>
      <c r="K229" s="698"/>
      <c r="L229" s="698">
        <v>16</v>
      </c>
      <c r="M229" s="723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</row>
    <row r="230" spans="1:28" ht="15.75" x14ac:dyDescent="0.2">
      <c r="A230" s="695" t="s">
        <v>206</v>
      </c>
      <c r="B230" s="696" t="s">
        <v>287</v>
      </c>
      <c r="C230" s="697"/>
      <c r="D230" s="698"/>
      <c r="E230" s="698"/>
      <c r="F230" s="699"/>
      <c r="G230" s="700">
        <f>G231+G232+G233</f>
        <v>4</v>
      </c>
      <c r="H230" s="701">
        <f>H231+H232+H233</f>
        <v>120</v>
      </c>
      <c r="I230" s="702">
        <f>I231+I232+I233</f>
        <v>57</v>
      </c>
      <c r="J230" s="703">
        <f>J231+J232+J233</f>
        <v>6</v>
      </c>
      <c r="K230" s="703"/>
      <c r="L230" s="703">
        <f>L231+L232+L233</f>
        <v>51</v>
      </c>
      <c r="M230" s="704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28" ht="15.75" x14ac:dyDescent="0.2">
      <c r="A231" s="695" t="s">
        <v>281</v>
      </c>
      <c r="B231" s="705" t="s">
        <v>288</v>
      </c>
      <c r="C231" s="706"/>
      <c r="D231" s="707">
        <v>10</v>
      </c>
      <c r="E231" s="707"/>
      <c r="F231" s="708"/>
      <c r="G231" s="709">
        <v>2</v>
      </c>
      <c r="H231" s="706">
        <v>60</v>
      </c>
      <c r="I231" s="710">
        <v>30</v>
      </c>
      <c r="J231" s="707">
        <v>4</v>
      </c>
      <c r="K231" s="707"/>
      <c r="L231" s="707">
        <v>26</v>
      </c>
      <c r="M231" s="711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28" ht="15.75" x14ac:dyDescent="0.2">
      <c r="A232" s="695" t="s">
        <v>283</v>
      </c>
      <c r="B232" s="712" t="s">
        <v>289</v>
      </c>
      <c r="C232" s="706"/>
      <c r="D232" s="707"/>
      <c r="E232" s="707"/>
      <c r="F232" s="708"/>
      <c r="G232" s="709">
        <v>0.5</v>
      </c>
      <c r="H232" s="706">
        <v>15</v>
      </c>
      <c r="I232" s="710">
        <v>9</v>
      </c>
      <c r="J232" s="707"/>
      <c r="K232" s="707"/>
      <c r="L232" s="707">
        <v>9</v>
      </c>
      <c r="M232" s="713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28" ht="16.5" thickBot="1" x14ac:dyDescent="0.25">
      <c r="A233" s="714" t="s">
        <v>285</v>
      </c>
      <c r="B233" s="715" t="s">
        <v>290</v>
      </c>
      <c r="C233" s="716"/>
      <c r="D233" s="716">
        <v>12</v>
      </c>
      <c r="E233" s="716"/>
      <c r="F233" s="717"/>
      <c r="G233" s="718">
        <v>1.5</v>
      </c>
      <c r="H233" s="716">
        <v>45</v>
      </c>
      <c r="I233" s="719">
        <v>18</v>
      </c>
      <c r="J233" s="716">
        <v>2</v>
      </c>
      <c r="K233" s="716"/>
      <c r="L233" s="716">
        <v>16</v>
      </c>
      <c r="M233" s="716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28" ht="16.5" thickBot="1" x14ac:dyDescent="0.25">
      <c r="A234" s="457"/>
      <c r="B234" s="458"/>
      <c r="C234" s="266"/>
      <c r="D234" s="266"/>
      <c r="E234" s="266"/>
      <c r="F234" s="293"/>
      <c r="G234" s="271" t="s">
        <v>323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28" ht="15.75" x14ac:dyDescent="0.2">
      <c r="A235" s="426" t="s">
        <v>204</v>
      </c>
      <c r="B235" s="427" t="s">
        <v>324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28" ht="15.75" x14ac:dyDescent="0.2">
      <c r="A236" s="83" t="s">
        <v>205</v>
      </c>
      <c r="B236" s="461" t="s">
        <v>325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</row>
    <row r="237" spans="1:28" ht="32.25" thickBot="1" x14ac:dyDescent="0.25">
      <c r="A237" s="583" t="s">
        <v>206</v>
      </c>
      <c r="B237" s="584" t="s">
        <v>326</v>
      </c>
      <c r="C237" s="438"/>
      <c r="D237" s="21" t="s">
        <v>327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</row>
    <row r="238" spans="1:28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</row>
    <row r="239" spans="1:28" ht="19.5" thickBot="1" x14ac:dyDescent="0.25">
      <c r="A239" s="2000" t="s">
        <v>291</v>
      </c>
      <c r="B239" s="2001"/>
      <c r="C239" s="2001"/>
      <c r="D239" s="2001"/>
      <c r="E239" s="2001"/>
      <c r="F239" s="2001"/>
      <c r="G239" s="2001"/>
      <c r="H239" s="2001"/>
      <c r="I239" s="2001"/>
      <c r="J239" s="2001"/>
      <c r="K239" s="2001"/>
      <c r="L239" s="2001"/>
      <c r="M239" s="2001"/>
      <c r="N239" s="2001"/>
      <c r="O239" s="2001"/>
      <c r="P239" s="2001"/>
      <c r="Q239" s="2001"/>
      <c r="R239" s="2001"/>
      <c r="S239" s="2001"/>
      <c r="T239" s="2001"/>
      <c r="U239" s="2001"/>
      <c r="V239" s="2001"/>
      <c r="W239" s="2001"/>
      <c r="X239" s="2001"/>
      <c r="Y239" s="2002"/>
      <c r="Z239" s="266"/>
      <c r="AA239" s="266"/>
      <c r="AB239" s="266"/>
    </row>
    <row r="240" spans="1:28" s="774" customFormat="1" ht="15.75" customHeight="1" thickBot="1" x14ac:dyDescent="0.25">
      <c r="A240" s="686" t="s">
        <v>64</v>
      </c>
      <c r="B240" s="775" t="s">
        <v>48</v>
      </c>
      <c r="C240" s="776"/>
      <c r="D240" s="777">
        <v>3</v>
      </c>
      <c r="E240" s="689"/>
      <c r="F240" s="689"/>
      <c r="G240" s="777">
        <v>2</v>
      </c>
      <c r="H240" s="689">
        <f>PRODUCT(G240,30)</f>
        <v>60</v>
      </c>
      <c r="I240" s="689">
        <v>40</v>
      </c>
      <c r="J240" s="776"/>
      <c r="K240" s="776"/>
      <c r="L240" s="777">
        <v>40</v>
      </c>
      <c r="M240" s="689">
        <f>H240-I240</f>
        <v>20</v>
      </c>
      <c r="N240" s="778" t="s">
        <v>63</v>
      </c>
      <c r="O240" s="779" t="s">
        <v>63</v>
      </c>
      <c r="P240" s="780"/>
      <c r="Q240" s="778" t="s">
        <v>63</v>
      </c>
      <c r="R240" s="779" t="s">
        <v>63</v>
      </c>
      <c r="S240" s="780" t="s">
        <v>63</v>
      </c>
      <c r="T240" s="778" t="s">
        <v>63</v>
      </c>
      <c r="U240" s="779" t="s">
        <v>63</v>
      </c>
      <c r="V240" s="780" t="s">
        <v>63</v>
      </c>
      <c r="W240" s="781" t="s">
        <v>63</v>
      </c>
      <c r="X240" s="779" t="s">
        <v>63</v>
      </c>
      <c r="Y240" s="780" t="s">
        <v>63</v>
      </c>
    </row>
    <row r="241" spans="1:38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</row>
    <row r="242" spans="1:38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38" ht="16.5" thickBot="1" x14ac:dyDescent="0.25">
      <c r="A243" s="92" t="s">
        <v>293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38" ht="19.5" customHeight="1" thickBot="1" x14ac:dyDescent="0.25">
      <c r="A244" s="1988" t="s">
        <v>185</v>
      </c>
      <c r="B244" s="1989"/>
      <c r="C244" s="1989"/>
      <c r="D244" s="1989"/>
      <c r="E244" s="1989"/>
      <c r="F244" s="1990"/>
      <c r="G244" s="441">
        <f>G240+G241+G242+G243</f>
        <v>17.5</v>
      </c>
      <c r="H244" s="132">
        <f t="shared" ref="H244:M244" si="48">H240+H241+H242+H243</f>
        <v>525</v>
      </c>
      <c r="I244" s="132">
        <f t="shared" si="48"/>
        <v>220</v>
      </c>
      <c r="J244" s="132">
        <f t="shared" si="48"/>
        <v>0</v>
      </c>
      <c r="K244" s="132">
        <f t="shared" si="48"/>
        <v>0</v>
      </c>
      <c r="L244" s="132">
        <f t="shared" si="48"/>
        <v>220</v>
      </c>
      <c r="M244" s="132">
        <f t="shared" si="48"/>
        <v>305</v>
      </c>
      <c r="N244" s="124">
        <f t="shared" ref="N244:Y244" si="49">SUM(N240:N243)</f>
        <v>0</v>
      </c>
      <c r="O244" s="129">
        <f t="shared" si="49"/>
        <v>0</v>
      </c>
      <c r="P244" s="130">
        <f t="shared" si="49"/>
        <v>0</v>
      </c>
      <c r="Q244" s="124">
        <f t="shared" si="49"/>
        <v>0</v>
      </c>
      <c r="R244" s="129">
        <f t="shared" si="49"/>
        <v>0</v>
      </c>
      <c r="S244" s="130">
        <f t="shared" si="49"/>
        <v>0</v>
      </c>
      <c r="T244" s="124">
        <f t="shared" si="49"/>
        <v>0</v>
      </c>
      <c r="U244" s="129">
        <f t="shared" si="49"/>
        <v>0</v>
      </c>
      <c r="V244" s="130">
        <f t="shared" si="49"/>
        <v>0</v>
      </c>
      <c r="W244" s="134">
        <f t="shared" si="49"/>
        <v>0</v>
      </c>
      <c r="X244" s="129">
        <f t="shared" si="49"/>
        <v>0</v>
      </c>
      <c r="Y244" s="130">
        <f t="shared" si="49"/>
        <v>0</v>
      </c>
    </row>
    <row r="245" spans="1:38" ht="18" x14ac:dyDescent="0.2">
      <c r="A245" s="1980" t="s">
        <v>313</v>
      </c>
      <c r="B245" s="1981"/>
      <c r="C245" s="1981"/>
      <c r="D245" s="1981"/>
      <c r="E245" s="1981"/>
      <c r="F245" s="1981"/>
      <c r="G245" s="1981"/>
      <c r="H245" s="1981"/>
      <c r="I245" s="1981"/>
      <c r="J245" s="1981"/>
      <c r="K245" s="1981"/>
      <c r="L245" s="1981"/>
      <c r="M245" s="1981"/>
      <c r="N245" s="1981"/>
      <c r="O245" s="1981"/>
      <c r="P245" s="1981"/>
      <c r="Q245" s="1981"/>
      <c r="R245" s="1981"/>
      <c r="S245" s="1981"/>
      <c r="T245" s="1981"/>
      <c r="U245" s="1981"/>
      <c r="V245" s="1981"/>
      <c r="W245" s="1981"/>
      <c r="X245" s="1981"/>
      <c r="Y245" s="1981"/>
    </row>
    <row r="246" spans="1:38" s="774" customFormat="1" ht="16.5" customHeight="1" x14ac:dyDescent="0.2">
      <c r="A246" s="764" t="s">
        <v>64</v>
      </c>
      <c r="B246" s="765" t="s">
        <v>48</v>
      </c>
      <c r="C246" s="750"/>
      <c r="D246" s="766" t="s">
        <v>40</v>
      </c>
      <c r="E246" s="766"/>
      <c r="F246" s="767"/>
      <c r="G246" s="768">
        <v>2</v>
      </c>
      <c r="H246" s="496">
        <f>G246*30</f>
        <v>60</v>
      </c>
      <c r="I246" s="770">
        <v>40</v>
      </c>
      <c r="J246" s="769"/>
      <c r="K246" s="750"/>
      <c r="L246" s="750">
        <v>40</v>
      </c>
      <c r="M246" s="771">
        <f>H246-I246</f>
        <v>20</v>
      </c>
      <c r="N246" s="772"/>
      <c r="O246" s="773"/>
      <c r="P246" s="773"/>
      <c r="Q246" s="773"/>
      <c r="R246" s="773"/>
      <c r="S246" s="773"/>
      <c r="T246" s="773"/>
      <c r="U246" s="773"/>
      <c r="V246" s="773"/>
      <c r="W246" s="773"/>
      <c r="X246" s="773"/>
      <c r="Y246" s="773"/>
    </row>
    <row r="247" spans="1:38" s="513" customFormat="1" ht="15.75" x14ac:dyDescent="0.2">
      <c r="A247" s="31" t="s">
        <v>65</v>
      </c>
      <c r="B247" s="486" t="s">
        <v>49</v>
      </c>
      <c r="C247" s="487"/>
      <c r="D247" s="488" t="s">
        <v>292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38" ht="26.25" customHeight="1" x14ac:dyDescent="0.2">
      <c r="A248" s="31" t="s">
        <v>181</v>
      </c>
      <c r="B248" s="491" t="s">
        <v>26</v>
      </c>
      <c r="C248" s="492"/>
      <c r="D248" s="493" t="s">
        <v>225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38" ht="16.5" thickBot="1" x14ac:dyDescent="0.25">
      <c r="A249" s="31" t="s">
        <v>293</v>
      </c>
      <c r="B249" s="499" t="s">
        <v>23</v>
      </c>
      <c r="C249" s="492"/>
      <c r="D249" s="493" t="s">
        <v>225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38" ht="16.5" thickBot="1" x14ac:dyDescent="0.25">
      <c r="A250" s="1985" t="s">
        <v>37</v>
      </c>
      <c r="B250" s="1986"/>
      <c r="C250" s="1986"/>
      <c r="D250" s="1986"/>
      <c r="E250" s="1986"/>
      <c r="F250" s="1987"/>
      <c r="G250" s="242">
        <f>SUM(G246:G249)</f>
        <v>17.5</v>
      </c>
      <c r="H250" s="243">
        <f t="shared" ref="H250:M250" si="50">SUM(H245:H249)</f>
        <v>525</v>
      </c>
      <c r="I250" s="243">
        <f t="shared" si="50"/>
        <v>220</v>
      </c>
      <c r="J250" s="243">
        <f t="shared" si="50"/>
        <v>0</v>
      </c>
      <c r="K250" s="243">
        <f t="shared" si="50"/>
        <v>0</v>
      </c>
      <c r="L250" s="243">
        <f t="shared" si="50"/>
        <v>220</v>
      </c>
      <c r="M250" s="243">
        <f t="shared" si="50"/>
        <v>305</v>
      </c>
      <c r="N250" s="242">
        <f t="shared" ref="N250:AB251" si="51">SUM(N248:N249)</f>
        <v>0</v>
      </c>
      <c r="O250" s="242">
        <f t="shared" si="51"/>
        <v>0</v>
      </c>
      <c r="P250" s="242">
        <f t="shared" si="51"/>
        <v>0</v>
      </c>
      <c r="Q250" s="242">
        <f t="shared" si="51"/>
        <v>0</v>
      </c>
      <c r="R250" s="242">
        <f t="shared" si="51"/>
        <v>0</v>
      </c>
      <c r="S250" s="242">
        <f t="shared" si="51"/>
        <v>0</v>
      </c>
      <c r="T250" s="242">
        <f t="shared" si="51"/>
        <v>0</v>
      </c>
      <c r="U250" s="242">
        <f t="shared" si="51"/>
        <v>0</v>
      </c>
      <c r="V250" s="242">
        <f t="shared" si="51"/>
        <v>0</v>
      </c>
      <c r="W250" s="242">
        <f t="shared" si="51"/>
        <v>0</v>
      </c>
      <c r="X250" s="242">
        <f t="shared" si="51"/>
        <v>0</v>
      </c>
      <c r="Y250" s="242">
        <f t="shared" si="51"/>
        <v>0</v>
      </c>
      <c r="Z250" s="355"/>
      <c r="AA250" s="355"/>
      <c r="AB250" s="356"/>
    </row>
    <row r="251" spans="1:38" ht="19.5" thickBot="1" x14ac:dyDescent="0.25">
      <c r="A251" s="1982" t="s">
        <v>182</v>
      </c>
      <c r="B251" s="1983"/>
      <c r="C251" s="1983"/>
      <c r="D251" s="1983"/>
      <c r="E251" s="1983"/>
      <c r="F251" s="1983"/>
      <c r="G251" s="1983"/>
      <c r="H251" s="1983"/>
      <c r="I251" s="1983"/>
      <c r="J251" s="1983"/>
      <c r="K251" s="1983"/>
      <c r="L251" s="1983"/>
      <c r="M251" s="1983"/>
      <c r="N251" s="1983"/>
      <c r="O251" s="1983"/>
      <c r="P251" s="1983"/>
      <c r="Q251" s="1983"/>
      <c r="R251" s="1983"/>
      <c r="S251" s="1983"/>
      <c r="T251" s="1983"/>
      <c r="U251" s="1983"/>
      <c r="V251" s="1983"/>
      <c r="W251" s="1983"/>
      <c r="X251" s="1983"/>
      <c r="Y251" s="1984"/>
      <c r="Z251" s="242">
        <f t="shared" si="51"/>
        <v>0</v>
      </c>
      <c r="AA251" s="242">
        <f t="shared" si="51"/>
        <v>0</v>
      </c>
      <c r="AB251" s="242">
        <f t="shared" si="51"/>
        <v>0</v>
      </c>
    </row>
    <row r="252" spans="1:38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38" ht="15" customHeight="1" thickBot="1" x14ac:dyDescent="0.25">
      <c r="A253" s="2061" t="s">
        <v>184</v>
      </c>
      <c r="B253" s="2062"/>
      <c r="C253" s="2062"/>
      <c r="D253" s="2062"/>
      <c r="E253" s="2062"/>
      <c r="F253" s="2063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38" ht="15" customHeight="1" thickBot="1" x14ac:dyDescent="0.25">
      <c r="A254" s="2031"/>
      <c r="B254" s="2032"/>
      <c r="C254" s="2032"/>
      <c r="D254" s="2032"/>
      <c r="E254" s="2032"/>
      <c r="F254" s="2032"/>
      <c r="G254" s="2032"/>
      <c r="H254" s="2032"/>
      <c r="I254" s="2032"/>
      <c r="J254" s="2032"/>
      <c r="K254" s="2032"/>
      <c r="L254" s="2032"/>
      <c r="M254" s="2032"/>
      <c r="N254" s="2032"/>
      <c r="O254" s="2032"/>
      <c r="P254" s="2032"/>
      <c r="Q254" s="2032"/>
      <c r="R254" s="2032"/>
      <c r="S254" s="2032"/>
      <c r="T254" s="2032"/>
      <c r="U254" s="2032"/>
      <c r="V254" s="2032"/>
      <c r="W254" s="2032"/>
      <c r="X254" s="2032"/>
      <c r="Y254" s="2033"/>
    </row>
    <row r="255" spans="1:38" ht="16.5" thickBot="1" x14ac:dyDescent="0.25">
      <c r="A255" s="2034" t="s">
        <v>314</v>
      </c>
      <c r="B255" s="2035"/>
      <c r="C255" s="2035"/>
      <c r="D255" s="2035"/>
      <c r="E255" s="2035"/>
      <c r="F255" s="2035"/>
      <c r="G255" s="2035"/>
      <c r="H255" s="2035"/>
      <c r="I255" s="2035"/>
      <c r="J255" s="2035"/>
      <c r="K255" s="2035"/>
      <c r="L255" s="2035"/>
      <c r="M255" s="2035"/>
      <c r="N255" s="2035"/>
      <c r="O255" s="2035"/>
      <c r="P255" s="2035"/>
      <c r="Q255" s="2035"/>
      <c r="R255" s="2035"/>
      <c r="S255" s="2035"/>
      <c r="T255" s="2035"/>
      <c r="U255" s="2035"/>
      <c r="V255" s="2035"/>
      <c r="W255" s="2035"/>
      <c r="X255" s="2035"/>
      <c r="Y255" s="2036"/>
    </row>
    <row r="256" spans="1:38" ht="18.75" customHeight="1" thickBot="1" x14ac:dyDescent="0.25">
      <c r="A256" s="2034" t="s">
        <v>294</v>
      </c>
      <c r="B256" s="2035"/>
      <c r="C256" s="2035"/>
      <c r="D256" s="2035"/>
      <c r="E256" s="2035"/>
      <c r="F256" s="2036"/>
      <c r="G256" s="467">
        <f>G66+G113+G244+G253+G172+G76</f>
        <v>241</v>
      </c>
      <c r="H256" s="467">
        <f>H66+H113+H244+H253+H172+H76</f>
        <v>7230</v>
      </c>
      <c r="I256" s="467">
        <f>I66+I113+I244+I253+I172+I76</f>
        <v>3548</v>
      </c>
      <c r="J256" s="467">
        <f t="shared" ref="J256:S256" si="52">J66+J113+J244+J253+J172+J76</f>
        <v>1473</v>
      </c>
      <c r="K256" s="467">
        <f t="shared" si="52"/>
        <v>503</v>
      </c>
      <c r="L256" s="467">
        <f t="shared" si="52"/>
        <v>1572</v>
      </c>
      <c r="M256" s="467">
        <f t="shared" si="52"/>
        <v>3637</v>
      </c>
      <c r="N256" s="467">
        <f t="shared" si="52"/>
        <v>28.5</v>
      </c>
      <c r="O256" s="467">
        <f t="shared" si="52"/>
        <v>28</v>
      </c>
      <c r="P256" s="467">
        <f>P66+P113+P244+P253+P172+P76</f>
        <v>27</v>
      </c>
      <c r="Q256" s="467">
        <f>Q66+Q113+Q244+Q253+Q172+Q76</f>
        <v>31</v>
      </c>
      <c r="R256" s="467">
        <f t="shared" si="52"/>
        <v>27</v>
      </c>
      <c r="S256" s="467">
        <f t="shared" si="52"/>
        <v>29</v>
      </c>
      <c r="T256" s="467">
        <f>T66+T113+T244+T253+T172+T76</f>
        <v>25</v>
      </c>
      <c r="U256" s="961">
        <f>U66+U113+U244+U253+U172+U76</f>
        <v>23.777777777777779</v>
      </c>
      <c r="V256" s="961">
        <f>V66+V113+V244+V253+V172+V76</f>
        <v>23.777777777777779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2016" t="s">
        <v>186</v>
      </c>
      <c r="B257" s="2017"/>
      <c r="C257" s="2017"/>
      <c r="D257" s="2017"/>
      <c r="E257" s="2017"/>
      <c r="F257" s="2017"/>
      <c r="G257" s="2017"/>
      <c r="H257" s="2017"/>
      <c r="I257" s="2017"/>
      <c r="J257" s="2017"/>
      <c r="K257" s="2017"/>
      <c r="L257" s="2017"/>
      <c r="M257" s="2018"/>
      <c r="N257" s="158">
        <f>N256</f>
        <v>28.5</v>
      </c>
      <c r="O257" s="158">
        <f t="shared" ref="O257:Y257" si="53">O256</f>
        <v>28</v>
      </c>
      <c r="P257" s="158">
        <f t="shared" si="53"/>
        <v>27</v>
      </c>
      <c r="Q257" s="158">
        <f t="shared" si="53"/>
        <v>31</v>
      </c>
      <c r="R257" s="158">
        <f t="shared" si="53"/>
        <v>27</v>
      </c>
      <c r="S257" s="158">
        <f t="shared" si="53"/>
        <v>29</v>
      </c>
      <c r="T257" s="158">
        <f t="shared" si="53"/>
        <v>25</v>
      </c>
      <c r="U257" s="962">
        <f t="shared" si="53"/>
        <v>23.777777777777779</v>
      </c>
      <c r="V257" s="962">
        <f t="shared" si="53"/>
        <v>23.777777777777779</v>
      </c>
      <c r="W257" s="158">
        <f t="shared" si="53"/>
        <v>22</v>
      </c>
      <c r="X257" s="158">
        <f t="shared" si="53"/>
        <v>22</v>
      </c>
      <c r="Y257" s="467">
        <f t="shared" si="53"/>
        <v>18</v>
      </c>
    </row>
    <row r="258" spans="1:47" ht="15.75" x14ac:dyDescent="0.2">
      <c r="A258" s="2021" t="s">
        <v>50</v>
      </c>
      <c r="B258" s="2022"/>
      <c r="C258" s="2022"/>
      <c r="D258" s="2022"/>
      <c r="E258" s="2022"/>
      <c r="F258" s="2022"/>
      <c r="G258" s="2022"/>
      <c r="H258" s="2022"/>
      <c r="I258" s="2022"/>
      <c r="J258" s="2022"/>
      <c r="K258" s="2022"/>
      <c r="L258" s="2022"/>
      <c r="M258" s="2023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5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2021" t="s">
        <v>51</v>
      </c>
      <c r="B259" s="2022"/>
      <c r="C259" s="2022"/>
      <c r="D259" s="2022"/>
      <c r="E259" s="2022"/>
      <c r="F259" s="2022"/>
      <c r="G259" s="2022"/>
      <c r="H259" s="2022"/>
      <c r="I259" s="2022"/>
      <c r="J259" s="2022"/>
      <c r="K259" s="2022"/>
      <c r="L259" s="2022"/>
      <c r="M259" s="2023"/>
      <c r="N259" s="359">
        <v>6</v>
      </c>
      <c r="O259" s="184">
        <v>1</v>
      </c>
      <c r="P259" s="185">
        <v>5</v>
      </c>
      <c r="Q259" s="359">
        <v>3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2021" t="s">
        <v>187</v>
      </c>
      <c r="B260" s="2022"/>
      <c r="C260" s="2022"/>
      <c r="D260" s="2022"/>
      <c r="E260" s="2022"/>
      <c r="F260" s="2022"/>
      <c r="G260" s="2022"/>
      <c r="H260" s="2022"/>
      <c r="I260" s="2022"/>
      <c r="J260" s="2022"/>
      <c r="K260" s="2022"/>
      <c r="L260" s="2022"/>
      <c r="M260" s="2023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2024" t="s">
        <v>188</v>
      </c>
      <c r="B261" s="2025"/>
      <c r="C261" s="2025"/>
      <c r="D261" s="2025"/>
      <c r="E261" s="2025"/>
      <c r="F261" s="2025"/>
      <c r="G261" s="2025"/>
      <c r="H261" s="2025"/>
      <c r="I261" s="2025"/>
      <c r="J261" s="2025"/>
      <c r="K261" s="2025"/>
      <c r="L261" s="2025"/>
      <c r="M261" s="2026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2013">
        <f>G36+G37+G12+G13+G14+G24+G25+G26+G42+G43+G44+G46+G47+G48+G53+G54+G55+G61+G62+G64+G103+G110+G240</f>
        <v>60</v>
      </c>
      <c r="O262" s="2019"/>
      <c r="P262" s="2020"/>
      <c r="Q262" s="2013">
        <f>G17+G18+G20+G21+G27+G28+G29+G39+G40+G49+G57+G63+G101+G105+G106+G107+G111+G112+G128+G132+G134+G135+G70+G71+G72</f>
        <v>61</v>
      </c>
      <c r="R262" s="2019"/>
      <c r="S262" s="2020"/>
      <c r="T262" s="2013">
        <f>G102+G108+G127+G130+G137+G138+G139+G144+G145+G147+G148+G166+G167+G168+G241+G73+G74+G75</f>
        <v>59.5</v>
      </c>
      <c r="U262" s="2014"/>
      <c r="V262" s="2015"/>
      <c r="W262" s="2028">
        <f>G16+G50+G51+G58+G59+G131+G141+G142+G149+G150+G151+G153+G154+G155+G169+G170+G171+G242+G243+G252</f>
        <v>60.5</v>
      </c>
      <c r="X262" s="2029"/>
      <c r="Y262" s="2030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241</v>
      </c>
    </row>
    <row r="264" spans="1:47" ht="20.25" customHeight="1" thickBot="1" x14ac:dyDescent="0.3">
      <c r="A264" s="2027" t="s">
        <v>315</v>
      </c>
      <c r="B264" s="2011"/>
      <c r="C264" s="2011"/>
      <c r="D264" s="2011"/>
      <c r="E264" s="2011"/>
      <c r="F264" s="2011"/>
      <c r="G264" s="2011"/>
      <c r="H264" s="2011"/>
      <c r="I264" s="2011"/>
      <c r="J264" s="2011"/>
      <c r="K264" s="2011"/>
      <c r="L264" s="2011"/>
      <c r="M264" s="2011"/>
      <c r="N264" s="2011"/>
      <c r="O264" s="2011"/>
      <c r="P264" s="2011"/>
      <c r="Q264" s="2011"/>
      <c r="R264" s="2011"/>
      <c r="S264" s="2011"/>
      <c r="T264" s="2011"/>
      <c r="U264" s="2011"/>
      <c r="V264" s="2011"/>
      <c r="W264" s="2011"/>
      <c r="X264" s="2011"/>
      <c r="Y264" s="2012"/>
    </row>
    <row r="265" spans="1:47" ht="20.25" customHeight="1" thickBot="1" x14ac:dyDescent="0.25">
      <c r="A265" s="1965" t="s">
        <v>294</v>
      </c>
      <c r="B265" s="1966"/>
      <c r="C265" s="1966"/>
      <c r="D265" s="1966"/>
      <c r="E265" s="1966"/>
      <c r="F265" s="1967"/>
      <c r="G265" s="931">
        <f t="shared" ref="G265:M265" si="54">G66+G124+G218+G250+G253+G76</f>
        <v>241</v>
      </c>
      <c r="H265" s="931">
        <f t="shared" si="54"/>
        <v>7230</v>
      </c>
      <c r="I265" s="931">
        <f t="shared" si="54"/>
        <v>3560</v>
      </c>
      <c r="J265" s="931">
        <f t="shared" si="54"/>
        <v>1824</v>
      </c>
      <c r="K265" s="931">
        <f t="shared" si="54"/>
        <v>509</v>
      </c>
      <c r="L265" s="931">
        <f t="shared" si="54"/>
        <v>1227</v>
      </c>
      <c r="M265" s="931">
        <f t="shared" si="54"/>
        <v>3625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55">Q66+Q124+Q218+Q250+Q253+Q76</f>
        <v>29</v>
      </c>
      <c r="R265" s="377">
        <f t="shared" si="55"/>
        <v>33</v>
      </c>
      <c r="S265" s="377">
        <f t="shared" si="55"/>
        <v>30</v>
      </c>
      <c r="T265" s="377">
        <f t="shared" si="55"/>
        <v>25</v>
      </c>
      <c r="U265" s="377">
        <f t="shared" si="55"/>
        <v>24</v>
      </c>
      <c r="V265" s="377">
        <f t="shared" si="55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1968" t="s">
        <v>186</v>
      </c>
      <c r="B266" s="1969"/>
      <c r="C266" s="1969"/>
      <c r="D266" s="1969"/>
      <c r="E266" s="1969"/>
      <c r="F266" s="1969"/>
      <c r="G266" s="1969"/>
      <c r="H266" s="1969"/>
      <c r="I266" s="1969"/>
      <c r="J266" s="1969"/>
      <c r="K266" s="1969"/>
      <c r="L266" s="1969"/>
      <c r="M266" s="1970"/>
      <c r="N266" s="363">
        <f t="shared" ref="N266:U266" si="56">N216+N265</f>
        <v>28.5</v>
      </c>
      <c r="O266" s="445">
        <f t="shared" si="56"/>
        <v>28</v>
      </c>
      <c r="P266" s="446">
        <f t="shared" si="56"/>
        <v>28</v>
      </c>
      <c r="Q266" s="363">
        <f t="shared" si="56"/>
        <v>29</v>
      </c>
      <c r="R266" s="445">
        <f t="shared" si="56"/>
        <v>33</v>
      </c>
      <c r="S266" s="446">
        <f t="shared" si="56"/>
        <v>30</v>
      </c>
      <c r="T266" s="363">
        <f t="shared" si="56"/>
        <v>25</v>
      </c>
      <c r="U266" s="445">
        <f t="shared" si="56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1971" t="s">
        <v>50</v>
      </c>
      <c r="B267" s="1972"/>
      <c r="C267" s="1972"/>
      <c r="D267" s="1972"/>
      <c r="E267" s="1972"/>
      <c r="F267" s="1972"/>
      <c r="G267" s="1972"/>
      <c r="H267" s="1972"/>
      <c r="I267" s="1972"/>
      <c r="J267" s="1972"/>
      <c r="K267" s="1972"/>
      <c r="L267" s="1972"/>
      <c r="M267" s="1973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1971" t="s">
        <v>51</v>
      </c>
      <c r="B268" s="1972"/>
      <c r="C268" s="1972"/>
      <c r="D268" s="1972"/>
      <c r="E268" s="1972"/>
      <c r="F268" s="1972"/>
      <c r="G268" s="1972"/>
      <c r="H268" s="1972"/>
      <c r="I268" s="1972"/>
      <c r="J268" s="1972"/>
      <c r="K268" s="1972"/>
      <c r="L268" s="1972"/>
      <c r="M268" s="1973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1971" t="s">
        <v>187</v>
      </c>
      <c r="B269" s="1972"/>
      <c r="C269" s="1972"/>
      <c r="D269" s="1972"/>
      <c r="E269" s="1972"/>
      <c r="F269" s="1972"/>
      <c r="G269" s="1972"/>
      <c r="H269" s="1972"/>
      <c r="I269" s="1972"/>
      <c r="J269" s="1972"/>
      <c r="K269" s="1972"/>
      <c r="L269" s="1972"/>
      <c r="M269" s="1973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1971" t="s">
        <v>188</v>
      </c>
      <c r="B270" s="1972"/>
      <c r="C270" s="1972"/>
      <c r="D270" s="1972"/>
      <c r="E270" s="1972"/>
      <c r="F270" s="1972"/>
      <c r="G270" s="1972"/>
      <c r="H270" s="1972"/>
      <c r="I270" s="1972"/>
      <c r="J270" s="1972"/>
      <c r="K270" s="1972"/>
      <c r="L270" s="1972"/>
      <c r="M270" s="1973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1976"/>
      <c r="B271" s="1976"/>
      <c r="C271" s="1976"/>
      <c r="D271" s="1976"/>
      <c r="E271" s="1976"/>
      <c r="F271" s="1976"/>
      <c r="G271" s="1976"/>
      <c r="H271" s="1976"/>
      <c r="I271" s="1976"/>
      <c r="J271" s="1976"/>
      <c r="K271" s="1976"/>
      <c r="L271" s="1976"/>
      <c r="M271" s="1977"/>
      <c r="N271" s="2007">
        <f>G36+G12+G13+G14+G24+G25+G26+G37+G42+G43+G44+G46+G47+G48+G53+G54+G55+G61+G62+G64+G122+G123</f>
        <v>60</v>
      </c>
      <c r="O271" s="2008"/>
      <c r="P271" s="2009"/>
      <c r="Q271" s="2007">
        <f>G17+G18+G21+G27+G28+G29+G39+G40+G49+G57+G63+G115+G118+G202+G203+G207+G246+G206+G19+G204+G70+G71+G72</f>
        <v>61</v>
      </c>
      <c r="R271" s="2008"/>
      <c r="S271" s="2009"/>
      <c r="T271" s="2010">
        <f>G180+G181+G182+G188+G191+G199+G200+G208+G209+G211+G212+G214+G216+G247+G73+G74+G75</f>
        <v>60</v>
      </c>
      <c r="U271" s="2011"/>
      <c r="V271" s="2012"/>
      <c r="W271" s="2010">
        <f>G16+G50+G51+G58+G59+G174+G176+G177+G178+G184+G185+G186+G189+G190+G193+G194+G195+G197+G198+G213+G215+G217+G248+G249+G252</f>
        <v>60</v>
      </c>
      <c r="X271" s="2011"/>
      <c r="Y271" s="2012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241</v>
      </c>
    </row>
    <row r="274" spans="2:10" ht="15.75" x14ac:dyDescent="0.25">
      <c r="B274" s="505" t="s">
        <v>295</v>
      </c>
      <c r="D274" s="1974"/>
      <c r="E274" s="1974"/>
      <c r="F274" s="1974"/>
      <c r="H274" s="1975" t="s">
        <v>402</v>
      </c>
      <c r="I274" s="1975"/>
      <c r="J274" s="1975"/>
    </row>
    <row r="276" spans="2:10" ht="15.75" x14ac:dyDescent="0.25">
      <c r="B276" s="505" t="s">
        <v>296</v>
      </c>
      <c r="D276" s="1974"/>
      <c r="E276" s="1974"/>
      <c r="F276" s="1974"/>
      <c r="H276" s="1975" t="s">
        <v>403</v>
      </c>
      <c r="I276" s="1975"/>
      <c r="J276" s="1975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1961"/>
      <c r="E278" s="1962"/>
      <c r="F278" s="1962"/>
      <c r="G278" s="596"/>
      <c r="H278" s="1963" t="s">
        <v>111</v>
      </c>
      <c r="I278" s="1964"/>
      <c r="J278" s="1964"/>
    </row>
  </sheetData>
  <mergeCells count="89">
    <mergeCell ref="A1:Y1"/>
    <mergeCell ref="N2:Y2"/>
    <mergeCell ref="J4:L4"/>
    <mergeCell ref="B2:B7"/>
    <mergeCell ref="N3:P4"/>
    <mergeCell ref="K5:K7"/>
    <mergeCell ref="E4:F4"/>
    <mergeCell ref="D4:D7"/>
    <mergeCell ref="H3:H7"/>
    <mergeCell ref="E5:E7"/>
    <mergeCell ref="A2:A7"/>
    <mergeCell ref="J5:J7"/>
    <mergeCell ref="A10:Y10"/>
    <mergeCell ref="A22:B22"/>
    <mergeCell ref="W3:Y4"/>
    <mergeCell ref="Q3:S4"/>
    <mergeCell ref="T3:V4"/>
    <mergeCell ref="F5:F7"/>
    <mergeCell ref="I3:L3"/>
    <mergeCell ref="C2:F3"/>
    <mergeCell ref="G2:G7"/>
    <mergeCell ref="H2:M2"/>
    <mergeCell ref="A9:Y9"/>
    <mergeCell ref="L5:L7"/>
    <mergeCell ref="I4:I7"/>
    <mergeCell ref="N6:Y6"/>
    <mergeCell ref="M3:M7"/>
    <mergeCell ref="C4:C7"/>
    <mergeCell ref="A254:Y254"/>
    <mergeCell ref="A256:F256"/>
    <mergeCell ref="A255:Y255"/>
    <mergeCell ref="A31:F31"/>
    <mergeCell ref="A32:F32"/>
    <mergeCell ref="A33:D34"/>
    <mergeCell ref="A66:F66"/>
    <mergeCell ref="A65:F65"/>
    <mergeCell ref="A35:Y35"/>
    <mergeCell ref="A67:Y67"/>
    <mergeCell ref="A68:Y68"/>
    <mergeCell ref="A69:Y69"/>
    <mergeCell ref="A98:Y98"/>
    <mergeCell ref="A253:F253"/>
    <mergeCell ref="A99:Y99"/>
    <mergeCell ref="A114:Y114"/>
    <mergeCell ref="Q271:S271"/>
    <mergeCell ref="T271:V271"/>
    <mergeCell ref="T262:V262"/>
    <mergeCell ref="A257:M257"/>
    <mergeCell ref="Q262:S262"/>
    <mergeCell ref="N271:P271"/>
    <mergeCell ref="A258:M258"/>
    <mergeCell ref="A259:M259"/>
    <mergeCell ref="A261:M261"/>
    <mergeCell ref="A260:M260"/>
    <mergeCell ref="N262:P262"/>
    <mergeCell ref="A269:M269"/>
    <mergeCell ref="A264:Y264"/>
    <mergeCell ref="W271:Y271"/>
    <mergeCell ref="W262:Y262"/>
    <mergeCell ref="A113:F113"/>
    <mergeCell ref="A218:F218"/>
    <mergeCell ref="A245:Y245"/>
    <mergeCell ref="A251:Y251"/>
    <mergeCell ref="A250:F250"/>
    <mergeCell ref="A244:F244"/>
    <mergeCell ref="B217:C217"/>
    <mergeCell ref="A157:Y157"/>
    <mergeCell ref="A165:Y165"/>
    <mergeCell ref="A172:F172"/>
    <mergeCell ref="A239:Y239"/>
    <mergeCell ref="A173:Y173"/>
    <mergeCell ref="A125:Y125"/>
    <mergeCell ref="B216:C216"/>
    <mergeCell ref="A76:F76"/>
    <mergeCell ref="A124:F124"/>
    <mergeCell ref="A156:F156"/>
    <mergeCell ref="A126:Y126"/>
    <mergeCell ref="D278:F278"/>
    <mergeCell ref="H278:J278"/>
    <mergeCell ref="A265:F265"/>
    <mergeCell ref="A266:M266"/>
    <mergeCell ref="A267:M267"/>
    <mergeCell ref="A268:M268"/>
    <mergeCell ref="D274:F274"/>
    <mergeCell ref="D276:F276"/>
    <mergeCell ref="A270:M270"/>
    <mergeCell ref="H274:J274"/>
    <mergeCell ref="A271:M271"/>
    <mergeCell ref="H276:J276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B68"/>
  <sheetViews>
    <sheetView topLeftCell="A8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1" width="12.7109375" customWidth="1"/>
    <col min="2" max="2" width="48" customWidth="1"/>
    <col min="3" max="3" width="5.140625" customWidth="1"/>
    <col min="4" max="4" width="10.710937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customWidth="1"/>
    <col min="27" max="28" width="9.140625" hidden="1" customWidth="1"/>
    <col min="29" max="29" width="2" hidden="1" customWidth="1"/>
    <col min="30" max="46" width="9.140625" hidden="1" customWidth="1"/>
    <col min="47" max="51" width="9.140625" customWidth="1"/>
    <col min="53" max="53" width="11.85546875" customWidth="1"/>
    <col min="54" max="65" width="9.140625" style="513"/>
  </cols>
  <sheetData>
    <row r="1" spans="1:236" ht="19.5" thickBot="1" x14ac:dyDescent="0.25">
      <c r="A1" s="2417" t="s">
        <v>517</v>
      </c>
      <c r="B1" s="2418"/>
      <c r="C1" s="2418"/>
      <c r="D1" s="2418"/>
      <c r="E1" s="2418"/>
      <c r="F1" s="2418"/>
      <c r="G1" s="2418"/>
      <c r="H1" s="2418"/>
      <c r="I1" s="2418"/>
      <c r="J1" s="2418"/>
      <c r="K1" s="2418"/>
      <c r="L1" s="2418"/>
      <c r="M1" s="2418"/>
      <c r="N1" s="2418"/>
      <c r="O1" s="2418"/>
      <c r="P1" s="2418"/>
      <c r="Q1" s="2418"/>
      <c r="R1" s="2418"/>
      <c r="S1" s="2418"/>
      <c r="T1" s="2418"/>
      <c r="U1" s="2418"/>
      <c r="V1" s="2418"/>
      <c r="W1" s="2418"/>
      <c r="X1" s="2418"/>
      <c r="Y1" s="2419"/>
    </row>
    <row r="2" spans="1:236" ht="15.75" customHeight="1" thickBot="1" x14ac:dyDescent="0.25">
      <c r="A2" s="2354" t="s">
        <v>27</v>
      </c>
      <c r="B2" s="2356" t="s">
        <v>121</v>
      </c>
      <c r="C2" s="2358" t="s">
        <v>457</v>
      </c>
      <c r="D2" s="2088"/>
      <c r="E2" s="2088"/>
      <c r="F2" s="2359"/>
      <c r="G2" s="2093" t="s">
        <v>130</v>
      </c>
      <c r="H2" s="2096" t="s">
        <v>122</v>
      </c>
      <c r="I2" s="2097"/>
      <c r="J2" s="2097"/>
      <c r="K2" s="2097"/>
      <c r="L2" s="2097"/>
      <c r="M2" s="2098"/>
      <c r="N2" s="2113" t="s">
        <v>456</v>
      </c>
      <c r="O2" s="2114"/>
      <c r="P2" s="2114"/>
      <c r="Q2" s="2114"/>
      <c r="R2" s="2114"/>
      <c r="S2" s="2114"/>
      <c r="T2" s="2114"/>
      <c r="U2" s="2114"/>
      <c r="V2" s="2114"/>
      <c r="W2" s="2114"/>
      <c r="X2" s="2114"/>
      <c r="Y2" s="2115"/>
      <c r="BB2" s="2333" t="s">
        <v>29</v>
      </c>
      <c r="BC2" s="2343"/>
      <c r="BD2" s="2343"/>
      <c r="BE2" s="2333" t="s">
        <v>30</v>
      </c>
      <c r="BF2" s="2333"/>
      <c r="BG2" s="2333"/>
      <c r="BH2" s="2333" t="s">
        <v>31</v>
      </c>
      <c r="BI2" s="2333"/>
      <c r="BJ2" s="2333"/>
      <c r="BK2" s="2333" t="s">
        <v>32</v>
      </c>
      <c r="BL2" s="2333"/>
      <c r="BM2" s="2333"/>
    </row>
    <row r="3" spans="1:236" ht="15.75" customHeight="1" x14ac:dyDescent="0.2">
      <c r="A3" s="2355"/>
      <c r="B3" s="2357"/>
      <c r="C3" s="2360"/>
      <c r="D3" s="2091"/>
      <c r="E3" s="2091"/>
      <c r="F3" s="2361"/>
      <c r="G3" s="2094"/>
      <c r="H3" s="2104" t="s">
        <v>123</v>
      </c>
      <c r="I3" s="2084" t="s">
        <v>128</v>
      </c>
      <c r="J3" s="2085"/>
      <c r="K3" s="2085"/>
      <c r="L3" s="2086"/>
      <c r="M3" s="2108" t="s">
        <v>127</v>
      </c>
      <c r="N3" s="2076" t="s">
        <v>29</v>
      </c>
      <c r="O3" s="2121"/>
      <c r="P3" s="2122"/>
      <c r="Q3" s="2076" t="s">
        <v>30</v>
      </c>
      <c r="R3" s="2077"/>
      <c r="S3" s="2078"/>
      <c r="T3" s="2076" t="s">
        <v>31</v>
      </c>
      <c r="U3" s="2077"/>
      <c r="V3" s="2078"/>
      <c r="W3" s="2076" t="s">
        <v>32</v>
      </c>
      <c r="X3" s="2077"/>
      <c r="Y3" s="2078"/>
      <c r="BB3" s="2343"/>
      <c r="BC3" s="2343"/>
      <c r="BD3" s="2343"/>
      <c r="BE3" s="2333"/>
      <c r="BF3" s="2333"/>
      <c r="BG3" s="2333"/>
      <c r="BH3" s="2333"/>
      <c r="BI3" s="2333"/>
      <c r="BJ3" s="2333"/>
      <c r="BK3" s="2333"/>
      <c r="BL3" s="2333"/>
      <c r="BM3" s="2333"/>
    </row>
    <row r="4" spans="1:236" ht="15.75" customHeight="1" thickBot="1" x14ac:dyDescent="0.25">
      <c r="A4" s="2355"/>
      <c r="B4" s="2357"/>
      <c r="C4" s="2362" t="s">
        <v>114</v>
      </c>
      <c r="D4" s="2104" t="s">
        <v>115</v>
      </c>
      <c r="E4" s="2116" t="s">
        <v>116</v>
      </c>
      <c r="F4" s="2367"/>
      <c r="G4" s="2094"/>
      <c r="H4" s="2095"/>
      <c r="I4" s="2104" t="s">
        <v>124</v>
      </c>
      <c r="J4" s="2116" t="s">
        <v>129</v>
      </c>
      <c r="K4" s="2117"/>
      <c r="L4" s="2118"/>
      <c r="M4" s="2108"/>
      <c r="N4" s="2123"/>
      <c r="O4" s="2124"/>
      <c r="P4" s="2125"/>
      <c r="Q4" s="2079"/>
      <c r="R4" s="2080"/>
      <c r="S4" s="2081"/>
      <c r="T4" s="2079"/>
      <c r="U4" s="2080"/>
      <c r="V4" s="2081"/>
      <c r="W4" s="2079"/>
      <c r="X4" s="2080"/>
      <c r="Y4" s="2081"/>
      <c r="BB4" s="1193">
        <v>1</v>
      </c>
      <c r="BC4" s="1193" t="s">
        <v>458</v>
      </c>
      <c r="BD4" s="1193" t="s">
        <v>459</v>
      </c>
      <c r="BE4" s="1193">
        <v>3</v>
      </c>
      <c r="BF4" s="1193" t="s">
        <v>460</v>
      </c>
      <c r="BG4" s="1193" t="s">
        <v>461</v>
      </c>
      <c r="BH4" s="1193">
        <v>5</v>
      </c>
      <c r="BI4" s="1193" t="s">
        <v>462</v>
      </c>
      <c r="BJ4" s="1193" t="s">
        <v>463</v>
      </c>
      <c r="BK4" s="1193">
        <v>7</v>
      </c>
      <c r="BL4" s="1193" t="s">
        <v>464</v>
      </c>
      <c r="BM4" s="1193" t="s">
        <v>465</v>
      </c>
    </row>
    <row r="5" spans="1:236" ht="15.75" x14ac:dyDescent="0.2">
      <c r="A5" s="2355"/>
      <c r="B5" s="2357"/>
      <c r="C5" s="2363"/>
      <c r="D5" s="2095"/>
      <c r="E5" s="2127" t="s">
        <v>117</v>
      </c>
      <c r="F5" s="2382" t="s">
        <v>118</v>
      </c>
      <c r="G5" s="2094"/>
      <c r="H5" s="2095"/>
      <c r="I5" s="2095"/>
      <c r="J5" s="2102" t="s">
        <v>28</v>
      </c>
      <c r="K5" s="2102" t="s">
        <v>125</v>
      </c>
      <c r="L5" s="2102" t="s">
        <v>126</v>
      </c>
      <c r="M5" s="2109"/>
      <c r="N5" s="152">
        <v>1</v>
      </c>
      <c r="O5" s="152" t="s">
        <v>458</v>
      </c>
      <c r="P5" s="152" t="s">
        <v>459</v>
      </c>
      <c r="Q5" s="152">
        <v>3</v>
      </c>
      <c r="R5" s="152" t="s">
        <v>460</v>
      </c>
      <c r="S5" s="152" t="s">
        <v>461</v>
      </c>
      <c r="T5" s="152">
        <v>5</v>
      </c>
      <c r="U5" s="152" t="s">
        <v>462</v>
      </c>
      <c r="V5" s="152" t="s">
        <v>463</v>
      </c>
      <c r="W5" s="152">
        <v>7</v>
      </c>
      <c r="X5" s="152" t="s">
        <v>464</v>
      </c>
      <c r="Y5" s="153" t="s">
        <v>465</v>
      </c>
    </row>
    <row r="6" spans="1:236" ht="15.75" x14ac:dyDescent="0.2">
      <c r="A6" s="2355"/>
      <c r="B6" s="2357"/>
      <c r="C6" s="2363"/>
      <c r="D6" s="2095"/>
      <c r="E6" s="2128"/>
      <c r="F6" s="2383"/>
      <c r="G6" s="2094"/>
      <c r="H6" s="2095"/>
      <c r="I6" s="2095"/>
      <c r="J6" s="2103"/>
      <c r="K6" s="2103"/>
      <c r="L6" s="2103"/>
      <c r="M6" s="2109"/>
      <c r="N6" s="2105" t="s">
        <v>470</v>
      </c>
      <c r="O6" s="2106"/>
      <c r="P6" s="2106"/>
      <c r="Q6" s="2106"/>
      <c r="R6" s="2106"/>
      <c r="S6" s="2106"/>
      <c r="T6" s="2106"/>
      <c r="U6" s="2106"/>
      <c r="V6" s="2106"/>
      <c r="W6" s="2106"/>
      <c r="X6" s="2106"/>
      <c r="Y6" s="2107"/>
    </row>
    <row r="7" spans="1:236" ht="49.5" customHeight="1" thickBot="1" x14ac:dyDescent="0.25">
      <c r="A7" s="2355"/>
      <c r="B7" s="2357"/>
      <c r="C7" s="2363"/>
      <c r="D7" s="2095"/>
      <c r="E7" s="2128"/>
      <c r="F7" s="2383"/>
      <c r="G7" s="2094"/>
      <c r="H7" s="2095"/>
      <c r="I7" s="2095"/>
      <c r="J7" s="2103"/>
      <c r="K7" s="2103"/>
      <c r="L7" s="2103"/>
      <c r="M7" s="2082"/>
      <c r="N7" s="1194">
        <v>15</v>
      </c>
      <c r="O7" s="1194">
        <v>9</v>
      </c>
      <c r="P7" s="1194">
        <v>9</v>
      </c>
      <c r="Q7" s="1194">
        <v>15</v>
      </c>
      <c r="R7" s="1194">
        <v>9</v>
      </c>
      <c r="S7" s="1194">
        <v>9</v>
      </c>
      <c r="T7" s="1194">
        <v>15</v>
      </c>
      <c r="U7" s="1194">
        <v>9</v>
      </c>
      <c r="V7" s="1194">
        <v>9</v>
      </c>
      <c r="W7" s="1194">
        <v>15</v>
      </c>
      <c r="X7" s="1194">
        <v>9</v>
      </c>
      <c r="Y7" s="1195">
        <v>8</v>
      </c>
    </row>
    <row r="8" spans="1:236" s="111" customFormat="1" ht="16.5" thickBot="1" x14ac:dyDescent="0.25">
      <c r="A8" s="1209"/>
      <c r="B8" s="1210"/>
      <c r="C8" s="1212"/>
      <c r="D8" s="114"/>
      <c r="E8" s="114"/>
      <c r="F8" s="120"/>
      <c r="G8" s="1211"/>
      <c r="H8" s="117"/>
      <c r="I8" s="114"/>
      <c r="J8" s="114"/>
      <c r="K8" s="114"/>
      <c r="L8" s="114"/>
      <c r="M8" s="118"/>
      <c r="N8" s="119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20"/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236" ht="15.75" x14ac:dyDescent="0.2">
      <c r="A9" s="1234" t="s">
        <v>489</v>
      </c>
      <c r="B9" s="1530" t="s">
        <v>571</v>
      </c>
      <c r="C9" s="464">
        <v>7</v>
      </c>
      <c r="D9" s="80"/>
      <c r="E9" s="80"/>
      <c r="F9" s="470"/>
      <c r="G9" s="1241">
        <v>3</v>
      </c>
      <c r="H9" s="80">
        <f t="shared" ref="H9" si="0">PRODUCT(G9,30)</f>
        <v>90</v>
      </c>
      <c r="I9" s="81">
        <f>SUM(J9+K9+L9)</f>
        <v>30</v>
      </c>
      <c r="J9" s="85">
        <v>20</v>
      </c>
      <c r="K9" s="32">
        <v>10</v>
      </c>
      <c r="L9" s="32"/>
      <c r="M9" s="470">
        <f>H9-I9</f>
        <v>60</v>
      </c>
      <c r="N9" s="159"/>
      <c r="O9" s="156"/>
      <c r="P9" s="160"/>
      <c r="Q9" s="159"/>
      <c r="R9" s="156"/>
      <c r="S9" s="160"/>
      <c r="T9" s="159"/>
      <c r="U9" s="156"/>
      <c r="V9" s="160"/>
      <c r="W9" s="159">
        <v>2</v>
      </c>
      <c r="X9" s="156"/>
      <c r="Y9" s="176"/>
      <c r="Z9" s="1233"/>
      <c r="AA9" s="1186"/>
      <c r="AB9" s="1233"/>
      <c r="AC9" s="1233"/>
      <c r="AD9" s="1233"/>
      <c r="AE9" s="1233"/>
      <c r="AF9" s="1233"/>
      <c r="AG9" s="1233"/>
      <c r="AH9" s="1308" t="b">
        <v>1</v>
      </c>
      <c r="AI9" s="1308" t="b">
        <v>1</v>
      </c>
      <c r="AJ9" s="1308" t="b">
        <v>1</v>
      </c>
      <c r="AK9" s="1308" t="b">
        <v>1</v>
      </c>
      <c r="AL9" s="1308" t="b">
        <v>1</v>
      </c>
      <c r="AM9" s="1308" t="b">
        <v>1</v>
      </c>
      <c r="AN9" s="1308" t="b">
        <v>1</v>
      </c>
      <c r="AO9" s="1308" t="b">
        <v>1</v>
      </c>
      <c r="AP9" s="1308" t="b">
        <v>1</v>
      </c>
      <c r="AQ9" s="1308" t="b">
        <v>0</v>
      </c>
      <c r="AR9" s="1308" t="b">
        <v>1</v>
      </c>
      <c r="AS9" s="1308" t="b">
        <v>1</v>
      </c>
      <c r="AT9" s="1233"/>
      <c r="AU9">
        <f t="shared" ref="AU9:AU18" si="1">I9/H9</f>
        <v>0.33333333333333331</v>
      </c>
      <c r="AV9" s="1233"/>
      <c r="AW9" s="1233"/>
      <c r="AX9" s="1233"/>
      <c r="AY9" s="1233"/>
      <c r="AZ9" s="1233"/>
      <c r="BA9" s="1233"/>
      <c r="BB9" s="1233"/>
      <c r="BC9" s="1233"/>
      <c r="BD9" s="1233"/>
      <c r="BE9" s="1233"/>
      <c r="BF9" s="1233"/>
      <c r="BG9" s="1233"/>
      <c r="BH9" s="1233"/>
      <c r="BI9" s="1233"/>
      <c r="BJ9" s="1233"/>
      <c r="BK9" s="1233"/>
      <c r="BL9" s="1233"/>
      <c r="BM9" s="1233"/>
      <c r="BN9" s="1233"/>
      <c r="BO9" s="1233"/>
      <c r="BP9" s="1233"/>
      <c r="BQ9" s="1233"/>
      <c r="BR9" s="1233"/>
      <c r="BS9" s="1233"/>
      <c r="BT9" s="1233"/>
      <c r="BU9" s="1233"/>
      <c r="BV9" s="1233"/>
      <c r="BW9" s="1233"/>
      <c r="BX9" s="1233"/>
      <c r="BY9" s="1233"/>
      <c r="BZ9" s="1233"/>
      <c r="CA9" s="1233"/>
      <c r="CB9" s="1233"/>
      <c r="CC9" s="1233"/>
      <c r="CD9" s="1233"/>
      <c r="CE9" s="1233"/>
      <c r="CF9" s="1233"/>
      <c r="CG9" s="1233"/>
      <c r="CH9" s="1233"/>
      <c r="CI9" s="1233"/>
      <c r="CJ9" s="1233"/>
      <c r="CK9" s="1233"/>
      <c r="CL9" s="1233"/>
      <c r="CM9" s="1233"/>
      <c r="CN9" s="1233"/>
      <c r="CO9" s="1233"/>
      <c r="CP9" s="1233"/>
      <c r="CQ9" s="1233"/>
      <c r="CR9" s="1233"/>
      <c r="CS9" s="1233"/>
      <c r="CT9" s="1233"/>
      <c r="CU9" s="1233"/>
      <c r="CV9" s="1233"/>
      <c r="CW9" s="1233"/>
      <c r="CX9" s="1233"/>
      <c r="CY9" s="1233"/>
      <c r="CZ9" s="1233"/>
      <c r="DA9" s="1233"/>
      <c r="DB9" s="1233"/>
      <c r="DC9" s="1233"/>
      <c r="DD9" s="1233"/>
      <c r="DE9" s="1233"/>
      <c r="DF9" s="1233"/>
      <c r="DG9" s="1233"/>
      <c r="DH9" s="1233"/>
      <c r="DI9" s="1233"/>
      <c r="DJ9" s="1233"/>
      <c r="DK9" s="1233"/>
      <c r="DL9" s="1233"/>
      <c r="DM9" s="1233"/>
      <c r="DN9" s="1233"/>
      <c r="DO9" s="1233"/>
      <c r="DP9" s="1233"/>
      <c r="DQ9" s="1233"/>
      <c r="DR9" s="1233"/>
      <c r="DS9" s="1233"/>
      <c r="DT9" s="1233"/>
      <c r="DU9" s="1233"/>
      <c r="DV9" s="1233"/>
      <c r="DW9" s="1233"/>
      <c r="DX9" s="1233"/>
      <c r="DY9" s="1233"/>
      <c r="DZ9" s="1233"/>
      <c r="EA9" s="1233"/>
      <c r="EB9" s="1233"/>
      <c r="EC9" s="1233"/>
      <c r="ED9" s="1233"/>
      <c r="EE9" s="1233"/>
      <c r="EF9" s="1233"/>
      <c r="EG9" s="1233"/>
      <c r="EH9" s="1233"/>
      <c r="EI9" s="1233"/>
      <c r="EJ9" s="1233"/>
      <c r="EK9" s="1233"/>
      <c r="EL9" s="1233"/>
      <c r="EM9" s="1233"/>
      <c r="EN9" s="1233"/>
      <c r="EO9" s="1233"/>
      <c r="EP9" s="1233"/>
      <c r="EQ9" s="1233"/>
      <c r="ER9" s="1233"/>
      <c r="ES9" s="1233"/>
      <c r="ET9" s="1233"/>
      <c r="EU9" s="1233"/>
      <c r="EV9" s="1233"/>
      <c r="EW9" s="1233"/>
      <c r="EX9" s="1233"/>
      <c r="EY9" s="1233"/>
      <c r="EZ9" s="1233"/>
      <c r="FA9" s="1233"/>
      <c r="FB9" s="1233"/>
      <c r="FC9" s="1233"/>
      <c r="FD9" s="1233"/>
      <c r="FE9" s="1233"/>
      <c r="FF9" s="1233"/>
      <c r="FG9" s="1233"/>
      <c r="FH9" s="1233"/>
      <c r="FI9" s="1233"/>
      <c r="FJ9" s="1233"/>
      <c r="FK9" s="1233"/>
      <c r="FL9" s="1233"/>
      <c r="FM9" s="1233"/>
      <c r="FN9" s="1233"/>
      <c r="FO9" s="1233"/>
      <c r="FP9" s="1233"/>
      <c r="FQ9" s="1233"/>
      <c r="FR9" s="1233"/>
      <c r="FS9" s="1233"/>
      <c r="FT9" s="1233"/>
      <c r="FU9" s="1233"/>
      <c r="FV9" s="1233"/>
      <c r="FW9" s="1233"/>
      <c r="FX9" s="1233"/>
      <c r="FY9" s="1233"/>
      <c r="FZ9" s="1233"/>
      <c r="GA9" s="1233"/>
      <c r="GB9" s="1233"/>
      <c r="GC9" s="1233"/>
      <c r="GD9" s="1233"/>
      <c r="GE9" s="1233"/>
      <c r="GF9" s="1233"/>
      <c r="GG9" s="1233"/>
      <c r="GH9" s="1233"/>
      <c r="GI9" s="1233"/>
      <c r="GJ9" s="1233"/>
      <c r="GK9" s="1233"/>
      <c r="GL9" s="1233"/>
      <c r="GM9" s="1233"/>
      <c r="GN9" s="1233"/>
      <c r="GO9" s="1233"/>
      <c r="GP9" s="1233"/>
      <c r="GQ9" s="1233"/>
      <c r="GR9" s="1233"/>
      <c r="GS9" s="1233"/>
      <c r="GT9" s="1233"/>
      <c r="GU9" s="1233"/>
      <c r="GV9" s="1233"/>
      <c r="GW9" s="1233"/>
      <c r="GX9" s="1233"/>
      <c r="GY9" s="1233"/>
      <c r="GZ9" s="1233"/>
      <c r="HA9" s="1233"/>
      <c r="HB9" s="1233"/>
      <c r="HC9" s="1233"/>
      <c r="HD9" s="1233"/>
      <c r="HE9" s="1233"/>
      <c r="HF9" s="1233"/>
      <c r="HG9" s="1233"/>
      <c r="HH9" s="1233"/>
      <c r="HI9" s="1233"/>
      <c r="HJ9" s="1233"/>
      <c r="HK9" s="1233"/>
      <c r="HL9" s="1233"/>
      <c r="HM9" s="1233"/>
      <c r="HN9" s="1233"/>
      <c r="HO9" s="1233"/>
      <c r="HP9" s="1233"/>
      <c r="HQ9" s="1233"/>
      <c r="HR9" s="1233"/>
      <c r="HS9" s="1233"/>
      <c r="HT9" s="1233"/>
      <c r="HU9" s="1233"/>
      <c r="HV9" s="1233"/>
      <c r="HW9" s="1233"/>
      <c r="HX9" s="1233"/>
      <c r="HY9" s="1233"/>
      <c r="HZ9" s="1233"/>
      <c r="IA9" s="1233"/>
      <c r="IB9" s="1233"/>
    </row>
    <row r="10" spans="1:236" ht="31.5" x14ac:dyDescent="0.2">
      <c r="A10" s="1492" t="s">
        <v>155</v>
      </c>
      <c r="B10" s="1500" t="s">
        <v>307</v>
      </c>
      <c r="C10" s="464"/>
      <c r="D10" s="80">
        <v>7</v>
      </c>
      <c r="E10" s="80"/>
      <c r="F10" s="82"/>
      <c r="G10" s="1241">
        <v>3</v>
      </c>
      <c r="H10" s="80">
        <f>PRODUCT(G10,30)</f>
        <v>90</v>
      </c>
      <c r="I10" s="80">
        <f>J10+K10+L10</f>
        <v>45</v>
      </c>
      <c r="J10" s="80">
        <v>30</v>
      </c>
      <c r="K10" s="80"/>
      <c r="L10" s="80">
        <v>15</v>
      </c>
      <c r="M10" s="82">
        <f>H10-I10</f>
        <v>45</v>
      </c>
      <c r="N10" s="177"/>
      <c r="O10" s="175"/>
      <c r="P10" s="1550"/>
      <c r="Q10" s="177"/>
      <c r="R10" s="175"/>
      <c r="S10" s="286"/>
      <c r="T10" s="177"/>
      <c r="U10" s="175"/>
      <c r="V10" s="1550"/>
      <c r="W10" s="159">
        <v>3</v>
      </c>
      <c r="X10" s="156"/>
      <c r="Y10" s="160"/>
      <c r="Z10" s="1191"/>
      <c r="AA10">
        <v>0.33333333333333331</v>
      </c>
      <c r="AB10" s="1191"/>
      <c r="AC10" s="1191"/>
      <c r="AD10" s="1191"/>
      <c r="AE10" s="1191"/>
      <c r="AF10" s="1191"/>
      <c r="AG10" s="1191"/>
      <c r="AH10" s="1308" t="b">
        <v>1</v>
      </c>
      <c r="AI10" s="1308" t="b">
        <v>1</v>
      </c>
      <c r="AJ10" s="1308" t="b">
        <v>1</v>
      </c>
      <c r="AK10" s="1308" t="b">
        <v>1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0</v>
      </c>
      <c r="AR10" s="1308" t="b">
        <v>1</v>
      </c>
      <c r="AS10" s="1308" t="b">
        <v>1</v>
      </c>
      <c r="AT10" s="1191"/>
      <c r="AU10">
        <f t="shared" si="1"/>
        <v>0.5</v>
      </c>
      <c r="AV10" s="1191"/>
      <c r="AW10" s="1191"/>
      <c r="AX10" s="1191"/>
      <c r="AY10" s="1191"/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</row>
    <row r="11" spans="1:236" ht="15.75" x14ac:dyDescent="0.2">
      <c r="A11" s="658" t="s">
        <v>396</v>
      </c>
      <c r="B11" s="1549" t="s">
        <v>270</v>
      </c>
      <c r="C11" s="464"/>
      <c r="D11" s="80"/>
      <c r="E11" s="80">
        <v>7</v>
      </c>
      <c r="F11" s="82"/>
      <c r="G11" s="171">
        <v>1</v>
      </c>
      <c r="H11" s="15">
        <f t="shared" ref="H11:H15" si="2">G11*30</f>
        <v>30</v>
      </c>
      <c r="I11" s="23">
        <f t="shared" ref="I11:I15" si="3">J11+K11+L11</f>
        <v>15</v>
      </c>
      <c r="J11" s="80"/>
      <c r="K11" s="80"/>
      <c r="L11" s="15">
        <v>15</v>
      </c>
      <c r="M11" s="19">
        <f t="shared" ref="M11:M15" si="4">H11-I11</f>
        <v>15</v>
      </c>
      <c r="N11" s="161"/>
      <c r="O11" s="162"/>
      <c r="P11" s="1554"/>
      <c r="Q11" s="161"/>
      <c r="R11" s="162"/>
      <c r="S11" s="1554"/>
      <c r="T11" s="171"/>
      <c r="U11" s="18"/>
      <c r="V11" s="253"/>
      <c r="W11" s="171">
        <v>1</v>
      </c>
      <c r="X11" s="156"/>
      <c r="Y11" s="160"/>
      <c r="Z11" s="1191"/>
      <c r="AA11">
        <v>0.33333333333333331</v>
      </c>
      <c r="AB11" s="1191"/>
      <c r="AC11" s="1191"/>
      <c r="AD11" s="1191"/>
      <c r="AE11" s="1191"/>
      <c r="AF11" s="1191"/>
      <c r="AG11" s="1191"/>
      <c r="AH11" s="1308" t="b">
        <v>1</v>
      </c>
      <c r="AI11" s="1308" t="b">
        <v>1</v>
      </c>
      <c r="AJ11" s="1308" t="b">
        <v>1</v>
      </c>
      <c r="AK11" s="1308" t="b">
        <v>1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0</v>
      </c>
      <c r="AR11" s="1308" t="b">
        <v>1</v>
      </c>
      <c r="AS11" s="1308" t="b">
        <v>1</v>
      </c>
      <c r="AT11" s="1191"/>
      <c r="AU11">
        <f t="shared" si="1"/>
        <v>0.5</v>
      </c>
      <c r="AV11" s="1191"/>
      <c r="AW11" s="1191"/>
      <c r="AX11" s="1191"/>
      <c r="AY11" s="1191"/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</row>
    <row r="12" spans="1:236" ht="15.75" x14ac:dyDescent="0.2">
      <c r="A12" s="1638" t="s">
        <v>588</v>
      </c>
      <c r="B12" s="1549" t="s">
        <v>238</v>
      </c>
      <c r="C12" s="1494">
        <v>7</v>
      </c>
      <c r="D12" s="476"/>
      <c r="E12" s="476"/>
      <c r="F12" s="551"/>
      <c r="G12" s="1306">
        <v>3</v>
      </c>
      <c r="H12" s="155">
        <f t="shared" si="2"/>
        <v>90</v>
      </c>
      <c r="I12" s="569">
        <f t="shared" si="3"/>
        <v>60</v>
      </c>
      <c r="J12" s="155">
        <v>30</v>
      </c>
      <c r="K12" s="155">
        <v>15</v>
      </c>
      <c r="L12" s="155">
        <v>15</v>
      </c>
      <c r="M12" s="88">
        <f t="shared" si="4"/>
        <v>30</v>
      </c>
      <c r="N12" s="1556"/>
      <c r="O12" s="1557"/>
      <c r="P12" s="1558"/>
      <c r="Q12" s="1556"/>
      <c r="R12" s="1557"/>
      <c r="S12" s="1558"/>
      <c r="T12" s="1306"/>
      <c r="U12" s="1559"/>
      <c r="V12" s="1560"/>
      <c r="W12" s="1306">
        <v>4</v>
      </c>
      <c r="X12" s="173"/>
      <c r="Y12" s="160"/>
      <c r="Z12" s="1191"/>
      <c r="AA12">
        <v>0.5</v>
      </c>
      <c r="AB12" s="1191"/>
      <c r="AC12" s="1191"/>
      <c r="AD12" s="1191"/>
      <c r="AE12" s="1191"/>
      <c r="AF12" s="1191"/>
      <c r="AG12" s="1191"/>
      <c r="AH12" s="1308" t="b">
        <v>1</v>
      </c>
      <c r="AI12" s="1308" t="b">
        <v>1</v>
      </c>
      <c r="AJ12" s="1308" t="b">
        <v>1</v>
      </c>
      <c r="AK12" s="1308" t="b">
        <v>1</v>
      </c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0</v>
      </c>
      <c r="AR12" s="1308" t="b">
        <v>1</v>
      </c>
      <c r="AS12" s="1308" t="b">
        <v>1</v>
      </c>
      <c r="AT12" s="1191"/>
      <c r="AU12">
        <f t="shared" si="1"/>
        <v>0.66666666666666663</v>
      </c>
      <c r="AV12" s="1191"/>
      <c r="AW12" s="1191"/>
      <c r="AX12" s="1191"/>
      <c r="AY12" s="1191"/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</row>
    <row r="13" spans="1:236" ht="15.75" x14ac:dyDescent="0.2">
      <c r="A13" s="1555" t="s">
        <v>643</v>
      </c>
      <c r="B13" s="1718" t="s">
        <v>272</v>
      </c>
      <c r="C13" s="1494"/>
      <c r="D13" s="476">
        <v>7</v>
      </c>
      <c r="E13" s="80"/>
      <c r="F13" s="82"/>
      <c r="G13" s="676">
        <v>3</v>
      </c>
      <c r="H13" s="80">
        <f t="shared" si="2"/>
        <v>90</v>
      </c>
      <c r="I13" s="549">
        <f t="shared" si="3"/>
        <v>45</v>
      </c>
      <c r="J13" s="476">
        <v>30</v>
      </c>
      <c r="K13" s="476"/>
      <c r="L13" s="476">
        <v>15</v>
      </c>
      <c r="M13" s="1561">
        <f t="shared" si="4"/>
        <v>45</v>
      </c>
      <c r="N13" s="161"/>
      <c r="O13" s="162"/>
      <c r="P13" s="163"/>
      <c r="Q13" s="1556"/>
      <c r="R13" s="162"/>
      <c r="S13" s="163"/>
      <c r="T13" s="1306"/>
      <c r="U13" s="1559"/>
      <c r="V13" s="1560"/>
      <c r="W13" s="1306">
        <v>3</v>
      </c>
      <c r="X13" s="173"/>
      <c r="Y13" s="30"/>
      <c r="Z13" s="1191"/>
      <c r="AA13">
        <v>0.66666666666666663</v>
      </c>
      <c r="AB13" s="1191"/>
      <c r="AC13" s="1191"/>
      <c r="AD13" s="1191"/>
      <c r="AE13" s="1191"/>
      <c r="AF13" s="1191"/>
      <c r="AG13" s="1191"/>
      <c r="AH13" s="1308" t="b">
        <v>1</v>
      </c>
      <c r="AI13" s="1308" t="b">
        <v>1</v>
      </c>
      <c r="AJ13" s="1308" t="b">
        <v>1</v>
      </c>
      <c r="AK13" s="1308" t="b">
        <v>1</v>
      </c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0</v>
      </c>
      <c r="AR13" s="1308" t="b">
        <v>1</v>
      </c>
      <c r="AS13" s="1308" t="b">
        <v>1</v>
      </c>
      <c r="AT13" s="1191"/>
      <c r="AU13">
        <f t="shared" si="1"/>
        <v>0.5</v>
      </c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</row>
    <row r="14" spans="1:236" ht="31.5" x14ac:dyDescent="0.2">
      <c r="A14" s="1555" t="s">
        <v>646</v>
      </c>
      <c r="B14" s="1498" t="s">
        <v>228</v>
      </c>
      <c r="C14" s="1494">
        <v>7</v>
      </c>
      <c r="D14" s="476"/>
      <c r="E14" s="1634"/>
      <c r="F14" s="1744"/>
      <c r="G14" s="1349">
        <v>3</v>
      </c>
      <c r="H14" s="80">
        <f t="shared" si="2"/>
        <v>90</v>
      </c>
      <c r="I14" s="549">
        <f t="shared" si="3"/>
        <v>60</v>
      </c>
      <c r="J14" s="476">
        <v>45</v>
      </c>
      <c r="K14" s="476">
        <v>15</v>
      </c>
      <c r="L14" s="1745"/>
      <c r="M14" s="1561">
        <f t="shared" si="4"/>
        <v>30</v>
      </c>
      <c r="N14" s="1556"/>
      <c r="O14" s="1746"/>
      <c r="P14" s="1747"/>
      <c r="Q14" s="1556"/>
      <c r="R14" s="1746"/>
      <c r="S14" s="1747"/>
      <c r="T14" s="1306"/>
      <c r="U14" s="1559"/>
      <c r="V14" s="1748"/>
      <c r="W14" s="1306">
        <v>4</v>
      </c>
      <c r="X14" s="1748"/>
      <c r="Y14" s="470"/>
      <c r="Z14" s="1186"/>
      <c r="AA14" s="1186">
        <v>0.66666666666666663</v>
      </c>
      <c r="AB14" s="1186"/>
      <c r="AC14" s="1186"/>
      <c r="AD14" s="1186"/>
      <c r="AE14" s="1186"/>
      <c r="AF14" s="1186" t="s">
        <v>30</v>
      </c>
      <c r="AG14" s="1186">
        <v>18.5</v>
      </c>
      <c r="AH14" s="1308" t="b">
        <v>1</v>
      </c>
      <c r="AI14" s="1308" t="b">
        <v>1</v>
      </c>
      <c r="AJ14" s="1308" t="b">
        <v>1</v>
      </c>
      <c r="AK14" s="1308" t="b">
        <v>1</v>
      </c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0</v>
      </c>
      <c r="AR14" s="1308" t="b">
        <v>1</v>
      </c>
      <c r="AS14" s="1308" t="b">
        <v>1</v>
      </c>
      <c r="AT14" s="1186"/>
      <c r="AU14">
        <f t="shared" si="1"/>
        <v>0.66666666666666663</v>
      </c>
      <c r="AV14" s="1186"/>
      <c r="AW14" s="1186"/>
      <c r="AX14" s="1186"/>
      <c r="AY14" s="1186"/>
      <c r="AZ14" s="1186"/>
      <c r="BA14" s="1186"/>
      <c r="BB14" s="1186"/>
      <c r="BC14" s="1186"/>
      <c r="BD14" s="1186"/>
      <c r="BE14" s="1186"/>
      <c r="BF14" s="1186"/>
      <c r="BG14" s="1186"/>
      <c r="BH14" s="1186"/>
      <c r="BI14" s="1186"/>
      <c r="BJ14" s="1186"/>
      <c r="BK14" s="1186"/>
      <c r="BL14" s="1186"/>
      <c r="BM14" s="1186"/>
      <c r="BN14" s="1186"/>
      <c r="BO14" s="1186"/>
      <c r="BP14" s="1186"/>
      <c r="BQ14" s="1186"/>
      <c r="BR14" s="1186"/>
      <c r="BS14" s="1186"/>
      <c r="BT14" s="1186"/>
      <c r="BU14" s="1186"/>
      <c r="BV14" s="1186"/>
      <c r="BW14" s="1186"/>
      <c r="BX14" s="1186"/>
      <c r="BY14" s="1186"/>
      <c r="BZ14" s="1186"/>
      <c r="CA14" s="1186"/>
      <c r="CB14" s="1186"/>
      <c r="CC14" s="1186"/>
      <c r="CD14" s="1186"/>
      <c r="CE14" s="1186"/>
      <c r="CF14" s="1186"/>
      <c r="CG14" s="1186"/>
      <c r="CH14" s="1186"/>
      <c r="CI14" s="1186"/>
      <c r="CJ14" s="1186"/>
      <c r="CK14" s="1186"/>
      <c r="CL14" s="1186"/>
      <c r="CM14" s="1186"/>
      <c r="CN14" s="1186"/>
      <c r="CO14" s="1186"/>
      <c r="CP14" s="1186"/>
      <c r="CQ14" s="1186"/>
      <c r="CR14" s="1186"/>
      <c r="CS14" s="1186"/>
      <c r="CT14" s="1186"/>
      <c r="CU14" s="1186"/>
      <c r="CV14" s="1186"/>
      <c r="CW14" s="1186"/>
      <c r="CX14" s="1186"/>
      <c r="CY14" s="1186"/>
      <c r="CZ14" s="1186"/>
      <c r="DA14" s="1186"/>
      <c r="DB14" s="1186"/>
      <c r="DC14" s="1186"/>
      <c r="DD14" s="1186"/>
      <c r="DE14" s="1186"/>
      <c r="DF14" s="1186"/>
      <c r="DG14" s="1186"/>
      <c r="DH14" s="1186"/>
      <c r="DI14" s="1186"/>
      <c r="DJ14" s="1186"/>
      <c r="DK14" s="1186"/>
      <c r="DL14" s="1186"/>
      <c r="DM14" s="1186"/>
      <c r="DN14" s="1186"/>
      <c r="DO14" s="1186"/>
      <c r="DP14" s="1186"/>
      <c r="DQ14" s="1186"/>
      <c r="DR14" s="1186"/>
      <c r="DS14" s="1186"/>
      <c r="DT14" s="1186"/>
      <c r="DU14" s="1186"/>
      <c r="DV14" s="1186"/>
      <c r="DW14" s="1186"/>
      <c r="DX14" s="1186"/>
      <c r="DY14" s="1186"/>
      <c r="DZ14" s="1186"/>
      <c r="EA14" s="1186"/>
      <c r="EB14" s="1186"/>
      <c r="EC14" s="1186"/>
      <c r="ED14" s="1186"/>
      <c r="EE14" s="1186"/>
      <c r="EF14" s="1186"/>
      <c r="EG14" s="1186"/>
      <c r="EH14" s="1186"/>
      <c r="EI14" s="1186"/>
      <c r="EJ14" s="1186"/>
      <c r="EK14" s="1186"/>
      <c r="EL14" s="1186"/>
      <c r="EM14" s="1186"/>
      <c r="EN14" s="1186"/>
      <c r="EO14" s="1186"/>
      <c r="EP14" s="1186"/>
      <c r="EQ14" s="1186"/>
      <c r="ER14" s="1186"/>
      <c r="ES14" s="1186"/>
      <c r="ET14" s="1186"/>
      <c r="EU14" s="1186"/>
      <c r="EV14" s="1186"/>
      <c r="EW14" s="1186"/>
      <c r="EX14" s="1186"/>
      <c r="EY14" s="1186"/>
      <c r="EZ14" s="1186"/>
      <c r="FA14" s="1186"/>
      <c r="FB14" s="1186"/>
      <c r="FC14" s="1186"/>
      <c r="FD14" s="1186"/>
      <c r="FE14" s="1186"/>
      <c r="FF14" s="1186"/>
      <c r="FG14" s="1186"/>
      <c r="FH14" s="1186"/>
      <c r="FI14" s="1186"/>
      <c r="FJ14" s="1186"/>
      <c r="FK14" s="1186"/>
      <c r="FL14" s="1186"/>
      <c r="FM14" s="1186"/>
      <c r="FN14" s="1186"/>
      <c r="FO14" s="1186"/>
      <c r="FP14" s="1186"/>
      <c r="FQ14" s="1186"/>
      <c r="FR14" s="1186"/>
      <c r="FS14" s="1186"/>
      <c r="FT14" s="1186"/>
      <c r="FU14" s="1186"/>
      <c r="FV14" s="1186"/>
      <c r="FW14" s="1186"/>
      <c r="FX14" s="1186"/>
      <c r="FY14" s="1186"/>
      <c r="FZ14" s="1186"/>
      <c r="GA14" s="1186"/>
      <c r="GB14" s="1186"/>
      <c r="GC14" s="1186"/>
      <c r="GD14" s="1186"/>
      <c r="GE14" s="1186"/>
      <c r="GF14" s="1186"/>
      <c r="GG14" s="1186"/>
      <c r="GH14" s="1186"/>
      <c r="GI14" s="1186"/>
      <c r="GJ14" s="1186"/>
      <c r="GK14" s="1186"/>
      <c r="GL14" s="1186"/>
      <c r="GM14" s="1186"/>
      <c r="GN14" s="1186"/>
      <c r="GO14" s="1186"/>
      <c r="GP14" s="1186"/>
      <c r="GQ14" s="1186"/>
      <c r="GR14" s="1186"/>
      <c r="GS14" s="1186"/>
      <c r="GT14" s="1186"/>
      <c r="GU14" s="1186"/>
      <c r="GV14" s="1186"/>
      <c r="GW14" s="1186"/>
      <c r="GX14" s="1186"/>
      <c r="GY14" s="1186"/>
      <c r="GZ14" s="1186"/>
      <c r="HA14" s="1186"/>
      <c r="HB14" s="1186"/>
      <c r="HC14" s="1186"/>
      <c r="HD14" s="1186"/>
      <c r="HE14" s="1186"/>
      <c r="HF14" s="1186"/>
      <c r="HG14" s="1186"/>
      <c r="HH14" s="1186"/>
      <c r="HI14" s="1186"/>
      <c r="HJ14" s="1186"/>
      <c r="HK14" s="1186"/>
      <c r="HL14" s="1186"/>
      <c r="HM14" s="1186"/>
      <c r="HN14" s="1186"/>
      <c r="HO14" s="1186"/>
      <c r="HP14" s="1186"/>
      <c r="HQ14" s="1186"/>
      <c r="HR14" s="1186"/>
      <c r="HS14" s="1186"/>
      <c r="HT14" s="1186"/>
      <c r="HU14" s="1186"/>
      <c r="HV14" s="1186"/>
      <c r="HW14" s="1186"/>
      <c r="HX14" s="1186"/>
      <c r="HY14" s="1186"/>
      <c r="HZ14" s="1186"/>
      <c r="IA14" s="1186"/>
      <c r="IB14" s="1186"/>
    </row>
    <row r="15" spans="1:236" ht="16.5" thickBot="1" x14ac:dyDescent="0.25">
      <c r="A15" s="1207" t="s">
        <v>654</v>
      </c>
      <c r="B15" s="1205" t="s">
        <v>247</v>
      </c>
      <c r="C15" s="464"/>
      <c r="D15" s="80"/>
      <c r="E15" s="80"/>
      <c r="F15" s="470"/>
      <c r="G15" s="574">
        <v>2.5</v>
      </c>
      <c r="H15" s="80">
        <f t="shared" si="2"/>
        <v>75</v>
      </c>
      <c r="I15" s="549">
        <f t="shared" si="3"/>
        <v>45</v>
      </c>
      <c r="J15" s="80">
        <v>30</v>
      </c>
      <c r="K15" s="80">
        <v>15</v>
      </c>
      <c r="L15" s="80"/>
      <c r="M15" s="1561">
        <f t="shared" si="4"/>
        <v>30</v>
      </c>
      <c r="N15" s="161"/>
      <c r="O15" s="162"/>
      <c r="P15" s="1753"/>
      <c r="Q15" s="161"/>
      <c r="R15" s="164"/>
      <c r="S15" s="1753"/>
      <c r="T15" s="1737"/>
      <c r="U15" s="1754"/>
      <c r="V15" s="160"/>
      <c r="W15" s="171">
        <v>3</v>
      </c>
      <c r="X15" s="156"/>
      <c r="Y15" s="973"/>
      <c r="Z15" s="1192"/>
      <c r="AA15" s="1186">
        <v>0.5</v>
      </c>
      <c r="AB15" s="1192"/>
      <c r="AC15" s="1192"/>
      <c r="AD15" s="1192"/>
      <c r="AE15" s="1192"/>
      <c r="AF15" s="1192"/>
      <c r="AG15" s="1192"/>
      <c r="AH15" s="1308" t="b">
        <v>1</v>
      </c>
      <c r="AI15" s="1308" t="b">
        <v>1</v>
      </c>
      <c r="AJ15" s="1308" t="b">
        <v>1</v>
      </c>
      <c r="AK15" s="1308" t="b">
        <v>1</v>
      </c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0</v>
      </c>
      <c r="AR15" s="1308" t="b">
        <v>1</v>
      </c>
      <c r="AS15" s="1308" t="b">
        <v>1</v>
      </c>
      <c r="AT15" s="1192"/>
      <c r="AU15">
        <f t="shared" si="1"/>
        <v>0.6</v>
      </c>
      <c r="AV15" s="1192"/>
      <c r="AW15" s="1192"/>
      <c r="AX15" s="1192"/>
      <c r="AY15" s="1192"/>
      <c r="AZ15" s="1192"/>
      <c r="BA15" s="1192"/>
      <c r="BB15" s="1192"/>
      <c r="BC15" s="1192"/>
      <c r="BD15" s="1192"/>
      <c r="BE15" s="1192"/>
      <c r="BF15" s="1192"/>
      <c r="BG15" s="1192"/>
      <c r="BH15" s="1192"/>
      <c r="BI15" s="1192"/>
      <c r="BJ15" s="1192"/>
      <c r="BK15" s="1192"/>
      <c r="BL15" s="1192"/>
      <c r="BM15" s="1192"/>
      <c r="BN15" s="1192"/>
      <c r="BO15" s="1192"/>
      <c r="BP15" s="1192"/>
      <c r="BQ15" s="1192"/>
      <c r="BR15" s="1192"/>
      <c r="BS15" s="1192"/>
      <c r="BT15" s="1192"/>
      <c r="BU15" s="1192"/>
      <c r="BV15" s="1192"/>
      <c r="BW15" s="1192"/>
      <c r="BX15" s="1192"/>
      <c r="BY15" s="1192"/>
      <c r="BZ15" s="1192"/>
      <c r="CA15" s="1192"/>
      <c r="CB15" s="1192"/>
      <c r="CC15" s="1192"/>
      <c r="CD15" s="1192"/>
      <c r="CE15" s="1192"/>
      <c r="CF15" s="1192"/>
      <c r="CG15" s="1192"/>
      <c r="CH15" s="1192"/>
      <c r="CI15" s="1192"/>
      <c r="CJ15" s="1192"/>
      <c r="CK15" s="1192"/>
      <c r="CL15" s="1192"/>
      <c r="CM15" s="1192"/>
      <c r="CN15" s="1192"/>
      <c r="CO15" s="1192"/>
      <c r="CP15" s="1192"/>
      <c r="CQ15" s="1192"/>
      <c r="CR15" s="1192"/>
      <c r="CS15" s="1192"/>
      <c r="CT15" s="1192"/>
      <c r="CU15" s="1192"/>
      <c r="CV15" s="1192"/>
      <c r="CW15" s="1192"/>
      <c r="CX15" s="1192"/>
      <c r="CY15" s="1192"/>
      <c r="CZ15" s="1192"/>
      <c r="DA15" s="1192"/>
      <c r="DB15" s="1192"/>
      <c r="DC15" s="1192"/>
      <c r="DD15" s="1192"/>
      <c r="DE15" s="1192"/>
      <c r="DF15" s="1192"/>
      <c r="DG15" s="1192"/>
      <c r="DH15" s="1192"/>
      <c r="DI15" s="1192"/>
      <c r="DJ15" s="1192"/>
      <c r="DK15" s="1192"/>
      <c r="DL15" s="1192"/>
      <c r="DM15" s="1192"/>
      <c r="DN15" s="1192"/>
      <c r="DO15" s="1192"/>
      <c r="DP15" s="1192"/>
      <c r="DQ15" s="1192"/>
      <c r="DR15" s="1192"/>
      <c r="DS15" s="1192"/>
      <c r="DT15" s="1192"/>
      <c r="DU15" s="1192"/>
      <c r="DV15" s="1192"/>
      <c r="DW15" s="1192"/>
      <c r="DX15" s="1192"/>
      <c r="DY15" s="1192"/>
      <c r="DZ15" s="1192"/>
      <c r="EA15" s="1192"/>
      <c r="EB15" s="1192"/>
      <c r="EC15" s="1192"/>
      <c r="ED15" s="1192"/>
      <c r="EE15" s="1192"/>
      <c r="EF15" s="1192"/>
      <c r="EG15" s="1192"/>
      <c r="EH15" s="1192"/>
      <c r="EI15" s="1192"/>
      <c r="EJ15" s="1192"/>
      <c r="EK15" s="1192"/>
      <c r="EL15" s="1192"/>
      <c r="EM15" s="1192"/>
      <c r="EN15" s="1192"/>
      <c r="EO15" s="1192"/>
      <c r="EP15" s="1192"/>
      <c r="EQ15" s="1192"/>
      <c r="ER15" s="1192"/>
      <c r="ES15" s="1192"/>
      <c r="ET15" s="1192"/>
      <c r="EU15" s="1192"/>
      <c r="EV15" s="1192"/>
      <c r="EW15" s="1192"/>
      <c r="EX15" s="1192"/>
      <c r="EY15" s="1192"/>
      <c r="EZ15" s="1192"/>
      <c r="FA15" s="1192"/>
      <c r="FB15" s="1192"/>
      <c r="FC15" s="1192"/>
      <c r="FD15" s="1192"/>
      <c r="FE15" s="1192"/>
      <c r="FF15" s="1192"/>
      <c r="FG15" s="1192"/>
      <c r="FH15" s="1192"/>
      <c r="FI15" s="1192"/>
      <c r="FJ15" s="1192"/>
      <c r="FK15" s="1192"/>
      <c r="FL15" s="1192"/>
      <c r="FM15" s="1192"/>
      <c r="FN15" s="1192"/>
      <c r="FO15" s="1192"/>
      <c r="FP15" s="1192"/>
      <c r="FQ15" s="1192"/>
      <c r="FR15" s="1192"/>
      <c r="FS15" s="1192"/>
      <c r="FT15" s="1192"/>
      <c r="FU15" s="1192"/>
      <c r="FV15" s="1192"/>
      <c r="FW15" s="1192"/>
      <c r="FX15" s="1192"/>
      <c r="FY15" s="1192"/>
      <c r="FZ15" s="1192"/>
      <c r="GA15" s="1192"/>
      <c r="GB15" s="1192"/>
      <c r="GC15" s="1192"/>
      <c r="GD15" s="1192"/>
      <c r="GE15" s="1192"/>
      <c r="GF15" s="1192"/>
      <c r="GG15" s="1192"/>
      <c r="GH15" s="1192"/>
      <c r="GI15" s="1192"/>
      <c r="GJ15" s="1192"/>
      <c r="GK15" s="1192"/>
      <c r="GL15" s="1192"/>
      <c r="GM15" s="1192"/>
      <c r="GN15" s="1192"/>
      <c r="GO15" s="1192"/>
      <c r="GP15" s="1192"/>
      <c r="GQ15" s="1192"/>
      <c r="GR15" s="1192"/>
      <c r="GS15" s="1192"/>
      <c r="GT15" s="1192"/>
      <c r="GU15" s="1192"/>
      <c r="GV15" s="1192"/>
      <c r="GW15" s="1192"/>
      <c r="GX15" s="1192"/>
      <c r="GY15" s="1192"/>
      <c r="GZ15" s="1192"/>
      <c r="HA15" s="1192"/>
      <c r="HB15" s="1192"/>
      <c r="HC15" s="1192"/>
      <c r="HD15" s="1192"/>
      <c r="HE15" s="1192"/>
      <c r="HF15" s="1192"/>
      <c r="HG15" s="1192"/>
      <c r="HH15" s="1192"/>
      <c r="HI15" s="1192"/>
      <c r="HJ15" s="1192"/>
      <c r="HK15" s="1192"/>
      <c r="HL15" s="1192"/>
      <c r="HM15" s="1192"/>
      <c r="HN15" s="1192"/>
      <c r="HO15" s="1192"/>
      <c r="HP15" s="1192"/>
      <c r="HQ15" s="1192"/>
      <c r="HR15" s="1192"/>
      <c r="HS15" s="1192"/>
      <c r="HT15" s="1192"/>
      <c r="HU15" s="1192"/>
      <c r="HV15" s="1192"/>
      <c r="HW15" s="1192"/>
      <c r="HX15" s="1192"/>
      <c r="HY15" s="1192"/>
      <c r="HZ15" s="1192"/>
      <c r="IA15" s="1192"/>
      <c r="IB15" s="1192"/>
    </row>
    <row r="16" spans="1:236" ht="16.5" thickBot="1" x14ac:dyDescent="0.25">
      <c r="A16" s="1622" t="s">
        <v>551</v>
      </c>
      <c r="B16" s="1622" t="s">
        <v>577</v>
      </c>
      <c r="C16" s="1623"/>
      <c r="D16" s="1624"/>
      <c r="E16" s="1624"/>
      <c r="F16" s="1625"/>
      <c r="G16" s="1495">
        <v>6</v>
      </c>
      <c r="H16" s="1495">
        <f t="shared" ref="H16:M16" si="5">H17+H18</f>
        <v>360</v>
      </c>
      <c r="I16" s="1495">
        <f t="shared" si="5"/>
        <v>120</v>
      </c>
      <c r="J16" s="1495">
        <f t="shared" si="5"/>
        <v>60</v>
      </c>
      <c r="K16" s="1495">
        <f t="shared" si="5"/>
        <v>0</v>
      </c>
      <c r="L16" s="1495">
        <f t="shared" si="5"/>
        <v>60</v>
      </c>
      <c r="M16" s="1495">
        <f t="shared" si="5"/>
        <v>240</v>
      </c>
      <c r="N16" s="1626"/>
      <c r="O16" s="1627"/>
      <c r="P16" s="1628"/>
      <c r="Q16" s="1626"/>
      <c r="R16" s="1627"/>
      <c r="S16" s="1628"/>
      <c r="T16" s="1626"/>
      <c r="U16" s="1627"/>
      <c r="V16" s="1629"/>
      <c r="W16" s="1630">
        <v>4</v>
      </c>
      <c r="X16" s="1612"/>
      <c r="Y16" s="262"/>
      <c r="Z16" s="1191"/>
      <c r="AA16">
        <v>0.5</v>
      </c>
      <c r="AB16" s="1191"/>
      <c r="AC16" s="1191"/>
      <c r="AD16" s="1191"/>
      <c r="AE16" s="1191"/>
      <c r="AF16" s="1191"/>
      <c r="AG16" s="1191"/>
      <c r="AH16" s="1308" t="b">
        <v>1</v>
      </c>
      <c r="AI16" s="1308" t="b">
        <v>1</v>
      </c>
      <c r="AJ16" s="1308" t="b">
        <v>1</v>
      </c>
      <c r="AK16" s="1308" t="b">
        <v>1</v>
      </c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0</v>
      </c>
      <c r="AR16" s="1308" t="b">
        <v>1</v>
      </c>
      <c r="AS16" s="1308" t="b">
        <v>1</v>
      </c>
      <c r="AT16" s="1191"/>
      <c r="AU16">
        <f t="shared" si="1"/>
        <v>0.33333333333333331</v>
      </c>
      <c r="AV16" s="1191"/>
      <c r="AW16" s="1191"/>
      <c r="AX16" s="1191"/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</row>
    <row r="17" spans="1:236" ht="31.5" x14ac:dyDescent="0.2">
      <c r="A17" s="1597"/>
      <c r="B17" s="1788" t="s">
        <v>563</v>
      </c>
      <c r="C17" s="1241"/>
      <c r="D17" s="80">
        <v>7</v>
      </c>
      <c r="E17" s="476"/>
      <c r="F17" s="551"/>
      <c r="G17" s="1349">
        <v>6</v>
      </c>
      <c r="H17" s="476">
        <f>G17*30</f>
        <v>180</v>
      </c>
      <c r="I17" s="549">
        <f>J17+K17+L17</f>
        <v>60</v>
      </c>
      <c r="J17" s="476">
        <v>30</v>
      </c>
      <c r="K17" s="476"/>
      <c r="L17" s="476">
        <v>30</v>
      </c>
      <c r="M17" s="1561">
        <f>H17-I17</f>
        <v>120</v>
      </c>
      <c r="N17" s="1556"/>
      <c r="O17" s="1557"/>
      <c r="P17" s="1558"/>
      <c r="Q17" s="1556"/>
      <c r="R17" s="1557"/>
      <c r="S17" s="1558"/>
      <c r="T17" s="1306"/>
      <c r="U17" s="1559"/>
      <c r="V17" s="1560"/>
      <c r="W17" s="1306">
        <v>4</v>
      </c>
      <c r="X17" s="173"/>
      <c r="Y17" s="262"/>
      <c r="Z17" s="1191"/>
      <c r="AB17" s="1192"/>
      <c r="AC17" s="1191"/>
      <c r="AD17" s="1191"/>
      <c r="AE17" s="1191"/>
      <c r="AF17" s="1191"/>
      <c r="AG17" s="1191"/>
      <c r="AH17" s="1308" t="b">
        <v>1</v>
      </c>
      <c r="AI17" s="1308" t="b">
        <v>1</v>
      </c>
      <c r="AJ17" s="1308" t="b">
        <v>1</v>
      </c>
      <c r="AK17" s="1308" t="b">
        <v>1</v>
      </c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0</v>
      </c>
      <c r="AR17" s="1308" t="b">
        <v>1</v>
      </c>
      <c r="AS17" s="1308" t="b">
        <v>1</v>
      </c>
      <c r="AT17" s="1191"/>
      <c r="AU17">
        <f t="shared" si="1"/>
        <v>0.33333333333333331</v>
      </c>
      <c r="AV17" s="1191"/>
      <c r="AW17" s="1191"/>
      <c r="AX17" s="1191"/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</row>
    <row r="18" spans="1:236" ht="15.75" x14ac:dyDescent="0.2">
      <c r="A18" s="1597"/>
      <c r="B18" s="1769" t="s">
        <v>595</v>
      </c>
      <c r="C18" s="261"/>
      <c r="D18" s="80">
        <v>7</v>
      </c>
      <c r="E18" s="15"/>
      <c r="F18" s="313"/>
      <c r="G18" s="676">
        <v>6</v>
      </c>
      <c r="H18" s="85">
        <f>G18*30</f>
        <v>180</v>
      </c>
      <c r="I18" s="265">
        <f>J18+L18+K18</f>
        <v>60</v>
      </c>
      <c r="J18" s="476">
        <v>30</v>
      </c>
      <c r="K18" s="476"/>
      <c r="L18" s="476">
        <v>30</v>
      </c>
      <c r="M18" s="1435">
        <f>H18-I18</f>
        <v>120</v>
      </c>
      <c r="N18" s="159"/>
      <c r="O18" s="15"/>
      <c r="P18" s="19"/>
      <c r="Q18" s="261"/>
      <c r="R18" s="15"/>
      <c r="S18" s="19"/>
      <c r="T18" s="261"/>
      <c r="U18" s="15"/>
      <c r="V18" s="19"/>
      <c r="W18" s="261">
        <v>4</v>
      </c>
      <c r="X18" s="15"/>
      <c r="Y18" s="1303"/>
      <c r="Z18" s="1304"/>
      <c r="AA18" s="1186"/>
      <c r="AB18" s="1301"/>
      <c r="AC18" s="1233"/>
      <c r="AD18" s="1233"/>
      <c r="AE18" s="1233"/>
      <c r="AF18" s="1233"/>
      <c r="AG18" s="1233"/>
      <c r="AH18" s="1308" t="b">
        <v>1</v>
      </c>
      <c r="AI18" s="1308" t="b">
        <v>1</v>
      </c>
      <c r="AJ18" s="1308" t="b">
        <v>1</v>
      </c>
      <c r="AK18" s="1308" t="b">
        <v>1</v>
      </c>
      <c r="AL18" s="1308" t="b">
        <v>1</v>
      </c>
      <c r="AM18" s="1308" t="b">
        <v>1</v>
      </c>
      <c r="AN18" s="1308" t="b">
        <v>1</v>
      </c>
      <c r="AO18" s="1308" t="b">
        <v>1</v>
      </c>
      <c r="AP18" s="1308" t="b">
        <v>1</v>
      </c>
      <c r="AQ18" s="1308" t="b">
        <v>0</v>
      </c>
      <c r="AR18" s="1308" t="b">
        <v>1</v>
      </c>
      <c r="AS18" s="1308" t="b">
        <v>1</v>
      </c>
      <c r="AT18" s="1233"/>
      <c r="AU18">
        <f t="shared" si="1"/>
        <v>0.33333333333333331</v>
      </c>
      <c r="AV18" s="1233"/>
      <c r="AW18" s="1233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</row>
    <row r="19" spans="1:236" ht="15.75" x14ac:dyDescent="0.25">
      <c r="A19" s="1333"/>
      <c r="B19" s="1" t="s">
        <v>663</v>
      </c>
      <c r="C19" s="1322"/>
      <c r="D19" s="1322"/>
      <c r="E19" s="1322"/>
      <c r="F19" s="293"/>
      <c r="G19" s="271">
        <f>SUM(G9:G16)</f>
        <v>24.5</v>
      </c>
      <c r="H19" s="581"/>
      <c r="I19" s="581"/>
      <c r="J19" s="1335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459">
        <f>SUM(W9:W16)</f>
        <v>24</v>
      </c>
      <c r="X19" s="266"/>
      <c r="Y19" s="266"/>
      <c r="Z19" s="1336"/>
      <c r="AB19" s="1191"/>
      <c r="AC19" s="1191"/>
      <c r="AD19" s="1191"/>
      <c r="AE19" s="1191"/>
      <c r="AF19" s="1191"/>
      <c r="AG19" s="1191"/>
      <c r="AH19" s="1186"/>
      <c r="AI19" s="1186"/>
      <c r="AJ19" s="1186"/>
      <c r="AK19" s="1186"/>
      <c r="AL19" s="1186"/>
      <c r="AM19" s="1186"/>
      <c r="AN19" s="1186"/>
      <c r="AO19" s="1186"/>
      <c r="AP19" s="1186"/>
      <c r="AQ19" s="1186"/>
      <c r="AR19" s="1186"/>
      <c r="AS19" s="1186"/>
      <c r="AT19" s="1191"/>
      <c r="AU19" s="1191"/>
      <c r="AV19" s="1191"/>
      <c r="AW19" s="1191"/>
      <c r="AX19" s="1191"/>
      <c r="AY19" s="1191"/>
      <c r="AZ19" s="1191"/>
      <c r="BA19" s="1191"/>
      <c r="BB19" s="1191"/>
      <c r="BC19" s="1191"/>
      <c r="BD19" s="1191"/>
      <c r="BE19" s="1191"/>
      <c r="BF19" s="1191"/>
      <c r="BG19" s="1191"/>
      <c r="BH19" s="1191"/>
      <c r="BI19" s="1191"/>
      <c r="BJ19" s="1191"/>
      <c r="BK19" s="1191"/>
      <c r="BL19" s="1191"/>
      <c r="BM19" s="1191"/>
      <c r="BN19" s="1191"/>
      <c r="BO19" s="1191"/>
      <c r="BP19" s="1191"/>
      <c r="BQ19" s="1191"/>
      <c r="BR19" s="1191"/>
      <c r="BS19" s="1191"/>
      <c r="BT19" s="1191"/>
      <c r="BU19" s="1191"/>
      <c r="BV19" s="1191"/>
      <c r="BW19" s="1191"/>
      <c r="BX19" s="1191"/>
      <c r="BY19" s="1191"/>
      <c r="BZ19" s="1191"/>
      <c r="CA19" s="1191"/>
      <c r="CB19" s="1191"/>
      <c r="CC19" s="1191"/>
      <c r="CD19" s="1191"/>
      <c r="CE19" s="1191"/>
      <c r="CF19" s="1191"/>
      <c r="CG19" s="1191"/>
      <c r="CH19" s="1191"/>
      <c r="CI19" s="1191"/>
      <c r="CJ19" s="1191"/>
      <c r="CK19" s="1191"/>
      <c r="CL19" s="1191"/>
      <c r="CM19" s="1191"/>
      <c r="CN19" s="1191"/>
      <c r="CO19" s="1191"/>
      <c r="CP19" s="1191"/>
      <c r="CQ19" s="1191"/>
      <c r="CR19" s="1191"/>
      <c r="CS19" s="1191"/>
      <c r="CT19" s="1191"/>
      <c r="CU19" s="1191"/>
      <c r="CV19" s="1191"/>
      <c r="CW19" s="1191"/>
      <c r="CX19" s="1191"/>
      <c r="CY19" s="1191"/>
      <c r="CZ19" s="1191"/>
      <c r="DA19" s="1191"/>
      <c r="DB19" s="1191"/>
      <c r="DC19" s="1191"/>
      <c r="DD19" s="1191"/>
      <c r="DE19" s="1191"/>
      <c r="DF19" s="1191"/>
      <c r="DG19" s="1191"/>
      <c r="DH19" s="1191"/>
      <c r="DI19" s="1191"/>
      <c r="DJ19" s="1191"/>
      <c r="DK19" s="1191"/>
      <c r="DL19" s="1191"/>
      <c r="DM19" s="1191"/>
      <c r="DN19" s="1191"/>
      <c r="DO19" s="1191"/>
      <c r="DP19" s="1191"/>
      <c r="DQ19" s="1191"/>
      <c r="DR19" s="1191"/>
      <c r="DS19" s="1191"/>
      <c r="DT19" s="1191"/>
      <c r="DU19" s="1191"/>
      <c r="DV19" s="1191"/>
      <c r="DW19" s="1191"/>
      <c r="DX19" s="1191"/>
      <c r="DY19" s="1191"/>
      <c r="DZ19" s="1191"/>
      <c r="EA19" s="1191"/>
      <c r="EB19" s="1191"/>
      <c r="EC19" s="1191"/>
      <c r="ED19" s="1191"/>
      <c r="EE19" s="1191"/>
      <c r="EF19" s="1191"/>
      <c r="EG19" s="1191"/>
      <c r="EH19" s="1191"/>
      <c r="EI19" s="1191"/>
      <c r="EJ19" s="1191"/>
      <c r="EK19" s="1191"/>
      <c r="EL19" s="1191"/>
      <c r="EM19" s="1191"/>
      <c r="EN19" s="1191"/>
      <c r="EO19" s="1191"/>
      <c r="EP19" s="1191"/>
      <c r="EQ19" s="1191"/>
      <c r="ER19" s="1191"/>
      <c r="ES19" s="1191"/>
      <c r="ET19" s="1191"/>
      <c r="EU19" s="1191"/>
      <c r="EV19" s="1191"/>
      <c r="EW19" s="1191"/>
      <c r="EX19" s="1191"/>
      <c r="EY19" s="1191"/>
      <c r="EZ19" s="1191"/>
      <c r="FA19" s="1191"/>
      <c r="FB19" s="1191"/>
      <c r="FC19" s="1191"/>
      <c r="FD19" s="1191"/>
      <c r="FE19" s="1191"/>
      <c r="FF19" s="1191"/>
      <c r="FG19" s="1191"/>
      <c r="FH19" s="1191"/>
      <c r="FI19" s="1191"/>
      <c r="FJ19" s="1191"/>
      <c r="FK19" s="1191"/>
      <c r="FL19" s="1191"/>
      <c r="FM19" s="1191"/>
      <c r="FN19" s="1191"/>
      <c r="FO19" s="1191"/>
      <c r="FP19" s="1191"/>
      <c r="FQ19" s="1191"/>
      <c r="FR19" s="1191"/>
      <c r="FS19" s="1191"/>
      <c r="FT19" s="1191"/>
      <c r="FU19" s="1191"/>
      <c r="FV19" s="1191"/>
      <c r="FW19" s="1191"/>
      <c r="FX19" s="1191"/>
      <c r="FY19" s="1191"/>
      <c r="FZ19" s="1191"/>
      <c r="GA19" s="1191"/>
      <c r="GB19" s="1191"/>
      <c r="GC19" s="1191"/>
      <c r="GD19" s="1191"/>
      <c r="GE19" s="1191"/>
      <c r="GF19" s="1191"/>
      <c r="GG19" s="1191"/>
      <c r="GH19" s="1191"/>
      <c r="GI19" s="1191"/>
      <c r="GJ19" s="1191"/>
      <c r="GK19" s="1191"/>
      <c r="GL19" s="1191"/>
      <c r="GM19" s="1191"/>
      <c r="GN19" s="1191"/>
      <c r="GO19" s="1191"/>
      <c r="GP19" s="1191"/>
      <c r="GQ19" s="1191"/>
      <c r="GR19" s="1191"/>
      <c r="GS19" s="1191"/>
      <c r="GT19" s="1191"/>
      <c r="GU19" s="1191"/>
      <c r="GV19" s="1191"/>
      <c r="GW19" s="1191"/>
      <c r="GX19" s="1191"/>
      <c r="GY19" s="1191"/>
      <c r="GZ19" s="1191"/>
      <c r="HA19" s="1191"/>
      <c r="HB19" s="1191"/>
      <c r="HC19" s="1191"/>
      <c r="HD19" s="1191"/>
      <c r="HE19" s="1191"/>
      <c r="HF19" s="1191"/>
      <c r="HG19" s="1191"/>
      <c r="HH19" s="1191"/>
      <c r="HI19" s="1191"/>
      <c r="HJ19" s="1191"/>
      <c r="HK19" s="1191"/>
      <c r="HL19" s="1191"/>
      <c r="HM19" s="1191"/>
      <c r="HN19" s="1191"/>
      <c r="HO19" s="1191"/>
      <c r="HP19" s="1191"/>
      <c r="HQ19" s="1191"/>
      <c r="HR19" s="1191"/>
      <c r="HS19" s="1191"/>
      <c r="HT19" s="1191"/>
      <c r="HU19" s="1191"/>
      <c r="HV19" s="1191"/>
      <c r="HW19" s="1191"/>
      <c r="HX19" s="1191"/>
      <c r="HY19" s="1191"/>
      <c r="HZ19" s="1191"/>
      <c r="IA19" s="1191"/>
      <c r="IB19" s="1191"/>
    </row>
    <row r="20" spans="1:236" ht="15.75" x14ac:dyDescent="0.2">
      <c r="A20" s="1333"/>
      <c r="C20" s="1322"/>
      <c r="D20" s="1322"/>
      <c r="E20" s="1322"/>
      <c r="F20" s="293"/>
      <c r="G20" s="271"/>
      <c r="H20" s="581"/>
      <c r="I20" s="581"/>
      <c r="J20" s="1335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1336"/>
      <c r="AB20" s="1191"/>
      <c r="AC20" s="1191"/>
      <c r="AD20" s="1191"/>
      <c r="AE20" s="1191"/>
      <c r="AF20" s="1191"/>
      <c r="AG20" s="1191"/>
      <c r="AH20" s="1186"/>
      <c r="AI20" s="1186"/>
      <c r="AJ20" s="1186"/>
      <c r="AK20" s="1186"/>
      <c r="AL20" s="1186"/>
      <c r="AM20" s="1186"/>
      <c r="AN20" s="1186"/>
      <c r="AO20" s="1186"/>
      <c r="AP20" s="1186"/>
      <c r="AQ20" s="1186"/>
      <c r="AR20" s="1186"/>
      <c r="AS20" s="1186"/>
      <c r="AT20" s="1191"/>
      <c r="AU20" s="1191"/>
      <c r="AV20" s="1191"/>
      <c r="AW20" s="1191"/>
      <c r="AX20" s="1191"/>
      <c r="AY20" s="1191"/>
      <c r="AZ20" s="1191"/>
      <c r="BA20" s="1191"/>
      <c r="BB20" s="1191"/>
      <c r="BC20" s="1191"/>
      <c r="BD20" s="1191"/>
      <c r="BE20" s="1191"/>
      <c r="BF20" s="1191"/>
      <c r="BG20" s="1191"/>
      <c r="BH20" s="1191"/>
      <c r="BI20" s="1191"/>
      <c r="BJ20" s="1191"/>
      <c r="BK20" s="1191"/>
      <c r="BL20" s="1191"/>
      <c r="BM20" s="1191"/>
      <c r="BN20" s="1191"/>
      <c r="BO20" s="1191"/>
      <c r="BP20" s="1191"/>
      <c r="BQ20" s="1191"/>
      <c r="BR20" s="1191"/>
      <c r="BS20" s="1191"/>
      <c r="BT20" s="1191"/>
      <c r="BU20" s="1191"/>
      <c r="BV20" s="1191"/>
      <c r="BW20" s="1191"/>
      <c r="BX20" s="1191"/>
      <c r="BY20" s="1191"/>
      <c r="BZ20" s="1191"/>
      <c r="CA20" s="1191"/>
      <c r="CB20" s="1191"/>
      <c r="CC20" s="1191"/>
      <c r="CD20" s="1191"/>
      <c r="CE20" s="1191"/>
      <c r="CF20" s="1191"/>
      <c r="CG20" s="1191"/>
      <c r="CH20" s="1191"/>
      <c r="CI20" s="1191"/>
      <c r="CJ20" s="1191"/>
      <c r="CK20" s="1191"/>
      <c r="CL20" s="1191"/>
      <c r="CM20" s="1191"/>
      <c r="CN20" s="1191"/>
      <c r="CO20" s="1191"/>
      <c r="CP20" s="1191"/>
      <c r="CQ20" s="1191"/>
      <c r="CR20" s="1191"/>
      <c r="CS20" s="1191"/>
      <c r="CT20" s="1191"/>
      <c r="CU20" s="1191"/>
      <c r="CV20" s="1191"/>
      <c r="CW20" s="1191"/>
      <c r="CX20" s="1191"/>
      <c r="CY20" s="1191"/>
      <c r="CZ20" s="1191"/>
      <c r="DA20" s="1191"/>
      <c r="DB20" s="1191"/>
      <c r="DC20" s="1191"/>
      <c r="DD20" s="1191"/>
      <c r="DE20" s="1191"/>
      <c r="DF20" s="1191"/>
      <c r="DG20" s="1191"/>
      <c r="DH20" s="1191"/>
      <c r="DI20" s="1191"/>
      <c r="DJ20" s="1191"/>
      <c r="DK20" s="1191"/>
      <c r="DL20" s="1191"/>
      <c r="DM20" s="1191"/>
      <c r="DN20" s="1191"/>
      <c r="DO20" s="1191"/>
      <c r="DP20" s="1191"/>
      <c r="DQ20" s="1191"/>
      <c r="DR20" s="1191"/>
      <c r="DS20" s="1191"/>
      <c r="DT20" s="1191"/>
      <c r="DU20" s="1191"/>
      <c r="DV20" s="1191"/>
      <c r="DW20" s="1191"/>
      <c r="DX20" s="1191"/>
      <c r="DY20" s="1191"/>
      <c r="DZ20" s="1191"/>
      <c r="EA20" s="1191"/>
      <c r="EB20" s="1191"/>
      <c r="EC20" s="1191"/>
      <c r="ED20" s="1191"/>
      <c r="EE20" s="1191"/>
      <c r="EF20" s="1191"/>
      <c r="EG20" s="1191"/>
      <c r="EH20" s="1191"/>
      <c r="EI20" s="1191"/>
      <c r="EJ20" s="1191"/>
      <c r="EK20" s="1191"/>
      <c r="EL20" s="1191"/>
      <c r="EM20" s="1191"/>
      <c r="EN20" s="1191"/>
      <c r="EO20" s="1191"/>
      <c r="EP20" s="1191"/>
      <c r="EQ20" s="1191"/>
      <c r="ER20" s="1191"/>
      <c r="ES20" s="1191"/>
      <c r="ET20" s="1191"/>
      <c r="EU20" s="1191"/>
      <c r="EV20" s="1191"/>
      <c r="EW20" s="1191"/>
      <c r="EX20" s="1191"/>
      <c r="EY20" s="1191"/>
      <c r="EZ20" s="1191"/>
      <c r="FA20" s="1191"/>
      <c r="FB20" s="1191"/>
      <c r="FC20" s="1191"/>
      <c r="FD20" s="1191"/>
      <c r="FE20" s="1191"/>
      <c r="FF20" s="1191"/>
      <c r="FG20" s="1191"/>
      <c r="FH20" s="1191"/>
      <c r="FI20" s="1191"/>
      <c r="FJ20" s="1191"/>
      <c r="FK20" s="1191"/>
      <c r="FL20" s="1191"/>
      <c r="FM20" s="1191"/>
      <c r="FN20" s="1191"/>
      <c r="FO20" s="1191"/>
      <c r="FP20" s="1191"/>
      <c r="FQ20" s="1191"/>
      <c r="FR20" s="1191"/>
      <c r="FS20" s="1191"/>
      <c r="FT20" s="1191"/>
      <c r="FU20" s="1191"/>
      <c r="FV20" s="1191"/>
      <c r="FW20" s="1191"/>
      <c r="FX20" s="1191"/>
      <c r="FY20" s="1191"/>
      <c r="FZ20" s="1191"/>
      <c r="GA20" s="1191"/>
      <c r="GB20" s="1191"/>
      <c r="GC20" s="1191"/>
      <c r="GD20" s="1191"/>
      <c r="GE20" s="1191"/>
      <c r="GF20" s="1191"/>
      <c r="GG20" s="1191"/>
      <c r="GH20" s="1191"/>
      <c r="GI20" s="1191"/>
      <c r="GJ20" s="1191"/>
      <c r="GK20" s="1191"/>
      <c r="GL20" s="1191"/>
      <c r="GM20" s="1191"/>
      <c r="GN20" s="1191"/>
      <c r="GO20" s="1191"/>
      <c r="GP20" s="1191"/>
      <c r="GQ20" s="1191"/>
      <c r="GR20" s="1191"/>
      <c r="GS20" s="1191"/>
      <c r="GT20" s="1191"/>
      <c r="GU20" s="1191"/>
      <c r="GV20" s="1191"/>
      <c r="GW20" s="1191"/>
      <c r="GX20" s="1191"/>
      <c r="GY20" s="1191"/>
      <c r="GZ20" s="1191"/>
      <c r="HA20" s="1191"/>
      <c r="HB20" s="1191"/>
      <c r="HC20" s="1191"/>
      <c r="HD20" s="1191"/>
      <c r="HE20" s="1191"/>
      <c r="HF20" s="1191"/>
      <c r="HG20" s="1191"/>
      <c r="HH20" s="1191"/>
      <c r="HI20" s="1191"/>
      <c r="HJ20" s="1191"/>
      <c r="HK20" s="1191"/>
      <c r="HL20" s="1191"/>
      <c r="HM20" s="1191"/>
      <c r="HN20" s="1191"/>
      <c r="HO20" s="1191"/>
      <c r="HP20" s="1191"/>
      <c r="HQ20" s="1191"/>
      <c r="HR20" s="1191"/>
      <c r="HS20" s="1191"/>
      <c r="HT20" s="1191"/>
      <c r="HU20" s="1191"/>
      <c r="HV20" s="1191"/>
      <c r="HW20" s="1191"/>
      <c r="HX20" s="1191"/>
      <c r="HY20" s="1191"/>
      <c r="HZ20" s="1191"/>
      <c r="IA20" s="1191"/>
      <c r="IB20" s="1191"/>
    </row>
    <row r="21" spans="1:236" ht="15.75" x14ac:dyDescent="0.25">
      <c r="A21" s="1333"/>
      <c r="B21" s="1" t="s">
        <v>664</v>
      </c>
      <c r="C21" s="1322"/>
      <c r="D21" s="1322"/>
      <c r="E21" s="1322"/>
      <c r="F21" s="293"/>
      <c r="G21" s="271">
        <f>G16</f>
        <v>6</v>
      </c>
      <c r="H21" s="581"/>
      <c r="I21" s="581"/>
      <c r="J21" s="1335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1336"/>
      <c r="AB21" s="1191"/>
      <c r="AC21" s="1191"/>
      <c r="AD21" s="1191"/>
      <c r="AE21" s="1191"/>
      <c r="AF21" s="1191"/>
      <c r="AG21" s="1191"/>
      <c r="AH21" s="1186"/>
      <c r="AI21" s="1186"/>
      <c r="AJ21" s="1186"/>
      <c r="AK21" s="1186"/>
      <c r="AL21" s="1186"/>
      <c r="AM21" s="1186"/>
      <c r="AN21" s="1186"/>
      <c r="AO21" s="1186"/>
      <c r="AP21" s="1186"/>
      <c r="AQ21" s="1186"/>
      <c r="AR21" s="1186"/>
      <c r="AS21" s="1186"/>
      <c r="AT21" s="1191"/>
      <c r="AU21" s="1191"/>
      <c r="AV21" s="1191"/>
      <c r="AW21" s="1191"/>
      <c r="AX21" s="1191"/>
      <c r="AY21" s="1191"/>
      <c r="AZ21" s="1191"/>
      <c r="BA21" s="1191"/>
      <c r="BB21" s="1191"/>
      <c r="BC21" s="1191"/>
      <c r="BD21" s="1191"/>
      <c r="BE21" s="1191"/>
      <c r="BF21" s="1191"/>
      <c r="BG21" s="1191"/>
      <c r="BH21" s="1191"/>
      <c r="BI21" s="1191"/>
      <c r="BJ21" s="1191"/>
      <c r="BK21" s="1191"/>
      <c r="BL21" s="1191"/>
      <c r="BM21" s="1191"/>
      <c r="BN21" s="1191"/>
      <c r="BO21" s="1191"/>
      <c r="BP21" s="1191"/>
      <c r="BQ21" s="1191"/>
      <c r="BR21" s="1191"/>
      <c r="BS21" s="1191"/>
      <c r="BT21" s="1191"/>
      <c r="BU21" s="1191"/>
      <c r="BV21" s="1191"/>
      <c r="BW21" s="1191"/>
      <c r="BX21" s="1191"/>
      <c r="BY21" s="1191"/>
      <c r="BZ21" s="1191"/>
      <c r="CA21" s="1191"/>
      <c r="CB21" s="1191"/>
      <c r="CC21" s="1191"/>
      <c r="CD21" s="1191"/>
      <c r="CE21" s="1191"/>
      <c r="CF21" s="1191"/>
      <c r="CG21" s="1191"/>
      <c r="CH21" s="1191"/>
      <c r="CI21" s="1191"/>
      <c r="CJ21" s="1191"/>
      <c r="CK21" s="1191"/>
      <c r="CL21" s="1191"/>
      <c r="CM21" s="1191"/>
      <c r="CN21" s="1191"/>
      <c r="CO21" s="1191"/>
      <c r="CP21" s="1191"/>
      <c r="CQ21" s="1191"/>
      <c r="CR21" s="1191"/>
      <c r="CS21" s="1191"/>
      <c r="CT21" s="1191"/>
      <c r="CU21" s="1191"/>
      <c r="CV21" s="1191"/>
      <c r="CW21" s="1191"/>
      <c r="CX21" s="1191"/>
      <c r="CY21" s="1191"/>
      <c r="CZ21" s="1191"/>
      <c r="DA21" s="1191"/>
      <c r="DB21" s="1191"/>
      <c r="DC21" s="1191"/>
      <c r="DD21" s="1191"/>
      <c r="DE21" s="1191"/>
      <c r="DF21" s="1191"/>
      <c r="DG21" s="1191"/>
      <c r="DH21" s="1191"/>
      <c r="DI21" s="1191"/>
      <c r="DJ21" s="1191"/>
      <c r="DK21" s="1191"/>
      <c r="DL21" s="1191"/>
      <c r="DM21" s="1191"/>
      <c r="DN21" s="1191"/>
      <c r="DO21" s="1191"/>
      <c r="DP21" s="1191"/>
      <c r="DQ21" s="1191"/>
      <c r="DR21" s="1191"/>
      <c r="DS21" s="1191"/>
      <c r="DT21" s="1191"/>
      <c r="DU21" s="1191"/>
      <c r="DV21" s="1191"/>
      <c r="DW21" s="1191"/>
      <c r="DX21" s="1191"/>
      <c r="DY21" s="1191"/>
      <c r="DZ21" s="1191"/>
      <c r="EA21" s="1191"/>
      <c r="EB21" s="1191"/>
      <c r="EC21" s="1191"/>
      <c r="ED21" s="1191"/>
      <c r="EE21" s="1191"/>
      <c r="EF21" s="1191"/>
      <c r="EG21" s="1191"/>
      <c r="EH21" s="1191"/>
      <c r="EI21" s="1191"/>
      <c r="EJ21" s="1191"/>
      <c r="EK21" s="1191"/>
      <c r="EL21" s="1191"/>
      <c r="EM21" s="1191"/>
      <c r="EN21" s="1191"/>
      <c r="EO21" s="1191"/>
      <c r="EP21" s="1191"/>
      <c r="EQ21" s="1191"/>
      <c r="ER21" s="1191"/>
      <c r="ES21" s="1191"/>
      <c r="ET21" s="1191"/>
      <c r="EU21" s="1191"/>
      <c r="EV21" s="1191"/>
      <c r="EW21" s="1191"/>
      <c r="EX21" s="1191"/>
      <c r="EY21" s="1191"/>
      <c r="EZ21" s="1191"/>
      <c r="FA21" s="1191"/>
      <c r="FB21" s="1191"/>
      <c r="FC21" s="1191"/>
      <c r="FD21" s="1191"/>
      <c r="FE21" s="1191"/>
      <c r="FF21" s="1191"/>
      <c r="FG21" s="1191"/>
      <c r="FH21" s="1191"/>
      <c r="FI21" s="1191"/>
      <c r="FJ21" s="1191"/>
      <c r="FK21" s="1191"/>
      <c r="FL21" s="1191"/>
      <c r="FM21" s="1191"/>
      <c r="FN21" s="1191"/>
      <c r="FO21" s="1191"/>
      <c r="FP21" s="1191"/>
      <c r="FQ21" s="1191"/>
      <c r="FR21" s="1191"/>
      <c r="FS21" s="1191"/>
      <c r="FT21" s="1191"/>
      <c r="FU21" s="1191"/>
      <c r="FV21" s="1191"/>
      <c r="FW21" s="1191"/>
      <c r="FX21" s="1191"/>
      <c r="FY21" s="1191"/>
      <c r="FZ21" s="1191"/>
      <c r="GA21" s="1191"/>
      <c r="GB21" s="1191"/>
      <c r="GC21" s="1191"/>
      <c r="GD21" s="1191"/>
      <c r="GE21" s="1191"/>
      <c r="GF21" s="1191"/>
      <c r="GG21" s="1191"/>
      <c r="GH21" s="1191"/>
      <c r="GI21" s="1191"/>
      <c r="GJ21" s="1191"/>
      <c r="GK21" s="1191"/>
      <c r="GL21" s="1191"/>
      <c r="GM21" s="1191"/>
      <c r="GN21" s="1191"/>
      <c r="GO21" s="1191"/>
      <c r="GP21" s="1191"/>
      <c r="GQ21" s="1191"/>
      <c r="GR21" s="1191"/>
      <c r="GS21" s="1191"/>
      <c r="GT21" s="1191"/>
      <c r="GU21" s="1191"/>
      <c r="GV21" s="1191"/>
      <c r="GW21" s="1191"/>
      <c r="GX21" s="1191"/>
      <c r="GY21" s="1191"/>
      <c r="GZ21" s="1191"/>
      <c r="HA21" s="1191"/>
      <c r="HB21" s="1191"/>
      <c r="HC21" s="1191"/>
      <c r="HD21" s="1191"/>
      <c r="HE21" s="1191"/>
      <c r="HF21" s="1191"/>
      <c r="HG21" s="1191"/>
      <c r="HH21" s="1191"/>
      <c r="HI21" s="1191"/>
      <c r="HJ21" s="1191"/>
      <c r="HK21" s="1191"/>
      <c r="HL21" s="1191"/>
      <c r="HM21" s="1191"/>
      <c r="HN21" s="1191"/>
      <c r="HO21" s="1191"/>
      <c r="HP21" s="1191"/>
      <c r="HQ21" s="1191"/>
      <c r="HR21" s="1191"/>
      <c r="HS21" s="1191"/>
      <c r="HT21" s="1191"/>
      <c r="HU21" s="1191"/>
      <c r="HV21" s="1191"/>
      <c r="HW21" s="1191"/>
      <c r="HX21" s="1191"/>
      <c r="HY21" s="1191"/>
      <c r="HZ21" s="1191"/>
      <c r="IA21" s="1191"/>
      <c r="IB21" s="1191"/>
    </row>
    <row r="22" spans="1:236" ht="15.75" x14ac:dyDescent="0.2">
      <c r="A22" s="1333"/>
      <c r="C22" s="266"/>
      <c r="D22" s="266"/>
      <c r="E22" s="266"/>
      <c r="F22" s="1334"/>
      <c r="G22" s="588"/>
      <c r="H22" s="581"/>
      <c r="I22" s="581"/>
      <c r="J22" s="1335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1336"/>
      <c r="AB22" s="1191"/>
      <c r="AC22" s="1191"/>
      <c r="AD22" s="1191"/>
      <c r="AE22" s="1191"/>
      <c r="AF22" s="1191"/>
      <c r="AG22" s="1191"/>
      <c r="AH22" s="1186"/>
      <c r="AI22" s="1186"/>
      <c r="AJ22" s="1186"/>
      <c r="AK22" s="1186"/>
      <c r="AL22" s="1186"/>
      <c r="AM22" s="1186"/>
      <c r="AN22" s="1186"/>
      <c r="AO22" s="1186"/>
      <c r="AP22" s="1186"/>
      <c r="AQ22" s="1186"/>
      <c r="AR22" s="1186"/>
      <c r="AS22" s="1186"/>
      <c r="AT22" s="1191"/>
      <c r="AU22" s="1191"/>
      <c r="AV22" s="1191"/>
      <c r="AW22" s="1191"/>
      <c r="AX22" s="1191"/>
      <c r="AY22" s="1191"/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</row>
    <row r="23" spans="1:236" x14ac:dyDescent="0.2">
      <c r="G23" s="593"/>
    </row>
    <row r="25" spans="1:236" ht="31.5" x14ac:dyDescent="0.2">
      <c r="A25" s="1207" t="s">
        <v>304</v>
      </c>
      <c r="B25" s="1520" t="s">
        <v>33</v>
      </c>
      <c r="C25" s="464"/>
      <c r="D25" s="663" t="s">
        <v>565</v>
      </c>
      <c r="E25" s="663"/>
      <c r="F25" s="1519"/>
      <c r="G25" s="171">
        <v>2</v>
      </c>
      <c r="H25" s="15">
        <f t="shared" ref="H25" si="6">G25*30</f>
        <v>60</v>
      </c>
      <c r="I25" s="33">
        <f t="shared" ref="I25" si="7">J25+K25+L25</f>
        <v>26</v>
      </c>
      <c r="J25" s="15"/>
      <c r="K25" s="15"/>
      <c r="L25" s="15">
        <v>26</v>
      </c>
      <c r="M25" s="1307">
        <f t="shared" ref="M25:M28" si="8">H25-I25</f>
        <v>34</v>
      </c>
      <c r="N25" s="261"/>
      <c r="O25" s="15"/>
      <c r="P25" s="262"/>
      <c r="Q25" s="261"/>
      <c r="R25" s="15"/>
      <c r="S25" s="262"/>
      <c r="T25" s="159"/>
      <c r="U25" s="15"/>
      <c r="V25" s="262"/>
      <c r="W25" s="261"/>
      <c r="X25" s="15">
        <v>2</v>
      </c>
      <c r="Y25" s="262"/>
      <c r="AG25">
        <v>92.5</v>
      </c>
      <c r="AH25" s="1308" t="b">
        <v>1</v>
      </c>
      <c r="AI25" s="1308" t="b">
        <v>1</v>
      </c>
      <c r="AJ25" s="1308" t="b">
        <v>1</v>
      </c>
      <c r="AK25" s="1308" t="b">
        <v>1</v>
      </c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1</v>
      </c>
      <c r="AQ25" s="1308" t="b">
        <v>1</v>
      </c>
      <c r="AR25" s="1308" t="b">
        <v>0</v>
      </c>
      <c r="AS25" s="1308" t="b">
        <v>1</v>
      </c>
      <c r="BB25"/>
      <c r="BC25"/>
      <c r="BD25"/>
      <c r="BE25"/>
      <c r="BF25"/>
      <c r="BG25"/>
      <c r="BH25"/>
      <c r="BI25"/>
      <c r="BJ25"/>
      <c r="BK25"/>
      <c r="BL25"/>
      <c r="BM25"/>
    </row>
    <row r="26" spans="1:236" ht="15.75" x14ac:dyDescent="0.2">
      <c r="A26" s="1492" t="s">
        <v>159</v>
      </c>
      <c r="B26" s="1498" t="s">
        <v>58</v>
      </c>
      <c r="C26" s="1241"/>
      <c r="D26" s="32">
        <v>8</v>
      </c>
      <c r="E26" s="80"/>
      <c r="F26" s="82"/>
      <c r="G26" s="676">
        <v>3</v>
      </c>
      <c r="H26" s="80">
        <f>PRODUCT(G26,30)</f>
        <v>90</v>
      </c>
      <c r="I26" s="81">
        <f>J26+K26+L26</f>
        <v>39</v>
      </c>
      <c r="J26" s="85">
        <v>26</v>
      </c>
      <c r="K26" s="32"/>
      <c r="L26" s="32">
        <v>13</v>
      </c>
      <c r="M26" s="82">
        <f t="shared" si="8"/>
        <v>51</v>
      </c>
      <c r="N26" s="177"/>
      <c r="O26" s="175"/>
      <c r="P26" s="1550"/>
      <c r="Q26" s="177"/>
      <c r="R26" s="175"/>
      <c r="S26" s="286"/>
      <c r="T26" s="177"/>
      <c r="U26" s="175"/>
      <c r="V26" s="1550"/>
      <c r="W26" s="159"/>
      <c r="X26" s="156">
        <v>3</v>
      </c>
      <c r="Y26" s="176"/>
      <c r="Z26" s="1233"/>
      <c r="AA26" s="1186"/>
      <c r="AB26" s="1233"/>
      <c r="AC26" s="1233"/>
      <c r="AD26" s="1233"/>
      <c r="AE26" s="1233"/>
      <c r="AF26" s="1233"/>
      <c r="AG26" s="1233"/>
      <c r="AH26" s="1308" t="b">
        <v>1</v>
      </c>
      <c r="AI26" s="1308" t="b">
        <v>1</v>
      </c>
      <c r="AJ26" s="1308" t="b">
        <v>1</v>
      </c>
      <c r="AK26" s="1308" t="b">
        <v>1</v>
      </c>
      <c r="AL26" s="1308" t="b">
        <v>1</v>
      </c>
      <c r="AM26" s="1308" t="b">
        <v>1</v>
      </c>
      <c r="AN26" s="1308" t="b">
        <v>1</v>
      </c>
      <c r="AO26" s="1308" t="b">
        <v>1</v>
      </c>
      <c r="AP26" s="1308" t="b">
        <v>1</v>
      </c>
      <c r="AQ26" s="1308" t="b">
        <v>1</v>
      </c>
      <c r="AR26" s="1308" t="b">
        <v>0</v>
      </c>
      <c r="AS26" s="1308" t="b">
        <v>1</v>
      </c>
      <c r="AT26" s="1233"/>
      <c r="AU26" s="1233"/>
      <c r="AV26" s="1233"/>
      <c r="AW26" s="1233"/>
      <c r="AX26" s="1233"/>
      <c r="AY26" s="1233"/>
      <c r="AZ26" s="1233"/>
      <c r="BA26" s="1233"/>
      <c r="BB26" s="1233"/>
      <c r="BC26" s="1233"/>
      <c r="BD26" s="1233"/>
      <c r="BE26" s="1233"/>
      <c r="BF26" s="1233"/>
      <c r="BG26" s="1233"/>
      <c r="BH26" s="1233"/>
      <c r="BI26" s="1233"/>
      <c r="BJ26" s="1233"/>
      <c r="BK26" s="1233"/>
      <c r="BL26" s="1233"/>
      <c r="BM26" s="1233"/>
      <c r="BN26" s="1233"/>
      <c r="BO26" s="1233"/>
      <c r="BP26" s="1233"/>
      <c r="BQ26" s="1233"/>
      <c r="BR26" s="1233"/>
      <c r="BS26" s="1233"/>
      <c r="BT26" s="1233"/>
      <c r="BU26" s="1233"/>
      <c r="BV26" s="1233"/>
      <c r="BW26" s="1233"/>
      <c r="BX26" s="1233"/>
      <c r="BY26" s="1233"/>
      <c r="BZ26" s="1233"/>
      <c r="CA26" s="1233"/>
      <c r="CB26" s="1233"/>
      <c r="CC26" s="1233"/>
      <c r="CD26" s="1233"/>
      <c r="CE26" s="1233"/>
      <c r="CF26" s="1233"/>
      <c r="CG26" s="1233"/>
      <c r="CH26" s="1233"/>
      <c r="CI26" s="1233"/>
      <c r="CJ26" s="1233"/>
      <c r="CK26" s="1233"/>
      <c r="CL26" s="1233"/>
      <c r="CM26" s="1233"/>
      <c r="CN26" s="1233"/>
      <c r="CO26" s="1233"/>
      <c r="CP26" s="1233"/>
      <c r="CQ26" s="1233"/>
      <c r="CR26" s="1233"/>
      <c r="CS26" s="1233"/>
      <c r="CT26" s="1233"/>
      <c r="CU26" s="1233"/>
      <c r="CV26" s="1233"/>
      <c r="CW26" s="1233"/>
      <c r="CX26" s="1233"/>
      <c r="CY26" s="1233"/>
      <c r="CZ26" s="1233"/>
      <c r="DA26" s="1233"/>
      <c r="DB26" s="1233"/>
      <c r="DC26" s="1233"/>
      <c r="DD26" s="1233"/>
      <c r="DE26" s="1233"/>
      <c r="DF26" s="1233"/>
      <c r="DG26" s="1233"/>
      <c r="DH26" s="1233"/>
      <c r="DI26" s="1233"/>
      <c r="DJ26" s="1233"/>
      <c r="DK26" s="1233"/>
      <c r="DL26" s="1233"/>
      <c r="DM26" s="1233"/>
      <c r="DN26" s="1233"/>
      <c r="DO26" s="1233"/>
      <c r="DP26" s="1233"/>
      <c r="DQ26" s="1233"/>
      <c r="DR26" s="1233"/>
      <c r="DS26" s="1233"/>
      <c r="DT26" s="1233"/>
      <c r="DU26" s="1233"/>
      <c r="DV26" s="1233"/>
      <c r="DW26" s="1233"/>
      <c r="DX26" s="1233"/>
      <c r="DY26" s="1233"/>
      <c r="DZ26" s="1233"/>
      <c r="EA26" s="1233"/>
      <c r="EB26" s="1233"/>
      <c r="EC26" s="1233"/>
      <c r="ED26" s="1233"/>
      <c r="EE26" s="1233"/>
      <c r="EF26" s="1233"/>
      <c r="EG26" s="1233"/>
      <c r="EH26" s="1233"/>
      <c r="EI26" s="1233"/>
      <c r="EJ26" s="1233"/>
      <c r="EK26" s="1233"/>
      <c r="EL26" s="1233"/>
      <c r="EM26" s="1233"/>
      <c r="EN26" s="1233"/>
      <c r="EO26" s="1233"/>
      <c r="EP26" s="1233"/>
      <c r="EQ26" s="1233"/>
      <c r="ER26" s="1233"/>
      <c r="ES26" s="1233"/>
      <c r="ET26" s="1233"/>
      <c r="EU26" s="1233"/>
      <c r="EV26" s="1233"/>
      <c r="EW26" s="1233"/>
      <c r="EX26" s="1233"/>
      <c r="EY26" s="1233"/>
      <c r="EZ26" s="1233"/>
      <c r="FA26" s="1233"/>
      <c r="FB26" s="1233"/>
      <c r="FC26" s="1233"/>
      <c r="FD26" s="1233"/>
      <c r="FE26" s="1233"/>
      <c r="FF26" s="1233"/>
      <c r="FG26" s="1233"/>
      <c r="FH26" s="1233"/>
      <c r="FI26" s="1233"/>
      <c r="FJ26" s="1233"/>
      <c r="FK26" s="1233"/>
      <c r="FL26" s="1233"/>
      <c r="FM26" s="1233"/>
      <c r="FN26" s="1233"/>
      <c r="FO26" s="1233"/>
      <c r="FP26" s="1233"/>
      <c r="FQ26" s="1233"/>
      <c r="FR26" s="1233"/>
      <c r="FS26" s="1233"/>
      <c r="FT26" s="1233"/>
      <c r="FU26" s="1233"/>
      <c r="FV26" s="1233"/>
      <c r="FW26" s="1233"/>
      <c r="FX26" s="1233"/>
      <c r="FY26" s="1233"/>
      <c r="FZ26" s="1233"/>
      <c r="GA26" s="1233"/>
      <c r="GB26" s="1233"/>
      <c r="GC26" s="1233"/>
      <c r="GD26" s="1233"/>
      <c r="GE26" s="1233"/>
      <c r="GF26" s="1233"/>
      <c r="GG26" s="1233"/>
      <c r="GH26" s="1233"/>
      <c r="GI26" s="1233"/>
      <c r="GJ26" s="1233"/>
      <c r="GK26" s="1233"/>
      <c r="GL26" s="1233"/>
      <c r="GM26" s="1233"/>
      <c r="GN26" s="1233"/>
      <c r="GO26" s="1233"/>
      <c r="GP26" s="1233"/>
      <c r="GQ26" s="1233"/>
      <c r="GR26" s="1233"/>
      <c r="GS26" s="1233"/>
      <c r="GT26" s="1233"/>
      <c r="GU26" s="1233"/>
      <c r="GV26" s="1233"/>
      <c r="GW26" s="1233"/>
      <c r="GX26" s="1233"/>
      <c r="GY26" s="1233"/>
      <c r="GZ26" s="1233"/>
      <c r="HA26" s="1233"/>
      <c r="HB26" s="1233"/>
      <c r="HC26" s="1233"/>
      <c r="HD26" s="1233"/>
      <c r="HE26" s="1233"/>
      <c r="HF26" s="1233"/>
      <c r="HG26" s="1233"/>
      <c r="HH26" s="1233"/>
      <c r="HI26" s="1233"/>
      <c r="HJ26" s="1233"/>
      <c r="HK26" s="1233"/>
      <c r="HL26" s="1233"/>
      <c r="HM26" s="1233"/>
      <c r="HN26" s="1233"/>
      <c r="HO26" s="1233"/>
      <c r="HP26" s="1233"/>
      <c r="HQ26" s="1233"/>
      <c r="HR26" s="1233"/>
      <c r="HS26" s="1233"/>
      <c r="HT26" s="1233"/>
      <c r="HU26" s="1233"/>
      <c r="HV26" s="1233"/>
      <c r="HW26" s="1233"/>
      <c r="HX26" s="1233"/>
      <c r="HY26" s="1233"/>
      <c r="HZ26" s="1233"/>
      <c r="IA26" s="1233"/>
      <c r="IB26" s="1233"/>
    </row>
    <row r="27" spans="1:236" ht="15.75" x14ac:dyDescent="0.2">
      <c r="A27" s="1638" t="s">
        <v>590</v>
      </c>
      <c r="B27" s="1549" t="s">
        <v>239</v>
      </c>
      <c r="C27" s="1494"/>
      <c r="D27" s="476"/>
      <c r="E27" s="476">
        <v>8</v>
      </c>
      <c r="F27" s="551"/>
      <c r="G27" s="1306">
        <v>1</v>
      </c>
      <c r="H27" s="155">
        <f t="shared" ref="H27:H28" si="9">G27*30</f>
        <v>30</v>
      </c>
      <c r="I27" s="569">
        <f t="shared" ref="I27:I28" si="10">J27+K27+L27</f>
        <v>13</v>
      </c>
      <c r="J27" s="155"/>
      <c r="K27" s="155"/>
      <c r="L27" s="155">
        <v>13</v>
      </c>
      <c r="M27" s="88">
        <f t="shared" si="8"/>
        <v>17</v>
      </c>
      <c r="N27" s="1556"/>
      <c r="O27" s="1557"/>
      <c r="P27" s="1558"/>
      <c r="Q27" s="1556"/>
      <c r="R27" s="1557"/>
      <c r="S27" s="1558"/>
      <c r="T27" s="1306"/>
      <c r="U27" s="1559"/>
      <c r="V27" s="1560"/>
      <c r="W27" s="1306"/>
      <c r="X27" s="173">
        <v>1</v>
      </c>
      <c r="Y27" s="160"/>
      <c r="Z27" s="1191"/>
      <c r="AB27" s="1191"/>
      <c r="AC27" s="1191"/>
      <c r="AD27" s="1191"/>
      <c r="AE27" s="1191"/>
      <c r="AF27" s="1191"/>
      <c r="AG27" s="1191"/>
      <c r="AH27" s="1308" t="b">
        <v>1</v>
      </c>
      <c r="AI27" s="1308" t="b">
        <v>1</v>
      </c>
      <c r="AJ27" s="1308" t="b">
        <v>1</v>
      </c>
      <c r="AK27" s="1308" t="b">
        <v>1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1</v>
      </c>
      <c r="AQ27" s="1308" t="b">
        <v>1</v>
      </c>
      <c r="AR27" s="1308" t="b">
        <v>0</v>
      </c>
      <c r="AS27" s="1308" t="b">
        <v>1</v>
      </c>
      <c r="AT27" s="1191"/>
      <c r="AU27" s="1191"/>
      <c r="AV27" s="1191"/>
      <c r="AW27" s="1191"/>
      <c r="AX27" s="1191"/>
      <c r="AY27" s="1191"/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</row>
    <row r="28" spans="1:236" ht="16.5" thickBot="1" x14ac:dyDescent="0.25">
      <c r="A28" s="1207" t="s">
        <v>655</v>
      </c>
      <c r="B28" s="1205" t="s">
        <v>247</v>
      </c>
      <c r="C28" s="1395">
        <v>8</v>
      </c>
      <c r="D28" s="1350"/>
      <c r="E28" s="1350"/>
      <c r="F28" s="1403"/>
      <c r="G28" s="322">
        <v>1.5</v>
      </c>
      <c r="H28" s="1350">
        <f t="shared" si="9"/>
        <v>45</v>
      </c>
      <c r="I28" s="549">
        <f t="shared" si="10"/>
        <v>26</v>
      </c>
      <c r="J28" s="1350">
        <v>13</v>
      </c>
      <c r="K28" s="1350"/>
      <c r="L28" s="1350">
        <v>13</v>
      </c>
      <c r="M28" s="1561">
        <f t="shared" si="8"/>
        <v>19</v>
      </c>
      <c r="N28" s="1755"/>
      <c r="O28" s="1756"/>
      <c r="P28" s="1757"/>
      <c r="Q28" s="1755"/>
      <c r="R28" s="1758"/>
      <c r="S28" s="1757"/>
      <c r="T28" s="1759"/>
      <c r="U28" s="1760"/>
      <c r="V28" s="1761"/>
      <c r="W28" s="1759"/>
      <c r="X28" s="1762">
        <v>2</v>
      </c>
      <c r="Y28" s="1332"/>
      <c r="Z28" s="1249"/>
      <c r="AA28" s="1230">
        <v>0.4</v>
      </c>
      <c r="AB28" s="1249"/>
      <c r="AC28" s="1249"/>
      <c r="AD28" s="1249"/>
      <c r="AE28" s="1249"/>
      <c r="AF28" s="1249"/>
      <c r="AG28" s="1249"/>
      <c r="AH28" s="1308" t="b">
        <v>1</v>
      </c>
      <c r="AI28" s="1308" t="b">
        <v>1</v>
      </c>
      <c r="AJ28" s="1308" t="b">
        <v>1</v>
      </c>
      <c r="AK28" s="1308" t="b">
        <v>1</v>
      </c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0</v>
      </c>
      <c r="AS28" s="1309"/>
      <c r="AT28" s="1249"/>
      <c r="AU28" s="1230"/>
      <c r="AV28" s="1346"/>
      <c r="AW28" s="1230"/>
      <c r="AX28" s="1230"/>
      <c r="AY28" s="1249"/>
      <c r="AZ28" s="1249"/>
      <c r="BA28" s="1249"/>
      <c r="BB28" s="1249"/>
      <c r="BC28" s="1249"/>
      <c r="BD28" s="1249"/>
      <c r="BE28" s="1249"/>
      <c r="BF28" s="1249"/>
      <c r="BG28" s="1249"/>
      <c r="BH28" s="1249"/>
      <c r="BI28" s="1249"/>
      <c r="BJ28" s="1249"/>
      <c r="BK28" s="1249"/>
      <c r="BL28" s="1249"/>
      <c r="BM28" s="1249"/>
      <c r="BN28" s="1249"/>
      <c r="BO28" s="1249"/>
      <c r="BP28" s="1249"/>
      <c r="BQ28" s="1249"/>
      <c r="BR28" s="1249"/>
      <c r="BS28" s="1249"/>
      <c r="BT28" s="1249"/>
      <c r="BU28" s="1249"/>
      <c r="BV28" s="1249"/>
      <c r="BW28" s="1249"/>
      <c r="BX28" s="1249"/>
      <c r="BY28" s="1249"/>
      <c r="BZ28" s="1249"/>
      <c r="CA28" s="1249"/>
      <c r="CB28" s="1249"/>
      <c r="CC28" s="1249"/>
      <c r="CD28" s="1249"/>
      <c r="CE28" s="1249"/>
      <c r="CF28" s="1249"/>
      <c r="CG28" s="1249"/>
      <c r="CH28" s="1249"/>
      <c r="CI28" s="1249"/>
      <c r="CJ28" s="1249"/>
      <c r="CK28" s="1249"/>
      <c r="CL28" s="1249"/>
      <c r="CM28" s="1249"/>
      <c r="CN28" s="1249"/>
      <c r="CO28" s="1249"/>
      <c r="CP28" s="1249"/>
      <c r="CQ28" s="1249"/>
      <c r="CR28" s="1249"/>
      <c r="CS28" s="1249"/>
      <c r="CT28" s="1249"/>
      <c r="CU28" s="1249"/>
      <c r="CV28" s="1249"/>
      <c r="CW28" s="1249"/>
      <c r="CX28" s="1249"/>
      <c r="CY28" s="1249"/>
      <c r="CZ28" s="1249"/>
      <c r="DA28" s="1249"/>
      <c r="DB28" s="1249"/>
      <c r="DC28" s="1249"/>
      <c r="DD28" s="1249"/>
      <c r="DE28" s="1249"/>
      <c r="DF28" s="1249"/>
      <c r="DG28" s="1249"/>
      <c r="DH28" s="1249"/>
      <c r="DI28" s="1249"/>
      <c r="DJ28" s="1249"/>
      <c r="DK28" s="1249"/>
      <c r="DL28" s="1249"/>
      <c r="DM28" s="1249"/>
      <c r="DN28" s="1249"/>
      <c r="DO28" s="1249"/>
      <c r="DP28" s="1249"/>
      <c r="DQ28" s="1249"/>
      <c r="DR28" s="1249"/>
      <c r="DS28" s="1249"/>
      <c r="DT28" s="1249"/>
      <c r="DU28" s="1249"/>
      <c r="DV28" s="1249"/>
      <c r="DW28" s="1249"/>
      <c r="DX28" s="1249"/>
      <c r="DY28" s="1249"/>
      <c r="DZ28" s="1249"/>
      <c r="EA28" s="1249"/>
      <c r="EB28" s="1249"/>
      <c r="EC28" s="1249"/>
      <c r="ED28" s="1249"/>
      <c r="EE28" s="1249"/>
      <c r="EF28" s="1249"/>
      <c r="EG28" s="1249"/>
      <c r="EH28" s="1249"/>
      <c r="EI28" s="1249"/>
      <c r="EJ28" s="1249"/>
      <c r="EK28" s="1249"/>
      <c r="EL28" s="1249"/>
      <c r="EM28" s="1249"/>
      <c r="EN28" s="1249"/>
      <c r="EO28" s="1249"/>
      <c r="EP28" s="1249"/>
      <c r="EQ28" s="1249"/>
      <c r="ER28" s="1249"/>
      <c r="ES28" s="1249"/>
      <c r="ET28" s="1249"/>
      <c r="EU28" s="1249"/>
      <c r="EV28" s="1249"/>
      <c r="EW28" s="1249"/>
      <c r="EX28" s="1249"/>
      <c r="EY28" s="1249"/>
      <c r="EZ28" s="1249"/>
      <c r="FA28" s="1249"/>
      <c r="FB28" s="1249"/>
      <c r="FC28" s="1249"/>
      <c r="FD28" s="1249"/>
      <c r="FE28" s="1249"/>
      <c r="FF28" s="1249"/>
      <c r="FG28" s="1249"/>
      <c r="FH28" s="1249"/>
      <c r="FI28" s="1249"/>
      <c r="FJ28" s="1249"/>
      <c r="FK28" s="1249"/>
      <c r="FL28" s="1249"/>
      <c r="FM28" s="1249"/>
      <c r="FN28" s="1249"/>
      <c r="FO28" s="1249"/>
      <c r="FP28" s="1249"/>
      <c r="FQ28" s="1249"/>
      <c r="FR28" s="1249"/>
      <c r="FS28" s="1249"/>
      <c r="FT28" s="1249"/>
      <c r="FU28" s="1249"/>
      <c r="FV28" s="1249"/>
      <c r="FW28" s="1249"/>
      <c r="FX28" s="1249"/>
      <c r="FY28" s="1249"/>
      <c r="FZ28" s="1249"/>
      <c r="GA28" s="1249"/>
      <c r="GB28" s="1249"/>
      <c r="GC28" s="1249"/>
      <c r="GD28" s="1249"/>
      <c r="GE28" s="1249"/>
      <c r="GF28" s="1249"/>
      <c r="GG28" s="1249"/>
      <c r="GH28" s="1249"/>
      <c r="GI28" s="1249"/>
      <c r="GJ28" s="1249"/>
      <c r="GK28" s="1249"/>
      <c r="GL28" s="1249"/>
      <c r="GM28" s="1249"/>
      <c r="GN28" s="1249"/>
      <c r="GO28" s="1249"/>
      <c r="GP28" s="1249"/>
      <c r="GQ28" s="1249"/>
      <c r="GR28" s="1249"/>
      <c r="GS28" s="1249"/>
      <c r="GT28" s="1249"/>
      <c r="GU28" s="1249"/>
      <c r="GV28" s="1249"/>
      <c r="GW28" s="1249"/>
      <c r="GX28" s="1249"/>
      <c r="GY28" s="1249"/>
      <c r="GZ28" s="1249"/>
      <c r="HA28" s="1249"/>
      <c r="HB28" s="1249"/>
      <c r="HC28" s="1249"/>
      <c r="HD28" s="1249"/>
      <c r="HE28" s="1249"/>
      <c r="HF28" s="1249"/>
      <c r="HG28" s="1249"/>
      <c r="HH28" s="1249"/>
      <c r="HI28" s="1249"/>
      <c r="HJ28" s="1249"/>
      <c r="HK28" s="1249"/>
      <c r="HL28" s="1249"/>
      <c r="HM28" s="1249"/>
      <c r="HN28" s="1249"/>
      <c r="HO28" s="1249"/>
      <c r="HP28" s="1249"/>
      <c r="HQ28" s="1249"/>
      <c r="HR28" s="1249"/>
      <c r="HS28" s="1249"/>
      <c r="HT28" s="1249"/>
      <c r="HU28" s="1249"/>
      <c r="HV28" s="1249"/>
      <c r="HW28" s="1249"/>
      <c r="HX28" s="1249"/>
      <c r="HY28" s="1249"/>
      <c r="HZ28" s="1249"/>
      <c r="IA28" s="1249"/>
      <c r="IB28" s="1249"/>
    </row>
    <row r="29" spans="1:236" ht="16.5" thickBot="1" x14ac:dyDescent="0.25">
      <c r="A29" s="1398" t="s">
        <v>168</v>
      </c>
      <c r="B29" s="1563" t="s">
        <v>26</v>
      </c>
      <c r="C29" s="1399"/>
      <c r="D29" s="1534" t="s">
        <v>465</v>
      </c>
      <c r="E29" s="1259"/>
      <c r="F29" s="1400"/>
      <c r="G29" s="1241">
        <v>3</v>
      </c>
      <c r="H29" s="80">
        <f>PRODUCT(G29,30)</f>
        <v>90</v>
      </c>
      <c r="I29" s="80"/>
      <c r="J29" s="1355"/>
      <c r="K29" s="1355"/>
      <c r="L29" s="32"/>
      <c r="M29" s="470"/>
      <c r="N29" s="1302" t="s">
        <v>63</v>
      </c>
      <c r="O29" s="81"/>
      <c r="P29" s="552"/>
      <c r="Q29" s="1356"/>
      <c r="R29" s="81"/>
      <c r="S29" s="552"/>
      <c r="T29" s="1356"/>
      <c r="U29" s="81"/>
      <c r="V29" s="552"/>
      <c r="W29" s="1302"/>
      <c r="X29" s="81"/>
      <c r="Y29" s="1303"/>
      <c r="Z29" s="1249"/>
      <c r="AA29" s="1230"/>
      <c r="AB29" s="1249"/>
      <c r="AC29" s="1249"/>
      <c r="AD29" s="1249"/>
      <c r="AE29" s="1249"/>
      <c r="AF29" s="1249"/>
      <c r="AG29" s="1249"/>
      <c r="AH29" s="1308"/>
      <c r="AI29" s="1308"/>
      <c r="AJ29" s="1308"/>
      <c r="AK29" s="1308"/>
      <c r="AL29" s="1308"/>
      <c r="AM29" s="1308"/>
      <c r="AN29" s="1308"/>
      <c r="AO29" s="1308"/>
      <c r="AP29" s="1308"/>
      <c r="AQ29" s="1308"/>
      <c r="AR29" s="1308"/>
      <c r="AS29" s="1309"/>
      <c r="AT29" s="1249"/>
      <c r="AU29" s="1230">
        <f>I29/H29</f>
        <v>0</v>
      </c>
      <c r="AV29" s="1346"/>
      <c r="AW29" s="1230"/>
      <c r="AX29" s="1230"/>
      <c r="AY29" s="1249"/>
      <c r="AZ29" s="1249"/>
      <c r="BA29" s="1249"/>
      <c r="BB29" s="1249"/>
      <c r="BC29" s="1249"/>
      <c r="BD29" s="1249"/>
      <c r="BE29" s="1249"/>
      <c r="BF29" s="1249"/>
      <c r="BG29" s="1249"/>
      <c r="BH29" s="1249"/>
      <c r="BI29" s="1249"/>
      <c r="BJ29" s="1249"/>
      <c r="BK29" s="1249"/>
      <c r="BL29" s="1249"/>
      <c r="BM29" s="1249"/>
      <c r="BN29" s="1249"/>
      <c r="BO29" s="1249"/>
      <c r="BP29" s="1249"/>
      <c r="BQ29" s="1249"/>
      <c r="BR29" s="1249"/>
      <c r="BS29" s="1249"/>
      <c r="BT29" s="1249"/>
      <c r="BU29" s="1249"/>
      <c r="BV29" s="1249"/>
      <c r="BW29" s="1249"/>
      <c r="BX29" s="1249"/>
      <c r="BY29" s="1249"/>
      <c r="BZ29" s="1249"/>
      <c r="CA29" s="1249"/>
      <c r="CB29" s="1249"/>
      <c r="CC29" s="1249"/>
      <c r="CD29" s="1249"/>
      <c r="CE29" s="1249"/>
      <c r="CF29" s="1249"/>
      <c r="CG29" s="1249"/>
      <c r="CH29" s="1249"/>
      <c r="CI29" s="1249"/>
      <c r="CJ29" s="1249"/>
      <c r="CK29" s="1249"/>
      <c r="CL29" s="1249"/>
      <c r="CM29" s="1249"/>
      <c r="CN29" s="1249"/>
      <c r="CO29" s="1249"/>
      <c r="CP29" s="1249"/>
      <c r="CQ29" s="1249"/>
      <c r="CR29" s="1249"/>
      <c r="CS29" s="1249"/>
      <c r="CT29" s="1249"/>
      <c r="CU29" s="1249"/>
      <c r="CV29" s="1249"/>
      <c r="CW29" s="1249"/>
      <c r="CX29" s="1249"/>
      <c r="CY29" s="1249"/>
      <c r="CZ29" s="1249"/>
      <c r="DA29" s="1249"/>
      <c r="DB29" s="1249"/>
      <c r="DC29" s="1249"/>
      <c r="DD29" s="1249"/>
      <c r="DE29" s="1249"/>
      <c r="DF29" s="1249"/>
      <c r="DG29" s="1249"/>
      <c r="DH29" s="1249"/>
      <c r="DI29" s="1249"/>
      <c r="DJ29" s="1249"/>
      <c r="DK29" s="1249"/>
      <c r="DL29" s="1249"/>
      <c r="DM29" s="1249"/>
      <c r="DN29" s="1249"/>
      <c r="DO29" s="1249"/>
      <c r="DP29" s="1249"/>
      <c r="DQ29" s="1249"/>
      <c r="DR29" s="1249"/>
      <c r="DS29" s="1249"/>
      <c r="DT29" s="1249"/>
      <c r="DU29" s="1249"/>
      <c r="DV29" s="1249"/>
      <c r="DW29" s="1249"/>
      <c r="DX29" s="1249"/>
      <c r="DY29" s="1249"/>
      <c r="DZ29" s="1249"/>
      <c r="EA29" s="1249"/>
      <c r="EB29" s="1249"/>
      <c r="EC29" s="1249"/>
      <c r="ED29" s="1249"/>
      <c r="EE29" s="1249"/>
      <c r="EF29" s="1249"/>
      <c r="EG29" s="1249"/>
      <c r="EH29" s="1249"/>
      <c r="EI29" s="1249"/>
      <c r="EJ29" s="1249"/>
      <c r="EK29" s="1249"/>
      <c r="EL29" s="1249"/>
      <c r="EM29" s="1249"/>
      <c r="EN29" s="1249"/>
      <c r="EO29" s="1249"/>
      <c r="EP29" s="1249"/>
      <c r="EQ29" s="1249"/>
      <c r="ER29" s="1249"/>
      <c r="ES29" s="1249"/>
      <c r="ET29" s="1249"/>
      <c r="EU29" s="1249"/>
      <c r="EV29" s="1249"/>
      <c r="EW29" s="1249"/>
      <c r="EX29" s="1249"/>
      <c r="EY29" s="1249"/>
      <c r="EZ29" s="1249"/>
      <c r="FA29" s="1249"/>
      <c r="FB29" s="1249"/>
      <c r="FC29" s="1249"/>
      <c r="FD29" s="1249"/>
      <c r="FE29" s="1249"/>
      <c r="FF29" s="1249"/>
      <c r="FG29" s="1249"/>
      <c r="FH29" s="1249"/>
      <c r="FI29" s="1249"/>
      <c r="FJ29" s="1249"/>
      <c r="FK29" s="1249"/>
      <c r="FL29" s="1249"/>
      <c r="FM29" s="1249"/>
      <c r="FN29" s="1249"/>
      <c r="FO29" s="1249"/>
      <c r="FP29" s="1249"/>
      <c r="FQ29" s="1249"/>
      <c r="FR29" s="1249"/>
      <c r="FS29" s="1249"/>
      <c r="FT29" s="1249"/>
      <c r="FU29" s="1249"/>
      <c r="FV29" s="1249"/>
      <c r="FW29" s="1249"/>
      <c r="FX29" s="1249"/>
      <c r="FY29" s="1249"/>
      <c r="FZ29" s="1249"/>
      <c r="GA29" s="1249"/>
      <c r="GB29" s="1249"/>
      <c r="GC29" s="1249"/>
      <c r="GD29" s="1249"/>
      <c r="GE29" s="1249"/>
      <c r="GF29" s="1249"/>
      <c r="GG29" s="1249"/>
      <c r="GH29" s="1249"/>
      <c r="GI29" s="1249"/>
      <c r="GJ29" s="1249"/>
      <c r="GK29" s="1249"/>
      <c r="GL29" s="1249"/>
      <c r="GM29" s="1249"/>
      <c r="GN29" s="1249"/>
      <c r="GO29" s="1249"/>
      <c r="GP29" s="1249"/>
      <c r="GQ29" s="1249"/>
      <c r="GR29" s="1249"/>
      <c r="GS29" s="1249"/>
      <c r="GT29" s="1249"/>
      <c r="GU29" s="1249"/>
      <c r="GV29" s="1249"/>
      <c r="GW29" s="1249"/>
      <c r="GX29" s="1249"/>
      <c r="GY29" s="1249"/>
      <c r="GZ29" s="1249"/>
      <c r="HA29" s="1249"/>
      <c r="HB29" s="1249"/>
      <c r="HC29" s="1249"/>
      <c r="HD29" s="1249"/>
      <c r="HE29" s="1249"/>
      <c r="HF29" s="1249"/>
      <c r="HG29" s="1249"/>
      <c r="HH29" s="1249"/>
      <c r="HI29" s="1249"/>
      <c r="HJ29" s="1249"/>
      <c r="HK29" s="1249"/>
      <c r="HL29" s="1249"/>
      <c r="HM29" s="1249"/>
      <c r="HN29" s="1249"/>
      <c r="HO29" s="1249"/>
      <c r="HP29" s="1249"/>
      <c r="HQ29" s="1249"/>
      <c r="HR29" s="1249"/>
      <c r="HS29" s="1249"/>
      <c r="HT29" s="1249"/>
      <c r="HU29" s="1249"/>
      <c r="HV29" s="1249"/>
      <c r="HW29" s="1249"/>
      <c r="HX29" s="1249"/>
      <c r="HY29" s="1249"/>
      <c r="HZ29" s="1249"/>
      <c r="IA29" s="1249"/>
      <c r="IB29" s="1249"/>
    </row>
    <row r="30" spans="1:236" ht="16.5" thickBot="1" x14ac:dyDescent="0.25">
      <c r="A30" s="1251" t="s">
        <v>494</v>
      </c>
      <c r="B30" s="1564" t="s">
        <v>493</v>
      </c>
      <c r="C30" s="75"/>
      <c r="D30" s="74"/>
      <c r="E30" s="74"/>
      <c r="F30" s="1291"/>
      <c r="G30" s="143">
        <v>7</v>
      </c>
      <c r="H30" s="144">
        <f>G30*30</f>
        <v>210</v>
      </c>
      <c r="I30" s="144"/>
      <c r="J30" s="144"/>
      <c r="K30" s="144"/>
      <c r="L30" s="144"/>
      <c r="M30" s="145"/>
      <c r="N30" s="75"/>
      <c r="O30" s="74"/>
      <c r="P30" s="1291"/>
      <c r="Q30" s="75"/>
      <c r="R30" s="74"/>
      <c r="S30" s="1291"/>
      <c r="T30" s="75"/>
      <c r="U30" s="74"/>
      <c r="V30" s="1291"/>
      <c r="W30" s="76"/>
      <c r="X30" s="74"/>
      <c r="Y30" s="1303"/>
      <c r="Z30" s="1249"/>
      <c r="AA30" s="1230"/>
      <c r="AB30" s="1249"/>
      <c r="AC30" s="1249"/>
      <c r="AD30" s="1249"/>
      <c r="AE30" s="1249"/>
      <c r="AF30" s="1249"/>
      <c r="AG30" s="1249"/>
      <c r="AH30" s="1308"/>
      <c r="AI30" s="1308"/>
      <c r="AJ30" s="1308"/>
      <c r="AK30" s="1308"/>
      <c r="AL30" s="1308"/>
      <c r="AM30" s="1308"/>
      <c r="AN30" s="1308"/>
      <c r="AO30" s="1308"/>
      <c r="AP30" s="1308"/>
      <c r="AQ30" s="1308"/>
      <c r="AR30" s="1308"/>
      <c r="AS30" s="1309"/>
      <c r="AT30" s="1249"/>
      <c r="AU30" s="1230">
        <f>I30/H30</f>
        <v>0</v>
      </c>
      <c r="AV30" s="1346"/>
      <c r="AW30" s="1230"/>
      <c r="AX30" s="1230"/>
      <c r="AY30" s="1249"/>
      <c r="AZ30" s="1249"/>
      <c r="BA30" s="1249"/>
      <c r="BB30" s="1249"/>
      <c r="BC30" s="1249"/>
      <c r="BD30" s="1249"/>
      <c r="BE30" s="1249"/>
      <c r="BF30" s="1249"/>
      <c r="BG30" s="1249"/>
      <c r="BH30" s="1249"/>
      <c r="BI30" s="1249"/>
      <c r="BJ30" s="1249"/>
      <c r="BK30" s="1249"/>
      <c r="BL30" s="1249"/>
      <c r="BM30" s="1249"/>
      <c r="BN30" s="1249"/>
      <c r="BO30" s="1249"/>
      <c r="BP30" s="1249"/>
      <c r="BQ30" s="1249"/>
      <c r="BR30" s="1249"/>
      <c r="BS30" s="1249"/>
      <c r="BT30" s="1249"/>
      <c r="BU30" s="1249"/>
      <c r="BV30" s="1249"/>
      <c r="BW30" s="1249"/>
      <c r="BX30" s="1249"/>
      <c r="BY30" s="1249"/>
      <c r="BZ30" s="1249"/>
      <c r="CA30" s="1249"/>
      <c r="CB30" s="1249"/>
      <c r="CC30" s="1249"/>
      <c r="CD30" s="1249"/>
      <c r="CE30" s="1249"/>
      <c r="CF30" s="1249"/>
      <c r="CG30" s="1249"/>
      <c r="CH30" s="1249"/>
      <c r="CI30" s="1249"/>
      <c r="CJ30" s="1249"/>
      <c r="CK30" s="1249"/>
      <c r="CL30" s="1249"/>
      <c r="CM30" s="1249"/>
      <c r="CN30" s="1249"/>
      <c r="CO30" s="1249"/>
      <c r="CP30" s="1249"/>
      <c r="CQ30" s="1249"/>
      <c r="CR30" s="1249"/>
      <c r="CS30" s="1249"/>
      <c r="CT30" s="1249"/>
      <c r="CU30" s="1249"/>
      <c r="CV30" s="1249"/>
      <c r="CW30" s="1249"/>
      <c r="CX30" s="1249"/>
      <c r="CY30" s="1249"/>
      <c r="CZ30" s="1249"/>
      <c r="DA30" s="1249"/>
      <c r="DB30" s="1249"/>
      <c r="DC30" s="1249"/>
      <c r="DD30" s="1249"/>
      <c r="DE30" s="1249"/>
      <c r="DF30" s="1249"/>
      <c r="DG30" s="1249"/>
      <c r="DH30" s="1249"/>
      <c r="DI30" s="1249"/>
      <c r="DJ30" s="1249"/>
      <c r="DK30" s="1249"/>
      <c r="DL30" s="1249"/>
      <c r="DM30" s="1249"/>
      <c r="DN30" s="1249"/>
      <c r="DO30" s="1249"/>
      <c r="DP30" s="1249"/>
      <c r="DQ30" s="1249"/>
      <c r="DR30" s="1249"/>
      <c r="DS30" s="1249"/>
      <c r="DT30" s="1249"/>
      <c r="DU30" s="1249"/>
      <c r="DV30" s="1249"/>
      <c r="DW30" s="1249"/>
      <c r="DX30" s="1249"/>
      <c r="DY30" s="1249"/>
      <c r="DZ30" s="1249"/>
      <c r="EA30" s="1249"/>
      <c r="EB30" s="1249"/>
      <c r="EC30" s="1249"/>
      <c r="ED30" s="1249"/>
      <c r="EE30" s="1249"/>
      <c r="EF30" s="1249"/>
      <c r="EG30" s="1249"/>
      <c r="EH30" s="1249"/>
      <c r="EI30" s="1249"/>
      <c r="EJ30" s="1249"/>
      <c r="EK30" s="1249"/>
      <c r="EL30" s="1249"/>
      <c r="EM30" s="1249"/>
      <c r="EN30" s="1249"/>
      <c r="EO30" s="1249"/>
      <c r="EP30" s="1249"/>
      <c r="EQ30" s="1249"/>
      <c r="ER30" s="1249"/>
      <c r="ES30" s="1249"/>
      <c r="ET30" s="1249"/>
      <c r="EU30" s="1249"/>
      <c r="EV30" s="1249"/>
      <c r="EW30" s="1249"/>
      <c r="EX30" s="1249"/>
      <c r="EY30" s="1249"/>
      <c r="EZ30" s="1249"/>
      <c r="FA30" s="1249"/>
      <c r="FB30" s="1249"/>
      <c r="FC30" s="1249"/>
      <c r="FD30" s="1249"/>
      <c r="FE30" s="1249"/>
      <c r="FF30" s="1249"/>
      <c r="FG30" s="1249"/>
      <c r="FH30" s="1249"/>
      <c r="FI30" s="1249"/>
      <c r="FJ30" s="1249"/>
      <c r="FK30" s="1249"/>
      <c r="FL30" s="1249"/>
      <c r="FM30" s="1249"/>
      <c r="FN30" s="1249"/>
      <c r="FO30" s="1249"/>
      <c r="FP30" s="1249"/>
      <c r="FQ30" s="1249"/>
      <c r="FR30" s="1249"/>
      <c r="FS30" s="1249"/>
      <c r="FT30" s="1249"/>
      <c r="FU30" s="1249"/>
      <c r="FV30" s="1249"/>
      <c r="FW30" s="1249"/>
      <c r="FX30" s="1249"/>
      <c r="FY30" s="1249"/>
      <c r="FZ30" s="1249"/>
      <c r="GA30" s="1249"/>
      <c r="GB30" s="1249"/>
      <c r="GC30" s="1249"/>
      <c r="GD30" s="1249"/>
      <c r="GE30" s="1249"/>
      <c r="GF30" s="1249"/>
      <c r="GG30" s="1249"/>
      <c r="GH30" s="1249"/>
      <c r="GI30" s="1249"/>
      <c r="GJ30" s="1249"/>
      <c r="GK30" s="1249"/>
      <c r="GL30" s="1249"/>
      <c r="GM30" s="1249"/>
      <c r="GN30" s="1249"/>
      <c r="GO30" s="1249"/>
      <c r="GP30" s="1249"/>
      <c r="GQ30" s="1249"/>
      <c r="GR30" s="1249"/>
      <c r="GS30" s="1249"/>
      <c r="GT30" s="1249"/>
      <c r="GU30" s="1249"/>
      <c r="GV30" s="1249"/>
      <c r="GW30" s="1249"/>
      <c r="GX30" s="1249"/>
      <c r="GY30" s="1249"/>
      <c r="GZ30" s="1249"/>
      <c r="HA30" s="1249"/>
      <c r="HB30" s="1249"/>
      <c r="HC30" s="1249"/>
      <c r="HD30" s="1249"/>
      <c r="HE30" s="1249"/>
      <c r="HF30" s="1249"/>
      <c r="HG30" s="1249"/>
      <c r="HH30" s="1249"/>
      <c r="HI30" s="1249"/>
      <c r="HJ30" s="1249"/>
      <c r="HK30" s="1249"/>
      <c r="HL30" s="1249"/>
      <c r="HM30" s="1249"/>
      <c r="HN30" s="1249"/>
      <c r="HO30" s="1249"/>
      <c r="HP30" s="1249"/>
      <c r="HQ30" s="1249"/>
      <c r="HR30" s="1249"/>
      <c r="HS30" s="1249"/>
      <c r="HT30" s="1249"/>
      <c r="HU30" s="1249"/>
      <c r="HV30" s="1249"/>
      <c r="HW30" s="1249"/>
      <c r="HX30" s="1249"/>
      <c r="HY30" s="1249"/>
      <c r="HZ30" s="1249"/>
      <c r="IA30" s="1249"/>
      <c r="IB30" s="1249"/>
    </row>
    <row r="31" spans="1:236" ht="16.5" thickBot="1" x14ac:dyDescent="0.25">
      <c r="A31" s="1720" t="s">
        <v>579</v>
      </c>
      <c r="B31" s="1721" t="s">
        <v>578</v>
      </c>
      <c r="C31" s="1722"/>
      <c r="D31" s="1723"/>
      <c r="E31" s="1724"/>
      <c r="F31" s="1725"/>
      <c r="G31" s="1726">
        <v>18</v>
      </c>
      <c r="H31" s="1726">
        <f t="shared" ref="H31:M31" si="11">SUM(H32:H34)</f>
        <v>540</v>
      </c>
      <c r="I31" s="1726">
        <f t="shared" si="11"/>
        <v>195</v>
      </c>
      <c r="J31" s="1726">
        <f t="shared" si="11"/>
        <v>104</v>
      </c>
      <c r="K31" s="1726">
        <f t="shared" si="11"/>
        <v>26</v>
      </c>
      <c r="L31" s="1726">
        <f t="shared" si="11"/>
        <v>65</v>
      </c>
      <c r="M31" s="1726">
        <f t="shared" si="11"/>
        <v>345</v>
      </c>
      <c r="N31" s="1727"/>
      <c r="O31" s="1728"/>
      <c r="P31" s="1729"/>
      <c r="Q31" s="1730"/>
      <c r="R31" s="1731"/>
      <c r="S31" s="1729"/>
      <c r="T31" s="1730"/>
      <c r="U31" s="1731"/>
      <c r="V31" s="1729"/>
      <c r="W31" s="1727"/>
      <c r="X31" s="1732">
        <f>SUM(X32:X35)</f>
        <v>20</v>
      </c>
      <c r="Y31" s="160"/>
      <c r="Z31" s="1191"/>
      <c r="AA31">
        <v>0.6</v>
      </c>
      <c r="AB31" s="1191"/>
      <c r="AC31" s="1191"/>
      <c r="AD31" s="1191"/>
      <c r="AE31" s="1191"/>
      <c r="AF31" s="1191"/>
      <c r="AG31" s="1191"/>
      <c r="AH31" s="1308" t="b">
        <v>1</v>
      </c>
      <c r="AI31" s="1308" t="b">
        <v>1</v>
      </c>
      <c r="AJ31" s="1308" t="b">
        <v>1</v>
      </c>
      <c r="AK31" s="1308" t="b">
        <v>1</v>
      </c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0</v>
      </c>
      <c r="AS31" s="1308" t="b">
        <v>1</v>
      </c>
      <c r="AT31" s="1191"/>
      <c r="AY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</row>
    <row r="32" spans="1:236" ht="15.75" x14ac:dyDescent="0.2">
      <c r="A32" s="1593" t="s">
        <v>706</v>
      </c>
      <c r="B32" s="1789" t="s">
        <v>236</v>
      </c>
      <c r="C32" s="464"/>
      <c r="D32" s="80">
        <v>8</v>
      </c>
      <c r="E32" s="15"/>
      <c r="F32" s="401"/>
      <c r="G32" s="676">
        <v>6</v>
      </c>
      <c r="H32" s="85">
        <f>G32*30</f>
        <v>180</v>
      </c>
      <c r="I32" s="265">
        <f>J32+L32+K32</f>
        <v>65</v>
      </c>
      <c r="J32" s="81">
        <v>52</v>
      </c>
      <c r="K32" s="80">
        <v>13</v>
      </c>
      <c r="L32" s="80"/>
      <c r="M32" s="82">
        <f>H32-I32</f>
        <v>115</v>
      </c>
      <c r="N32" s="397"/>
      <c r="O32" s="396"/>
      <c r="P32" s="561"/>
      <c r="Q32" s="397"/>
      <c r="R32" s="396"/>
      <c r="S32" s="561"/>
      <c r="T32" s="397"/>
      <c r="U32" s="396"/>
      <c r="V32" s="561"/>
      <c r="W32" s="397"/>
      <c r="X32" s="396">
        <v>5</v>
      </c>
      <c r="Y32" s="160"/>
      <c r="Z32" s="1191"/>
      <c r="AA32">
        <v>0.6</v>
      </c>
      <c r="AB32" s="1191"/>
      <c r="AC32" s="1191"/>
      <c r="AD32" s="1191"/>
      <c r="AE32" s="1191"/>
      <c r="AF32" s="1191"/>
      <c r="AG32" s="1191"/>
      <c r="AH32" s="1308" t="b">
        <v>1</v>
      </c>
      <c r="AI32" s="1308" t="b">
        <v>1</v>
      </c>
      <c r="AJ32" s="1308" t="b">
        <v>1</v>
      </c>
      <c r="AK32" s="1308" t="b">
        <v>1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0</v>
      </c>
      <c r="AS32" s="1308" t="b">
        <v>1</v>
      </c>
      <c r="AT32" s="1191"/>
      <c r="AU32">
        <f t="shared" ref="AU32:AU34" si="12">I32/H32</f>
        <v>0.3611111111111111</v>
      </c>
      <c r="AY32" s="1191"/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</row>
    <row r="33" spans="1:236" ht="15.75" x14ac:dyDescent="0.2">
      <c r="A33" s="1593" t="s">
        <v>707</v>
      </c>
      <c r="B33" s="1791" t="s">
        <v>667</v>
      </c>
      <c r="C33" s="464"/>
      <c r="D33" s="80">
        <v>8</v>
      </c>
      <c r="E33" s="80"/>
      <c r="F33" s="479"/>
      <c r="G33" s="676">
        <v>6</v>
      </c>
      <c r="H33" s="80">
        <f>G33*30</f>
        <v>180</v>
      </c>
      <c r="I33" s="81">
        <f>J33+K33+L33</f>
        <v>65</v>
      </c>
      <c r="J33" s="81">
        <v>13</v>
      </c>
      <c r="K33" s="80"/>
      <c r="L33" s="80">
        <v>52</v>
      </c>
      <c r="M33" s="552">
        <f>H33-I33</f>
        <v>115</v>
      </c>
      <c r="N33" s="261"/>
      <c r="O33" s="15"/>
      <c r="P33" s="19"/>
      <c r="Q33" s="261"/>
      <c r="R33" s="15"/>
      <c r="S33" s="19"/>
      <c r="T33" s="261"/>
      <c r="U33" s="15"/>
      <c r="V33" s="19"/>
      <c r="W33" s="261"/>
      <c r="X33" s="396">
        <v>5</v>
      </c>
      <c r="Y33" s="160"/>
      <c r="Z33" s="1191"/>
      <c r="AB33" s="1191"/>
      <c r="AC33" s="1191"/>
      <c r="AD33" s="1191"/>
      <c r="AE33" s="1191"/>
      <c r="AF33" s="1191"/>
      <c r="AG33" s="1191"/>
      <c r="AH33" s="1308"/>
      <c r="AI33" s="1308"/>
      <c r="AJ33" s="1308"/>
      <c r="AK33" s="1308"/>
      <c r="AL33" s="1308"/>
      <c r="AM33" s="1308"/>
      <c r="AN33" s="1308"/>
      <c r="AO33" s="1308"/>
      <c r="AP33" s="1308"/>
      <c r="AQ33" s="1308"/>
      <c r="AR33" s="1308"/>
      <c r="AS33" s="1308"/>
      <c r="AT33" s="1191"/>
      <c r="AU33">
        <f t="shared" si="12"/>
        <v>0.3611111111111111</v>
      </c>
      <c r="AY33" s="1191"/>
      <c r="AZ33" s="1191"/>
      <c r="BA33" s="1191"/>
      <c r="BB33" s="1191"/>
      <c r="BC33" s="1191"/>
      <c r="BD33" s="1191"/>
      <c r="BE33" s="1191"/>
      <c r="BF33" s="1191"/>
      <c r="BG33" s="1191"/>
      <c r="BH33" s="1191"/>
      <c r="BI33" s="1191"/>
      <c r="BJ33" s="1191"/>
      <c r="BK33" s="1191"/>
      <c r="BL33" s="1191"/>
      <c r="BM33" s="1191"/>
      <c r="BN33" s="1191"/>
      <c r="BO33" s="1191"/>
      <c r="BP33" s="1191"/>
      <c r="BQ33" s="1191"/>
      <c r="BR33" s="1191"/>
      <c r="BS33" s="1191"/>
      <c r="BT33" s="1191"/>
      <c r="BU33" s="1191"/>
      <c r="BV33" s="1191"/>
      <c r="BW33" s="1191"/>
      <c r="BX33" s="1191"/>
      <c r="BY33" s="1191"/>
      <c r="BZ33" s="1191"/>
      <c r="CA33" s="1191"/>
      <c r="CB33" s="1191"/>
      <c r="CC33" s="1191"/>
      <c r="CD33" s="1191"/>
      <c r="CE33" s="1191"/>
      <c r="CF33" s="1191"/>
      <c r="CG33" s="1191"/>
      <c r="CH33" s="1191"/>
      <c r="CI33" s="1191"/>
      <c r="CJ33" s="1191"/>
      <c r="CK33" s="1191"/>
      <c r="CL33" s="1191"/>
      <c r="CM33" s="1191"/>
      <c r="CN33" s="1191"/>
      <c r="CO33" s="1191"/>
      <c r="CP33" s="1191"/>
      <c r="CQ33" s="1191"/>
      <c r="CR33" s="1191"/>
      <c r="CS33" s="1191"/>
      <c r="CT33" s="1191"/>
      <c r="CU33" s="1191"/>
      <c r="CV33" s="1191"/>
      <c r="CW33" s="1191"/>
      <c r="CX33" s="1191"/>
      <c r="CY33" s="1191"/>
      <c r="CZ33" s="1191"/>
      <c r="DA33" s="1191"/>
      <c r="DB33" s="1191"/>
      <c r="DC33" s="1191"/>
      <c r="DD33" s="1191"/>
      <c r="DE33" s="1191"/>
      <c r="DF33" s="1191"/>
      <c r="DG33" s="1191"/>
      <c r="DH33" s="1191"/>
      <c r="DI33" s="1191"/>
      <c r="DJ33" s="1191"/>
      <c r="DK33" s="1191"/>
      <c r="DL33" s="1191"/>
      <c r="DM33" s="1191"/>
      <c r="DN33" s="1191"/>
      <c r="DO33" s="1191"/>
      <c r="DP33" s="1191"/>
      <c r="DQ33" s="1191"/>
      <c r="DR33" s="1191"/>
      <c r="DS33" s="1191"/>
      <c r="DT33" s="1191"/>
      <c r="DU33" s="1191"/>
      <c r="DV33" s="1191"/>
      <c r="DW33" s="1191"/>
      <c r="DX33" s="1191"/>
      <c r="DY33" s="1191"/>
      <c r="DZ33" s="1191"/>
      <c r="EA33" s="1191"/>
      <c r="EB33" s="1191"/>
      <c r="EC33" s="1191"/>
      <c r="ED33" s="1191"/>
      <c r="EE33" s="1191"/>
      <c r="EF33" s="1191"/>
      <c r="EG33" s="1191"/>
      <c r="EH33" s="1191"/>
      <c r="EI33" s="1191"/>
      <c r="EJ33" s="1191"/>
      <c r="EK33" s="1191"/>
      <c r="EL33" s="1191"/>
      <c r="EM33" s="1191"/>
      <c r="EN33" s="1191"/>
      <c r="EO33" s="1191"/>
      <c r="EP33" s="1191"/>
      <c r="EQ33" s="1191"/>
      <c r="ER33" s="1191"/>
      <c r="ES33" s="1191"/>
      <c r="ET33" s="1191"/>
      <c r="EU33" s="1191"/>
      <c r="EV33" s="1191"/>
      <c r="EW33" s="1191"/>
      <c r="EX33" s="1191"/>
      <c r="EY33" s="1191"/>
      <c r="EZ33" s="1191"/>
      <c r="FA33" s="1191"/>
      <c r="FB33" s="1191"/>
      <c r="FC33" s="1191"/>
      <c r="FD33" s="1191"/>
      <c r="FE33" s="1191"/>
      <c r="FF33" s="1191"/>
      <c r="FG33" s="1191"/>
      <c r="FH33" s="1191"/>
      <c r="FI33" s="1191"/>
      <c r="FJ33" s="1191"/>
      <c r="FK33" s="1191"/>
      <c r="FL33" s="1191"/>
      <c r="FM33" s="1191"/>
      <c r="FN33" s="1191"/>
      <c r="FO33" s="1191"/>
      <c r="FP33" s="1191"/>
      <c r="FQ33" s="1191"/>
      <c r="FR33" s="1191"/>
      <c r="FS33" s="1191"/>
      <c r="FT33" s="1191"/>
      <c r="FU33" s="1191"/>
      <c r="FV33" s="1191"/>
      <c r="FW33" s="1191"/>
      <c r="FX33" s="1191"/>
      <c r="FY33" s="1191"/>
      <c r="FZ33" s="1191"/>
      <c r="GA33" s="1191"/>
      <c r="GB33" s="1191"/>
      <c r="GC33" s="1191"/>
      <c r="GD33" s="1191"/>
      <c r="GE33" s="1191"/>
      <c r="GF33" s="1191"/>
      <c r="GG33" s="1191"/>
      <c r="GH33" s="1191"/>
      <c r="GI33" s="1191"/>
      <c r="GJ33" s="1191"/>
      <c r="GK33" s="1191"/>
      <c r="GL33" s="1191"/>
      <c r="GM33" s="1191"/>
      <c r="GN33" s="1191"/>
      <c r="GO33" s="1191"/>
      <c r="GP33" s="1191"/>
      <c r="GQ33" s="1191"/>
      <c r="GR33" s="1191"/>
      <c r="GS33" s="1191"/>
      <c r="GT33" s="1191"/>
      <c r="GU33" s="1191"/>
      <c r="GV33" s="1191"/>
      <c r="GW33" s="1191"/>
      <c r="GX33" s="1191"/>
      <c r="GY33" s="1191"/>
      <c r="GZ33" s="1191"/>
      <c r="HA33" s="1191"/>
      <c r="HB33" s="1191"/>
      <c r="HC33" s="1191"/>
      <c r="HD33" s="1191"/>
      <c r="HE33" s="1191"/>
      <c r="HF33" s="1191"/>
      <c r="HG33" s="1191"/>
      <c r="HH33" s="1191"/>
      <c r="HI33" s="1191"/>
      <c r="HJ33" s="1191"/>
      <c r="HK33" s="1191"/>
      <c r="HL33" s="1191"/>
      <c r="HM33" s="1191"/>
      <c r="HN33" s="1191"/>
      <c r="HO33" s="1191"/>
      <c r="HP33" s="1191"/>
      <c r="HQ33" s="1191"/>
      <c r="HR33" s="1191"/>
      <c r="HS33" s="1191"/>
      <c r="HT33" s="1191"/>
      <c r="HU33" s="1191"/>
      <c r="HV33" s="1191"/>
      <c r="HW33" s="1191"/>
      <c r="HX33" s="1191"/>
      <c r="HY33" s="1191"/>
      <c r="HZ33" s="1191"/>
      <c r="IA33" s="1191"/>
      <c r="IB33" s="1191"/>
    </row>
    <row r="34" spans="1:236" ht="15.75" x14ac:dyDescent="0.2">
      <c r="A34" s="1593" t="s">
        <v>708</v>
      </c>
      <c r="B34" s="1790" t="s">
        <v>569</v>
      </c>
      <c r="C34" s="464"/>
      <c r="D34" s="80">
        <v>8</v>
      </c>
      <c r="E34" s="80"/>
      <c r="F34" s="479"/>
      <c r="G34" s="676">
        <v>6</v>
      </c>
      <c r="H34" s="85">
        <f>G34*30</f>
        <v>180</v>
      </c>
      <c r="I34" s="265">
        <f>J34+L34+K34</f>
        <v>65</v>
      </c>
      <c r="J34" s="81">
        <v>39</v>
      </c>
      <c r="K34" s="80">
        <v>13</v>
      </c>
      <c r="L34" s="80">
        <v>13</v>
      </c>
      <c r="M34" s="1435">
        <f>H34-I34</f>
        <v>115</v>
      </c>
      <c r="N34" s="261"/>
      <c r="O34" s="15"/>
      <c r="P34" s="19"/>
      <c r="Q34" s="261"/>
      <c r="R34" s="15"/>
      <c r="S34" s="19"/>
      <c r="T34" s="261"/>
      <c r="U34" s="15"/>
      <c r="V34" s="19"/>
      <c r="W34" s="261"/>
      <c r="X34" s="396">
        <v>5</v>
      </c>
      <c r="Y34" s="160"/>
      <c r="Z34" s="1191"/>
      <c r="AA34">
        <v>0.6</v>
      </c>
      <c r="AB34" s="1191"/>
      <c r="AC34" s="1191"/>
      <c r="AD34" s="1191"/>
      <c r="AE34" s="1191"/>
      <c r="AF34" s="1191"/>
      <c r="AG34" s="1191"/>
      <c r="AH34" s="1308" t="b">
        <v>1</v>
      </c>
      <c r="AI34" s="1308" t="b">
        <v>1</v>
      </c>
      <c r="AJ34" s="1308" t="b">
        <v>1</v>
      </c>
      <c r="AK34" s="1308" t="b">
        <v>1</v>
      </c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0</v>
      </c>
      <c r="AS34" s="1308" t="b">
        <v>1</v>
      </c>
      <c r="AT34" s="1191"/>
      <c r="AU34">
        <f t="shared" si="12"/>
        <v>0.3611111111111111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</row>
    <row r="35" spans="1:236" ht="31.5" x14ac:dyDescent="0.2">
      <c r="A35" s="1593" t="s">
        <v>709</v>
      </c>
      <c r="B35" s="1633" t="s">
        <v>596</v>
      </c>
      <c r="C35" s="464"/>
      <c r="D35" s="80">
        <v>8</v>
      </c>
      <c r="E35" s="80"/>
      <c r="F35" s="479"/>
      <c r="G35" s="676">
        <v>6</v>
      </c>
      <c r="H35" s="80">
        <f>G35*30</f>
        <v>180</v>
      </c>
      <c r="I35" s="81">
        <f>J35+K35+L35</f>
        <v>65</v>
      </c>
      <c r="J35" s="81">
        <v>39</v>
      </c>
      <c r="K35" s="80"/>
      <c r="L35" s="80">
        <v>26</v>
      </c>
      <c r="M35" s="552">
        <f>H35-I35</f>
        <v>115</v>
      </c>
      <c r="N35" s="261"/>
      <c r="O35" s="15"/>
      <c r="P35" s="19"/>
      <c r="Q35" s="261"/>
      <c r="R35" s="15"/>
      <c r="S35" s="19"/>
      <c r="T35" s="261"/>
      <c r="U35" s="15"/>
      <c r="V35" s="19"/>
      <c r="W35" s="261"/>
      <c r="X35" s="396">
        <v>5</v>
      </c>
      <c r="Y35" s="470"/>
      <c r="Z35" s="1233"/>
      <c r="AA35" s="1186">
        <v>0.4</v>
      </c>
      <c r="AB35" s="1233"/>
      <c r="AC35" s="1233"/>
      <c r="AD35" s="1299"/>
      <c r="AE35" s="1233"/>
      <c r="AF35" s="1186" t="s">
        <v>29</v>
      </c>
      <c r="AG35" s="1233">
        <v>3</v>
      </c>
      <c r="AH35" s="1308" t="b">
        <v>1</v>
      </c>
      <c r="AI35" s="1308" t="b">
        <v>1</v>
      </c>
      <c r="AJ35" s="1308" t="b">
        <v>1</v>
      </c>
      <c r="AK35" s="1308" t="b">
        <v>1</v>
      </c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1</v>
      </c>
      <c r="AR35" s="1308" t="b">
        <v>0</v>
      </c>
      <c r="AS35" s="1308"/>
      <c r="AT35" s="1233"/>
      <c r="AU35" s="1186">
        <f>I35/H35</f>
        <v>0.3611111111111111</v>
      </c>
      <c r="AV35" s="1186"/>
      <c r="AW35" s="1186"/>
      <c r="AX35" s="1186"/>
      <c r="AY35" s="1233"/>
      <c r="AZ35" s="1233"/>
      <c r="BA35" s="1233"/>
      <c r="BB35" s="1233"/>
      <c r="BC35" s="1233"/>
      <c r="BD35" s="1233"/>
      <c r="BE35" s="1233"/>
      <c r="BF35" s="1233"/>
      <c r="BG35" s="1233"/>
      <c r="BH35" s="1233"/>
      <c r="BI35" s="1233"/>
      <c r="BJ35" s="1233"/>
      <c r="BK35" s="1233"/>
      <c r="BL35" s="1233"/>
      <c r="BM35" s="1233"/>
      <c r="BN35" s="1233"/>
      <c r="BO35" s="1233"/>
      <c r="BP35" s="1233"/>
      <c r="BQ35" s="1233"/>
      <c r="BR35" s="1233"/>
      <c r="BS35" s="1233"/>
      <c r="BT35" s="1233"/>
      <c r="BU35" s="1233"/>
      <c r="BV35" s="1233"/>
      <c r="BW35" s="1233"/>
      <c r="BX35" s="1233"/>
      <c r="BY35" s="1233"/>
      <c r="BZ35" s="1233"/>
      <c r="CA35" s="1233"/>
      <c r="CB35" s="1233"/>
      <c r="CC35" s="1233"/>
      <c r="CD35" s="1233"/>
      <c r="CE35" s="1233"/>
      <c r="CF35" s="1233"/>
      <c r="CG35" s="1233"/>
      <c r="CH35" s="1233"/>
      <c r="CI35" s="1233"/>
      <c r="CJ35" s="1233"/>
      <c r="CK35" s="1233"/>
      <c r="CL35" s="1233"/>
      <c r="CM35" s="1233"/>
      <c r="CN35" s="1233"/>
      <c r="CO35" s="1233"/>
      <c r="CP35" s="1233"/>
      <c r="CQ35" s="1233"/>
      <c r="CR35" s="1233"/>
      <c r="CS35" s="1233"/>
      <c r="CT35" s="1233"/>
      <c r="CU35" s="1233"/>
      <c r="CV35" s="1233"/>
      <c r="CW35" s="1233"/>
      <c r="CX35" s="1233"/>
      <c r="CY35" s="1233"/>
      <c r="CZ35" s="1233"/>
      <c r="DA35" s="1233"/>
      <c r="DB35" s="1233"/>
      <c r="DC35" s="1233"/>
      <c r="DD35" s="1233"/>
      <c r="DE35" s="1233"/>
      <c r="DF35" s="1233"/>
      <c r="DG35" s="1233"/>
      <c r="DH35" s="1233"/>
      <c r="DI35" s="1233"/>
      <c r="DJ35" s="1233"/>
      <c r="DK35" s="1233"/>
      <c r="DL35" s="1233"/>
      <c r="DM35" s="1233"/>
      <c r="DN35" s="1233"/>
      <c r="DO35" s="1233"/>
      <c r="DP35" s="1233"/>
      <c r="DQ35" s="1233"/>
      <c r="DR35" s="1233"/>
      <c r="DS35" s="1233"/>
      <c r="DT35" s="1233"/>
      <c r="DU35" s="1233"/>
      <c r="DV35" s="1233"/>
      <c r="DW35" s="1233"/>
      <c r="DX35" s="1233"/>
      <c r="DY35" s="1233"/>
      <c r="DZ35" s="1233"/>
      <c r="EA35" s="1233"/>
      <c r="EB35" s="1233"/>
      <c r="EC35" s="1233"/>
      <c r="ED35" s="1233"/>
      <c r="EE35" s="1233"/>
      <c r="EF35" s="1233"/>
      <c r="EG35" s="1233"/>
      <c r="EH35" s="1233"/>
      <c r="EI35" s="1233"/>
      <c r="EJ35" s="1233"/>
      <c r="EK35" s="1233"/>
      <c r="EL35" s="1233"/>
      <c r="EM35" s="1233"/>
      <c r="EN35" s="1233"/>
      <c r="EO35" s="1233"/>
      <c r="EP35" s="1233"/>
      <c r="EQ35" s="1233"/>
      <c r="ER35" s="1233"/>
      <c r="ES35" s="1233"/>
      <c r="ET35" s="1233"/>
      <c r="EU35" s="1233"/>
      <c r="EV35" s="1233"/>
      <c r="EW35" s="1233"/>
      <c r="EX35" s="1233"/>
      <c r="EY35" s="1233"/>
      <c r="EZ35" s="1233"/>
      <c r="FA35" s="1233"/>
      <c r="FB35" s="1233"/>
      <c r="FC35" s="1233"/>
      <c r="FD35" s="1233"/>
      <c r="FE35" s="1233"/>
      <c r="FF35" s="1233"/>
      <c r="FG35" s="1233"/>
      <c r="FH35" s="1233"/>
      <c r="FI35" s="1233"/>
      <c r="FJ35" s="1233"/>
      <c r="FK35" s="1233"/>
      <c r="FL35" s="1233"/>
      <c r="FM35" s="1233"/>
      <c r="FN35" s="1233"/>
      <c r="FO35" s="1233"/>
      <c r="FP35" s="1233"/>
      <c r="FQ35" s="1233"/>
      <c r="FR35" s="1233"/>
      <c r="FS35" s="1233"/>
      <c r="FT35" s="1233"/>
      <c r="FU35" s="1233"/>
      <c r="FV35" s="1233"/>
      <c r="FW35" s="1233"/>
      <c r="FX35" s="1233"/>
      <c r="FY35" s="1233"/>
      <c r="FZ35" s="1233"/>
      <c r="GA35" s="1233"/>
      <c r="GB35" s="1233"/>
      <c r="GC35" s="1233"/>
      <c r="GD35" s="1233"/>
      <c r="GE35" s="1233"/>
      <c r="GF35" s="1233"/>
      <c r="GG35" s="1233"/>
      <c r="GH35" s="1233"/>
      <c r="GI35" s="1233"/>
      <c r="GJ35" s="1233"/>
      <c r="GK35" s="1233"/>
      <c r="GL35" s="1233"/>
      <c r="GM35" s="1233"/>
      <c r="GN35" s="1233"/>
      <c r="GO35" s="1233"/>
      <c r="GP35" s="1233"/>
      <c r="GQ35" s="1233"/>
      <c r="GR35" s="1233"/>
      <c r="GS35" s="1233"/>
      <c r="GT35" s="1233"/>
      <c r="GU35" s="1233"/>
      <c r="GV35" s="1233"/>
      <c r="GW35" s="1233"/>
      <c r="GX35" s="1233"/>
      <c r="GY35" s="1233"/>
      <c r="GZ35" s="1233"/>
      <c r="HA35" s="1233"/>
      <c r="HB35" s="1233"/>
      <c r="HC35" s="1233"/>
      <c r="HD35" s="1233"/>
      <c r="HE35" s="1233"/>
      <c r="HF35" s="1233"/>
      <c r="HG35" s="1233"/>
      <c r="HH35" s="1233"/>
      <c r="HI35" s="1233"/>
      <c r="HJ35" s="1233"/>
      <c r="HK35" s="1233"/>
      <c r="HL35" s="1233"/>
      <c r="HM35" s="1233"/>
      <c r="HN35" s="1233"/>
      <c r="HO35" s="1233"/>
      <c r="HP35" s="1233"/>
      <c r="HQ35" s="1233"/>
      <c r="HR35" s="1233"/>
      <c r="HS35" s="1233"/>
      <c r="HT35" s="1233"/>
      <c r="HU35" s="1233"/>
      <c r="HV35" s="1233"/>
      <c r="HW35" s="1233"/>
      <c r="HX35" s="1233"/>
      <c r="HY35" s="1233"/>
      <c r="HZ35" s="1233"/>
      <c r="IA35" s="1233"/>
      <c r="IB35" s="1233"/>
    </row>
    <row r="36" spans="1:236" ht="15.75" x14ac:dyDescent="0.25">
      <c r="A36" s="1333"/>
      <c r="B36" s="1" t="s">
        <v>663</v>
      </c>
      <c r="C36" s="1322"/>
      <c r="D36" s="1322"/>
      <c r="E36" s="1322"/>
      <c r="F36" s="293"/>
      <c r="G36" s="271">
        <f>SUM(G25:G31)</f>
        <v>35.5</v>
      </c>
      <c r="H36" s="581"/>
      <c r="I36" s="581"/>
      <c r="J36" s="1335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>
        <f>SUM(X25:X31)</f>
        <v>28</v>
      </c>
      <c r="Y36" s="266"/>
      <c r="Z36" s="1336"/>
      <c r="AB36" s="1191"/>
      <c r="AC36" s="1191"/>
      <c r="AD36" s="1191"/>
      <c r="AE36" s="1191"/>
      <c r="AF36" s="1191"/>
      <c r="AG36" s="1191"/>
      <c r="AH36" s="1186"/>
      <c r="AI36" s="1186"/>
      <c r="AJ36" s="1186"/>
      <c r="AK36" s="1186"/>
      <c r="AL36" s="1186"/>
      <c r="AM36" s="1186"/>
      <c r="AN36" s="1186"/>
      <c r="AO36" s="1186"/>
      <c r="AP36" s="1186"/>
      <c r="AQ36" s="1186"/>
      <c r="AR36" s="1186"/>
      <c r="AS36" s="1186"/>
      <c r="AT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</row>
    <row r="37" spans="1:236" ht="15.75" x14ac:dyDescent="0.2">
      <c r="A37" s="1333"/>
      <c r="C37" s="1322"/>
      <c r="D37" s="1322"/>
      <c r="E37" s="1322"/>
      <c r="F37" s="293"/>
      <c r="G37" s="271"/>
      <c r="H37" s="581"/>
      <c r="I37" s="581"/>
      <c r="J37" s="1335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1336"/>
      <c r="AB37" s="1191"/>
      <c r="AC37" s="1191"/>
      <c r="AD37" s="1191"/>
      <c r="AE37" s="1191"/>
      <c r="AF37" s="1191"/>
      <c r="AG37" s="1191"/>
      <c r="AH37" s="1186"/>
      <c r="AI37" s="1186"/>
      <c r="AJ37" s="1186"/>
      <c r="AK37" s="1186"/>
      <c r="AL37" s="1186"/>
      <c r="AM37" s="1186"/>
      <c r="AN37" s="1186"/>
      <c r="AO37" s="1186"/>
      <c r="AP37" s="1186"/>
      <c r="AQ37" s="1186"/>
      <c r="AR37" s="1186"/>
      <c r="AS37" s="1186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</row>
    <row r="38" spans="1:236" ht="15.75" x14ac:dyDescent="0.25">
      <c r="A38" s="1333"/>
      <c r="B38" s="1" t="s">
        <v>664</v>
      </c>
      <c r="C38" s="1322"/>
      <c r="D38" s="1322"/>
      <c r="E38" s="1322"/>
      <c r="F38" s="293"/>
      <c r="G38" s="271">
        <f>G31</f>
        <v>18</v>
      </c>
      <c r="H38" s="581"/>
      <c r="I38" s="581"/>
      <c r="J38" s="1335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1336"/>
      <c r="AB38" s="1191"/>
      <c r="AC38" s="1191"/>
      <c r="AD38" s="1191"/>
      <c r="AE38" s="1191"/>
      <c r="AF38" s="1191"/>
      <c r="AG38" s="1191"/>
      <c r="AH38" s="1186"/>
      <c r="AI38" s="1186"/>
      <c r="AJ38" s="1186"/>
      <c r="AK38" s="1186"/>
      <c r="AL38" s="1186"/>
      <c r="AM38" s="1186"/>
      <c r="AN38" s="1186"/>
      <c r="AO38" s="1186"/>
      <c r="AP38" s="1186"/>
      <c r="AQ38" s="1186"/>
      <c r="AR38" s="1186"/>
      <c r="AS38" s="1186"/>
      <c r="AT38" s="1191"/>
      <c r="AU38" s="1191"/>
      <c r="AV38" s="1191"/>
      <c r="AW38" s="1191"/>
      <c r="AX38" s="1191"/>
      <c r="AY38" s="1191"/>
      <c r="AZ38" s="1191"/>
      <c r="BA38" s="1191"/>
      <c r="BB38" s="1191"/>
      <c r="BC38" s="1191"/>
      <c r="BD38" s="1191"/>
      <c r="BE38" s="1191"/>
      <c r="BF38" s="1191"/>
      <c r="BG38" s="1191"/>
      <c r="BH38" s="1191"/>
      <c r="BI38" s="1191"/>
      <c r="BJ38" s="1191"/>
      <c r="BK38" s="1191"/>
      <c r="BL38" s="1191"/>
      <c r="BM38" s="1191"/>
      <c r="BN38" s="1191"/>
      <c r="BO38" s="1191"/>
      <c r="BP38" s="1191"/>
      <c r="BQ38" s="1191"/>
      <c r="BR38" s="1191"/>
      <c r="BS38" s="1191"/>
      <c r="BT38" s="1191"/>
      <c r="BU38" s="1191"/>
      <c r="BV38" s="1191"/>
      <c r="BW38" s="1191"/>
      <c r="BX38" s="1191"/>
      <c r="BY38" s="1191"/>
      <c r="BZ38" s="1191"/>
      <c r="CA38" s="1191"/>
      <c r="CB38" s="1191"/>
      <c r="CC38" s="1191"/>
      <c r="CD38" s="1191"/>
      <c r="CE38" s="1191"/>
      <c r="CF38" s="1191"/>
      <c r="CG38" s="1191"/>
      <c r="CH38" s="1191"/>
      <c r="CI38" s="1191"/>
      <c r="CJ38" s="1191"/>
      <c r="CK38" s="1191"/>
      <c r="CL38" s="1191"/>
      <c r="CM38" s="1191"/>
      <c r="CN38" s="1191"/>
      <c r="CO38" s="1191"/>
      <c r="CP38" s="1191"/>
      <c r="CQ38" s="1191"/>
      <c r="CR38" s="1191"/>
      <c r="CS38" s="1191"/>
      <c r="CT38" s="1191"/>
      <c r="CU38" s="1191"/>
      <c r="CV38" s="1191"/>
      <c r="CW38" s="1191"/>
      <c r="CX38" s="1191"/>
      <c r="CY38" s="1191"/>
      <c r="CZ38" s="1191"/>
      <c r="DA38" s="1191"/>
      <c r="DB38" s="1191"/>
      <c r="DC38" s="1191"/>
      <c r="DD38" s="1191"/>
      <c r="DE38" s="1191"/>
      <c r="DF38" s="1191"/>
      <c r="DG38" s="1191"/>
      <c r="DH38" s="1191"/>
      <c r="DI38" s="1191"/>
      <c r="DJ38" s="1191"/>
      <c r="DK38" s="1191"/>
      <c r="DL38" s="1191"/>
      <c r="DM38" s="1191"/>
      <c r="DN38" s="1191"/>
      <c r="DO38" s="1191"/>
      <c r="DP38" s="1191"/>
      <c r="DQ38" s="1191"/>
      <c r="DR38" s="1191"/>
      <c r="DS38" s="1191"/>
      <c r="DT38" s="1191"/>
      <c r="DU38" s="1191"/>
      <c r="DV38" s="1191"/>
      <c r="DW38" s="1191"/>
      <c r="DX38" s="1191"/>
      <c r="DY38" s="1191"/>
      <c r="DZ38" s="1191"/>
      <c r="EA38" s="1191"/>
      <c r="EB38" s="1191"/>
      <c r="EC38" s="1191"/>
      <c r="ED38" s="1191"/>
      <c r="EE38" s="1191"/>
      <c r="EF38" s="1191"/>
      <c r="EG38" s="1191"/>
      <c r="EH38" s="1191"/>
      <c r="EI38" s="1191"/>
      <c r="EJ38" s="1191"/>
      <c r="EK38" s="1191"/>
      <c r="EL38" s="1191"/>
      <c r="EM38" s="1191"/>
      <c r="EN38" s="1191"/>
      <c r="EO38" s="1191"/>
      <c r="EP38" s="1191"/>
      <c r="EQ38" s="1191"/>
      <c r="ER38" s="1191"/>
      <c r="ES38" s="1191"/>
      <c r="ET38" s="1191"/>
      <c r="EU38" s="1191"/>
      <c r="EV38" s="1191"/>
      <c r="EW38" s="1191"/>
      <c r="EX38" s="1191"/>
      <c r="EY38" s="1191"/>
      <c r="EZ38" s="1191"/>
      <c r="FA38" s="1191"/>
      <c r="FB38" s="1191"/>
      <c r="FC38" s="1191"/>
      <c r="FD38" s="1191"/>
      <c r="FE38" s="1191"/>
      <c r="FF38" s="1191"/>
      <c r="FG38" s="1191"/>
      <c r="FH38" s="1191"/>
      <c r="FI38" s="1191"/>
      <c r="FJ38" s="1191"/>
      <c r="FK38" s="1191"/>
      <c r="FL38" s="1191"/>
      <c r="FM38" s="1191"/>
      <c r="FN38" s="1191"/>
      <c r="FO38" s="1191"/>
      <c r="FP38" s="1191"/>
      <c r="FQ38" s="1191"/>
      <c r="FR38" s="1191"/>
      <c r="FS38" s="1191"/>
      <c r="FT38" s="1191"/>
      <c r="FU38" s="1191"/>
      <c r="FV38" s="1191"/>
      <c r="FW38" s="1191"/>
      <c r="FX38" s="1191"/>
      <c r="FY38" s="1191"/>
      <c r="FZ38" s="1191"/>
      <c r="GA38" s="1191"/>
      <c r="GB38" s="1191"/>
      <c r="GC38" s="1191"/>
      <c r="GD38" s="1191"/>
      <c r="GE38" s="1191"/>
      <c r="GF38" s="1191"/>
      <c r="GG38" s="1191"/>
      <c r="GH38" s="1191"/>
      <c r="GI38" s="1191"/>
      <c r="GJ38" s="1191"/>
      <c r="GK38" s="1191"/>
      <c r="GL38" s="1191"/>
      <c r="GM38" s="1191"/>
      <c r="GN38" s="1191"/>
      <c r="GO38" s="1191"/>
      <c r="GP38" s="1191"/>
      <c r="GQ38" s="1191"/>
      <c r="GR38" s="1191"/>
      <c r="GS38" s="1191"/>
      <c r="GT38" s="1191"/>
      <c r="GU38" s="1191"/>
      <c r="GV38" s="1191"/>
      <c r="GW38" s="1191"/>
      <c r="GX38" s="1191"/>
      <c r="GY38" s="1191"/>
      <c r="GZ38" s="1191"/>
      <c r="HA38" s="1191"/>
      <c r="HB38" s="1191"/>
      <c r="HC38" s="1191"/>
      <c r="HD38" s="1191"/>
      <c r="HE38" s="1191"/>
      <c r="HF38" s="1191"/>
      <c r="HG38" s="1191"/>
      <c r="HH38" s="1191"/>
      <c r="HI38" s="1191"/>
      <c r="HJ38" s="1191"/>
      <c r="HK38" s="1191"/>
      <c r="HL38" s="1191"/>
      <c r="HM38" s="1191"/>
      <c r="HN38" s="1191"/>
      <c r="HO38" s="1191"/>
      <c r="HP38" s="1191"/>
      <c r="HQ38" s="1191"/>
      <c r="HR38" s="1191"/>
      <c r="HS38" s="1191"/>
      <c r="HT38" s="1191"/>
      <c r="HU38" s="1191"/>
      <c r="HV38" s="1191"/>
      <c r="HW38" s="1191"/>
      <c r="HX38" s="1191"/>
      <c r="HY38" s="1191"/>
      <c r="HZ38" s="1191"/>
      <c r="IA38" s="1191"/>
      <c r="IB38" s="1191"/>
    </row>
    <row r="39" spans="1:236" x14ac:dyDescent="0.2">
      <c r="G39" s="593"/>
    </row>
    <row r="40" spans="1:236" x14ac:dyDescent="0.2">
      <c r="G40" s="593"/>
    </row>
    <row r="41" spans="1:236" x14ac:dyDescent="0.2">
      <c r="G41" s="593"/>
    </row>
    <row r="42" spans="1:236" ht="15.75" x14ac:dyDescent="0.2">
      <c r="A42" s="1792" t="s">
        <v>168</v>
      </c>
      <c r="B42" s="1793" t="s">
        <v>26</v>
      </c>
      <c r="C42" s="1794"/>
      <c r="D42" s="1795" t="s">
        <v>465</v>
      </c>
      <c r="E42" s="1796"/>
      <c r="F42" s="1797"/>
      <c r="G42" s="1798">
        <v>4</v>
      </c>
      <c r="H42" s="1796">
        <f>PRODUCT(G42,30)</f>
        <v>120</v>
      </c>
      <c r="I42" s="1786"/>
      <c r="J42" s="1786"/>
      <c r="K42" s="1786"/>
      <c r="L42" s="1786"/>
      <c r="M42" s="1786"/>
      <c r="N42" s="1786"/>
      <c r="O42" s="1786"/>
      <c r="P42" s="1786"/>
      <c r="Q42" s="1786"/>
      <c r="R42" s="1786"/>
      <c r="S42" s="1786"/>
      <c r="T42" s="1786"/>
      <c r="U42" s="1786"/>
      <c r="V42" s="1786"/>
      <c r="W42" s="1786"/>
      <c r="X42" s="1786"/>
      <c r="Y42" s="1786"/>
      <c r="Z42" s="1786"/>
      <c r="AA42" s="1786"/>
      <c r="AB42" s="1786"/>
      <c r="AC42" s="1786"/>
      <c r="AD42" s="1786"/>
      <c r="AE42" s="1786"/>
      <c r="AF42" s="1786"/>
      <c r="AG42" s="1786"/>
      <c r="AH42" s="1786"/>
      <c r="AI42" s="1786"/>
      <c r="AJ42" s="1786"/>
      <c r="AK42" s="1786"/>
      <c r="AL42" s="1786"/>
      <c r="AM42" s="1786"/>
      <c r="AN42" s="1786"/>
      <c r="AO42" s="1786"/>
      <c r="AP42" s="1786"/>
      <c r="AQ42" s="1786"/>
      <c r="AR42" s="1786"/>
      <c r="AS42" s="1786"/>
      <c r="AT42" s="1786"/>
      <c r="AU42" s="1786"/>
      <c r="AV42" s="1786"/>
      <c r="AW42" s="1786"/>
      <c r="AX42" s="1786"/>
      <c r="AY42" s="1786"/>
      <c r="AZ42" s="1786"/>
      <c r="BA42" s="1786"/>
    </row>
    <row r="43" spans="1:236" ht="16.5" thickBot="1" x14ac:dyDescent="0.25">
      <c r="A43" s="1799"/>
      <c r="B43" s="1800"/>
      <c r="C43" s="1801"/>
      <c r="D43" s="1802"/>
      <c r="E43" s="1803"/>
      <c r="F43" s="1804"/>
      <c r="G43" s="1805"/>
      <c r="H43" s="1803"/>
      <c r="I43" s="1786"/>
      <c r="J43" s="1786"/>
      <c r="K43" s="1806"/>
      <c r="L43" s="1786"/>
      <c r="M43" s="1786"/>
      <c r="N43" s="1786"/>
      <c r="O43" s="1786"/>
      <c r="P43" s="1786"/>
      <c r="Q43" s="1786"/>
      <c r="R43" s="1786"/>
      <c r="S43" s="1786"/>
      <c r="T43" s="1786"/>
      <c r="U43" s="1786"/>
      <c r="V43" s="1786"/>
      <c r="W43" s="1786"/>
      <c r="X43" s="1786"/>
      <c r="Y43" s="1786"/>
      <c r="Z43" s="1786"/>
      <c r="AA43" s="1786"/>
      <c r="AB43" s="1786"/>
      <c r="AC43" s="1786"/>
      <c r="AD43" s="1786"/>
      <c r="AE43" s="1786"/>
      <c r="AF43" s="1786"/>
      <c r="AG43" s="1786"/>
      <c r="AH43" s="1786"/>
      <c r="AI43" s="1786"/>
      <c r="AJ43" s="1786"/>
      <c r="AK43" s="1786"/>
      <c r="AL43" s="1786"/>
      <c r="AM43" s="1786"/>
      <c r="AN43" s="1786"/>
      <c r="AO43" s="1786"/>
      <c r="AP43" s="1786"/>
      <c r="AQ43" s="1786"/>
      <c r="AR43" s="1786"/>
      <c r="AS43" s="1786"/>
      <c r="AT43" s="1786"/>
      <c r="AU43" s="1786"/>
      <c r="AV43" s="1786"/>
      <c r="AW43" s="1786"/>
      <c r="AX43" s="1786"/>
      <c r="AY43" s="1786"/>
      <c r="AZ43" s="1786"/>
      <c r="BA43" s="1786"/>
    </row>
    <row r="44" spans="1:236" ht="16.5" thickBot="1" x14ac:dyDescent="0.25">
      <c r="A44" s="1807" t="s">
        <v>494</v>
      </c>
      <c r="B44" s="1808" t="s">
        <v>493</v>
      </c>
      <c r="C44" s="1809"/>
      <c r="D44" s="1810"/>
      <c r="E44" s="1810"/>
      <c r="F44" s="1811"/>
      <c r="G44" s="1812">
        <v>9</v>
      </c>
      <c r="H44" s="1813">
        <f>G44*30</f>
        <v>270</v>
      </c>
      <c r="I44" s="1786"/>
      <c r="J44" s="1786"/>
      <c r="K44" s="1786"/>
      <c r="L44" s="1786"/>
      <c r="M44" s="1786"/>
      <c r="N44" s="1786"/>
      <c r="O44" s="1786"/>
      <c r="P44" s="1786"/>
      <c r="Q44" s="1786"/>
      <c r="R44" s="1786"/>
      <c r="S44" s="1786"/>
      <c r="T44" s="1786"/>
      <c r="U44" s="1786"/>
      <c r="V44" s="1786"/>
      <c r="W44" s="1786"/>
      <c r="X44" s="1786"/>
      <c r="Y44" s="1786"/>
      <c r="Z44" s="1786"/>
      <c r="AA44" s="1786"/>
      <c r="AB44" s="1786"/>
      <c r="AC44" s="1786"/>
      <c r="AD44" s="1786"/>
      <c r="AE44" s="1786"/>
      <c r="AF44" s="1786"/>
      <c r="AG44" s="1786"/>
      <c r="AH44" s="1786"/>
      <c r="AI44" s="1786"/>
      <c r="AJ44" s="1786"/>
      <c r="AK44" s="1786"/>
      <c r="AL44" s="1786"/>
      <c r="AM44" s="1786"/>
      <c r="AN44" s="1786"/>
      <c r="AO44" s="1786"/>
      <c r="AP44" s="1786"/>
      <c r="AQ44" s="1786"/>
      <c r="AR44" s="1786"/>
      <c r="AS44" s="1786"/>
      <c r="AT44" s="1786"/>
      <c r="AU44" s="1786"/>
      <c r="AV44" s="1786"/>
      <c r="AW44" s="1786"/>
      <c r="AX44" s="1786"/>
      <c r="AY44" s="1786"/>
      <c r="AZ44" s="1786"/>
      <c r="BA44" s="1786"/>
    </row>
    <row r="45" spans="1:236" ht="31.5" x14ac:dyDescent="0.2">
      <c r="A45" s="1814" t="s">
        <v>316</v>
      </c>
      <c r="B45" s="1815" t="s">
        <v>305</v>
      </c>
      <c r="C45" s="1816"/>
      <c r="D45" s="1817" t="s">
        <v>465</v>
      </c>
      <c r="E45" s="1817"/>
      <c r="F45" s="1818"/>
      <c r="G45" s="1819">
        <v>1.5</v>
      </c>
      <c r="H45" s="1820">
        <v>45</v>
      </c>
      <c r="I45" s="1821">
        <v>16</v>
      </c>
      <c r="J45" s="1820"/>
      <c r="K45" s="1820"/>
      <c r="L45" s="1820">
        <v>16</v>
      </c>
      <c r="M45" s="1822">
        <v>29</v>
      </c>
      <c r="N45" s="1816"/>
      <c r="O45" s="1820"/>
      <c r="P45" s="1822"/>
      <c r="Q45" s="1823"/>
      <c r="R45" s="1820"/>
      <c r="S45" s="1822"/>
      <c r="T45" s="1816"/>
      <c r="U45" s="1820"/>
      <c r="V45" s="1822"/>
      <c r="W45" s="1823"/>
      <c r="X45" s="1820"/>
      <c r="Y45" s="1822">
        <v>2</v>
      </c>
      <c r="Z45" s="1824"/>
      <c r="AA45" s="1825"/>
      <c r="AB45" s="1825"/>
      <c r="AC45" s="1825"/>
      <c r="AD45" s="1825"/>
      <c r="AE45" s="1825"/>
      <c r="AF45" s="1826"/>
      <c r="AG45" s="1826"/>
      <c r="AH45" s="1309" t="b">
        <v>1</v>
      </c>
      <c r="AI45" s="1309" t="b">
        <v>1</v>
      </c>
      <c r="AJ45" s="1309" t="b">
        <v>1</v>
      </c>
      <c r="AK45" s="1309" t="b">
        <v>1</v>
      </c>
      <c r="AL45" s="1309" t="b">
        <v>1</v>
      </c>
      <c r="AM45" s="1309" t="b">
        <v>1</v>
      </c>
      <c r="AN45" s="1309" t="b">
        <v>1</v>
      </c>
      <c r="AO45" s="1309" t="b">
        <v>1</v>
      </c>
      <c r="AP45" s="1309" t="b">
        <v>1</v>
      </c>
      <c r="AQ45" s="1309" t="b">
        <v>1</v>
      </c>
      <c r="AR45" s="1309" t="b">
        <v>1</v>
      </c>
      <c r="AS45" s="1309" t="b">
        <v>0</v>
      </c>
      <c r="AT45" s="1824"/>
      <c r="AU45" s="1825"/>
      <c r="AV45" s="1825"/>
      <c r="AW45" s="1825"/>
      <c r="AX45" s="1825"/>
      <c r="AY45" s="1825"/>
      <c r="AZ45" s="1825"/>
      <c r="BA45" s="1825"/>
      <c r="BB45" s="1239"/>
      <c r="BC45" s="1239"/>
      <c r="BD45" s="1239"/>
      <c r="BE45" s="1239"/>
      <c r="BF45" s="1239"/>
      <c r="BG45" s="1239"/>
      <c r="BH45" s="1239"/>
      <c r="BI45" s="1239"/>
      <c r="BJ45" s="1239"/>
      <c r="BK45" s="1239"/>
      <c r="BL45" s="1239"/>
      <c r="BM45" s="1239"/>
      <c r="BN45" s="1239"/>
      <c r="BO45" s="1239"/>
      <c r="BP45" s="1239"/>
      <c r="BQ45" s="1239"/>
      <c r="BR45" s="1239"/>
      <c r="BS45" s="1239"/>
      <c r="BT45" s="1239"/>
      <c r="BU45" s="1239"/>
      <c r="BV45" s="1239"/>
      <c r="BW45" s="1239"/>
      <c r="BX45" s="1239"/>
      <c r="BY45" s="1239"/>
      <c r="BZ45" s="1239"/>
      <c r="CA45" s="1239"/>
      <c r="CB45" s="1239"/>
      <c r="CC45" s="1239"/>
      <c r="CD45" s="1239"/>
      <c r="CE45" s="1239"/>
      <c r="CF45" s="1239"/>
      <c r="CG45" s="1239"/>
      <c r="CH45" s="1239"/>
      <c r="CI45" s="1239"/>
      <c r="CJ45" s="1239"/>
      <c r="CK45" s="1239"/>
      <c r="CL45" s="1239"/>
      <c r="CM45" s="1239"/>
      <c r="CN45" s="1239"/>
      <c r="CO45" s="1239"/>
      <c r="CP45" s="1239"/>
      <c r="CQ45" s="1239"/>
      <c r="CR45" s="1239"/>
      <c r="CS45" s="1239"/>
      <c r="CT45" s="1239"/>
      <c r="CU45" s="1239"/>
      <c r="CV45" s="1239"/>
      <c r="CW45" s="1239"/>
      <c r="CX45" s="1239"/>
      <c r="CY45" s="1239"/>
      <c r="CZ45" s="1239"/>
      <c r="DA45" s="1239"/>
      <c r="DB45" s="1239"/>
      <c r="DC45" s="1239"/>
      <c r="DD45" s="1239"/>
      <c r="DE45" s="1239"/>
      <c r="DF45" s="1239"/>
      <c r="DG45" s="1239"/>
      <c r="DH45" s="1239"/>
      <c r="DI45" s="1239"/>
      <c r="DJ45" s="1239"/>
      <c r="DK45" s="1239"/>
      <c r="DL45" s="1239"/>
      <c r="DM45" s="1239"/>
      <c r="DN45" s="1239"/>
      <c r="DO45" s="1239"/>
      <c r="DP45" s="1239"/>
      <c r="DQ45" s="1239"/>
      <c r="DR45" s="1239"/>
      <c r="DS45" s="1239"/>
      <c r="DT45" s="1239"/>
      <c r="DU45" s="1239"/>
      <c r="DV45" s="1239"/>
      <c r="DW45" s="1239"/>
      <c r="DX45" s="1239"/>
      <c r="DY45" s="1239"/>
      <c r="DZ45" s="1239"/>
      <c r="EA45" s="1239"/>
      <c r="EB45" s="1239"/>
      <c r="EC45" s="1239"/>
      <c r="ED45" s="1239"/>
      <c r="EE45" s="1239"/>
      <c r="EF45" s="1239"/>
      <c r="EG45" s="1239"/>
      <c r="EH45" s="1239"/>
      <c r="EI45" s="1239"/>
      <c r="EJ45" s="1239"/>
      <c r="EK45" s="1239"/>
      <c r="EL45" s="1239"/>
      <c r="EM45" s="1239"/>
      <c r="EN45" s="1239"/>
      <c r="EO45" s="1239"/>
      <c r="EP45" s="1239"/>
      <c r="EQ45" s="1239"/>
      <c r="ER45" s="1239"/>
      <c r="ES45" s="1239"/>
      <c r="ET45" s="1239"/>
      <c r="EU45" s="1239"/>
      <c r="EV45" s="1239"/>
      <c r="EW45" s="1239"/>
      <c r="EX45" s="1239"/>
      <c r="EY45" s="1239"/>
      <c r="EZ45" s="1239"/>
      <c r="FA45" s="1239"/>
      <c r="FB45" s="1239"/>
      <c r="FC45" s="1239"/>
      <c r="FD45" s="1239"/>
      <c r="FE45" s="1239"/>
      <c r="FF45" s="1239"/>
      <c r="FG45" s="1239"/>
      <c r="FH45" s="1239"/>
      <c r="FI45" s="1239"/>
      <c r="FJ45" s="1239"/>
      <c r="FK45" s="1239"/>
      <c r="FL45" s="1239"/>
      <c r="FM45" s="1239"/>
      <c r="FN45" s="1239"/>
      <c r="FO45" s="1239"/>
      <c r="FP45" s="1239"/>
      <c r="FQ45" s="1239"/>
      <c r="FR45" s="1239"/>
      <c r="FS45" s="1239"/>
      <c r="FT45" s="1239"/>
      <c r="FU45" s="1239"/>
      <c r="FV45" s="1239"/>
      <c r="FW45" s="1239"/>
      <c r="FX45" s="1239"/>
      <c r="FY45" s="1239"/>
      <c r="FZ45" s="1239"/>
      <c r="GA45" s="1239"/>
      <c r="GB45" s="1239"/>
      <c r="GC45" s="1239"/>
      <c r="GD45" s="1239"/>
      <c r="GE45" s="1239"/>
      <c r="GF45" s="1239"/>
      <c r="GG45" s="1239"/>
      <c r="GH45" s="1239"/>
      <c r="GI45" s="1239"/>
      <c r="GJ45" s="1239"/>
      <c r="GK45" s="1239"/>
      <c r="GL45" s="1239"/>
      <c r="GM45" s="1239"/>
      <c r="GN45" s="1239"/>
      <c r="GO45" s="1239"/>
      <c r="GP45" s="1239"/>
      <c r="GQ45" s="1239"/>
      <c r="GR45" s="1239"/>
      <c r="GS45" s="1239"/>
      <c r="GT45" s="1239"/>
      <c r="GU45" s="1239"/>
      <c r="GV45" s="1239"/>
      <c r="GW45" s="1239"/>
      <c r="GX45" s="1239"/>
      <c r="GY45" s="1239"/>
      <c r="GZ45" s="1239"/>
      <c r="HA45" s="1239"/>
      <c r="HB45" s="1239"/>
      <c r="HC45" s="1239"/>
      <c r="HD45" s="1239"/>
      <c r="HE45" s="1239"/>
      <c r="HF45" s="1239"/>
      <c r="HG45" s="1239"/>
      <c r="HH45" s="1239"/>
      <c r="HI45" s="1239"/>
      <c r="HJ45" s="1239"/>
      <c r="HK45" s="1239"/>
      <c r="HL45" s="1239"/>
      <c r="HM45" s="1239"/>
      <c r="HN45" s="1239"/>
      <c r="HO45" s="1239"/>
      <c r="HP45" s="1239"/>
      <c r="HQ45" s="1239"/>
      <c r="HR45" s="1239"/>
      <c r="HS45" s="1239"/>
      <c r="HT45" s="1239"/>
      <c r="HU45" s="1239"/>
      <c r="HV45" s="1239"/>
      <c r="HW45" s="1239"/>
      <c r="HX45" s="1239"/>
      <c r="HY45" s="1239"/>
      <c r="HZ45" s="1239"/>
      <c r="IA45" s="1239"/>
      <c r="IB45" s="1239"/>
    </row>
    <row r="46" spans="1:236" ht="15.75" x14ac:dyDescent="0.2">
      <c r="A46" s="1827"/>
      <c r="B46" s="1828" t="s">
        <v>58</v>
      </c>
      <c r="C46" s="1798"/>
      <c r="D46" s="1795" t="s">
        <v>465</v>
      </c>
      <c r="E46" s="1796"/>
      <c r="F46" s="1829"/>
      <c r="G46" s="1830">
        <v>3</v>
      </c>
      <c r="H46" s="1796">
        <v>90</v>
      </c>
      <c r="I46" s="1796">
        <v>30</v>
      </c>
      <c r="J46" s="1831">
        <v>20</v>
      </c>
      <c r="K46" s="1795"/>
      <c r="L46" s="1795">
        <v>10</v>
      </c>
      <c r="M46" s="1829">
        <v>60</v>
      </c>
      <c r="N46" s="1832"/>
      <c r="O46" s="1833"/>
      <c r="P46" s="1834"/>
      <c r="Q46" s="1832"/>
      <c r="R46" s="1833"/>
      <c r="S46" s="1835"/>
      <c r="T46" s="1832"/>
      <c r="U46" s="1833"/>
      <c r="V46" s="1834"/>
      <c r="W46" s="1836"/>
      <c r="X46" s="1833"/>
      <c r="Y46" s="1834">
        <v>3</v>
      </c>
      <c r="Z46" s="1837"/>
      <c r="AA46" s="1838"/>
      <c r="AB46" s="1837"/>
      <c r="AC46" s="1837"/>
      <c r="AD46" s="1837"/>
      <c r="AE46" s="1837"/>
      <c r="AF46" s="1837"/>
      <c r="AG46" s="1837"/>
      <c r="AH46" s="1309" t="b">
        <v>1</v>
      </c>
      <c r="AI46" s="1309" t="b">
        <v>1</v>
      </c>
      <c r="AJ46" s="1309" t="b">
        <v>1</v>
      </c>
      <c r="AK46" s="1309" t="b">
        <v>1</v>
      </c>
      <c r="AL46" s="1309" t="b">
        <v>1</v>
      </c>
      <c r="AM46" s="1309" t="b">
        <v>1</v>
      </c>
      <c r="AN46" s="1309" t="b">
        <v>1</v>
      </c>
      <c r="AO46" s="1309" t="b">
        <v>1</v>
      </c>
      <c r="AP46" s="1309" t="b">
        <v>1</v>
      </c>
      <c r="AQ46" s="1309" t="b">
        <v>1</v>
      </c>
      <c r="AR46" s="1309" t="b">
        <v>1</v>
      </c>
      <c r="AS46" s="1309" t="b">
        <v>0</v>
      </c>
      <c r="AT46" s="1837"/>
      <c r="AU46" s="1837"/>
      <c r="AV46" s="1837"/>
      <c r="AW46" s="1837"/>
      <c r="AX46" s="1837"/>
      <c r="AY46" s="1837"/>
      <c r="AZ46" s="1837"/>
      <c r="BA46" s="1837"/>
      <c r="BB46" s="1233"/>
      <c r="BC46" s="1233"/>
      <c r="BD46" s="1233"/>
      <c r="BE46" s="1233"/>
      <c r="BF46" s="1233"/>
      <c r="BG46" s="1233"/>
      <c r="BH46" s="1233"/>
      <c r="BI46" s="1233"/>
      <c r="BJ46" s="1233"/>
      <c r="BK46" s="1233"/>
      <c r="BL46" s="1233"/>
      <c r="BM46" s="1233"/>
      <c r="BN46" s="1233"/>
      <c r="BO46" s="1233"/>
      <c r="BP46" s="1233"/>
      <c r="BQ46" s="1233"/>
      <c r="BR46" s="1233"/>
      <c r="BS46" s="1233"/>
      <c r="BT46" s="1233"/>
      <c r="BU46" s="1233"/>
      <c r="BV46" s="1233"/>
      <c r="BW46" s="1233"/>
      <c r="BX46" s="1233"/>
      <c r="BY46" s="1233"/>
      <c r="BZ46" s="1233"/>
      <c r="CA46" s="1233"/>
      <c r="CB46" s="1233"/>
      <c r="CC46" s="1233"/>
      <c r="CD46" s="1233"/>
      <c r="CE46" s="1233"/>
      <c r="CF46" s="1233"/>
      <c r="CG46" s="1233"/>
      <c r="CH46" s="1233"/>
      <c r="CI46" s="1233"/>
      <c r="CJ46" s="1233"/>
      <c r="CK46" s="1233"/>
      <c r="CL46" s="1233"/>
      <c r="CM46" s="1233"/>
      <c r="CN46" s="1233"/>
      <c r="CO46" s="1233"/>
      <c r="CP46" s="1233"/>
      <c r="CQ46" s="1233"/>
      <c r="CR46" s="1233"/>
      <c r="CS46" s="1233"/>
      <c r="CT46" s="1233"/>
      <c r="CU46" s="1233"/>
      <c r="CV46" s="1233"/>
      <c r="CW46" s="1233"/>
      <c r="CX46" s="1233"/>
      <c r="CY46" s="1233"/>
      <c r="CZ46" s="1233"/>
      <c r="DA46" s="1233"/>
      <c r="DB46" s="1233"/>
      <c r="DC46" s="1233"/>
      <c r="DD46" s="1233"/>
      <c r="DE46" s="1233"/>
      <c r="DF46" s="1233"/>
      <c r="DG46" s="1233"/>
      <c r="DH46" s="1233"/>
      <c r="DI46" s="1233"/>
      <c r="DJ46" s="1233"/>
      <c r="DK46" s="1233"/>
      <c r="DL46" s="1233"/>
      <c r="DM46" s="1233"/>
      <c r="DN46" s="1233"/>
      <c r="DO46" s="1233"/>
      <c r="DP46" s="1233"/>
      <c r="DQ46" s="1233"/>
      <c r="DR46" s="1233"/>
      <c r="DS46" s="1233"/>
      <c r="DT46" s="1233"/>
      <c r="DU46" s="1233"/>
      <c r="DV46" s="1233"/>
      <c r="DW46" s="1233"/>
      <c r="DX46" s="1233"/>
      <c r="DY46" s="1233"/>
      <c r="DZ46" s="1233"/>
      <c r="EA46" s="1233"/>
      <c r="EB46" s="1233"/>
      <c r="EC46" s="1233"/>
      <c r="ED46" s="1233"/>
      <c r="EE46" s="1233"/>
      <c r="EF46" s="1233"/>
      <c r="EG46" s="1233"/>
      <c r="EH46" s="1233"/>
      <c r="EI46" s="1233"/>
      <c r="EJ46" s="1233"/>
      <c r="EK46" s="1233"/>
      <c r="EL46" s="1233"/>
      <c r="EM46" s="1233"/>
      <c r="EN46" s="1233"/>
      <c r="EO46" s="1233"/>
      <c r="EP46" s="1233"/>
      <c r="EQ46" s="1233"/>
      <c r="ER46" s="1233"/>
      <c r="ES46" s="1233"/>
      <c r="ET46" s="1233"/>
      <c r="EU46" s="1233"/>
      <c r="EV46" s="1233"/>
      <c r="EW46" s="1233"/>
      <c r="EX46" s="1233"/>
      <c r="EY46" s="1233"/>
      <c r="EZ46" s="1233"/>
      <c r="FA46" s="1233"/>
      <c r="FB46" s="1233"/>
      <c r="FC46" s="1233"/>
      <c r="FD46" s="1233"/>
      <c r="FE46" s="1233"/>
      <c r="FF46" s="1233"/>
      <c r="FG46" s="1233"/>
      <c r="FH46" s="1233"/>
      <c r="FI46" s="1233"/>
      <c r="FJ46" s="1233"/>
      <c r="FK46" s="1233"/>
      <c r="FL46" s="1233"/>
      <c r="FM46" s="1233"/>
      <c r="FN46" s="1233"/>
      <c r="FO46" s="1233"/>
      <c r="FP46" s="1233"/>
      <c r="FQ46" s="1233"/>
      <c r="FR46" s="1233"/>
      <c r="FS46" s="1233"/>
      <c r="FT46" s="1233"/>
      <c r="FU46" s="1233"/>
      <c r="FV46" s="1233"/>
      <c r="FW46" s="1233"/>
      <c r="FX46" s="1233"/>
      <c r="FY46" s="1233"/>
      <c r="FZ46" s="1233"/>
      <c r="GA46" s="1233"/>
      <c r="GB46" s="1233"/>
      <c r="GC46" s="1233"/>
      <c r="GD46" s="1233"/>
      <c r="GE46" s="1233"/>
      <c r="GF46" s="1233"/>
      <c r="GG46" s="1233"/>
      <c r="GH46" s="1233"/>
      <c r="GI46" s="1233"/>
      <c r="GJ46" s="1233"/>
      <c r="GK46" s="1233"/>
      <c r="GL46" s="1233"/>
      <c r="GM46" s="1233"/>
      <c r="GN46" s="1233"/>
      <c r="GO46" s="1233"/>
      <c r="GP46" s="1233"/>
      <c r="GQ46" s="1233"/>
      <c r="GR46" s="1233"/>
      <c r="GS46" s="1233"/>
      <c r="GT46" s="1233"/>
      <c r="GU46" s="1233"/>
      <c r="GV46" s="1233"/>
      <c r="GW46" s="1233"/>
      <c r="GX46" s="1233"/>
      <c r="GY46" s="1233"/>
      <c r="GZ46" s="1233"/>
      <c r="HA46" s="1233"/>
      <c r="HB46" s="1233"/>
      <c r="HC46" s="1233"/>
      <c r="HD46" s="1233"/>
      <c r="HE46" s="1233"/>
      <c r="HF46" s="1233"/>
      <c r="HG46" s="1233"/>
      <c r="HH46" s="1233"/>
      <c r="HI46" s="1233"/>
      <c r="HJ46" s="1233"/>
      <c r="HK46" s="1233"/>
      <c r="HL46" s="1233"/>
      <c r="HM46" s="1233"/>
      <c r="HN46" s="1233"/>
      <c r="HO46" s="1233"/>
      <c r="HP46" s="1233"/>
      <c r="HQ46" s="1233"/>
      <c r="HR46" s="1233"/>
      <c r="HS46" s="1233"/>
      <c r="HT46" s="1233"/>
      <c r="HU46" s="1233"/>
      <c r="HV46" s="1233"/>
      <c r="HW46" s="1233"/>
      <c r="HX46" s="1233"/>
      <c r="HY46" s="1233"/>
      <c r="HZ46" s="1233"/>
      <c r="IA46" s="1233"/>
      <c r="IB46" s="1233"/>
    </row>
    <row r="47" spans="1:236" ht="16.5" thickBot="1" x14ac:dyDescent="0.25">
      <c r="A47" s="1839" t="s">
        <v>151</v>
      </c>
      <c r="B47" s="1840" t="s">
        <v>180</v>
      </c>
      <c r="C47" s="1841" t="s">
        <v>465</v>
      </c>
      <c r="D47" s="1842"/>
      <c r="E47" s="1843"/>
      <c r="F47" s="1844"/>
      <c r="G47" s="1845"/>
      <c r="H47" s="1846">
        <v>90</v>
      </c>
      <c r="I47" s="1847">
        <v>36</v>
      </c>
      <c r="J47" s="1846">
        <v>27</v>
      </c>
      <c r="K47" s="1848"/>
      <c r="L47" s="1848">
        <v>9</v>
      </c>
      <c r="M47" s="1849">
        <v>54</v>
      </c>
      <c r="N47" s="1850"/>
      <c r="O47" s="1851"/>
      <c r="P47" s="1852"/>
      <c r="Q47" s="1850"/>
      <c r="R47" s="1851"/>
      <c r="S47" s="1853"/>
      <c r="T47" s="1854"/>
      <c r="U47" s="1803"/>
      <c r="V47" s="1853"/>
      <c r="W47" s="1854"/>
      <c r="X47" s="1855"/>
      <c r="Y47" s="1853">
        <v>1</v>
      </c>
      <c r="Z47" s="1856"/>
      <c r="AA47" s="1857">
        <v>0.4</v>
      </c>
      <c r="AB47" s="1856"/>
      <c r="AC47" s="1856"/>
      <c r="AD47" s="1856"/>
      <c r="AE47" s="1856"/>
      <c r="AF47" s="1856"/>
      <c r="AG47" s="1856"/>
      <c r="AH47" s="1309" t="b">
        <v>1</v>
      </c>
      <c r="AI47" s="1309" t="b">
        <v>1</v>
      </c>
      <c r="AJ47" s="1309" t="b">
        <v>1</v>
      </c>
      <c r="AK47" s="1309" t="b">
        <v>1</v>
      </c>
      <c r="AL47" s="1309" t="b">
        <v>1</v>
      </c>
      <c r="AM47" s="1309" t="b">
        <v>1</v>
      </c>
      <c r="AN47" s="1309" t="b">
        <v>1</v>
      </c>
      <c r="AO47" s="1309" t="b">
        <v>1</v>
      </c>
      <c r="AP47" s="1309" t="b">
        <v>1</v>
      </c>
      <c r="AQ47" s="1309" t="b">
        <v>1</v>
      </c>
      <c r="AR47" s="1309" t="b">
        <v>0</v>
      </c>
      <c r="AS47" s="1309" t="s">
        <v>523</v>
      </c>
      <c r="AT47" s="1856"/>
      <c r="AU47" s="1856"/>
      <c r="AV47" s="1856"/>
      <c r="AW47" s="1856"/>
      <c r="AX47" s="1856"/>
      <c r="AY47" s="1856"/>
      <c r="AZ47" s="1856"/>
      <c r="BA47" s="1856"/>
      <c r="BB47" s="1249"/>
      <c r="BC47" s="1249"/>
      <c r="BD47" s="1249"/>
      <c r="BE47" s="1249"/>
      <c r="BF47" s="1249"/>
      <c r="BG47" s="1249"/>
      <c r="BH47" s="1249"/>
      <c r="BI47" s="1249"/>
      <c r="BJ47" s="1249"/>
      <c r="BK47" s="1249"/>
      <c r="BL47" s="1249"/>
      <c r="BM47" s="1249"/>
      <c r="BN47" s="1249"/>
      <c r="BO47" s="1249"/>
      <c r="BP47" s="1249"/>
      <c r="BQ47" s="1249"/>
      <c r="BR47" s="1249"/>
      <c r="BS47" s="1249"/>
      <c r="BT47" s="1249"/>
      <c r="BU47" s="1249"/>
      <c r="BV47" s="1249"/>
      <c r="BW47" s="1249"/>
      <c r="BX47" s="1249"/>
      <c r="BY47" s="1249"/>
      <c r="BZ47" s="1249"/>
      <c r="CA47" s="1249"/>
      <c r="CB47" s="1249"/>
      <c r="CC47" s="1249"/>
      <c r="CD47" s="1249"/>
      <c r="CE47" s="1249"/>
      <c r="CF47" s="1249"/>
      <c r="CG47" s="1249"/>
      <c r="CH47" s="1249"/>
      <c r="CI47" s="1249"/>
      <c r="CJ47" s="1249"/>
      <c r="CK47" s="1249"/>
      <c r="CL47" s="1249"/>
      <c r="CM47" s="1249"/>
      <c r="CN47" s="1249"/>
      <c r="CO47" s="1249"/>
      <c r="CP47" s="1249"/>
      <c r="CQ47" s="1249"/>
      <c r="CR47" s="1249"/>
      <c r="CS47" s="1249"/>
      <c r="CT47" s="1249"/>
      <c r="CU47" s="1249"/>
      <c r="CV47" s="1249"/>
      <c r="CW47" s="1249"/>
      <c r="CX47" s="1249"/>
      <c r="CY47" s="1249"/>
      <c r="CZ47" s="1249"/>
      <c r="DA47" s="1249"/>
      <c r="DB47" s="1249"/>
      <c r="DC47" s="1249"/>
      <c r="DD47" s="1249"/>
      <c r="DE47" s="1249"/>
      <c r="DF47" s="1249"/>
      <c r="DG47" s="1249"/>
      <c r="DH47" s="1249"/>
      <c r="DI47" s="1249"/>
      <c r="DJ47" s="1249"/>
      <c r="DK47" s="1249"/>
      <c r="DL47" s="1249"/>
      <c r="DM47" s="1249"/>
      <c r="DN47" s="1249"/>
      <c r="DO47" s="1249"/>
      <c r="DP47" s="1249"/>
      <c r="DQ47" s="1249"/>
      <c r="DR47" s="1249"/>
      <c r="DS47" s="1249"/>
      <c r="DT47" s="1249"/>
      <c r="DU47" s="1249"/>
      <c r="DV47" s="1249"/>
      <c r="DW47" s="1249"/>
      <c r="DX47" s="1249"/>
      <c r="DY47" s="1249"/>
      <c r="DZ47" s="1249"/>
      <c r="EA47" s="1249"/>
      <c r="EB47" s="1249"/>
      <c r="EC47" s="1249"/>
      <c r="ED47" s="1249"/>
      <c r="EE47" s="1249"/>
      <c r="EF47" s="1249"/>
      <c r="EG47" s="1249"/>
      <c r="EH47" s="1249"/>
      <c r="EI47" s="1249"/>
      <c r="EJ47" s="1249"/>
      <c r="EK47" s="1249"/>
      <c r="EL47" s="1249"/>
      <c r="EM47" s="1249"/>
      <c r="EN47" s="1249"/>
      <c r="EO47" s="1249"/>
      <c r="EP47" s="1249"/>
      <c r="EQ47" s="1249"/>
      <c r="ER47" s="1249"/>
      <c r="ES47" s="1249"/>
      <c r="ET47" s="1249"/>
      <c r="EU47" s="1249"/>
      <c r="EV47" s="1249"/>
      <c r="EW47" s="1249"/>
      <c r="EX47" s="1249"/>
      <c r="EY47" s="1249"/>
      <c r="EZ47" s="1249"/>
      <c r="FA47" s="1249"/>
      <c r="FB47" s="1249"/>
      <c r="FC47" s="1249"/>
      <c r="FD47" s="1249"/>
      <c r="FE47" s="1249"/>
      <c r="FF47" s="1249"/>
      <c r="FG47" s="1249"/>
      <c r="FH47" s="1249"/>
      <c r="FI47" s="1249"/>
      <c r="FJ47" s="1249"/>
      <c r="FK47" s="1249"/>
      <c r="FL47" s="1249"/>
      <c r="FM47" s="1249"/>
      <c r="FN47" s="1249"/>
      <c r="FO47" s="1249"/>
      <c r="FP47" s="1249"/>
      <c r="FQ47" s="1249"/>
      <c r="FR47" s="1249"/>
      <c r="FS47" s="1249"/>
      <c r="FT47" s="1249"/>
      <c r="FU47" s="1249"/>
      <c r="FV47" s="1249"/>
      <c r="FW47" s="1249"/>
      <c r="FX47" s="1249"/>
      <c r="FY47" s="1249"/>
      <c r="FZ47" s="1249"/>
      <c r="GA47" s="1249"/>
      <c r="GB47" s="1249"/>
      <c r="GC47" s="1249"/>
      <c r="GD47" s="1249"/>
      <c r="GE47" s="1249"/>
      <c r="GF47" s="1249"/>
      <c r="GG47" s="1249"/>
      <c r="GH47" s="1249"/>
      <c r="GI47" s="1249"/>
      <c r="GJ47" s="1249"/>
      <c r="GK47" s="1249"/>
      <c r="GL47" s="1249"/>
      <c r="GM47" s="1249"/>
      <c r="GN47" s="1249"/>
      <c r="GO47" s="1249"/>
      <c r="GP47" s="1249"/>
      <c r="GQ47" s="1249"/>
      <c r="GR47" s="1249"/>
      <c r="GS47" s="1249"/>
      <c r="GT47" s="1249"/>
      <c r="GU47" s="1249"/>
      <c r="GV47" s="1249"/>
      <c r="GW47" s="1249"/>
      <c r="GX47" s="1249"/>
      <c r="GY47" s="1249"/>
      <c r="GZ47" s="1249"/>
      <c r="HA47" s="1249"/>
      <c r="HB47" s="1249"/>
      <c r="HC47" s="1249"/>
      <c r="HD47" s="1249"/>
      <c r="HE47" s="1249"/>
      <c r="HF47" s="1249"/>
      <c r="HG47" s="1249"/>
      <c r="HH47" s="1249"/>
      <c r="HI47" s="1249"/>
      <c r="HJ47" s="1249"/>
      <c r="HK47" s="1249"/>
      <c r="HL47" s="1249"/>
      <c r="HM47" s="1249"/>
      <c r="HN47" s="1249"/>
      <c r="HO47" s="1249"/>
      <c r="HP47" s="1249"/>
      <c r="HQ47" s="1249"/>
      <c r="HR47" s="1249"/>
      <c r="HS47" s="1249"/>
      <c r="HT47" s="1249"/>
      <c r="HU47" s="1249"/>
      <c r="HV47" s="1249"/>
      <c r="HW47" s="1249"/>
      <c r="HX47" s="1249"/>
      <c r="HY47" s="1249"/>
      <c r="HZ47" s="1249"/>
      <c r="IA47" s="1249"/>
      <c r="IB47" s="1249"/>
    </row>
    <row r="48" spans="1:236" ht="16.5" thickBot="1" x14ac:dyDescent="0.25">
      <c r="A48" s="1858" t="s">
        <v>370</v>
      </c>
      <c r="B48" s="1787" t="s">
        <v>479</v>
      </c>
      <c r="C48" s="1859" t="s">
        <v>465</v>
      </c>
      <c r="D48" s="1860"/>
      <c r="E48" s="1860"/>
      <c r="F48" s="1861"/>
      <c r="G48" s="1862">
        <v>3.5</v>
      </c>
      <c r="H48" s="1860">
        <f>G48*30</f>
        <v>105</v>
      </c>
      <c r="I48" s="1863">
        <v>40</v>
      </c>
      <c r="J48" s="1860">
        <v>24</v>
      </c>
      <c r="K48" s="1860"/>
      <c r="L48" s="1864">
        <v>16</v>
      </c>
      <c r="M48" s="1865">
        <v>50</v>
      </c>
      <c r="N48" s="1866"/>
      <c r="O48" s="1867"/>
      <c r="P48" s="1868"/>
      <c r="Q48" s="1866"/>
      <c r="R48" s="1867"/>
      <c r="S48" s="1868"/>
      <c r="T48" s="1866"/>
      <c r="U48" s="1867"/>
      <c r="V48" s="1868"/>
      <c r="W48" s="1866"/>
      <c r="X48" s="1867"/>
      <c r="Y48" s="1868">
        <v>5</v>
      </c>
      <c r="Z48" s="1785"/>
      <c r="AA48" s="1786">
        <v>0.55555555555555558</v>
      </c>
      <c r="AB48" s="1785"/>
      <c r="AC48" s="1785"/>
      <c r="AD48" s="1785"/>
      <c r="AE48" s="1785"/>
      <c r="AF48" s="1785"/>
      <c r="AG48" s="1785"/>
      <c r="AH48" s="1309" t="b">
        <v>1</v>
      </c>
      <c r="AI48" s="1309" t="b">
        <v>1</v>
      </c>
      <c r="AJ48" s="1309" t="b">
        <v>1</v>
      </c>
      <c r="AK48" s="1309" t="b">
        <v>1</v>
      </c>
      <c r="AL48" s="1309" t="b">
        <v>1</v>
      </c>
      <c r="AM48" s="1309" t="b">
        <v>1</v>
      </c>
      <c r="AN48" s="1309" t="b">
        <v>1</v>
      </c>
      <c r="AO48" s="1309" t="b">
        <v>1</v>
      </c>
      <c r="AP48" s="1309" t="b">
        <v>1</v>
      </c>
      <c r="AQ48" s="1309" t="b">
        <v>1</v>
      </c>
      <c r="AR48" s="1309" t="b">
        <v>1</v>
      </c>
      <c r="AS48" s="1309" t="b">
        <v>0</v>
      </c>
      <c r="AT48" s="1785"/>
      <c r="AU48" s="1785"/>
      <c r="AV48" s="1785"/>
      <c r="AW48" s="1785"/>
      <c r="AX48" s="1785"/>
      <c r="AY48" s="1785"/>
      <c r="AZ48" s="1785"/>
      <c r="BA48" s="1785"/>
      <c r="BB48" s="1292"/>
      <c r="BC48" s="1292"/>
      <c r="BD48" s="1292"/>
      <c r="BE48" s="1292"/>
      <c r="BF48" s="1292"/>
      <c r="BG48" s="1292"/>
      <c r="BH48" s="1292"/>
      <c r="BI48" s="1292"/>
      <c r="BJ48" s="1292"/>
      <c r="BK48" s="1292"/>
      <c r="BL48" s="1292"/>
      <c r="BM48" s="1292"/>
      <c r="BN48" s="1292"/>
      <c r="BO48" s="1292"/>
      <c r="BP48" s="1292"/>
      <c r="BQ48" s="1292"/>
      <c r="BR48" s="1292"/>
      <c r="BS48" s="1292"/>
      <c r="BT48" s="1292"/>
      <c r="BU48" s="1292"/>
      <c r="BV48" s="1292"/>
      <c r="BW48" s="1292"/>
      <c r="BX48" s="1292"/>
      <c r="BY48" s="1292"/>
      <c r="BZ48" s="1292"/>
      <c r="CA48" s="1292"/>
      <c r="CB48" s="1292"/>
      <c r="CC48" s="1292"/>
      <c r="CD48" s="1292"/>
      <c r="CE48" s="1292"/>
      <c r="CF48" s="1292"/>
      <c r="CG48" s="1292"/>
      <c r="CH48" s="1292"/>
      <c r="CI48" s="1292"/>
      <c r="CJ48" s="1292"/>
      <c r="CK48" s="1292"/>
      <c r="CL48" s="1292"/>
      <c r="CM48" s="1292"/>
      <c r="CN48" s="1292"/>
      <c r="CO48" s="1292"/>
      <c r="CP48" s="1292"/>
      <c r="CQ48" s="1292"/>
      <c r="CR48" s="1292"/>
      <c r="CS48" s="1292"/>
      <c r="CT48" s="1292"/>
      <c r="CU48" s="1292"/>
      <c r="CV48" s="1292"/>
      <c r="CW48" s="1292"/>
      <c r="CX48" s="1292"/>
      <c r="CY48" s="1292"/>
      <c r="CZ48" s="1292"/>
      <c r="DA48" s="1292"/>
      <c r="DB48" s="1292"/>
      <c r="DC48" s="1292"/>
      <c r="DD48" s="1292"/>
      <c r="DE48" s="1292"/>
      <c r="DF48" s="1292"/>
      <c r="DG48" s="1292"/>
      <c r="DH48" s="1292"/>
      <c r="DI48" s="1292"/>
      <c r="DJ48" s="1292"/>
      <c r="DK48" s="1292"/>
      <c r="DL48" s="1292"/>
      <c r="DM48" s="1292"/>
      <c r="DN48" s="1292"/>
      <c r="DO48" s="1292"/>
      <c r="DP48" s="1292"/>
      <c r="DQ48" s="1292"/>
      <c r="DR48" s="1292"/>
      <c r="DS48" s="1292"/>
      <c r="DT48" s="1292"/>
      <c r="DU48" s="1292"/>
      <c r="DV48" s="1292"/>
      <c r="DW48" s="1292"/>
      <c r="DX48" s="1292"/>
      <c r="DY48" s="1292"/>
      <c r="DZ48" s="1292"/>
      <c r="EA48" s="1292"/>
      <c r="EB48" s="1292"/>
      <c r="EC48" s="1292"/>
      <c r="ED48" s="1292"/>
      <c r="EE48" s="1292"/>
      <c r="EF48" s="1292"/>
      <c r="EG48" s="1292"/>
      <c r="EH48" s="1292"/>
      <c r="EI48" s="1292"/>
      <c r="EJ48" s="1292"/>
      <c r="EK48" s="1292"/>
      <c r="EL48" s="1292"/>
      <c r="EM48" s="1292"/>
      <c r="EN48" s="1292"/>
      <c r="EO48" s="1292"/>
      <c r="EP48" s="1292"/>
      <c r="EQ48" s="1292"/>
      <c r="ER48" s="1292"/>
      <c r="ES48" s="1292"/>
      <c r="ET48" s="1292"/>
      <c r="EU48" s="1292"/>
      <c r="EV48" s="1292"/>
      <c r="EW48" s="1292"/>
      <c r="EX48" s="1292"/>
      <c r="EY48" s="1292"/>
      <c r="EZ48" s="1292"/>
      <c r="FA48" s="1292"/>
      <c r="FB48" s="1292"/>
      <c r="FC48" s="1292"/>
      <c r="FD48" s="1292"/>
      <c r="FE48" s="1292"/>
      <c r="FF48" s="1292"/>
      <c r="FG48" s="1292"/>
      <c r="FH48" s="1292"/>
      <c r="FI48" s="1292"/>
      <c r="FJ48" s="1292"/>
      <c r="FK48" s="1292"/>
      <c r="FL48" s="1292"/>
      <c r="FM48" s="1292"/>
      <c r="FN48" s="1292"/>
      <c r="FO48" s="1292"/>
      <c r="FP48" s="1292"/>
      <c r="FQ48" s="1292"/>
      <c r="FR48" s="1292"/>
      <c r="FS48" s="1292"/>
      <c r="FT48" s="1292"/>
      <c r="FU48" s="1292"/>
      <c r="FV48" s="1292"/>
      <c r="FW48" s="1292"/>
      <c r="FX48" s="1292"/>
      <c r="FY48" s="1292"/>
      <c r="FZ48" s="1292"/>
      <c r="GA48" s="1292"/>
      <c r="GB48" s="1292"/>
      <c r="GC48" s="1292"/>
      <c r="GD48" s="1292"/>
      <c r="GE48" s="1292"/>
      <c r="GF48" s="1292"/>
      <c r="GG48" s="1292"/>
      <c r="GH48" s="1292"/>
      <c r="GI48" s="1292"/>
      <c r="GJ48" s="1292"/>
      <c r="GK48" s="1292"/>
      <c r="GL48" s="1292"/>
      <c r="GM48" s="1292"/>
      <c r="GN48" s="1292"/>
      <c r="GO48" s="1292"/>
      <c r="GP48" s="1292"/>
      <c r="GQ48" s="1292"/>
      <c r="GR48" s="1292"/>
      <c r="GS48" s="1292"/>
      <c r="GT48" s="1292"/>
      <c r="GU48" s="1292"/>
      <c r="GV48" s="1292"/>
      <c r="GW48" s="1292"/>
      <c r="GX48" s="1292"/>
      <c r="GY48" s="1292"/>
      <c r="GZ48" s="1292"/>
      <c r="HA48" s="1292"/>
      <c r="HB48" s="1292"/>
      <c r="HC48" s="1292"/>
      <c r="HD48" s="1292"/>
      <c r="HE48" s="1292"/>
      <c r="HF48" s="1292"/>
      <c r="HG48" s="1292"/>
      <c r="HH48" s="1292"/>
      <c r="HI48" s="1292"/>
      <c r="HJ48" s="1292"/>
      <c r="HK48" s="1292"/>
      <c r="HL48" s="1292"/>
      <c r="HM48" s="1292"/>
      <c r="HN48" s="1292"/>
      <c r="HO48" s="1292"/>
      <c r="HP48" s="1292"/>
      <c r="HQ48" s="1292"/>
      <c r="HR48" s="1292"/>
      <c r="HS48" s="1292"/>
      <c r="HT48" s="1292"/>
      <c r="HU48" s="1292"/>
      <c r="HV48" s="1292"/>
      <c r="HW48" s="1292"/>
      <c r="HX48" s="1292"/>
      <c r="HY48" s="1292"/>
      <c r="HZ48" s="1292"/>
      <c r="IA48" s="1292"/>
      <c r="IB48" s="1292"/>
    </row>
    <row r="49" spans="1:236" ht="15.75" x14ac:dyDescent="0.2">
      <c r="A49" s="1869"/>
      <c r="B49" s="1870"/>
      <c r="C49" s="1809"/>
      <c r="D49" s="1810"/>
      <c r="E49" s="1810"/>
      <c r="F49" s="1871"/>
      <c r="G49" s="1872"/>
      <c r="H49" s="1873"/>
      <c r="I49" s="1873"/>
      <c r="J49" s="1873"/>
      <c r="K49" s="1873"/>
      <c r="L49" s="1873"/>
      <c r="M49" s="1874"/>
      <c r="N49" s="1875"/>
      <c r="O49" s="1796"/>
      <c r="P49" s="1829"/>
      <c r="Q49" s="1876"/>
      <c r="R49" s="1796"/>
      <c r="S49" s="1829"/>
      <c r="T49" s="1876"/>
      <c r="U49" s="1796"/>
      <c r="V49" s="1829"/>
      <c r="W49" s="1876"/>
      <c r="X49" s="1796"/>
      <c r="Y49" s="1829"/>
      <c r="Z49" s="1837"/>
      <c r="AA49" s="1838"/>
      <c r="AB49" s="1837"/>
      <c r="AC49" s="1837"/>
      <c r="AD49" s="1877"/>
      <c r="AE49" s="1837"/>
      <c r="AF49" s="1838"/>
      <c r="AG49" s="1837"/>
      <c r="AH49" s="1309"/>
      <c r="AI49" s="1309"/>
      <c r="AJ49" s="1309"/>
      <c r="AK49" s="1309"/>
      <c r="AL49" s="1309"/>
      <c r="AM49" s="1309"/>
      <c r="AN49" s="1309"/>
      <c r="AO49" s="1309"/>
      <c r="AP49" s="1309"/>
      <c r="AQ49" s="1309"/>
      <c r="AR49" s="1309"/>
      <c r="AS49" s="1309"/>
      <c r="AT49" s="1837"/>
      <c r="AU49" s="1837"/>
      <c r="AV49" s="1837"/>
      <c r="AW49" s="1837"/>
      <c r="AX49" s="1837"/>
      <c r="AY49" s="1837"/>
      <c r="AZ49" s="1837"/>
      <c r="BA49" s="1837"/>
      <c r="BB49" s="1233"/>
      <c r="BC49" s="1233"/>
      <c r="BD49" s="1233"/>
      <c r="BE49" s="1233"/>
      <c r="BF49" s="1233"/>
      <c r="BG49" s="1233"/>
      <c r="BH49" s="1233"/>
      <c r="BI49" s="1233"/>
      <c r="BJ49" s="1233"/>
      <c r="BK49" s="1233"/>
      <c r="BL49" s="1233"/>
      <c r="BM49" s="1233"/>
      <c r="BN49" s="1233"/>
      <c r="BO49" s="1233"/>
      <c r="BP49" s="1233"/>
      <c r="BQ49" s="1233"/>
      <c r="BR49" s="1233"/>
      <c r="BS49" s="1233"/>
      <c r="BT49" s="1233"/>
      <c r="BU49" s="1233"/>
      <c r="BV49" s="1233"/>
      <c r="BW49" s="1233"/>
      <c r="BX49" s="1233"/>
      <c r="BY49" s="1233"/>
      <c r="BZ49" s="1233"/>
      <c r="CA49" s="1233"/>
      <c r="CB49" s="1233"/>
      <c r="CC49" s="1233"/>
      <c r="CD49" s="1233"/>
      <c r="CE49" s="1233"/>
      <c r="CF49" s="1233"/>
      <c r="CG49" s="1233"/>
      <c r="CH49" s="1233"/>
      <c r="CI49" s="1233"/>
      <c r="CJ49" s="1233"/>
      <c r="CK49" s="1233"/>
      <c r="CL49" s="1233"/>
      <c r="CM49" s="1233"/>
      <c r="CN49" s="1233"/>
      <c r="CO49" s="1233"/>
      <c r="CP49" s="1233"/>
      <c r="CQ49" s="1233"/>
      <c r="CR49" s="1233"/>
      <c r="CS49" s="1233"/>
      <c r="CT49" s="1233"/>
      <c r="CU49" s="1233"/>
      <c r="CV49" s="1233"/>
      <c r="CW49" s="1233"/>
      <c r="CX49" s="1233"/>
      <c r="CY49" s="1233"/>
      <c r="CZ49" s="1233"/>
      <c r="DA49" s="1233"/>
      <c r="DB49" s="1233"/>
      <c r="DC49" s="1233"/>
      <c r="DD49" s="1233"/>
      <c r="DE49" s="1233"/>
      <c r="DF49" s="1233"/>
      <c r="DG49" s="1233"/>
      <c r="DH49" s="1233"/>
      <c r="DI49" s="1233"/>
      <c r="DJ49" s="1233"/>
      <c r="DK49" s="1233"/>
      <c r="DL49" s="1233"/>
      <c r="DM49" s="1233"/>
      <c r="DN49" s="1233"/>
      <c r="DO49" s="1233"/>
      <c r="DP49" s="1233"/>
      <c r="DQ49" s="1233"/>
      <c r="DR49" s="1233"/>
      <c r="DS49" s="1233"/>
      <c r="DT49" s="1233"/>
      <c r="DU49" s="1233"/>
      <c r="DV49" s="1233"/>
      <c r="DW49" s="1233"/>
      <c r="DX49" s="1233"/>
      <c r="DY49" s="1233"/>
      <c r="DZ49" s="1233"/>
      <c r="EA49" s="1233"/>
      <c r="EB49" s="1233"/>
      <c r="EC49" s="1233"/>
      <c r="ED49" s="1233"/>
      <c r="EE49" s="1233"/>
      <c r="EF49" s="1233"/>
      <c r="EG49" s="1233"/>
      <c r="EH49" s="1233"/>
      <c r="EI49" s="1233"/>
      <c r="EJ49" s="1233"/>
      <c r="EK49" s="1233"/>
      <c r="EL49" s="1233"/>
      <c r="EM49" s="1233"/>
      <c r="EN49" s="1233"/>
      <c r="EO49" s="1233"/>
      <c r="EP49" s="1233"/>
      <c r="EQ49" s="1233"/>
      <c r="ER49" s="1233"/>
      <c r="ES49" s="1233"/>
      <c r="ET49" s="1233"/>
      <c r="EU49" s="1233"/>
      <c r="EV49" s="1233"/>
      <c r="EW49" s="1233"/>
      <c r="EX49" s="1233"/>
      <c r="EY49" s="1233"/>
      <c r="EZ49" s="1233"/>
      <c r="FA49" s="1233"/>
      <c r="FB49" s="1233"/>
      <c r="FC49" s="1233"/>
      <c r="FD49" s="1233"/>
      <c r="FE49" s="1233"/>
      <c r="FF49" s="1233"/>
      <c r="FG49" s="1233"/>
      <c r="FH49" s="1233"/>
      <c r="FI49" s="1233"/>
      <c r="FJ49" s="1233"/>
      <c r="FK49" s="1233"/>
      <c r="FL49" s="1233"/>
      <c r="FM49" s="1233"/>
      <c r="FN49" s="1233"/>
      <c r="FO49" s="1233"/>
      <c r="FP49" s="1233"/>
      <c r="FQ49" s="1233"/>
      <c r="FR49" s="1233"/>
      <c r="FS49" s="1233"/>
      <c r="FT49" s="1233"/>
      <c r="FU49" s="1233"/>
      <c r="FV49" s="1233"/>
      <c r="FW49" s="1233"/>
      <c r="FX49" s="1233"/>
      <c r="FY49" s="1233"/>
      <c r="FZ49" s="1233"/>
      <c r="GA49" s="1233"/>
      <c r="GB49" s="1233"/>
      <c r="GC49" s="1233"/>
      <c r="GD49" s="1233"/>
      <c r="GE49" s="1233"/>
      <c r="GF49" s="1233"/>
      <c r="GG49" s="1233"/>
      <c r="GH49" s="1233"/>
      <c r="GI49" s="1233"/>
      <c r="GJ49" s="1233"/>
      <c r="GK49" s="1233"/>
      <c r="GL49" s="1233"/>
      <c r="GM49" s="1233"/>
      <c r="GN49" s="1233"/>
      <c r="GO49" s="1233"/>
      <c r="GP49" s="1233"/>
      <c r="GQ49" s="1233"/>
      <c r="GR49" s="1233"/>
      <c r="GS49" s="1233"/>
      <c r="GT49" s="1233"/>
      <c r="GU49" s="1233"/>
      <c r="GV49" s="1233"/>
      <c r="GW49" s="1233"/>
      <c r="GX49" s="1233"/>
      <c r="GY49" s="1233"/>
      <c r="GZ49" s="1233"/>
      <c r="HA49" s="1233"/>
      <c r="HB49" s="1233"/>
      <c r="HC49" s="1233"/>
      <c r="HD49" s="1233"/>
      <c r="HE49" s="1233"/>
      <c r="HF49" s="1233"/>
      <c r="HG49" s="1233"/>
      <c r="HH49" s="1233"/>
      <c r="HI49" s="1233"/>
      <c r="HJ49" s="1233"/>
      <c r="HK49" s="1233"/>
      <c r="HL49" s="1233"/>
      <c r="HM49" s="1233"/>
      <c r="HN49" s="1233"/>
      <c r="HO49" s="1233"/>
      <c r="HP49" s="1233"/>
      <c r="HQ49" s="1233"/>
      <c r="HR49" s="1233"/>
      <c r="HS49" s="1233"/>
      <c r="HT49" s="1233"/>
      <c r="HU49" s="1233"/>
      <c r="HV49" s="1233"/>
      <c r="HW49" s="1233"/>
      <c r="HX49" s="1233"/>
      <c r="HY49" s="1233"/>
      <c r="HZ49" s="1233"/>
      <c r="IA49" s="1233"/>
      <c r="IB49" s="1233"/>
    </row>
    <row r="50" spans="1:236" ht="15.75" x14ac:dyDescent="0.2">
      <c r="A50" s="1782" t="s">
        <v>475</v>
      </c>
      <c r="B50" s="1878" t="s">
        <v>236</v>
      </c>
      <c r="C50" s="1783" t="s">
        <v>465</v>
      </c>
      <c r="D50" s="1778"/>
      <c r="E50" s="1778"/>
      <c r="F50" s="1879"/>
      <c r="G50" s="1880">
        <v>3</v>
      </c>
      <c r="H50" s="1881">
        <v>90</v>
      </c>
      <c r="I50" s="1882">
        <v>32</v>
      </c>
      <c r="J50" s="1883">
        <v>24</v>
      </c>
      <c r="K50" s="1884">
        <v>8</v>
      </c>
      <c r="L50" s="1884"/>
      <c r="M50" s="1885">
        <f>H50-I50</f>
        <v>58</v>
      </c>
      <c r="N50" s="1886"/>
      <c r="O50" s="1778"/>
      <c r="P50" s="1784"/>
      <c r="Q50" s="1783"/>
      <c r="R50" s="1778"/>
      <c r="S50" s="1784"/>
      <c r="T50" s="1783"/>
      <c r="U50" s="1778"/>
      <c r="V50" s="1784"/>
      <c r="W50" s="1783"/>
      <c r="X50" s="1778"/>
      <c r="Y50" s="1784">
        <v>4</v>
      </c>
      <c r="Z50" s="1785"/>
      <c r="AA50" s="1786"/>
      <c r="AB50" s="1785"/>
      <c r="AC50" s="1785"/>
      <c r="AD50" s="1785"/>
      <c r="AE50" s="1785"/>
      <c r="AF50" s="1785"/>
      <c r="AG50" s="1785"/>
      <c r="AH50" s="1309" t="b">
        <v>1</v>
      </c>
      <c r="AI50" s="1309" t="b">
        <v>1</v>
      </c>
      <c r="AJ50" s="1309" t="b">
        <v>1</v>
      </c>
      <c r="AK50" s="1309" t="b">
        <v>1</v>
      </c>
      <c r="AL50" s="1309" t="b">
        <v>1</v>
      </c>
      <c r="AM50" s="1309" t="b">
        <v>1</v>
      </c>
      <c r="AN50" s="1309" t="b">
        <v>1</v>
      </c>
      <c r="AO50" s="1309" t="b">
        <v>1</v>
      </c>
      <c r="AP50" s="1309" t="b">
        <v>1</v>
      </c>
      <c r="AQ50" s="1309" t="b">
        <v>1</v>
      </c>
      <c r="AR50" s="1309" t="b">
        <v>1</v>
      </c>
      <c r="AS50" s="1309" t="b">
        <v>0</v>
      </c>
      <c r="AT50" s="1785"/>
      <c r="AU50" s="1785"/>
      <c r="AV50" s="1785"/>
      <c r="AW50" s="1785"/>
      <c r="AX50" s="1785"/>
      <c r="AY50" s="1785"/>
      <c r="AZ50" s="1785"/>
      <c r="BA50" s="1785"/>
      <c r="BB50" s="1191"/>
      <c r="BC50" s="1191"/>
      <c r="BD50" s="1191"/>
      <c r="BE50" s="1191"/>
      <c r="BF50" s="1191"/>
      <c r="BG50" s="1191"/>
      <c r="BH50" s="1191"/>
      <c r="BI50" s="1191"/>
      <c r="BJ50" s="1191"/>
      <c r="BK50" s="1191"/>
      <c r="BL50" s="1191"/>
      <c r="BM50" s="1191"/>
      <c r="BN50" s="1191"/>
      <c r="BO50" s="1191"/>
      <c r="BP50" s="1191"/>
      <c r="BQ50" s="1191"/>
      <c r="BR50" s="1191"/>
      <c r="BS50" s="1191"/>
      <c r="BT50" s="1191"/>
      <c r="BU50" s="1191"/>
      <c r="BV50" s="1191"/>
      <c r="BW50" s="1191"/>
      <c r="BX50" s="1191"/>
      <c r="BY50" s="1191"/>
      <c r="BZ50" s="1191"/>
      <c r="CA50" s="1191"/>
      <c r="CB50" s="1191"/>
      <c r="CC50" s="1191"/>
      <c r="CD50" s="1191"/>
      <c r="CE50" s="1191"/>
      <c r="CF50" s="1191"/>
      <c r="CG50" s="1191"/>
      <c r="CH50" s="1191"/>
      <c r="CI50" s="1191"/>
      <c r="CJ50" s="1191"/>
      <c r="CK50" s="1191"/>
      <c r="CL50" s="1191"/>
      <c r="CM50" s="1191"/>
      <c r="CN50" s="1191"/>
      <c r="CO50" s="1191"/>
      <c r="CP50" s="1191"/>
      <c r="CQ50" s="1191"/>
      <c r="CR50" s="1191"/>
      <c r="CS50" s="1191"/>
      <c r="CT50" s="1191"/>
      <c r="CU50" s="1191"/>
      <c r="CV50" s="1191"/>
      <c r="CW50" s="1191"/>
      <c r="CX50" s="1191"/>
      <c r="CY50" s="1191"/>
      <c r="CZ50" s="1191"/>
      <c r="DA50" s="1191"/>
      <c r="DB50" s="1191"/>
      <c r="DC50" s="1191"/>
      <c r="DD50" s="1191"/>
      <c r="DE50" s="1191"/>
      <c r="DF50" s="1191"/>
      <c r="DG50" s="1191"/>
      <c r="DH50" s="1191"/>
      <c r="DI50" s="1191"/>
      <c r="DJ50" s="1191"/>
      <c r="DK50" s="1191"/>
      <c r="DL50" s="1191"/>
      <c r="DM50" s="1191"/>
      <c r="DN50" s="1191"/>
      <c r="DO50" s="1191"/>
      <c r="DP50" s="1191"/>
      <c r="DQ50" s="1191"/>
      <c r="DR50" s="1191"/>
      <c r="DS50" s="1191"/>
      <c r="DT50" s="1191"/>
      <c r="DU50" s="1191"/>
      <c r="DV50" s="1191"/>
      <c r="DW50" s="1191"/>
      <c r="DX50" s="1191"/>
      <c r="DY50" s="1191"/>
      <c r="DZ50" s="1191"/>
      <c r="EA50" s="1191"/>
      <c r="EB50" s="1191"/>
      <c r="EC50" s="1191"/>
      <c r="ED50" s="1191"/>
      <c r="EE50" s="1191"/>
      <c r="EF50" s="1191"/>
      <c r="EG50" s="1191"/>
      <c r="EH50" s="1191"/>
      <c r="EI50" s="1191"/>
      <c r="EJ50" s="1191"/>
      <c r="EK50" s="1191"/>
      <c r="EL50" s="1191"/>
      <c r="EM50" s="1191"/>
      <c r="EN50" s="1191"/>
      <c r="EO50" s="1191"/>
      <c r="EP50" s="1191"/>
      <c r="EQ50" s="1191"/>
      <c r="ER50" s="1191"/>
      <c r="ES50" s="1191"/>
      <c r="ET50" s="1191"/>
      <c r="EU50" s="1191"/>
      <c r="EV50" s="1191"/>
      <c r="EW50" s="1191"/>
      <c r="EX50" s="1191"/>
      <c r="EY50" s="1191"/>
      <c r="EZ50" s="1191"/>
      <c r="FA50" s="1191"/>
      <c r="FB50" s="1191"/>
      <c r="FC50" s="1191"/>
      <c r="FD50" s="1191"/>
      <c r="FE50" s="1191"/>
      <c r="FF50" s="1191"/>
      <c r="FG50" s="1191"/>
      <c r="FH50" s="1191"/>
      <c r="FI50" s="1191"/>
      <c r="FJ50" s="1191"/>
      <c r="FK50" s="1191"/>
      <c r="FL50" s="1191"/>
      <c r="FM50" s="1191"/>
      <c r="FN50" s="1191"/>
      <c r="FO50" s="1191"/>
      <c r="FP50" s="1191"/>
      <c r="FQ50" s="1191"/>
      <c r="FR50" s="1191"/>
      <c r="FS50" s="1191"/>
      <c r="FT50" s="1191"/>
      <c r="FU50" s="1191"/>
      <c r="FV50" s="1191"/>
      <c r="FW50" s="1191"/>
      <c r="FX50" s="1191"/>
      <c r="FY50" s="1191"/>
      <c r="FZ50" s="1191"/>
      <c r="GA50" s="1191"/>
      <c r="GB50" s="1191"/>
      <c r="GC50" s="1191"/>
      <c r="GD50" s="1191"/>
      <c r="GE50" s="1191"/>
      <c r="GF50" s="1191"/>
      <c r="GG50" s="1191"/>
      <c r="GH50" s="1191"/>
      <c r="GI50" s="1191"/>
      <c r="GJ50" s="1191"/>
      <c r="GK50" s="1191"/>
      <c r="GL50" s="1191"/>
      <c r="GM50" s="1191"/>
      <c r="GN50" s="1191"/>
      <c r="GO50" s="1191"/>
      <c r="GP50" s="1191"/>
      <c r="GQ50" s="1191"/>
      <c r="GR50" s="1191"/>
      <c r="GS50" s="1191"/>
      <c r="GT50" s="1191"/>
      <c r="GU50" s="1191"/>
      <c r="GV50" s="1191"/>
      <c r="GW50" s="1191"/>
      <c r="GX50" s="1191"/>
      <c r="GY50" s="1191"/>
      <c r="GZ50" s="1191"/>
      <c r="HA50" s="1191"/>
      <c r="HB50" s="1191"/>
      <c r="HC50" s="1191"/>
      <c r="HD50" s="1191"/>
      <c r="HE50" s="1191"/>
      <c r="HF50" s="1191"/>
      <c r="HG50" s="1191"/>
      <c r="HH50" s="1191"/>
      <c r="HI50" s="1191"/>
      <c r="HJ50" s="1191"/>
      <c r="HK50" s="1191"/>
      <c r="HL50" s="1191"/>
      <c r="HM50" s="1191"/>
      <c r="HN50" s="1191"/>
      <c r="HO50" s="1191"/>
      <c r="HP50" s="1191"/>
      <c r="HQ50" s="1191"/>
      <c r="HR50" s="1191"/>
      <c r="HS50" s="1191"/>
      <c r="HT50" s="1191"/>
      <c r="HU50" s="1191"/>
      <c r="HV50" s="1191"/>
      <c r="HW50" s="1191"/>
      <c r="HX50" s="1191"/>
      <c r="HY50" s="1191"/>
      <c r="HZ50" s="1191"/>
      <c r="IA50" s="1191"/>
      <c r="IB50" s="1191"/>
    </row>
    <row r="51" spans="1:236" ht="15.75" x14ac:dyDescent="0.2">
      <c r="A51" s="1827"/>
      <c r="B51" s="1870"/>
      <c r="C51" s="1798"/>
      <c r="D51" s="1796"/>
      <c r="E51" s="1796"/>
      <c r="F51" s="1887"/>
      <c r="G51" s="1830"/>
      <c r="H51" s="1831"/>
      <c r="I51" s="1888"/>
      <c r="J51" s="1796"/>
      <c r="K51" s="1796"/>
      <c r="L51" s="1796"/>
      <c r="M51" s="1829"/>
      <c r="N51" s="1889"/>
      <c r="O51" s="1796"/>
      <c r="P51" s="1829"/>
      <c r="Q51" s="1876"/>
      <c r="R51" s="1796"/>
      <c r="S51" s="1829"/>
      <c r="T51" s="1876"/>
      <c r="U51" s="1796"/>
      <c r="V51" s="1829"/>
      <c r="W51" s="1876"/>
      <c r="X51" s="1796"/>
      <c r="Y51" s="1829"/>
      <c r="Z51" s="1837"/>
      <c r="AA51" s="1838"/>
      <c r="AB51" s="1837"/>
      <c r="AC51" s="1837"/>
      <c r="AD51" s="1837"/>
      <c r="AE51" s="1837"/>
      <c r="AF51" s="1837"/>
      <c r="AG51" s="1837"/>
      <c r="AH51" s="1309"/>
      <c r="AI51" s="1309"/>
      <c r="AJ51" s="1309"/>
      <c r="AK51" s="1309"/>
      <c r="AL51" s="1309"/>
      <c r="AM51" s="1309"/>
      <c r="AN51" s="1309"/>
      <c r="AO51" s="1309"/>
      <c r="AP51" s="1309"/>
      <c r="AQ51" s="1309"/>
      <c r="AR51" s="1309"/>
      <c r="AS51" s="1309"/>
      <c r="AT51" s="1837"/>
      <c r="AU51" s="1837"/>
      <c r="AV51" s="1837"/>
      <c r="AW51" s="1837"/>
      <c r="AX51" s="1837"/>
      <c r="AY51" s="1837"/>
      <c r="AZ51" s="1837"/>
      <c r="BA51" s="1837"/>
      <c r="BB51" s="1233"/>
      <c r="BC51" s="1233"/>
      <c r="BD51" s="1233"/>
      <c r="BE51" s="1233"/>
      <c r="BF51" s="1233"/>
      <c r="BG51" s="1233"/>
      <c r="BH51" s="1233"/>
      <c r="BI51" s="1233"/>
      <c r="BJ51" s="1233"/>
      <c r="BK51" s="1233"/>
      <c r="BL51" s="1233"/>
      <c r="BM51" s="1233"/>
      <c r="BN51" s="1233"/>
      <c r="BO51" s="1233"/>
      <c r="BP51" s="1233"/>
      <c r="BQ51" s="1233"/>
      <c r="BR51" s="1233"/>
      <c r="BS51" s="1233"/>
      <c r="BT51" s="1233"/>
      <c r="BU51" s="1233"/>
      <c r="BV51" s="1233"/>
      <c r="BW51" s="1233"/>
      <c r="BX51" s="1233"/>
      <c r="BY51" s="1233"/>
      <c r="BZ51" s="1233"/>
      <c r="CA51" s="1233"/>
      <c r="CB51" s="1233"/>
      <c r="CC51" s="1233"/>
      <c r="CD51" s="1233"/>
      <c r="CE51" s="1233"/>
      <c r="CF51" s="1233"/>
      <c r="CG51" s="1233"/>
      <c r="CH51" s="1233"/>
      <c r="CI51" s="1233"/>
      <c r="CJ51" s="1233"/>
      <c r="CK51" s="1233"/>
      <c r="CL51" s="1233"/>
      <c r="CM51" s="1233"/>
      <c r="CN51" s="1233"/>
      <c r="CO51" s="1233"/>
      <c r="CP51" s="1233"/>
      <c r="CQ51" s="1233"/>
      <c r="CR51" s="1233"/>
      <c r="CS51" s="1233"/>
      <c r="CT51" s="1233"/>
      <c r="CU51" s="1233"/>
      <c r="CV51" s="1233"/>
      <c r="CW51" s="1233"/>
      <c r="CX51" s="1233"/>
      <c r="CY51" s="1233"/>
      <c r="CZ51" s="1233"/>
      <c r="DA51" s="1233"/>
      <c r="DB51" s="1233"/>
      <c r="DC51" s="1233"/>
      <c r="DD51" s="1233"/>
      <c r="DE51" s="1233"/>
      <c r="DF51" s="1233"/>
      <c r="DG51" s="1233"/>
      <c r="DH51" s="1233"/>
      <c r="DI51" s="1233"/>
      <c r="DJ51" s="1233"/>
      <c r="DK51" s="1233"/>
      <c r="DL51" s="1233"/>
      <c r="DM51" s="1233"/>
      <c r="DN51" s="1233"/>
      <c r="DO51" s="1233"/>
      <c r="DP51" s="1233"/>
      <c r="DQ51" s="1233"/>
      <c r="DR51" s="1233"/>
      <c r="DS51" s="1233"/>
      <c r="DT51" s="1233"/>
      <c r="DU51" s="1233"/>
      <c r="DV51" s="1233"/>
      <c r="DW51" s="1233"/>
      <c r="DX51" s="1233"/>
      <c r="DY51" s="1233"/>
      <c r="DZ51" s="1233"/>
      <c r="EA51" s="1233"/>
      <c r="EB51" s="1233"/>
      <c r="EC51" s="1233"/>
      <c r="ED51" s="1233"/>
      <c r="EE51" s="1233"/>
      <c r="EF51" s="1233"/>
      <c r="EG51" s="1233"/>
      <c r="EH51" s="1233"/>
      <c r="EI51" s="1233"/>
      <c r="EJ51" s="1233"/>
      <c r="EK51" s="1233"/>
      <c r="EL51" s="1233"/>
      <c r="EM51" s="1233"/>
      <c r="EN51" s="1233"/>
      <c r="EO51" s="1233"/>
      <c r="EP51" s="1233"/>
      <c r="EQ51" s="1233"/>
      <c r="ER51" s="1233"/>
      <c r="ES51" s="1233"/>
      <c r="ET51" s="1233"/>
      <c r="EU51" s="1233"/>
      <c r="EV51" s="1233"/>
      <c r="EW51" s="1233"/>
      <c r="EX51" s="1233"/>
      <c r="EY51" s="1233"/>
      <c r="EZ51" s="1233"/>
      <c r="FA51" s="1233"/>
      <c r="FB51" s="1233"/>
      <c r="FC51" s="1233"/>
      <c r="FD51" s="1233"/>
      <c r="FE51" s="1233"/>
      <c r="FF51" s="1233"/>
      <c r="FG51" s="1233"/>
      <c r="FH51" s="1233"/>
      <c r="FI51" s="1233"/>
      <c r="FJ51" s="1233"/>
      <c r="FK51" s="1233"/>
      <c r="FL51" s="1233"/>
      <c r="FM51" s="1233"/>
      <c r="FN51" s="1233"/>
      <c r="FO51" s="1233"/>
      <c r="FP51" s="1233"/>
      <c r="FQ51" s="1233"/>
      <c r="FR51" s="1233"/>
      <c r="FS51" s="1233"/>
      <c r="FT51" s="1233"/>
      <c r="FU51" s="1233"/>
      <c r="FV51" s="1233"/>
      <c r="FW51" s="1233"/>
      <c r="FX51" s="1233"/>
      <c r="FY51" s="1233"/>
      <c r="FZ51" s="1233"/>
      <c r="GA51" s="1233"/>
      <c r="GB51" s="1233"/>
      <c r="GC51" s="1233"/>
      <c r="GD51" s="1233"/>
      <c r="GE51" s="1233"/>
      <c r="GF51" s="1233"/>
      <c r="GG51" s="1233"/>
      <c r="GH51" s="1233"/>
      <c r="GI51" s="1233"/>
      <c r="GJ51" s="1233"/>
      <c r="GK51" s="1233"/>
      <c r="GL51" s="1233"/>
      <c r="GM51" s="1233"/>
      <c r="GN51" s="1233"/>
      <c r="GO51" s="1233"/>
      <c r="GP51" s="1233"/>
      <c r="GQ51" s="1233"/>
      <c r="GR51" s="1233"/>
      <c r="GS51" s="1233"/>
      <c r="GT51" s="1233"/>
      <c r="GU51" s="1233"/>
      <c r="GV51" s="1233"/>
      <c r="GW51" s="1233"/>
      <c r="GX51" s="1233"/>
      <c r="GY51" s="1233"/>
      <c r="GZ51" s="1233"/>
      <c r="HA51" s="1233"/>
      <c r="HB51" s="1233"/>
      <c r="HC51" s="1233"/>
      <c r="HD51" s="1233"/>
      <c r="HE51" s="1233"/>
      <c r="HF51" s="1233"/>
      <c r="HG51" s="1233"/>
      <c r="HH51" s="1233"/>
      <c r="HI51" s="1233"/>
      <c r="HJ51" s="1233"/>
      <c r="HK51" s="1233"/>
      <c r="HL51" s="1233"/>
      <c r="HM51" s="1233"/>
      <c r="HN51" s="1233"/>
      <c r="HO51" s="1233"/>
      <c r="HP51" s="1233"/>
      <c r="HQ51" s="1233"/>
      <c r="HR51" s="1233"/>
      <c r="HS51" s="1233"/>
      <c r="HT51" s="1233"/>
      <c r="HU51" s="1233"/>
      <c r="HV51" s="1233"/>
      <c r="HW51" s="1233"/>
      <c r="HX51" s="1233"/>
      <c r="HY51" s="1233"/>
      <c r="HZ51" s="1233"/>
      <c r="IA51" s="1233"/>
      <c r="IB51" s="1233"/>
    </row>
    <row r="52" spans="1:236" ht="16.5" thickBot="1" x14ac:dyDescent="0.25">
      <c r="A52" s="1890" t="s">
        <v>476</v>
      </c>
      <c r="B52" s="1891" t="s">
        <v>286</v>
      </c>
      <c r="C52" s="1859"/>
      <c r="D52" s="1860" t="s">
        <v>465</v>
      </c>
      <c r="E52" s="1860"/>
      <c r="F52" s="1892"/>
      <c r="G52" s="1893">
        <v>0.5</v>
      </c>
      <c r="H52" s="1894">
        <f>G52*30</f>
        <v>15</v>
      </c>
      <c r="I52" s="1894">
        <v>8</v>
      </c>
      <c r="J52" s="1863">
        <v>8</v>
      </c>
      <c r="K52" s="1860"/>
      <c r="L52" s="1860"/>
      <c r="M52" s="1895">
        <f>H52-I52</f>
        <v>7</v>
      </c>
      <c r="N52" s="1896"/>
      <c r="O52" s="1860"/>
      <c r="P52" s="1865"/>
      <c r="Q52" s="1859"/>
      <c r="R52" s="1860"/>
      <c r="S52" s="1861"/>
      <c r="T52" s="1896"/>
      <c r="U52" s="1860"/>
      <c r="V52" s="1865"/>
      <c r="W52" s="1859"/>
      <c r="X52" s="1860"/>
      <c r="Y52" s="1861">
        <v>1</v>
      </c>
      <c r="Z52" s="1897"/>
      <c r="AA52" s="1786">
        <v>0.5</v>
      </c>
      <c r="AB52" s="1785"/>
      <c r="AC52" s="1785"/>
      <c r="AD52" s="1785"/>
      <c r="AE52" s="1785"/>
      <c r="AF52" s="1785"/>
      <c r="AG52" s="1785"/>
      <c r="AH52" s="1309" t="b">
        <v>1</v>
      </c>
      <c r="AI52" s="1309" t="b">
        <v>1</v>
      </c>
      <c r="AJ52" s="1309" t="b">
        <v>1</v>
      </c>
      <c r="AK52" s="1309" t="b">
        <v>1</v>
      </c>
      <c r="AL52" s="1309" t="b">
        <v>1</v>
      </c>
      <c r="AM52" s="1309" t="b">
        <v>1</v>
      </c>
      <c r="AN52" s="1309" t="b">
        <v>1</v>
      </c>
      <c r="AO52" s="1309" t="b">
        <v>1</v>
      </c>
      <c r="AP52" s="1309" t="b">
        <v>1</v>
      </c>
      <c r="AQ52" s="1309" t="b">
        <v>1</v>
      </c>
      <c r="AR52" s="1309" t="b">
        <v>1</v>
      </c>
      <c r="AS52" s="1309" t="b">
        <v>0</v>
      </c>
      <c r="AT52" s="1785"/>
      <c r="AU52" s="1785"/>
      <c r="AV52" s="1785"/>
      <c r="AW52" s="1785"/>
      <c r="AX52" s="1785"/>
      <c r="AY52" s="1785"/>
      <c r="AZ52" s="1785"/>
      <c r="BA52" s="1785"/>
      <c r="BB52" s="1191"/>
      <c r="BC52" s="1191"/>
      <c r="BD52" s="1191"/>
      <c r="BE52" s="1191"/>
      <c r="BF52" s="1191"/>
      <c r="BG52" s="1191"/>
      <c r="BH52" s="1191"/>
      <c r="BI52" s="1191"/>
      <c r="BJ52" s="1191"/>
      <c r="BK52" s="1191"/>
      <c r="BL52" s="1191"/>
      <c r="BM52" s="1191"/>
      <c r="BN52" s="1191"/>
      <c r="BO52" s="1191"/>
      <c r="BP52" s="1191"/>
      <c r="BQ52" s="1191"/>
      <c r="BR52" s="1191"/>
      <c r="BS52" s="1191"/>
      <c r="BT52" s="1191"/>
      <c r="BU52" s="1191"/>
      <c r="BV52" s="1191"/>
      <c r="BW52" s="1191"/>
      <c r="BX52" s="1191"/>
      <c r="BY52" s="1191"/>
      <c r="BZ52" s="1191"/>
      <c r="CA52" s="1191"/>
      <c r="CB52" s="1191"/>
      <c r="CC52" s="1191"/>
      <c r="CD52" s="1191"/>
      <c r="CE52" s="1191"/>
      <c r="CF52" s="1191"/>
      <c r="CG52" s="1191"/>
      <c r="CH52" s="1191"/>
      <c r="CI52" s="1191"/>
      <c r="CJ52" s="1191"/>
      <c r="CK52" s="1191"/>
      <c r="CL52" s="1191"/>
      <c r="CM52" s="1191"/>
      <c r="CN52" s="1191"/>
      <c r="CO52" s="1191"/>
      <c r="CP52" s="1191"/>
      <c r="CQ52" s="1191"/>
      <c r="CR52" s="1191"/>
      <c r="CS52" s="1191"/>
      <c r="CT52" s="1191"/>
      <c r="CU52" s="1191"/>
      <c r="CV52" s="1191"/>
      <c r="CW52" s="1191"/>
      <c r="CX52" s="1191"/>
      <c r="CY52" s="1191"/>
      <c r="CZ52" s="1191"/>
      <c r="DA52" s="1191"/>
      <c r="DB52" s="1191"/>
      <c r="DC52" s="1191"/>
      <c r="DD52" s="1191"/>
      <c r="DE52" s="1191"/>
      <c r="DF52" s="1191"/>
      <c r="DG52" s="1191"/>
      <c r="DH52" s="1191"/>
      <c r="DI52" s="1191"/>
      <c r="DJ52" s="1191"/>
      <c r="DK52" s="1191"/>
      <c r="DL52" s="1191"/>
      <c r="DM52" s="1191"/>
      <c r="DN52" s="1191"/>
      <c r="DO52" s="1191"/>
      <c r="DP52" s="1191"/>
      <c r="DQ52" s="1191"/>
      <c r="DR52" s="1191"/>
      <c r="DS52" s="1191"/>
      <c r="DT52" s="1191"/>
      <c r="DU52" s="1191"/>
      <c r="DV52" s="1191"/>
      <c r="DW52" s="1191"/>
      <c r="DX52" s="1191"/>
      <c r="DY52" s="1191"/>
      <c r="DZ52" s="1191"/>
      <c r="EA52" s="1191"/>
      <c r="EB52" s="1191"/>
      <c r="EC52" s="1191"/>
      <c r="ED52" s="1191"/>
      <c r="EE52" s="1191"/>
      <c r="EF52" s="1191"/>
      <c r="EG52" s="1191"/>
      <c r="EH52" s="1191"/>
      <c r="EI52" s="1191"/>
      <c r="EJ52" s="1191"/>
      <c r="EK52" s="1191"/>
      <c r="EL52" s="1191"/>
      <c r="EM52" s="1191"/>
      <c r="EN52" s="1191"/>
      <c r="EO52" s="1191"/>
      <c r="EP52" s="1191"/>
      <c r="EQ52" s="1191"/>
      <c r="ER52" s="1191"/>
      <c r="ES52" s="1191"/>
      <c r="ET52" s="1191"/>
      <c r="EU52" s="1191"/>
      <c r="EV52" s="1191"/>
      <c r="EW52" s="1191"/>
      <c r="EX52" s="1191"/>
      <c r="EY52" s="1191"/>
      <c r="EZ52" s="1191"/>
      <c r="FA52" s="1191"/>
      <c r="FB52" s="1191"/>
      <c r="FC52" s="1191"/>
      <c r="FD52" s="1191"/>
      <c r="FE52" s="1191"/>
      <c r="FF52" s="1191"/>
      <c r="FG52" s="1191"/>
      <c r="FH52" s="1191"/>
      <c r="FI52" s="1191"/>
      <c r="FJ52" s="1191"/>
      <c r="FK52" s="1191"/>
      <c r="FL52" s="1191"/>
      <c r="FM52" s="1191"/>
      <c r="FN52" s="1191"/>
      <c r="FO52" s="1191"/>
      <c r="FP52" s="1191"/>
      <c r="FQ52" s="1191"/>
      <c r="FR52" s="1191"/>
      <c r="FS52" s="1191"/>
      <c r="FT52" s="1191"/>
      <c r="FU52" s="1191"/>
      <c r="FV52" s="1191"/>
      <c r="FW52" s="1191"/>
      <c r="FX52" s="1191"/>
      <c r="FY52" s="1191"/>
      <c r="FZ52" s="1191"/>
      <c r="GA52" s="1191"/>
      <c r="GB52" s="1191"/>
      <c r="GC52" s="1191"/>
      <c r="GD52" s="1191"/>
      <c r="GE52" s="1191"/>
      <c r="GF52" s="1191"/>
      <c r="GG52" s="1191"/>
      <c r="GH52" s="1191"/>
      <c r="GI52" s="1191"/>
      <c r="GJ52" s="1191"/>
      <c r="GK52" s="1191"/>
      <c r="GL52" s="1191"/>
      <c r="GM52" s="1191"/>
      <c r="GN52" s="1191"/>
      <c r="GO52" s="1191"/>
      <c r="GP52" s="1191"/>
      <c r="GQ52" s="1191"/>
      <c r="GR52" s="1191"/>
      <c r="GS52" s="1191"/>
      <c r="GT52" s="1191"/>
      <c r="GU52" s="1191"/>
      <c r="GV52" s="1191"/>
      <c r="GW52" s="1191"/>
      <c r="GX52" s="1191"/>
      <c r="GY52" s="1191"/>
      <c r="GZ52" s="1191"/>
      <c r="HA52" s="1191"/>
      <c r="HB52" s="1191"/>
      <c r="HC52" s="1191"/>
      <c r="HD52" s="1191"/>
      <c r="HE52" s="1191"/>
      <c r="HF52" s="1191"/>
      <c r="HG52" s="1191"/>
      <c r="HH52" s="1191"/>
      <c r="HI52" s="1191"/>
      <c r="HJ52" s="1191"/>
      <c r="HK52" s="1191"/>
      <c r="HL52" s="1191"/>
      <c r="HM52" s="1191"/>
      <c r="HN52" s="1191"/>
      <c r="HO52" s="1191"/>
      <c r="HP52" s="1191"/>
      <c r="HQ52" s="1191"/>
      <c r="HR52" s="1191"/>
      <c r="HS52" s="1191"/>
      <c r="HT52" s="1191"/>
      <c r="HU52" s="1191"/>
      <c r="HV52" s="1191"/>
      <c r="HW52" s="1191"/>
      <c r="HX52" s="1191"/>
      <c r="HY52" s="1191"/>
      <c r="HZ52" s="1191"/>
      <c r="IA52" s="1191"/>
      <c r="IB52" s="1191"/>
    </row>
    <row r="53" spans="1:236" ht="15.75" x14ac:dyDescent="0.25">
      <c r="B53" s="1"/>
      <c r="C53" s="1322"/>
      <c r="D53" s="1322"/>
      <c r="E53" s="1322"/>
      <c r="F53" s="293"/>
      <c r="G53" s="271"/>
    </row>
    <row r="54" spans="1:236" ht="15.75" x14ac:dyDescent="0.2">
      <c r="C54" s="1322"/>
      <c r="D54" s="1322"/>
      <c r="E54" s="1322"/>
      <c r="F54" s="293"/>
      <c r="G54" s="271"/>
    </row>
    <row r="55" spans="1:236" ht="15.75" x14ac:dyDescent="0.25">
      <c r="B55" s="1"/>
      <c r="C55" s="1322"/>
      <c r="D55" s="1322"/>
      <c r="E55" s="1322"/>
      <c r="F55" s="293"/>
      <c r="G55" s="271"/>
    </row>
    <row r="57" spans="1:236" x14ac:dyDescent="0.2">
      <c r="G57" s="593"/>
    </row>
    <row r="59" spans="1:236" s="1338" customFormat="1" ht="15.75" x14ac:dyDescent="0.25">
      <c r="B59" s="1" t="s">
        <v>663</v>
      </c>
      <c r="C59"/>
      <c r="D59"/>
      <c r="E59"/>
      <c r="F59"/>
      <c r="G59" s="593">
        <f>G19+G36</f>
        <v>60</v>
      </c>
      <c r="BB59" s="1239"/>
      <c r="BC59" s="1239"/>
      <c r="BD59" s="1239"/>
      <c r="BE59" s="1239"/>
      <c r="BF59" s="1239"/>
      <c r="BG59" s="1239"/>
      <c r="BH59" s="1239"/>
      <c r="BI59" s="1239"/>
      <c r="BJ59" s="1239"/>
      <c r="BK59" s="1239"/>
      <c r="BL59" s="1239"/>
      <c r="BM59" s="1239"/>
    </row>
    <row r="60" spans="1:236" s="1338" customFormat="1" ht="15" x14ac:dyDescent="0.2">
      <c r="B60"/>
      <c r="C60"/>
      <c r="D60"/>
      <c r="E60"/>
      <c r="F60"/>
      <c r="G60" s="593"/>
      <c r="BB60" s="1239"/>
      <c r="BC60" s="1239"/>
      <c r="BD60" s="1239"/>
      <c r="BE60" s="1239"/>
      <c r="BF60" s="1239"/>
      <c r="BG60" s="1239"/>
      <c r="BH60" s="1239"/>
      <c r="BI60" s="1239"/>
      <c r="BJ60" s="1239"/>
      <c r="BK60" s="1239"/>
      <c r="BL60" s="1239"/>
      <c r="BM60" s="1239"/>
    </row>
    <row r="61" spans="1:236" ht="15.75" x14ac:dyDescent="0.25">
      <c r="B61" s="1" t="s">
        <v>664</v>
      </c>
      <c r="G61" s="593">
        <f>G21+G38</f>
        <v>24</v>
      </c>
    </row>
    <row r="65" spans="2:15" x14ac:dyDescent="0.2">
      <c r="E65" t="s">
        <v>29</v>
      </c>
      <c r="F65" t="s">
        <v>30</v>
      </c>
      <c r="G65" t="s">
        <v>665</v>
      </c>
      <c r="H65" t="s">
        <v>32</v>
      </c>
      <c r="J65" t="s">
        <v>514</v>
      </c>
    </row>
    <row r="66" spans="2:15" ht="15.75" x14ac:dyDescent="0.25">
      <c r="B66" s="1" t="s">
        <v>663</v>
      </c>
      <c r="E66">
        <f>'1 курс'!I43</f>
        <v>60</v>
      </c>
      <c r="F66">
        <f>'2 курс'!K49</f>
        <v>60</v>
      </c>
      <c r="G66">
        <f>'3 курс'!K59</f>
        <v>60</v>
      </c>
      <c r="H66" s="593">
        <f>G59</f>
        <v>60</v>
      </c>
      <c r="J66">
        <f>SUM(E66:H66)</f>
        <v>240</v>
      </c>
    </row>
    <row r="68" spans="2:15" ht="15.75" x14ac:dyDescent="0.25">
      <c r="B68" s="1" t="s">
        <v>664</v>
      </c>
      <c r="E68">
        <v>0</v>
      </c>
      <c r="F68">
        <f>'2 курс'!K51</f>
        <v>3</v>
      </c>
      <c r="G68">
        <f>'3 курс'!K61</f>
        <v>33</v>
      </c>
      <c r="H68" s="593">
        <f>G61</f>
        <v>24</v>
      </c>
      <c r="J68">
        <f>SUM(E68:I68)</f>
        <v>60</v>
      </c>
      <c r="L68" t="s">
        <v>666</v>
      </c>
      <c r="O68">
        <f>J68/J66*100</f>
        <v>25</v>
      </c>
    </row>
  </sheetData>
  <mergeCells count="29">
    <mergeCell ref="BB2:BD3"/>
    <mergeCell ref="BE2:BG3"/>
    <mergeCell ref="BH2:BJ3"/>
    <mergeCell ref="BK2:BM3"/>
    <mergeCell ref="H3:H7"/>
    <mergeCell ref="I3:L3"/>
    <mergeCell ref="M3:M7"/>
    <mergeCell ref="N3:P4"/>
    <mergeCell ref="Q3:S4"/>
    <mergeCell ref="T3:V4"/>
    <mergeCell ref="N6:Y6"/>
    <mergeCell ref="I4:I7"/>
    <mergeCell ref="J4:L4"/>
    <mergeCell ref="J5:J7"/>
    <mergeCell ref="K5:K7"/>
    <mergeCell ref="L5:L7"/>
    <mergeCell ref="A1:Y1"/>
    <mergeCell ref="A2:A7"/>
    <mergeCell ref="B2:B7"/>
    <mergeCell ref="C2:F3"/>
    <mergeCell ref="G2:G7"/>
    <mergeCell ref="H2:M2"/>
    <mergeCell ref="N2:Y2"/>
    <mergeCell ref="W3:Y4"/>
    <mergeCell ref="C4:C7"/>
    <mergeCell ref="D4:D7"/>
    <mergeCell ref="E4:F4"/>
    <mergeCell ref="E5:E7"/>
    <mergeCell ref="F5:F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G278"/>
  <sheetViews>
    <sheetView view="pageBreakPreview" topLeftCell="A208" zoomScale="85" zoomScaleNormal="70" zoomScaleSheetLayoutView="85" workbookViewId="0">
      <selection activeCell="E248" sqref="E248"/>
    </sheetView>
  </sheetViews>
  <sheetFormatPr defaultColWidth="9.140625" defaultRowHeight="12.75" x14ac:dyDescent="0.2"/>
  <cols>
    <col min="1" max="1" width="12.7109375" customWidth="1"/>
    <col min="2" max="2" width="39.28515625" customWidth="1"/>
    <col min="3" max="3" width="5.140625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5.42578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customWidth="1"/>
    <col min="26" max="26" width="1" hidden="1" customWidth="1"/>
    <col min="27" max="28" width="9.140625" hidden="1" customWidth="1"/>
    <col min="29" max="29" width="2" hidden="1" customWidth="1"/>
    <col min="30" max="46" width="9.140625" hidden="1" customWidth="1"/>
  </cols>
  <sheetData>
    <row r="1" spans="1:59" ht="19.5" thickBot="1" x14ac:dyDescent="0.25">
      <c r="A1" s="2110" t="s">
        <v>408</v>
      </c>
      <c r="B1" s="2111"/>
      <c r="C1" s="2111"/>
      <c r="D1" s="2111"/>
      <c r="E1" s="2111"/>
      <c r="F1" s="2111"/>
      <c r="G1" s="2111"/>
      <c r="H1" s="2111"/>
      <c r="I1" s="2111"/>
      <c r="J1" s="2111"/>
      <c r="K1" s="2111"/>
      <c r="L1" s="2111"/>
      <c r="M1" s="2111"/>
      <c r="N1" s="2111"/>
      <c r="O1" s="2111"/>
      <c r="P1" s="2111"/>
      <c r="Q1" s="2111"/>
      <c r="R1" s="2111"/>
      <c r="S1" s="2111"/>
      <c r="T1" s="2111"/>
      <c r="U1" s="2111"/>
      <c r="V1" s="2111"/>
      <c r="W1" s="2111"/>
      <c r="X1" s="2111"/>
      <c r="Y1" s="2112"/>
    </row>
    <row r="2" spans="1:59" ht="15.75" customHeight="1" thickBot="1" x14ac:dyDescent="0.25">
      <c r="A2" s="2129" t="s">
        <v>27</v>
      </c>
      <c r="B2" s="2119" t="s">
        <v>121</v>
      </c>
      <c r="C2" s="2087" t="s">
        <v>113</v>
      </c>
      <c r="D2" s="2088"/>
      <c r="E2" s="2088"/>
      <c r="F2" s="2089"/>
      <c r="G2" s="2093" t="s">
        <v>130</v>
      </c>
      <c r="H2" s="2096" t="s">
        <v>122</v>
      </c>
      <c r="I2" s="2097"/>
      <c r="J2" s="2097"/>
      <c r="K2" s="2097"/>
      <c r="L2" s="2097"/>
      <c r="M2" s="2098"/>
      <c r="N2" s="2113" t="s">
        <v>120</v>
      </c>
      <c r="O2" s="2114"/>
      <c r="P2" s="2114"/>
      <c r="Q2" s="2114"/>
      <c r="R2" s="2114"/>
      <c r="S2" s="2114"/>
      <c r="T2" s="2114"/>
      <c r="U2" s="2114"/>
      <c r="V2" s="2114"/>
      <c r="W2" s="2114"/>
      <c r="X2" s="2114"/>
      <c r="Y2" s="2115"/>
      <c r="AV2" t="s">
        <v>454</v>
      </c>
    </row>
    <row r="3" spans="1:59" ht="15.75" customHeight="1" x14ac:dyDescent="0.2">
      <c r="A3" s="2130"/>
      <c r="B3" s="2120"/>
      <c r="C3" s="2090"/>
      <c r="D3" s="2091"/>
      <c r="E3" s="2091"/>
      <c r="F3" s="2092"/>
      <c r="G3" s="2094"/>
      <c r="H3" s="2104" t="s">
        <v>123</v>
      </c>
      <c r="I3" s="2084" t="s">
        <v>128</v>
      </c>
      <c r="J3" s="2085"/>
      <c r="K3" s="2085"/>
      <c r="L3" s="2086"/>
      <c r="M3" s="2108" t="s">
        <v>127</v>
      </c>
      <c r="N3" s="2076" t="s">
        <v>29</v>
      </c>
      <c r="O3" s="2121"/>
      <c r="P3" s="2122"/>
      <c r="Q3" s="2076" t="s">
        <v>30</v>
      </c>
      <c r="R3" s="2077"/>
      <c r="S3" s="2078"/>
      <c r="T3" s="2076" t="s">
        <v>31</v>
      </c>
      <c r="U3" s="2077"/>
      <c r="V3" s="2078"/>
      <c r="W3" s="2076" t="s">
        <v>32</v>
      </c>
      <c r="X3" s="2077"/>
      <c r="Y3" s="2078"/>
      <c r="AV3" s="2076" t="s">
        <v>29</v>
      </c>
      <c r="AW3" s="2121"/>
      <c r="AX3" s="2122"/>
      <c r="AY3" s="2076" t="s">
        <v>30</v>
      </c>
      <c r="AZ3" s="2077"/>
      <c r="BA3" s="2078"/>
      <c r="BB3" s="2076" t="s">
        <v>31</v>
      </c>
      <c r="BC3" s="2077"/>
      <c r="BD3" s="2078"/>
      <c r="BE3" s="2076" t="s">
        <v>32</v>
      </c>
      <c r="BF3" s="2077"/>
      <c r="BG3" s="2078"/>
    </row>
    <row r="4" spans="1:59" ht="15.75" customHeight="1" thickBot="1" x14ac:dyDescent="0.25">
      <c r="A4" s="2130"/>
      <c r="B4" s="2120"/>
      <c r="C4" s="2104" t="s">
        <v>114</v>
      </c>
      <c r="D4" s="2104" t="s">
        <v>115</v>
      </c>
      <c r="E4" s="2116" t="s">
        <v>116</v>
      </c>
      <c r="F4" s="2126"/>
      <c r="G4" s="2095"/>
      <c r="H4" s="2095"/>
      <c r="I4" s="2104" t="s">
        <v>124</v>
      </c>
      <c r="J4" s="2116" t="s">
        <v>129</v>
      </c>
      <c r="K4" s="2117"/>
      <c r="L4" s="2118"/>
      <c r="M4" s="2108"/>
      <c r="N4" s="2123"/>
      <c r="O4" s="2124"/>
      <c r="P4" s="2125"/>
      <c r="Q4" s="2079"/>
      <c r="R4" s="2080"/>
      <c r="S4" s="2081"/>
      <c r="T4" s="2079"/>
      <c r="U4" s="2080"/>
      <c r="V4" s="2081"/>
      <c r="W4" s="2079"/>
      <c r="X4" s="2080"/>
      <c r="Y4" s="2081"/>
      <c r="AV4" s="2123"/>
      <c r="AW4" s="2124"/>
      <c r="AX4" s="2125"/>
      <c r="AY4" s="2079"/>
      <c r="AZ4" s="2080"/>
      <c r="BA4" s="2081"/>
      <c r="BB4" s="2079"/>
      <c r="BC4" s="2080"/>
      <c r="BD4" s="2081"/>
      <c r="BE4" s="2079"/>
      <c r="BF4" s="2080"/>
      <c r="BG4" s="2081"/>
    </row>
    <row r="5" spans="1:59" ht="15.75" x14ac:dyDescent="0.2">
      <c r="A5" s="2130"/>
      <c r="B5" s="2120"/>
      <c r="C5" s="2095"/>
      <c r="D5" s="2095"/>
      <c r="E5" s="2127" t="s">
        <v>117</v>
      </c>
      <c r="F5" s="2082" t="s">
        <v>118</v>
      </c>
      <c r="G5" s="2095"/>
      <c r="H5" s="2095"/>
      <c r="I5" s="2095"/>
      <c r="J5" s="2102" t="s">
        <v>28</v>
      </c>
      <c r="K5" s="2102" t="s">
        <v>125</v>
      </c>
      <c r="L5" s="2102" t="s">
        <v>126</v>
      </c>
      <c r="M5" s="2109"/>
      <c r="N5" s="152">
        <v>1</v>
      </c>
      <c r="O5" s="152">
        <v>2</v>
      </c>
      <c r="P5" s="152">
        <v>3</v>
      </c>
      <c r="Q5" s="152">
        <v>4</v>
      </c>
      <c r="R5" s="152">
        <v>5</v>
      </c>
      <c r="S5" s="152">
        <v>6</v>
      </c>
      <c r="T5" s="152">
        <v>7</v>
      </c>
      <c r="U5" s="152">
        <v>8</v>
      </c>
      <c r="V5" s="152">
        <v>9</v>
      </c>
      <c r="W5" s="152">
        <v>10</v>
      </c>
      <c r="X5" s="152">
        <v>11</v>
      </c>
      <c r="Y5" s="153">
        <v>12</v>
      </c>
      <c r="AV5" s="152">
        <v>1</v>
      </c>
      <c r="AW5" s="152">
        <v>2</v>
      </c>
      <c r="AX5" s="152">
        <v>3</v>
      </c>
      <c r="AY5" s="152">
        <v>4</v>
      </c>
      <c r="AZ5" s="152">
        <v>5</v>
      </c>
      <c r="BA5" s="152">
        <v>6</v>
      </c>
      <c r="BB5" s="152">
        <v>7</v>
      </c>
      <c r="BC5" s="152">
        <v>8</v>
      </c>
      <c r="BD5" s="152">
        <v>9</v>
      </c>
      <c r="BE5" s="152">
        <v>10</v>
      </c>
      <c r="BF5" s="152">
        <v>11</v>
      </c>
      <c r="BG5" s="153">
        <v>12</v>
      </c>
    </row>
    <row r="6" spans="1:59" ht="15.75" x14ac:dyDescent="0.2">
      <c r="A6" s="2130"/>
      <c r="B6" s="2120"/>
      <c r="C6" s="2095"/>
      <c r="D6" s="2095"/>
      <c r="E6" s="2128"/>
      <c r="F6" s="2083"/>
      <c r="G6" s="2095"/>
      <c r="H6" s="2095"/>
      <c r="I6" s="2095"/>
      <c r="J6" s="2103"/>
      <c r="K6" s="2103"/>
      <c r="L6" s="2103"/>
      <c r="M6" s="2109"/>
      <c r="N6" s="2105" t="s">
        <v>62</v>
      </c>
      <c r="O6" s="2106"/>
      <c r="P6" s="2106"/>
      <c r="Q6" s="2106"/>
      <c r="R6" s="2106"/>
      <c r="S6" s="2106"/>
      <c r="T6" s="2106"/>
      <c r="U6" s="2106"/>
      <c r="V6" s="2106"/>
      <c r="W6" s="2106"/>
      <c r="X6" s="2106"/>
      <c r="Y6" s="2107"/>
      <c r="AU6" t="s">
        <v>447</v>
      </c>
      <c r="AV6">
        <f>COUNTIF($C$11:$C$21,AV5)</f>
        <v>0</v>
      </c>
      <c r="AW6">
        <f>COUNTIF($C$11:$C$21,AW5)</f>
        <v>0</v>
      </c>
      <c r="AX6">
        <f>COUNTIF($C$11:$C$21,AX5)</f>
        <v>1</v>
      </c>
      <c r="AY6">
        <v>1</v>
      </c>
      <c r="AZ6">
        <f t="shared" ref="AZ6:BG6" si="0">COUNTIF($C$11:$C$21,AZ5)</f>
        <v>1</v>
      </c>
      <c r="BA6">
        <f t="shared" si="0"/>
        <v>1</v>
      </c>
      <c r="BB6">
        <f t="shared" si="0"/>
        <v>0</v>
      </c>
      <c r="BC6">
        <f t="shared" si="0"/>
        <v>0</v>
      </c>
      <c r="BD6">
        <f t="shared" si="0"/>
        <v>0</v>
      </c>
      <c r="BE6">
        <f t="shared" si="0"/>
        <v>0</v>
      </c>
      <c r="BF6">
        <f t="shared" si="0"/>
        <v>0</v>
      </c>
      <c r="BG6">
        <f t="shared" si="0"/>
        <v>0</v>
      </c>
    </row>
    <row r="7" spans="1:59" ht="49.5" customHeight="1" thickBot="1" x14ac:dyDescent="0.25">
      <c r="A7" s="2130"/>
      <c r="B7" s="2120"/>
      <c r="C7" s="2095"/>
      <c r="D7" s="2095"/>
      <c r="E7" s="2128"/>
      <c r="F7" s="2083"/>
      <c r="G7" s="2095"/>
      <c r="H7" s="2095"/>
      <c r="I7" s="2095"/>
      <c r="J7" s="2103"/>
      <c r="K7" s="2103"/>
      <c r="L7" s="2103"/>
      <c r="M7" s="2082"/>
      <c r="N7" s="121">
        <v>15</v>
      </c>
      <c r="O7" s="121">
        <v>9</v>
      </c>
      <c r="P7" s="121">
        <v>9</v>
      </c>
      <c r="Q7" s="121">
        <v>15</v>
      </c>
      <c r="R7" s="121">
        <v>9</v>
      </c>
      <c r="S7" s="121">
        <v>9</v>
      </c>
      <c r="T7" s="121">
        <v>15</v>
      </c>
      <c r="U7" s="121">
        <v>9</v>
      </c>
      <c r="V7" s="121">
        <v>9</v>
      </c>
      <c r="W7" s="121">
        <v>15</v>
      </c>
      <c r="X7" s="121">
        <v>9</v>
      </c>
      <c r="Y7" s="122">
        <v>8</v>
      </c>
      <c r="AU7" t="s">
        <v>448</v>
      </c>
      <c r="AV7">
        <v>2</v>
      </c>
      <c r="AX7">
        <v>1</v>
      </c>
      <c r="AY7">
        <v>1</v>
      </c>
      <c r="BA7">
        <v>2</v>
      </c>
      <c r="BG7">
        <v>1</v>
      </c>
    </row>
    <row r="8" spans="1:59" s="111" customFormat="1" ht="16.5" thickBot="1" x14ac:dyDescent="0.25">
      <c r="A8" s="112">
        <v>1</v>
      </c>
      <c r="B8" s="113">
        <v>2</v>
      </c>
      <c r="C8" s="114">
        <v>3</v>
      </c>
      <c r="D8" s="114">
        <v>4</v>
      </c>
      <c r="E8" s="114">
        <v>5</v>
      </c>
      <c r="F8" s="115">
        <v>6</v>
      </c>
      <c r="G8" s="116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</row>
    <row r="9" spans="1:59" ht="16.5" thickBot="1" x14ac:dyDescent="0.25">
      <c r="A9" s="2099" t="s">
        <v>200</v>
      </c>
      <c r="B9" s="2100"/>
      <c r="C9" s="2100"/>
      <c r="D9" s="2100"/>
      <c r="E9" s="2100"/>
      <c r="F9" s="2100"/>
      <c r="G9" s="2100"/>
      <c r="H9" s="2100"/>
      <c r="I9" s="2100"/>
      <c r="J9" s="2100"/>
      <c r="K9" s="2100"/>
      <c r="L9" s="2100"/>
      <c r="M9" s="2100"/>
      <c r="N9" s="2100"/>
      <c r="O9" s="2100"/>
      <c r="P9" s="2100"/>
      <c r="Q9" s="2100"/>
      <c r="R9" s="2100"/>
      <c r="S9" s="2100"/>
      <c r="T9" s="2100"/>
      <c r="U9" s="2100"/>
      <c r="V9" s="2100"/>
      <c r="W9" s="2100"/>
      <c r="X9" s="2100"/>
      <c r="Y9" s="2101"/>
      <c r="AV9" t="s">
        <v>455</v>
      </c>
    </row>
    <row r="10" spans="1:59" ht="20.25" thickBot="1" x14ac:dyDescent="0.25">
      <c r="A10" s="2070" t="s">
        <v>119</v>
      </c>
      <c r="B10" s="2071"/>
      <c r="C10" s="2071"/>
      <c r="D10" s="2071"/>
      <c r="E10" s="2071"/>
      <c r="F10" s="2071"/>
      <c r="G10" s="2072"/>
      <c r="H10" s="2072"/>
      <c r="I10" s="2072"/>
      <c r="J10" s="2072"/>
      <c r="K10" s="2072"/>
      <c r="L10" s="2072"/>
      <c r="M10" s="2072"/>
      <c r="N10" s="2071"/>
      <c r="O10" s="2071"/>
      <c r="P10" s="2071"/>
      <c r="Q10" s="2071"/>
      <c r="R10" s="2071"/>
      <c r="S10" s="2071"/>
      <c r="T10" s="2071"/>
      <c r="U10" s="2071"/>
      <c r="V10" s="2071"/>
      <c r="W10" s="2071"/>
      <c r="X10" s="2071"/>
      <c r="Y10" s="2073"/>
      <c r="AV10" s="2076" t="s">
        <v>29</v>
      </c>
      <c r="AW10" s="2121"/>
      <c r="AX10" s="2122"/>
      <c r="AY10" s="2076" t="s">
        <v>30</v>
      </c>
      <c r="AZ10" s="2077"/>
      <c r="BA10" s="2078"/>
      <c r="BB10" s="2076" t="s">
        <v>31</v>
      </c>
      <c r="BC10" s="2077"/>
      <c r="BD10" s="2078"/>
      <c r="BE10" s="2076" t="s">
        <v>32</v>
      </c>
      <c r="BF10" s="2077"/>
      <c r="BG10" s="2078"/>
    </row>
    <row r="11" spans="1:59" ht="32.25" thickBot="1" x14ac:dyDescent="0.25">
      <c r="A11" s="127" t="s">
        <v>131</v>
      </c>
      <c r="B11" s="49" t="s">
        <v>33</v>
      </c>
      <c r="C11" s="50"/>
      <c r="D11" s="51"/>
      <c r="E11" s="51"/>
      <c r="F11" s="109"/>
      <c r="G11" s="656">
        <f>G12+G13+G14+G16</f>
        <v>6.5</v>
      </c>
      <c r="H11" s="655">
        <f t="shared" ref="H11:M11" si="1">H12+H13+H14+H16</f>
        <v>195</v>
      </c>
      <c r="I11" s="653">
        <f t="shared" si="1"/>
        <v>82</v>
      </c>
      <c r="J11" s="653">
        <f t="shared" si="1"/>
        <v>0</v>
      </c>
      <c r="K11" s="653">
        <f t="shared" si="1"/>
        <v>0</v>
      </c>
      <c r="L11" s="653">
        <f t="shared" si="1"/>
        <v>82</v>
      </c>
      <c r="M11" s="654">
        <f t="shared" si="1"/>
        <v>113</v>
      </c>
      <c r="N11" s="68"/>
      <c r="O11" s="50"/>
      <c r="P11" s="66"/>
      <c r="Q11" s="56"/>
      <c r="R11" s="52"/>
      <c r="S11" s="57"/>
      <c r="T11" s="56"/>
      <c r="U11" s="52"/>
      <c r="V11" s="55"/>
      <c r="W11" s="54"/>
      <c r="X11" s="52"/>
      <c r="Y11" s="53"/>
      <c r="AV11" s="2123"/>
      <c r="AW11" s="2124"/>
      <c r="AX11" s="2125"/>
      <c r="AY11" s="2079"/>
      <c r="AZ11" s="2080"/>
      <c r="BA11" s="2081"/>
      <c r="BB11" s="2079"/>
      <c r="BC11" s="2080"/>
      <c r="BD11" s="2081"/>
      <c r="BE11" s="2079"/>
      <c r="BF11" s="2080"/>
      <c r="BG11" s="2081"/>
    </row>
    <row r="12" spans="1:59" ht="31.5" x14ac:dyDescent="0.2">
      <c r="A12" s="127" t="s">
        <v>136</v>
      </c>
      <c r="B12" s="25" t="s">
        <v>33</v>
      </c>
      <c r="C12" s="4"/>
      <c r="D12" s="26" t="s">
        <v>24</v>
      </c>
      <c r="E12" s="26"/>
      <c r="F12" s="110"/>
      <c r="G12" s="171">
        <v>2</v>
      </c>
      <c r="H12" s="234">
        <f t="shared" ref="H12:H21" si="2">G12*30</f>
        <v>60</v>
      </c>
      <c r="I12" s="240">
        <v>30</v>
      </c>
      <c r="J12" s="643"/>
      <c r="K12" s="643"/>
      <c r="L12" s="643">
        <v>30</v>
      </c>
      <c r="M12" s="646">
        <f t="shared" ref="M12:M21" si="3">H12-I12</f>
        <v>30</v>
      </c>
      <c r="N12" s="8">
        <v>2</v>
      </c>
      <c r="O12" s="4"/>
      <c r="P12" s="7"/>
      <c r="Q12" s="5"/>
      <c r="R12" s="4"/>
      <c r="S12" s="7"/>
      <c r="T12" s="28"/>
      <c r="U12" s="4"/>
      <c r="V12" s="6"/>
      <c r="W12" s="8"/>
      <c r="X12" s="4"/>
      <c r="Y12" s="38"/>
      <c r="AV12" s="152">
        <v>1</v>
      </c>
      <c r="AW12" s="152">
        <v>2</v>
      </c>
      <c r="AX12" s="152">
        <v>3</v>
      </c>
      <c r="AY12" s="152">
        <v>4</v>
      </c>
      <c r="AZ12" s="152">
        <v>5</v>
      </c>
      <c r="BA12" s="152">
        <v>6</v>
      </c>
      <c r="BB12" s="152">
        <v>7</v>
      </c>
      <c r="BC12" s="152">
        <v>8</v>
      </c>
      <c r="BD12" s="152">
        <v>9</v>
      </c>
      <c r="BE12" s="152">
        <v>10</v>
      </c>
      <c r="BF12" s="152">
        <v>11</v>
      </c>
      <c r="BG12" s="153">
        <v>12</v>
      </c>
    </row>
    <row r="13" spans="1:59" ht="31.5" x14ac:dyDescent="0.2">
      <c r="A13" s="127" t="s">
        <v>137</v>
      </c>
      <c r="B13" s="25" t="s">
        <v>33</v>
      </c>
      <c r="C13" s="4"/>
      <c r="D13" s="26"/>
      <c r="E13" s="26"/>
      <c r="F13" s="110"/>
      <c r="G13" s="652">
        <v>1.5</v>
      </c>
      <c r="H13" s="5">
        <f t="shared" si="2"/>
        <v>45</v>
      </c>
      <c r="I13" s="10">
        <f t="shared" ref="I13:I21" si="4">J13+K13+L13</f>
        <v>18</v>
      </c>
      <c r="J13" s="4"/>
      <c r="K13" s="4"/>
      <c r="L13" s="4">
        <v>18</v>
      </c>
      <c r="M13" s="38">
        <f t="shared" si="3"/>
        <v>27</v>
      </c>
      <c r="N13" s="8"/>
      <c r="O13" s="4">
        <v>2</v>
      </c>
      <c r="P13" s="7"/>
      <c r="Q13" s="5"/>
      <c r="R13" s="4"/>
      <c r="S13" s="7"/>
      <c r="T13" s="28"/>
      <c r="U13" s="4"/>
      <c r="V13" s="6"/>
      <c r="W13" s="8"/>
      <c r="X13" s="4"/>
      <c r="Y13" s="38"/>
      <c r="AU13" t="s">
        <v>447</v>
      </c>
      <c r="AV13">
        <f t="shared" ref="AV13:AX14" si="5">AV6</f>
        <v>0</v>
      </c>
      <c r="AW13">
        <f t="shared" si="5"/>
        <v>0</v>
      </c>
      <c r="AX13">
        <f t="shared" si="5"/>
        <v>1</v>
      </c>
      <c r="AY13">
        <v>2</v>
      </c>
      <c r="BA13">
        <f>BA6</f>
        <v>1</v>
      </c>
    </row>
    <row r="14" spans="1:59" ht="31.5" x14ac:dyDescent="0.2">
      <c r="A14" s="127" t="s">
        <v>138</v>
      </c>
      <c r="B14" s="25" t="s">
        <v>33</v>
      </c>
      <c r="C14" s="4">
        <v>3</v>
      </c>
      <c r="D14" s="26"/>
      <c r="E14" s="26"/>
      <c r="F14" s="110"/>
      <c r="G14" s="645">
        <v>1.5</v>
      </c>
      <c r="H14" s="5">
        <f t="shared" si="2"/>
        <v>45</v>
      </c>
      <c r="I14" s="10">
        <f t="shared" si="4"/>
        <v>18</v>
      </c>
      <c r="J14" s="4"/>
      <c r="K14" s="4"/>
      <c r="L14" s="4">
        <v>18</v>
      </c>
      <c r="M14" s="299">
        <f t="shared" si="3"/>
        <v>27</v>
      </c>
      <c r="N14" s="8"/>
      <c r="O14" s="4"/>
      <c r="P14" s="7">
        <v>2</v>
      </c>
      <c r="Q14" s="5"/>
      <c r="R14" s="4"/>
      <c r="S14" s="7"/>
      <c r="T14" s="28"/>
      <c r="U14" s="4"/>
      <c r="V14" s="6"/>
      <c r="W14" s="8"/>
      <c r="X14" s="4"/>
      <c r="Y14" s="38"/>
      <c r="AU14" t="s">
        <v>448</v>
      </c>
      <c r="AV14">
        <f t="shared" si="5"/>
        <v>2</v>
      </c>
      <c r="AW14">
        <f t="shared" si="5"/>
        <v>0</v>
      </c>
      <c r="AX14">
        <f t="shared" si="5"/>
        <v>1</v>
      </c>
      <c r="AY14">
        <f>AY7</f>
        <v>1</v>
      </c>
      <c r="AZ14">
        <f t="shared" ref="AZ14:BG14" si="6">AZ7</f>
        <v>0</v>
      </c>
      <c r="BA14">
        <f t="shared" si="6"/>
        <v>2</v>
      </c>
      <c r="BB14">
        <f t="shared" si="6"/>
        <v>0</v>
      </c>
      <c r="BC14">
        <f t="shared" si="6"/>
        <v>0</v>
      </c>
      <c r="BD14">
        <f t="shared" si="6"/>
        <v>0</v>
      </c>
      <c r="BE14">
        <f t="shared" si="6"/>
        <v>0</v>
      </c>
      <c r="BF14">
        <f t="shared" si="6"/>
        <v>0</v>
      </c>
      <c r="BG14">
        <f t="shared" si="6"/>
        <v>1</v>
      </c>
    </row>
    <row r="15" spans="1:59" ht="30" x14ac:dyDescent="0.2">
      <c r="A15" s="506" t="s">
        <v>304</v>
      </c>
      <c r="B15" s="507" t="s">
        <v>305</v>
      </c>
      <c r="C15" s="508"/>
      <c r="D15" s="509" t="s">
        <v>321</v>
      </c>
      <c r="E15" s="509"/>
      <c r="F15" s="598"/>
      <c r="G15" s="601"/>
      <c r="H15" s="284"/>
      <c r="I15" s="508"/>
      <c r="J15" s="508"/>
      <c r="K15" s="508"/>
      <c r="L15" s="508"/>
      <c r="M15" s="603"/>
      <c r="N15" s="600"/>
      <c r="O15" s="508"/>
      <c r="P15" s="605"/>
      <c r="Q15" s="600" t="s">
        <v>306</v>
      </c>
      <c r="R15" s="508" t="s">
        <v>306</v>
      </c>
      <c r="S15" s="605" t="s">
        <v>306</v>
      </c>
      <c r="T15" s="600" t="s">
        <v>306</v>
      </c>
      <c r="U15" s="508" t="s">
        <v>306</v>
      </c>
      <c r="V15" s="605" t="s">
        <v>306</v>
      </c>
      <c r="W15" s="600" t="s">
        <v>306</v>
      </c>
      <c r="X15" s="508" t="s">
        <v>306</v>
      </c>
      <c r="Y15" s="605"/>
    </row>
    <row r="16" spans="1:59" s="513" customFormat="1" ht="30" x14ac:dyDescent="0.2">
      <c r="A16" s="510" t="s">
        <v>316</v>
      </c>
      <c r="B16" s="511" t="s">
        <v>305</v>
      </c>
      <c r="C16" s="512"/>
      <c r="D16" s="287" t="s">
        <v>225</v>
      </c>
      <c r="E16" s="287"/>
      <c r="F16" s="599"/>
      <c r="G16" s="602">
        <v>1.5</v>
      </c>
      <c r="H16" s="541">
        <f>G16*30</f>
        <v>45</v>
      </c>
      <c r="I16" s="512">
        <v>16</v>
      </c>
      <c r="J16" s="512"/>
      <c r="K16" s="512"/>
      <c r="L16" s="512">
        <v>16</v>
      </c>
      <c r="M16" s="604">
        <f>H16-I16</f>
        <v>29</v>
      </c>
      <c r="N16" s="541"/>
      <c r="O16" s="512"/>
      <c r="P16" s="604"/>
      <c r="Q16" s="541"/>
      <c r="R16" s="512"/>
      <c r="S16" s="604"/>
      <c r="T16" s="541"/>
      <c r="U16" s="512"/>
      <c r="V16" s="604"/>
      <c r="W16" s="541"/>
      <c r="X16" s="512"/>
      <c r="Y16" s="604">
        <v>2</v>
      </c>
      <c r="Z16" s="591"/>
    </row>
    <row r="17" spans="1:25" ht="15.75" x14ac:dyDescent="0.2">
      <c r="A17" s="127" t="s">
        <v>132</v>
      </c>
      <c r="B17" s="514" t="s">
        <v>219</v>
      </c>
      <c r="C17" s="515">
        <v>6</v>
      </c>
      <c r="D17" s="515"/>
      <c r="E17" s="515"/>
      <c r="F17" s="516"/>
      <c r="G17" s="746">
        <v>3</v>
      </c>
      <c r="H17" s="517">
        <f t="shared" si="2"/>
        <v>90</v>
      </c>
      <c r="I17" s="518">
        <f t="shared" si="4"/>
        <v>45</v>
      </c>
      <c r="J17" s="519">
        <v>27</v>
      </c>
      <c r="K17" s="519"/>
      <c r="L17" s="519">
        <v>18</v>
      </c>
      <c r="M17" s="647">
        <f t="shared" si="3"/>
        <v>45</v>
      </c>
      <c r="N17" s="520"/>
      <c r="O17" s="515"/>
      <c r="P17" s="516"/>
      <c r="Q17" s="521"/>
      <c r="R17" s="515"/>
      <c r="S17" s="516">
        <v>5</v>
      </c>
      <c r="T17" s="521"/>
      <c r="U17" s="515"/>
      <c r="V17" s="522"/>
      <c r="W17" s="520"/>
      <c r="X17" s="515"/>
      <c r="Y17" s="523"/>
    </row>
    <row r="18" spans="1:25" ht="15.75" x14ac:dyDescent="0.2">
      <c r="A18" s="127" t="s">
        <v>133</v>
      </c>
      <c r="B18" s="524" t="s">
        <v>34</v>
      </c>
      <c r="C18" s="525"/>
      <c r="D18" s="525">
        <v>6</v>
      </c>
      <c r="E18" s="525"/>
      <c r="F18" s="526"/>
      <c r="G18" s="747">
        <v>2</v>
      </c>
      <c r="H18" s="527">
        <f t="shared" si="2"/>
        <v>60</v>
      </c>
      <c r="I18" s="528">
        <v>30</v>
      </c>
      <c r="J18" s="529">
        <v>20</v>
      </c>
      <c r="K18" s="529"/>
      <c r="L18" s="529">
        <v>10</v>
      </c>
      <c r="M18" s="649">
        <f t="shared" si="3"/>
        <v>30</v>
      </c>
      <c r="N18" s="532"/>
      <c r="O18" s="525"/>
      <c r="P18" s="526"/>
      <c r="Q18" s="530"/>
      <c r="R18" s="525"/>
      <c r="S18" s="526">
        <v>3</v>
      </c>
      <c r="T18" s="530"/>
      <c r="U18" s="525"/>
      <c r="V18" s="531"/>
      <c r="W18" s="532"/>
      <c r="X18" s="525"/>
      <c r="Y18" s="533"/>
    </row>
    <row r="19" spans="1:25" ht="47.25" x14ac:dyDescent="0.2">
      <c r="A19" s="127" t="s">
        <v>317</v>
      </c>
      <c r="B19" s="524" t="s">
        <v>319</v>
      </c>
      <c r="C19" s="525">
        <v>4</v>
      </c>
      <c r="D19" s="525"/>
      <c r="E19" s="525"/>
      <c r="F19" s="526"/>
      <c r="G19" s="648">
        <v>3</v>
      </c>
      <c r="H19" s="527">
        <f>G19*30</f>
        <v>90</v>
      </c>
      <c r="I19" s="534">
        <f>J19+K19+L19</f>
        <v>30</v>
      </c>
      <c r="J19" s="525"/>
      <c r="K19" s="525"/>
      <c r="L19" s="525">
        <v>30</v>
      </c>
      <c r="M19" s="533">
        <f>H19-I19</f>
        <v>60</v>
      </c>
      <c r="N19" s="532"/>
      <c r="O19" s="525"/>
      <c r="P19" s="526"/>
      <c r="Q19" s="530">
        <v>2</v>
      </c>
      <c r="R19" s="535"/>
      <c r="S19" s="536"/>
      <c r="T19" s="537"/>
      <c r="U19" s="535"/>
      <c r="V19" s="538"/>
      <c r="W19" s="539"/>
      <c r="X19" s="535"/>
      <c r="Y19" s="540"/>
    </row>
    <row r="20" spans="1:25" ht="47.25" x14ac:dyDescent="0.2">
      <c r="A20" s="127" t="s">
        <v>318</v>
      </c>
      <c r="B20" s="524" t="s">
        <v>320</v>
      </c>
      <c r="C20" s="535">
        <v>5</v>
      </c>
      <c r="D20" s="535"/>
      <c r="E20" s="535"/>
      <c r="F20" s="536"/>
      <c r="G20" s="648">
        <v>3</v>
      </c>
      <c r="H20" s="527">
        <f>G20*30</f>
        <v>90</v>
      </c>
      <c r="I20" s="534">
        <f>J20+K20+L20</f>
        <v>30</v>
      </c>
      <c r="J20" s="525"/>
      <c r="K20" s="525"/>
      <c r="L20" s="525">
        <v>30</v>
      </c>
      <c r="M20" s="533">
        <f>H20-I20</f>
        <v>60</v>
      </c>
      <c r="N20" s="532"/>
      <c r="O20" s="525"/>
      <c r="P20" s="526"/>
      <c r="Q20" s="537"/>
      <c r="R20" s="535">
        <v>3</v>
      </c>
      <c r="S20" s="536"/>
      <c r="T20" s="537"/>
      <c r="U20" s="535"/>
      <c r="V20" s="538"/>
      <c r="W20" s="539"/>
      <c r="X20" s="535"/>
      <c r="Y20" s="540"/>
    </row>
    <row r="21" spans="1:25" ht="16.5" thickBot="1" x14ac:dyDescent="0.25">
      <c r="A21" s="127" t="s">
        <v>134</v>
      </c>
      <c r="B21" s="58" t="s">
        <v>36</v>
      </c>
      <c r="C21" s="40">
        <v>4</v>
      </c>
      <c r="D21" s="40"/>
      <c r="E21" s="40"/>
      <c r="F21" s="61"/>
      <c r="G21" s="748">
        <v>3</v>
      </c>
      <c r="H21" s="650">
        <f t="shared" si="2"/>
        <v>90</v>
      </c>
      <c r="I21" s="59">
        <f t="shared" si="4"/>
        <v>45</v>
      </c>
      <c r="J21" s="60">
        <v>30</v>
      </c>
      <c r="K21" s="60"/>
      <c r="L21" s="60">
        <v>15</v>
      </c>
      <c r="M21" s="651">
        <f t="shared" si="3"/>
        <v>45</v>
      </c>
      <c r="N21" s="644"/>
      <c r="O21" s="40"/>
      <c r="P21" s="61"/>
      <c r="Q21" s="64">
        <v>3</v>
      </c>
      <c r="R21" s="40"/>
      <c r="S21" s="61"/>
      <c r="T21" s="64"/>
      <c r="U21" s="40"/>
      <c r="V21" s="63"/>
      <c r="W21" s="62"/>
      <c r="X21" s="40"/>
      <c r="Y21" s="39"/>
    </row>
    <row r="22" spans="1:25" ht="16.5" thickBot="1" x14ac:dyDescent="0.25">
      <c r="A22" s="2074" t="s">
        <v>37</v>
      </c>
      <c r="B22" s="2075"/>
      <c r="C22" s="70"/>
      <c r="D22" s="71"/>
      <c r="E22" s="71"/>
      <c r="F22" s="72"/>
      <c r="G22" s="73">
        <f>G11+G17+G18+G19+G21</f>
        <v>17.5</v>
      </c>
      <c r="H22" s="473">
        <f t="shared" ref="H22:M22" si="7">H11+H17+H18+H19+H21</f>
        <v>525</v>
      </c>
      <c r="I22" s="473">
        <f t="shared" si="7"/>
        <v>232</v>
      </c>
      <c r="J22" s="473">
        <f t="shared" si="7"/>
        <v>77</v>
      </c>
      <c r="K22" s="473"/>
      <c r="L22" s="473">
        <f t="shared" si="7"/>
        <v>155</v>
      </c>
      <c r="M22" s="473">
        <f t="shared" si="7"/>
        <v>293</v>
      </c>
      <c r="N22" s="75">
        <f t="shared" ref="N22:Y22" si="8">SUM(N11:N21)</f>
        <v>2</v>
      </c>
      <c r="O22" s="74">
        <f t="shared" si="8"/>
        <v>2</v>
      </c>
      <c r="P22" s="76">
        <f t="shared" si="8"/>
        <v>2</v>
      </c>
      <c r="Q22" s="75">
        <f t="shared" si="8"/>
        <v>5</v>
      </c>
      <c r="R22" s="74">
        <f t="shared" si="8"/>
        <v>3</v>
      </c>
      <c r="S22" s="76">
        <f t="shared" si="8"/>
        <v>8</v>
      </c>
      <c r="T22" s="75">
        <f t="shared" si="8"/>
        <v>0</v>
      </c>
      <c r="U22" s="74">
        <f t="shared" si="8"/>
        <v>0</v>
      </c>
      <c r="V22" s="76">
        <f t="shared" si="8"/>
        <v>0</v>
      </c>
      <c r="W22" s="75">
        <f t="shared" si="8"/>
        <v>0</v>
      </c>
      <c r="X22" s="74">
        <f t="shared" si="8"/>
        <v>0</v>
      </c>
      <c r="Y22" s="77">
        <f t="shared" si="8"/>
        <v>2</v>
      </c>
    </row>
    <row r="23" spans="1:25" ht="15.75" x14ac:dyDescent="0.2">
      <c r="A23" s="632" t="s">
        <v>135</v>
      </c>
      <c r="B23" s="49" t="s">
        <v>38</v>
      </c>
      <c r="C23" s="68"/>
      <c r="D23" s="633"/>
      <c r="E23" s="633"/>
      <c r="F23" s="634"/>
      <c r="G23" s="630"/>
      <c r="H23" s="235"/>
      <c r="I23" s="236">
        <f>SUM(I$24:I$30)</f>
        <v>252</v>
      </c>
      <c r="J23" s="236">
        <f>SUM(J$24:J$30)</f>
        <v>12</v>
      </c>
      <c r="K23" s="236">
        <f>SUM(K$24:K$30)</f>
        <v>0</v>
      </c>
      <c r="L23" s="236">
        <f>SUM(L$24:L$30)</f>
        <v>240</v>
      </c>
      <c r="M23" s="237"/>
      <c r="N23" s="65"/>
      <c r="O23" s="50"/>
      <c r="P23" s="66"/>
      <c r="Q23" s="65"/>
      <c r="R23" s="50"/>
      <c r="S23" s="66"/>
      <c r="T23" s="65"/>
      <c r="U23" s="50"/>
      <c r="V23" s="67"/>
      <c r="W23" s="68"/>
      <c r="X23" s="50"/>
      <c r="Y23" s="69"/>
    </row>
    <row r="24" spans="1:25" ht="15.75" x14ac:dyDescent="0.2">
      <c r="A24" s="635" t="s">
        <v>139</v>
      </c>
      <c r="B24" s="25" t="s">
        <v>38</v>
      </c>
      <c r="C24" s="8"/>
      <c r="D24" s="4">
        <v>1</v>
      </c>
      <c r="E24" s="238"/>
      <c r="F24" s="636"/>
      <c r="G24" s="631">
        <v>3</v>
      </c>
      <c r="H24" s="239">
        <f t="shared" ref="H24:H29" si="9">G24*30</f>
        <v>90</v>
      </c>
      <c r="I24" s="240">
        <f>SUM($J24:$L24)</f>
        <v>60</v>
      </c>
      <c r="J24" s="4">
        <v>8</v>
      </c>
      <c r="K24" s="4"/>
      <c r="L24" s="4">
        <v>52</v>
      </c>
      <c r="M24" s="27">
        <f t="shared" ref="M24:M29" si="10">H24-I24</f>
        <v>30</v>
      </c>
      <c r="N24" s="5">
        <v>4</v>
      </c>
      <c r="O24" s="4"/>
      <c r="P24" s="7"/>
      <c r="Q24" s="5"/>
      <c r="R24" s="4"/>
      <c r="S24" s="7"/>
      <c r="T24" s="5"/>
      <c r="U24" s="4"/>
      <c r="V24" s="6"/>
      <c r="W24" s="8"/>
      <c r="X24" s="4"/>
      <c r="Y24" s="38"/>
    </row>
    <row r="25" spans="1:25" ht="15.75" x14ac:dyDescent="0.2">
      <c r="A25" s="635" t="s">
        <v>140</v>
      </c>
      <c r="B25" s="25" t="s">
        <v>38</v>
      </c>
      <c r="C25" s="8"/>
      <c r="D25" s="238"/>
      <c r="E25" s="238"/>
      <c r="F25" s="636"/>
      <c r="G25" s="631">
        <v>2</v>
      </c>
      <c r="H25" s="239">
        <f t="shared" si="9"/>
        <v>60</v>
      </c>
      <c r="I25" s="240">
        <v>36</v>
      </c>
      <c r="J25" s="4"/>
      <c r="K25" s="4"/>
      <c r="L25" s="4">
        <v>36</v>
      </c>
      <c r="M25" s="27">
        <f t="shared" si="10"/>
        <v>24</v>
      </c>
      <c r="N25" s="5"/>
      <c r="O25" s="4">
        <v>4</v>
      </c>
      <c r="P25" s="7"/>
      <c r="Q25" s="5"/>
      <c r="R25" s="4"/>
      <c r="S25" s="7"/>
      <c r="T25" s="5"/>
      <c r="U25" s="4"/>
      <c r="V25" s="6"/>
      <c r="W25" s="8"/>
      <c r="X25" s="4"/>
      <c r="Y25" s="38"/>
    </row>
    <row r="26" spans="1:25" ht="15.75" x14ac:dyDescent="0.2">
      <c r="A26" s="635" t="s">
        <v>141</v>
      </c>
      <c r="B26" s="25" t="s">
        <v>38</v>
      </c>
      <c r="C26" s="8"/>
      <c r="D26" s="4" t="s">
        <v>398</v>
      </c>
      <c r="E26" s="26"/>
      <c r="F26" s="636"/>
      <c r="G26" s="631">
        <v>2</v>
      </c>
      <c r="H26" s="239">
        <f t="shared" si="9"/>
        <v>60</v>
      </c>
      <c r="I26" s="240">
        <v>36</v>
      </c>
      <c r="J26" s="4"/>
      <c r="K26" s="4"/>
      <c r="L26" s="4">
        <v>36</v>
      </c>
      <c r="M26" s="27">
        <f t="shared" si="10"/>
        <v>24</v>
      </c>
      <c r="N26" s="5"/>
      <c r="O26" s="4"/>
      <c r="P26" s="7">
        <v>4</v>
      </c>
      <c r="Q26" s="5"/>
      <c r="R26" s="4"/>
      <c r="S26" s="7"/>
      <c r="T26" s="5"/>
      <c r="U26" s="4"/>
      <c r="V26" s="6"/>
      <c r="W26" s="8"/>
      <c r="X26" s="4"/>
      <c r="Y26" s="38"/>
    </row>
    <row r="27" spans="1:25" ht="15.75" x14ac:dyDescent="0.2">
      <c r="A27" s="635" t="s">
        <v>142</v>
      </c>
      <c r="B27" s="25" t="s">
        <v>38</v>
      </c>
      <c r="C27" s="8"/>
      <c r="D27" s="4">
        <v>4</v>
      </c>
      <c r="E27" s="26"/>
      <c r="F27" s="636"/>
      <c r="G27" s="631">
        <v>3</v>
      </c>
      <c r="H27" s="239">
        <f t="shared" si="9"/>
        <v>90</v>
      </c>
      <c r="I27" s="240">
        <v>60</v>
      </c>
      <c r="J27" s="4">
        <v>4</v>
      </c>
      <c r="K27" s="4"/>
      <c r="L27" s="4">
        <v>56</v>
      </c>
      <c r="M27" s="27">
        <f t="shared" si="10"/>
        <v>30</v>
      </c>
      <c r="N27" s="5"/>
      <c r="O27" s="4"/>
      <c r="P27" s="7"/>
      <c r="Q27" s="5">
        <v>4</v>
      </c>
      <c r="R27" s="4"/>
      <c r="S27" s="7"/>
      <c r="T27" s="5"/>
      <c r="U27" s="4"/>
      <c r="V27" s="6"/>
      <c r="W27" s="8"/>
      <c r="X27" s="4"/>
      <c r="Y27" s="38"/>
    </row>
    <row r="28" spans="1:25" ht="15.75" x14ac:dyDescent="0.2">
      <c r="A28" s="635" t="s">
        <v>143</v>
      </c>
      <c r="B28" s="25" t="s">
        <v>38</v>
      </c>
      <c r="C28" s="8"/>
      <c r="D28" s="26"/>
      <c r="E28" s="26"/>
      <c r="F28" s="636"/>
      <c r="G28" s="631">
        <v>1.5</v>
      </c>
      <c r="H28" s="239">
        <f t="shared" si="9"/>
        <v>45</v>
      </c>
      <c r="I28" s="240">
        <v>30</v>
      </c>
      <c r="J28" s="4"/>
      <c r="K28" s="4"/>
      <c r="L28" s="4">
        <v>30</v>
      </c>
      <c r="M28" s="27">
        <f t="shared" si="10"/>
        <v>15</v>
      </c>
      <c r="N28" s="5"/>
      <c r="O28" s="4"/>
      <c r="P28" s="7"/>
      <c r="Q28" s="5"/>
      <c r="R28" s="4">
        <v>4</v>
      </c>
      <c r="S28" s="7"/>
      <c r="T28" s="5"/>
      <c r="U28" s="4"/>
      <c r="V28" s="6"/>
      <c r="W28" s="8"/>
      <c r="X28" s="4"/>
      <c r="Y28" s="38"/>
    </row>
    <row r="29" spans="1:25" ht="15.75" x14ac:dyDescent="0.2">
      <c r="A29" s="635" t="s">
        <v>144</v>
      </c>
      <c r="B29" s="641" t="s">
        <v>38</v>
      </c>
      <c r="C29" s="8"/>
      <c r="D29" s="4" t="s">
        <v>399</v>
      </c>
      <c r="E29" s="26"/>
      <c r="F29" s="636"/>
      <c r="G29" s="631">
        <v>1.5</v>
      </c>
      <c r="H29" s="239">
        <f t="shared" si="9"/>
        <v>45</v>
      </c>
      <c r="I29" s="240">
        <v>30</v>
      </c>
      <c r="J29" s="4"/>
      <c r="K29" s="4"/>
      <c r="L29" s="4">
        <v>30</v>
      </c>
      <c r="M29" s="27">
        <f t="shared" si="10"/>
        <v>15</v>
      </c>
      <c r="N29" s="5"/>
      <c r="O29" s="4"/>
      <c r="P29" s="7"/>
      <c r="Q29" s="5"/>
      <c r="R29" s="4"/>
      <c r="S29" s="7">
        <v>4</v>
      </c>
      <c r="T29" s="5"/>
      <c r="U29" s="4"/>
      <c r="V29" s="6"/>
      <c r="W29" s="8"/>
      <c r="X29" s="4"/>
      <c r="Y29" s="38"/>
    </row>
    <row r="30" spans="1:25" ht="48" thickBot="1" x14ac:dyDescent="0.25">
      <c r="A30" s="640" t="s">
        <v>145</v>
      </c>
      <c r="B30" s="642" t="s">
        <v>38</v>
      </c>
      <c r="C30" s="637"/>
      <c r="D30" s="638" t="s">
        <v>400</v>
      </c>
      <c r="E30" s="638"/>
      <c r="F30" s="639"/>
      <c r="G30" s="631"/>
      <c r="H30" s="239"/>
      <c r="I30" s="240">
        <f>SUM($J30:$L30)</f>
        <v>0</v>
      </c>
      <c r="J30" s="4"/>
      <c r="K30" s="4"/>
      <c r="L30" s="4"/>
      <c r="M30" s="7"/>
      <c r="N30" s="261"/>
      <c r="O30" s="15"/>
      <c r="P30" s="262"/>
      <c r="Q30" s="261"/>
      <c r="R30" s="15"/>
      <c r="S30" s="262"/>
      <c r="T30" s="306" t="s">
        <v>41</v>
      </c>
      <c r="U30" s="306" t="s">
        <v>41</v>
      </c>
      <c r="V30" s="606" t="s">
        <v>41</v>
      </c>
      <c r="W30" s="306" t="s">
        <v>41</v>
      </c>
      <c r="X30" s="306" t="s">
        <v>41</v>
      </c>
      <c r="Y30" s="542"/>
    </row>
    <row r="31" spans="1:25" ht="16.5" thickBot="1" x14ac:dyDescent="0.25">
      <c r="A31" s="2037" t="s">
        <v>146</v>
      </c>
      <c r="B31" s="2038"/>
      <c r="C31" s="2038"/>
      <c r="D31" s="2038"/>
      <c r="E31" s="2038"/>
      <c r="F31" s="2039"/>
      <c r="G31" s="242">
        <f t="shared" ref="G31:M31" si="11">SUM(G24:G30)</f>
        <v>13</v>
      </c>
      <c r="H31" s="243">
        <f t="shared" si="11"/>
        <v>390</v>
      </c>
      <c r="I31" s="243">
        <f t="shared" si="11"/>
        <v>252</v>
      </c>
      <c r="J31" s="243">
        <f t="shared" si="11"/>
        <v>12</v>
      </c>
      <c r="K31" s="243"/>
      <c r="L31" s="243">
        <f t="shared" si="11"/>
        <v>240</v>
      </c>
      <c r="M31" s="243">
        <f t="shared" si="11"/>
        <v>138</v>
      </c>
      <c r="N31" s="233">
        <v>4</v>
      </c>
      <c r="O31" s="233">
        <v>4</v>
      </c>
      <c r="P31" s="233">
        <v>4</v>
      </c>
      <c r="Q31" s="233">
        <f>SUM(Q23:Q30)</f>
        <v>4</v>
      </c>
      <c r="R31" s="233">
        <f>SUM(R23:R30)</f>
        <v>4</v>
      </c>
      <c r="S31" s="233">
        <f>SUM(S23:S30)</f>
        <v>4</v>
      </c>
      <c r="T31" s="123">
        <f t="shared" ref="T31:Y31" si="12">T24</f>
        <v>0</v>
      </c>
      <c r="U31" s="123">
        <f t="shared" si="12"/>
        <v>0</v>
      </c>
      <c r="V31" s="123">
        <f t="shared" si="12"/>
        <v>0</v>
      </c>
      <c r="W31" s="123">
        <f t="shared" si="12"/>
        <v>0</v>
      </c>
      <c r="X31" s="123">
        <f t="shared" si="12"/>
        <v>0</v>
      </c>
      <c r="Y31" s="123">
        <f t="shared" si="12"/>
        <v>0</v>
      </c>
    </row>
    <row r="32" spans="1:25" ht="16.5" thickBot="1" x14ac:dyDescent="0.25">
      <c r="A32" s="2040" t="s">
        <v>147</v>
      </c>
      <c r="B32" s="2041"/>
      <c r="C32" s="2041"/>
      <c r="D32" s="2041"/>
      <c r="E32" s="2041"/>
      <c r="F32" s="2042"/>
      <c r="G32" s="154">
        <f t="shared" ref="G32:Y32" si="13">G22+G31</f>
        <v>30.5</v>
      </c>
      <c r="H32" s="244">
        <f t="shared" si="13"/>
        <v>915</v>
      </c>
      <c r="I32" s="244">
        <f t="shared" si="13"/>
        <v>484</v>
      </c>
      <c r="J32" s="244">
        <f t="shared" si="13"/>
        <v>89</v>
      </c>
      <c r="K32" s="244"/>
      <c r="L32" s="244">
        <f t="shared" si="13"/>
        <v>395</v>
      </c>
      <c r="M32" s="244">
        <f t="shared" si="13"/>
        <v>431</v>
      </c>
      <c r="N32" s="154">
        <f t="shared" si="13"/>
        <v>6</v>
      </c>
      <c r="O32" s="154">
        <f t="shared" si="13"/>
        <v>6</v>
      </c>
      <c r="P32" s="154">
        <f t="shared" si="13"/>
        <v>6</v>
      </c>
      <c r="Q32" s="154">
        <f t="shared" si="13"/>
        <v>9</v>
      </c>
      <c r="R32" s="154">
        <f t="shared" si="13"/>
        <v>7</v>
      </c>
      <c r="S32" s="154">
        <f t="shared" si="13"/>
        <v>12</v>
      </c>
      <c r="T32" s="154">
        <f t="shared" si="13"/>
        <v>0</v>
      </c>
      <c r="U32" s="154">
        <f t="shared" si="13"/>
        <v>0</v>
      </c>
      <c r="V32" s="154">
        <f t="shared" si="13"/>
        <v>0</v>
      </c>
      <c r="W32" s="154">
        <f t="shared" si="13"/>
        <v>0</v>
      </c>
      <c r="X32" s="154">
        <f t="shared" si="13"/>
        <v>0</v>
      </c>
      <c r="Y32" s="154">
        <f t="shared" si="13"/>
        <v>2</v>
      </c>
    </row>
    <row r="33" spans="1:59" ht="21" customHeight="1" x14ac:dyDescent="0.2">
      <c r="A33" s="2043" t="s">
        <v>401</v>
      </c>
      <c r="B33" s="2043"/>
      <c r="C33" s="2044"/>
      <c r="D33" s="2044"/>
      <c r="E33" s="543"/>
      <c r="F33" s="543"/>
      <c r="G33" s="543"/>
      <c r="H33" s="543"/>
      <c r="I33" s="543"/>
      <c r="J33" s="543"/>
      <c r="K33" s="543"/>
      <c r="L33" s="543"/>
      <c r="M33" s="543"/>
      <c r="N33" s="543"/>
      <c r="O33" s="543"/>
      <c r="P33" s="543"/>
      <c r="Q33" s="543"/>
      <c r="R33" s="543"/>
      <c r="S33" s="543"/>
      <c r="T33" s="543"/>
      <c r="U33" s="543"/>
      <c r="V33" s="543"/>
      <c r="W33" s="543"/>
      <c r="X33" s="543"/>
      <c r="Y33" s="544"/>
    </row>
    <row r="34" spans="1:59" ht="16.5" customHeight="1" thickBot="1" x14ac:dyDescent="0.25">
      <c r="A34" s="2045"/>
      <c r="B34" s="2045"/>
      <c r="C34" s="2044"/>
      <c r="D34" s="2044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5"/>
      <c r="R34" s="545"/>
      <c r="S34" s="545"/>
      <c r="T34" s="545"/>
      <c r="U34" s="545"/>
      <c r="V34" s="545"/>
      <c r="W34" s="545"/>
      <c r="X34" s="545"/>
      <c r="Y34" s="546"/>
    </row>
    <row r="35" spans="1:59" ht="23.25" customHeight="1" thickBot="1" x14ac:dyDescent="0.25">
      <c r="A35" s="2050" t="s">
        <v>148</v>
      </c>
      <c r="B35" s="2051"/>
      <c r="C35" s="2051"/>
      <c r="D35" s="2051"/>
      <c r="E35" s="2052"/>
      <c r="F35" s="2052"/>
      <c r="G35" s="2052"/>
      <c r="H35" s="2052"/>
      <c r="I35" s="2052"/>
      <c r="J35" s="2052"/>
      <c r="K35" s="2052"/>
      <c r="L35" s="2052"/>
      <c r="M35" s="2052"/>
      <c r="N35" s="2052"/>
      <c r="O35" s="2052"/>
      <c r="P35" s="2052"/>
      <c r="Q35" s="2052"/>
      <c r="R35" s="2052"/>
      <c r="S35" s="2052"/>
      <c r="T35" s="2052"/>
      <c r="U35" s="2052"/>
      <c r="V35" s="2052"/>
      <c r="W35" s="2052"/>
      <c r="X35" s="2052"/>
      <c r="Y35" s="2053"/>
    </row>
    <row r="36" spans="1:59" s="513" customFormat="1" ht="23.25" customHeight="1" x14ac:dyDescent="0.2">
      <c r="A36" s="453" t="s">
        <v>149</v>
      </c>
      <c r="B36" s="784" t="s">
        <v>385</v>
      </c>
      <c r="C36" s="785"/>
      <c r="D36" s="786">
        <v>1</v>
      </c>
      <c r="E36" s="785"/>
      <c r="F36" s="786"/>
      <c r="G36" s="787">
        <v>2</v>
      </c>
      <c r="H36" s="788">
        <f>G36*30</f>
        <v>60</v>
      </c>
      <c r="I36" s="789">
        <f>J36+K36+L36</f>
        <v>30</v>
      </c>
      <c r="J36" s="788">
        <v>15</v>
      </c>
      <c r="K36" s="786"/>
      <c r="L36" s="786">
        <v>15</v>
      </c>
      <c r="M36" s="790">
        <f>H36-I36</f>
        <v>30</v>
      </c>
      <c r="N36" s="791">
        <v>2</v>
      </c>
      <c r="O36" s="792"/>
      <c r="P36" s="793"/>
      <c r="Q36" s="477"/>
      <c r="R36" s="477"/>
      <c r="S36" s="477"/>
      <c r="T36" s="477"/>
      <c r="U36" s="477"/>
      <c r="V36" s="477"/>
      <c r="W36" s="477"/>
      <c r="X36" s="477"/>
      <c r="Y36" s="477"/>
    </row>
    <row r="37" spans="1:59" ht="19.5" customHeight="1" x14ac:dyDescent="0.2">
      <c r="A37" s="31" t="s">
        <v>150</v>
      </c>
      <c r="B37" s="765" t="s">
        <v>43</v>
      </c>
      <c r="C37" s="766"/>
      <c r="D37" s="750">
        <v>1</v>
      </c>
      <c r="E37" s="750"/>
      <c r="F37" s="794"/>
      <c r="G37" s="749">
        <v>2</v>
      </c>
      <c r="H37" s="769">
        <f>G37*30</f>
        <v>60</v>
      </c>
      <c r="I37" s="770">
        <f>J37+L37</f>
        <v>20</v>
      </c>
      <c r="J37" s="769">
        <v>14</v>
      </c>
      <c r="K37" s="750"/>
      <c r="L37" s="750">
        <v>6</v>
      </c>
      <c r="M37" s="795">
        <f>H37-I37</f>
        <v>40</v>
      </c>
      <c r="N37" s="796">
        <v>1.5</v>
      </c>
      <c r="O37" s="15"/>
      <c r="P37" s="15"/>
      <c r="Q37" s="156"/>
      <c r="R37" s="156"/>
      <c r="S37" s="175"/>
      <c r="T37" s="175"/>
      <c r="U37" s="175" t="s">
        <v>63</v>
      </c>
      <c r="V37" s="175" t="s">
        <v>63</v>
      </c>
      <c r="W37" s="175" t="s">
        <v>63</v>
      </c>
      <c r="X37" s="175" t="s">
        <v>63</v>
      </c>
      <c r="Y37" s="175" t="s">
        <v>63</v>
      </c>
    </row>
    <row r="38" spans="1:59" s="513" customFormat="1" ht="42" customHeight="1" thickBot="1" x14ac:dyDescent="0.25">
      <c r="A38" s="657" t="s">
        <v>151</v>
      </c>
      <c r="B38" s="245" t="s">
        <v>224</v>
      </c>
      <c r="C38" s="660"/>
      <c r="D38" s="254"/>
      <c r="E38" s="396"/>
      <c r="F38" s="396"/>
      <c r="G38" s="454">
        <f>G39+G40</f>
        <v>4</v>
      </c>
      <c r="H38" s="246">
        <f t="shared" ref="H38:H64" si="14">PRODUCT(G38,30)</f>
        <v>120</v>
      </c>
      <c r="I38" s="247">
        <f>SUM(J38+K38+L38)</f>
        <v>72</v>
      </c>
      <c r="J38" s="247">
        <f>SUM(J39:J40)</f>
        <v>45</v>
      </c>
      <c r="K38" s="246">
        <f>SUM(K39:K40)</f>
        <v>18</v>
      </c>
      <c r="L38" s="246">
        <f>SUM(L39:L40)</f>
        <v>9</v>
      </c>
      <c r="M38" s="391">
        <f t="shared" ref="M38:M44" si="15">H38-I38</f>
        <v>48</v>
      </c>
      <c r="N38" s="248"/>
      <c r="O38" s="249"/>
      <c r="P38" s="455"/>
      <c r="Q38" s="248"/>
      <c r="R38" s="257"/>
      <c r="S38" s="255"/>
      <c r="T38" s="256"/>
      <c r="U38" s="257"/>
      <c r="V38" s="255"/>
      <c r="W38" s="256"/>
      <c r="X38" s="257"/>
      <c r="Y38" s="255"/>
    </row>
    <row r="39" spans="1:59" ht="31.5" x14ac:dyDescent="0.2">
      <c r="A39" s="658" t="s">
        <v>153</v>
      </c>
      <c r="B39" s="259" t="s">
        <v>224</v>
      </c>
      <c r="C39" s="279"/>
      <c r="D39" s="15"/>
      <c r="E39" s="15"/>
      <c r="F39" s="15"/>
      <c r="G39" s="11">
        <v>1.5</v>
      </c>
      <c r="H39" s="15">
        <f t="shared" si="14"/>
        <v>45</v>
      </c>
      <c r="I39" s="23">
        <f t="shared" ref="I39:I64" si="16">SUM(J39+K39+L39)</f>
        <v>27</v>
      </c>
      <c r="J39" s="34">
        <v>18</v>
      </c>
      <c r="K39" s="11">
        <v>9</v>
      </c>
      <c r="L39" s="11"/>
      <c r="M39" s="19">
        <f t="shared" si="15"/>
        <v>18</v>
      </c>
      <c r="N39" s="159" t="s">
        <v>63</v>
      </c>
      <c r="O39" s="156" t="s">
        <v>63</v>
      </c>
      <c r="P39" s="160" t="s">
        <v>63</v>
      </c>
      <c r="Q39" s="159" t="s">
        <v>63</v>
      </c>
      <c r="R39" s="156">
        <v>3</v>
      </c>
      <c r="S39" s="160" t="s">
        <v>63</v>
      </c>
      <c r="T39" s="159" t="s">
        <v>63</v>
      </c>
      <c r="U39" s="156" t="s">
        <v>63</v>
      </c>
      <c r="V39" s="160" t="s">
        <v>63</v>
      </c>
      <c r="W39" s="159" t="s">
        <v>63</v>
      </c>
      <c r="X39" s="156" t="s">
        <v>63</v>
      </c>
      <c r="Y39" s="160" t="s">
        <v>63</v>
      </c>
      <c r="AV39" s="2076" t="s">
        <v>29</v>
      </c>
      <c r="AW39" s="2121"/>
      <c r="AX39" s="2122"/>
      <c r="AY39" s="2076" t="s">
        <v>30</v>
      </c>
      <c r="AZ39" s="2077"/>
      <c r="BA39" s="2078"/>
      <c r="BB39" s="2076" t="s">
        <v>31</v>
      </c>
      <c r="BC39" s="2077"/>
      <c r="BD39" s="2078"/>
      <c r="BE39" s="2076" t="s">
        <v>32</v>
      </c>
      <c r="BF39" s="2077"/>
      <c r="BG39" s="2078"/>
    </row>
    <row r="40" spans="1:59" ht="32.25" thickBot="1" x14ac:dyDescent="0.25">
      <c r="A40" s="657" t="s">
        <v>154</v>
      </c>
      <c r="B40" s="259" t="s">
        <v>224</v>
      </c>
      <c r="C40" s="279">
        <v>6</v>
      </c>
      <c r="D40" s="15"/>
      <c r="E40" s="15"/>
      <c r="F40" s="15"/>
      <c r="G40" s="11">
        <v>2.5</v>
      </c>
      <c r="H40" s="15">
        <f t="shared" si="14"/>
        <v>75</v>
      </c>
      <c r="I40" s="23">
        <f t="shared" si="16"/>
        <v>45</v>
      </c>
      <c r="J40" s="34">
        <v>27</v>
      </c>
      <c r="K40" s="11">
        <v>9</v>
      </c>
      <c r="L40" s="11">
        <v>9</v>
      </c>
      <c r="M40" s="19">
        <f t="shared" si="15"/>
        <v>30</v>
      </c>
      <c r="N40" s="159" t="s">
        <v>63</v>
      </c>
      <c r="O40" s="156" t="s">
        <v>63</v>
      </c>
      <c r="P40" s="160" t="s">
        <v>63</v>
      </c>
      <c r="Q40" s="159" t="s">
        <v>63</v>
      </c>
      <c r="R40" s="156" t="s">
        <v>63</v>
      </c>
      <c r="S40" s="166">
        <v>5</v>
      </c>
      <c r="T40" s="159" t="s">
        <v>63</v>
      </c>
      <c r="U40" s="156" t="s">
        <v>63</v>
      </c>
      <c r="V40" s="160" t="s">
        <v>63</v>
      </c>
      <c r="W40" s="159" t="s">
        <v>63</v>
      </c>
      <c r="X40" s="156" t="s">
        <v>63</v>
      </c>
      <c r="Y40" s="160" t="s">
        <v>63</v>
      </c>
      <c r="AV40" s="2123"/>
      <c r="AW40" s="2124"/>
      <c r="AX40" s="2125"/>
      <c r="AY40" s="2079"/>
      <c r="AZ40" s="2080"/>
      <c r="BA40" s="2081"/>
      <c r="BB40" s="2079"/>
      <c r="BC40" s="2080"/>
      <c r="BD40" s="2081"/>
      <c r="BE40" s="2079"/>
      <c r="BF40" s="2080"/>
      <c r="BG40" s="2081"/>
    </row>
    <row r="41" spans="1:59" ht="15.75" x14ac:dyDescent="0.2">
      <c r="A41" s="658" t="s">
        <v>152</v>
      </c>
      <c r="B41" s="17" t="s">
        <v>222</v>
      </c>
      <c r="C41" s="279"/>
      <c r="D41" s="15"/>
      <c r="E41" s="15"/>
      <c r="F41" s="15"/>
      <c r="G41" s="32">
        <f>G42+G43+G44</f>
        <v>6.5</v>
      </c>
      <c r="H41" s="80">
        <f t="shared" si="14"/>
        <v>195</v>
      </c>
      <c r="I41" s="81">
        <f>SUM(J41+K41+L41)</f>
        <v>99</v>
      </c>
      <c r="J41" s="81">
        <f>J42+J43+J44</f>
        <v>33</v>
      </c>
      <c r="K41" s="81">
        <f>K42+K43+K44</f>
        <v>66</v>
      </c>
      <c r="L41" s="80"/>
      <c r="M41" s="82">
        <f t="shared" si="15"/>
        <v>96</v>
      </c>
      <c r="N41" s="159"/>
      <c r="O41" s="156"/>
      <c r="P41" s="160"/>
      <c r="Q41" s="159"/>
      <c r="R41" s="175"/>
      <c r="S41" s="176"/>
      <c r="T41" s="177"/>
      <c r="U41" s="175"/>
      <c r="V41" s="176"/>
      <c r="W41" s="177"/>
      <c r="X41" s="175"/>
      <c r="Y41" s="176"/>
      <c r="AV41" s="152">
        <v>1</v>
      </c>
      <c r="AW41" s="152">
        <v>2</v>
      </c>
      <c r="AX41" s="152">
        <v>3</v>
      </c>
      <c r="AY41" s="152">
        <v>4</v>
      </c>
      <c r="AZ41" s="152">
        <v>5</v>
      </c>
      <c r="BA41" s="152">
        <v>6</v>
      </c>
      <c r="BB41" s="152">
        <v>7</v>
      </c>
      <c r="BC41" s="152">
        <v>8</v>
      </c>
      <c r="BD41" s="152">
        <v>9</v>
      </c>
      <c r="BE41" s="152">
        <v>10</v>
      </c>
      <c r="BF41" s="152">
        <v>11</v>
      </c>
      <c r="BG41" s="153">
        <v>12</v>
      </c>
    </row>
    <row r="42" spans="1:59" ht="15.75" x14ac:dyDescent="0.2">
      <c r="A42" s="658" t="s">
        <v>156</v>
      </c>
      <c r="B42" s="259" t="s">
        <v>222</v>
      </c>
      <c r="C42" s="279"/>
      <c r="D42" s="15">
        <v>1</v>
      </c>
      <c r="E42" s="16"/>
      <c r="F42" s="16"/>
      <c r="G42" s="11">
        <v>3</v>
      </c>
      <c r="H42" s="15">
        <f t="shared" si="14"/>
        <v>90</v>
      </c>
      <c r="I42" s="23">
        <v>45</v>
      </c>
      <c r="J42" s="34">
        <v>15</v>
      </c>
      <c r="K42" s="11">
        <v>30</v>
      </c>
      <c r="L42" s="11"/>
      <c r="M42" s="19">
        <f t="shared" si="15"/>
        <v>45</v>
      </c>
      <c r="N42" s="159">
        <f>I42/15</f>
        <v>3</v>
      </c>
      <c r="O42" s="156" t="s">
        <v>63</v>
      </c>
      <c r="P42" s="160" t="s">
        <v>63</v>
      </c>
      <c r="Q42" s="159" t="s">
        <v>63</v>
      </c>
      <c r="R42" s="156" t="s">
        <v>63</v>
      </c>
      <c r="S42" s="160" t="s">
        <v>63</v>
      </c>
      <c r="T42" s="159" t="s">
        <v>63</v>
      </c>
      <c r="U42" s="156" t="s">
        <v>63</v>
      </c>
      <c r="V42" s="160" t="s">
        <v>63</v>
      </c>
      <c r="W42" s="159" t="s">
        <v>63</v>
      </c>
      <c r="X42" s="156" t="s">
        <v>63</v>
      </c>
      <c r="Y42" s="160" t="s">
        <v>63</v>
      </c>
      <c r="AU42" t="s">
        <v>447</v>
      </c>
      <c r="AV42">
        <f>COUNTIF($C$36:$C$64,AV$5)</f>
        <v>2</v>
      </c>
      <c r="AW42">
        <f t="shared" ref="AW42:BG42" si="17">COUNTIF($C$36:$C$64,AW$5)</f>
        <v>1</v>
      </c>
      <c r="AX42">
        <f t="shared" si="17"/>
        <v>2</v>
      </c>
      <c r="AY42">
        <f t="shared" si="17"/>
        <v>2</v>
      </c>
      <c r="AZ42">
        <f t="shared" si="17"/>
        <v>0</v>
      </c>
      <c r="BA42">
        <f t="shared" si="17"/>
        <v>1</v>
      </c>
      <c r="BB42">
        <f t="shared" si="17"/>
        <v>0</v>
      </c>
      <c r="BC42">
        <f t="shared" si="17"/>
        <v>0</v>
      </c>
      <c r="BD42">
        <f t="shared" si="17"/>
        <v>0</v>
      </c>
      <c r="BE42">
        <f t="shared" si="17"/>
        <v>1</v>
      </c>
      <c r="BF42">
        <f t="shared" si="17"/>
        <v>1</v>
      </c>
      <c r="BG42">
        <f t="shared" si="17"/>
        <v>0</v>
      </c>
    </row>
    <row r="43" spans="1:59" ht="15.75" x14ac:dyDescent="0.2">
      <c r="A43" s="658" t="s">
        <v>157</v>
      </c>
      <c r="B43" s="259" t="s">
        <v>222</v>
      </c>
      <c r="C43" s="279"/>
      <c r="D43" s="15"/>
      <c r="E43" s="16"/>
      <c r="F43" s="16"/>
      <c r="G43" s="11">
        <v>1.5</v>
      </c>
      <c r="H43" s="15">
        <f t="shared" si="14"/>
        <v>45</v>
      </c>
      <c r="I43" s="23">
        <f t="shared" si="16"/>
        <v>27</v>
      </c>
      <c r="J43" s="34">
        <v>9</v>
      </c>
      <c r="K43" s="11">
        <v>18</v>
      </c>
      <c r="L43" s="11"/>
      <c r="M43" s="19">
        <f t="shared" si="15"/>
        <v>18</v>
      </c>
      <c r="N43" s="159" t="s">
        <v>63</v>
      </c>
      <c r="O43" s="156">
        <f>I43/9</f>
        <v>3</v>
      </c>
      <c r="P43" s="160" t="s">
        <v>63</v>
      </c>
      <c r="Q43" s="159" t="s">
        <v>63</v>
      </c>
      <c r="R43" s="156" t="s">
        <v>63</v>
      </c>
      <c r="S43" s="160" t="s">
        <v>63</v>
      </c>
      <c r="T43" s="159" t="s">
        <v>63</v>
      </c>
      <c r="U43" s="156" t="s">
        <v>63</v>
      </c>
      <c r="V43" s="160" t="s">
        <v>63</v>
      </c>
      <c r="W43" s="159" t="s">
        <v>63</v>
      </c>
      <c r="X43" s="156" t="s">
        <v>63</v>
      </c>
      <c r="Y43" s="160" t="s">
        <v>63</v>
      </c>
      <c r="AU43" t="s">
        <v>448</v>
      </c>
      <c r="AV43">
        <f>COUNTIF($D$36:$D$64,AV$5)</f>
        <v>4</v>
      </c>
      <c r="AW43">
        <f>COUNTIF($D$36:$D$64,AW$5)</f>
        <v>1</v>
      </c>
      <c r="AX43">
        <f>COUNTIF($D$36:$D$64,AX$5)+1</f>
        <v>2</v>
      </c>
      <c r="AY43">
        <f t="shared" ref="AY43:BG43" si="18">COUNTIF($D$36:$D$64,AY$5)</f>
        <v>0</v>
      </c>
      <c r="AZ43">
        <f t="shared" si="18"/>
        <v>1</v>
      </c>
      <c r="BA43">
        <f t="shared" si="18"/>
        <v>0</v>
      </c>
      <c r="BB43">
        <f t="shared" si="18"/>
        <v>0</v>
      </c>
      <c r="BC43">
        <f t="shared" si="18"/>
        <v>0</v>
      </c>
      <c r="BD43">
        <f t="shared" si="18"/>
        <v>0</v>
      </c>
      <c r="BE43">
        <f t="shared" si="18"/>
        <v>0</v>
      </c>
      <c r="BF43">
        <f t="shared" si="18"/>
        <v>1</v>
      </c>
      <c r="BG43">
        <f t="shared" si="18"/>
        <v>1</v>
      </c>
    </row>
    <row r="44" spans="1:59" ht="15.75" x14ac:dyDescent="0.2">
      <c r="A44" s="658" t="s">
        <v>158</v>
      </c>
      <c r="B44" s="259" t="s">
        <v>222</v>
      </c>
      <c r="C44" s="279">
        <v>3</v>
      </c>
      <c r="D44" s="15"/>
      <c r="E44" s="15"/>
      <c r="F44" s="15"/>
      <c r="G44" s="11">
        <v>2</v>
      </c>
      <c r="H44" s="15">
        <f t="shared" si="14"/>
        <v>60</v>
      </c>
      <c r="I44" s="23">
        <f t="shared" si="16"/>
        <v>27</v>
      </c>
      <c r="J44" s="34">
        <v>9</v>
      </c>
      <c r="K44" s="11">
        <v>18</v>
      </c>
      <c r="L44" s="11"/>
      <c r="M44" s="19">
        <f t="shared" si="15"/>
        <v>33</v>
      </c>
      <c r="N44" s="159" t="s">
        <v>63</v>
      </c>
      <c r="O44" s="156" t="s">
        <v>63</v>
      </c>
      <c r="P44" s="160">
        <f>I44/9</f>
        <v>3</v>
      </c>
      <c r="Q44" s="159" t="s">
        <v>63</v>
      </c>
      <c r="R44" s="156" t="s">
        <v>63</v>
      </c>
      <c r="S44" s="160" t="s">
        <v>63</v>
      </c>
      <c r="T44" s="159" t="s">
        <v>63</v>
      </c>
      <c r="U44" s="156" t="s">
        <v>63</v>
      </c>
      <c r="V44" s="160" t="s">
        <v>63</v>
      </c>
      <c r="W44" s="159" t="s">
        <v>63</v>
      </c>
      <c r="X44" s="156" t="s">
        <v>63</v>
      </c>
      <c r="Y44" s="160" t="s">
        <v>63</v>
      </c>
    </row>
    <row r="45" spans="1:59" ht="15.75" x14ac:dyDescent="0.2">
      <c r="A45" s="659" t="s">
        <v>155</v>
      </c>
      <c r="B45" s="17" t="s">
        <v>303</v>
      </c>
      <c r="C45" s="661"/>
      <c r="D45" s="84"/>
      <c r="E45" s="84"/>
      <c r="F45" s="84"/>
      <c r="G45" s="24">
        <f>G46+G47+G48+G49</f>
        <v>16</v>
      </c>
      <c r="H45" s="80">
        <f t="shared" si="14"/>
        <v>480</v>
      </c>
      <c r="I45" s="81">
        <f>SUM(J45+K45+L45)</f>
        <v>258</v>
      </c>
      <c r="J45" s="85">
        <f>J46+J49+J47+J48</f>
        <v>129</v>
      </c>
      <c r="K45" s="85">
        <f>K46+K49+K47+K48</f>
        <v>15</v>
      </c>
      <c r="L45" s="85">
        <f>L46+L49+L47+L48</f>
        <v>114</v>
      </c>
      <c r="M45" s="86">
        <f>SUM(M46:M49)</f>
        <v>222</v>
      </c>
      <c r="N45" s="178"/>
      <c r="O45" s="179"/>
      <c r="P45" s="180"/>
      <c r="Q45" s="178"/>
      <c r="R45" s="181"/>
      <c r="S45" s="182"/>
      <c r="T45" s="183"/>
      <c r="U45" s="181"/>
      <c r="V45" s="182"/>
      <c r="W45" s="183"/>
      <c r="X45" s="181"/>
      <c r="Y45" s="182"/>
    </row>
    <row r="46" spans="1:59" ht="15.75" x14ac:dyDescent="0.2">
      <c r="A46" s="659" t="s">
        <v>386</v>
      </c>
      <c r="B46" s="259" t="s">
        <v>303</v>
      </c>
      <c r="C46" s="279"/>
      <c r="D46" s="15">
        <v>1</v>
      </c>
      <c r="E46" s="16"/>
      <c r="F46" s="16"/>
      <c r="G46" s="11">
        <v>5.5</v>
      </c>
      <c r="H46" s="15">
        <f t="shared" si="14"/>
        <v>165</v>
      </c>
      <c r="I46" s="23">
        <f>J46+L46</f>
        <v>90</v>
      </c>
      <c r="J46" s="34">
        <v>45</v>
      </c>
      <c r="K46" s="11"/>
      <c r="L46" s="11">
        <v>45</v>
      </c>
      <c r="M46" s="19">
        <f t="shared" ref="M46:M51" si="19">H46-I46</f>
        <v>75</v>
      </c>
      <c r="N46" s="159">
        <v>6</v>
      </c>
      <c r="O46" s="156" t="s">
        <v>63</v>
      </c>
      <c r="P46" s="160" t="s">
        <v>63</v>
      </c>
      <c r="Q46" s="159" t="s">
        <v>63</v>
      </c>
      <c r="R46" s="156" t="s">
        <v>63</v>
      </c>
      <c r="S46" s="160" t="s">
        <v>63</v>
      </c>
      <c r="T46" s="159" t="s">
        <v>63</v>
      </c>
      <c r="U46" s="156" t="s">
        <v>63</v>
      </c>
      <c r="V46" s="160" t="s">
        <v>63</v>
      </c>
      <c r="W46" s="159" t="s">
        <v>63</v>
      </c>
      <c r="X46" s="156" t="s">
        <v>63</v>
      </c>
      <c r="Y46" s="160" t="s">
        <v>63</v>
      </c>
    </row>
    <row r="47" spans="1:59" ht="15.75" x14ac:dyDescent="0.2">
      <c r="A47" s="659" t="s">
        <v>387</v>
      </c>
      <c r="B47" s="259" t="s">
        <v>303</v>
      </c>
      <c r="C47" s="279">
        <v>2</v>
      </c>
      <c r="D47" s="15"/>
      <c r="E47" s="16"/>
      <c r="F47" s="16"/>
      <c r="G47" s="11">
        <v>3.5</v>
      </c>
      <c r="H47" s="15">
        <f t="shared" si="14"/>
        <v>105</v>
      </c>
      <c r="I47" s="23">
        <f t="shared" si="16"/>
        <v>54</v>
      </c>
      <c r="J47" s="34">
        <v>27</v>
      </c>
      <c r="K47" s="11"/>
      <c r="L47" s="11">
        <v>27</v>
      </c>
      <c r="M47" s="19">
        <f t="shared" si="19"/>
        <v>51</v>
      </c>
      <c r="N47" s="159" t="s">
        <v>63</v>
      </c>
      <c r="O47" s="156">
        <f>I47/9</f>
        <v>6</v>
      </c>
      <c r="P47" s="160" t="s">
        <v>63</v>
      </c>
      <c r="Q47" s="159" t="s">
        <v>63</v>
      </c>
      <c r="R47" s="156" t="s">
        <v>63</v>
      </c>
      <c r="S47" s="160" t="s">
        <v>63</v>
      </c>
      <c r="T47" s="159" t="s">
        <v>63</v>
      </c>
      <c r="U47" s="156" t="s">
        <v>63</v>
      </c>
      <c r="V47" s="160" t="s">
        <v>63</v>
      </c>
      <c r="W47" s="159" t="s">
        <v>63</v>
      </c>
      <c r="X47" s="156" t="s">
        <v>63</v>
      </c>
      <c r="Y47" s="160" t="s">
        <v>63</v>
      </c>
    </row>
    <row r="48" spans="1:59" ht="15.75" x14ac:dyDescent="0.2">
      <c r="A48" s="659" t="s">
        <v>388</v>
      </c>
      <c r="B48" s="259" t="s">
        <v>303</v>
      </c>
      <c r="C48" s="279"/>
      <c r="D48" s="15">
        <v>3</v>
      </c>
      <c r="E48" s="15"/>
      <c r="F48" s="15"/>
      <c r="G48" s="11">
        <v>3.5</v>
      </c>
      <c r="H48" s="15">
        <f t="shared" si="14"/>
        <v>105</v>
      </c>
      <c r="I48" s="23">
        <f t="shared" si="16"/>
        <v>54</v>
      </c>
      <c r="J48" s="34">
        <v>27</v>
      </c>
      <c r="K48" s="11"/>
      <c r="L48" s="11">
        <v>27</v>
      </c>
      <c r="M48" s="19">
        <f t="shared" si="19"/>
        <v>51</v>
      </c>
      <c r="N48" s="159" t="s">
        <v>63</v>
      </c>
      <c r="O48" s="156" t="s">
        <v>63</v>
      </c>
      <c r="P48" s="160">
        <f>I48/9</f>
        <v>6</v>
      </c>
      <c r="Q48" s="159" t="s">
        <v>63</v>
      </c>
      <c r="R48" s="156" t="s">
        <v>63</v>
      </c>
      <c r="S48" s="160" t="s">
        <v>63</v>
      </c>
      <c r="T48" s="159" t="s">
        <v>63</v>
      </c>
      <c r="U48" s="156" t="s">
        <v>63</v>
      </c>
      <c r="V48" s="160" t="s">
        <v>63</v>
      </c>
      <c r="W48" s="159" t="s">
        <v>63</v>
      </c>
      <c r="X48" s="156" t="s">
        <v>63</v>
      </c>
      <c r="Y48" s="160" t="s">
        <v>63</v>
      </c>
    </row>
    <row r="49" spans="1:25" ht="15.75" x14ac:dyDescent="0.2">
      <c r="A49" s="659" t="s">
        <v>389</v>
      </c>
      <c r="B49" s="259" t="s">
        <v>303</v>
      </c>
      <c r="C49" s="306">
        <v>4</v>
      </c>
      <c r="D49" s="79"/>
      <c r="E49" s="15"/>
      <c r="F49" s="15"/>
      <c r="G49" s="750">
        <v>3.5</v>
      </c>
      <c r="H49" s="15">
        <f t="shared" si="14"/>
        <v>105</v>
      </c>
      <c r="I49" s="23">
        <f t="shared" si="16"/>
        <v>60</v>
      </c>
      <c r="J49" s="34">
        <v>30</v>
      </c>
      <c r="K49" s="11">
        <v>15</v>
      </c>
      <c r="L49" s="11">
        <v>15</v>
      </c>
      <c r="M49" s="19">
        <f t="shared" si="19"/>
        <v>45</v>
      </c>
      <c r="N49" s="159" t="s">
        <v>63</v>
      </c>
      <c r="O49" s="156" t="s">
        <v>63</v>
      </c>
      <c r="P49" s="160" t="s">
        <v>63</v>
      </c>
      <c r="Q49" s="159">
        <f>I49/15</f>
        <v>4</v>
      </c>
      <c r="R49" s="175" t="s">
        <v>63</v>
      </c>
      <c r="S49" s="176" t="s">
        <v>63</v>
      </c>
      <c r="T49" s="177" t="s">
        <v>63</v>
      </c>
      <c r="U49" s="175" t="s">
        <v>63</v>
      </c>
      <c r="V49" s="176" t="s">
        <v>63</v>
      </c>
      <c r="W49" s="177" t="s">
        <v>63</v>
      </c>
      <c r="X49" s="175" t="s">
        <v>63</v>
      </c>
      <c r="Y49" s="176" t="s">
        <v>63</v>
      </c>
    </row>
    <row r="50" spans="1:25" ht="15.75" x14ac:dyDescent="0.2">
      <c r="A50" s="78" t="s">
        <v>159</v>
      </c>
      <c r="B50" s="478" t="s">
        <v>66</v>
      </c>
      <c r="C50" s="79"/>
      <c r="D50" s="11">
        <v>11</v>
      </c>
      <c r="E50" s="15"/>
      <c r="F50" s="15"/>
      <c r="G50" s="11">
        <v>3</v>
      </c>
      <c r="H50" s="15">
        <f t="shared" si="14"/>
        <v>90</v>
      </c>
      <c r="I50" s="23">
        <v>30</v>
      </c>
      <c r="J50" s="34">
        <v>20</v>
      </c>
      <c r="K50" s="11">
        <v>10</v>
      </c>
      <c r="L50" s="11"/>
      <c r="M50" s="19">
        <f t="shared" si="19"/>
        <v>60</v>
      </c>
      <c r="N50" s="159"/>
      <c r="O50" s="156"/>
      <c r="P50" s="160"/>
      <c r="Q50" s="159"/>
      <c r="R50" s="175"/>
      <c r="S50" s="176"/>
      <c r="T50" s="177"/>
      <c r="U50" s="175"/>
      <c r="V50" s="176"/>
      <c r="W50" s="177"/>
      <c r="X50" s="175">
        <v>3</v>
      </c>
      <c r="Y50" s="176"/>
    </row>
    <row r="51" spans="1:25" ht="31.5" x14ac:dyDescent="0.2">
      <c r="A51" s="78" t="s">
        <v>160</v>
      </c>
      <c r="B51" s="17" t="s">
        <v>58</v>
      </c>
      <c r="C51" s="11"/>
      <c r="D51" s="11">
        <v>12</v>
      </c>
      <c r="E51" s="15"/>
      <c r="F51" s="15"/>
      <c r="G51" s="24">
        <v>3</v>
      </c>
      <c r="H51" s="80">
        <f t="shared" si="14"/>
        <v>90</v>
      </c>
      <c r="I51" s="80">
        <v>30</v>
      </c>
      <c r="J51" s="85">
        <v>20</v>
      </c>
      <c r="K51" s="32"/>
      <c r="L51" s="32">
        <v>10</v>
      </c>
      <c r="M51" s="82">
        <f t="shared" si="19"/>
        <v>60</v>
      </c>
      <c r="N51" s="159"/>
      <c r="O51" s="156"/>
      <c r="P51" s="160"/>
      <c r="Q51" s="159"/>
      <c r="R51" s="156"/>
      <c r="S51" s="166"/>
      <c r="T51" s="159"/>
      <c r="U51" s="156"/>
      <c r="V51" s="160"/>
      <c r="W51" s="159"/>
      <c r="X51" s="156"/>
      <c r="Y51" s="160">
        <v>3</v>
      </c>
    </row>
    <row r="52" spans="1:25" ht="15.75" x14ac:dyDescent="0.2">
      <c r="A52" s="78" t="s">
        <v>161</v>
      </c>
      <c r="B52" s="17" t="s">
        <v>77</v>
      </c>
      <c r="C52" s="15"/>
      <c r="D52" s="15"/>
      <c r="E52" s="15"/>
      <c r="F52" s="15"/>
      <c r="G52" s="175">
        <f>G53+G54+G55</f>
        <v>6.5</v>
      </c>
      <c r="H52" s="80">
        <f t="shared" si="14"/>
        <v>195</v>
      </c>
      <c r="I52" s="81">
        <f>SUM(J52+K52+L52)</f>
        <v>114</v>
      </c>
      <c r="J52" s="81">
        <f>J53+J54+J55</f>
        <v>30</v>
      </c>
      <c r="K52" s="81">
        <f>K53+K54+K55</f>
        <v>0</v>
      </c>
      <c r="L52" s="81">
        <f>L53+L54+L55</f>
        <v>84</v>
      </c>
      <c r="M52" s="87">
        <f>M53+M54+M55</f>
        <v>81</v>
      </c>
      <c r="N52" s="159"/>
      <c r="O52" s="156"/>
      <c r="P52" s="160"/>
      <c r="Q52" s="159"/>
      <c r="R52" s="175"/>
      <c r="S52" s="176"/>
      <c r="T52" s="177"/>
      <c r="U52" s="175"/>
      <c r="V52" s="176"/>
      <c r="W52" s="177"/>
      <c r="X52" s="175"/>
      <c r="Y52" s="176"/>
    </row>
    <row r="53" spans="1:25" ht="15.75" x14ac:dyDescent="0.2">
      <c r="A53" s="78" t="s">
        <v>390</v>
      </c>
      <c r="B53" s="17" t="s">
        <v>77</v>
      </c>
      <c r="C53" s="15">
        <v>1</v>
      </c>
      <c r="D53" s="15"/>
      <c r="E53" s="15"/>
      <c r="F53" s="15"/>
      <c r="G53" s="750">
        <v>3.5</v>
      </c>
      <c r="H53" s="80">
        <f t="shared" si="14"/>
        <v>105</v>
      </c>
      <c r="I53" s="23">
        <f t="shared" si="16"/>
        <v>60</v>
      </c>
      <c r="J53" s="34">
        <v>30</v>
      </c>
      <c r="K53" s="11"/>
      <c r="L53" s="11">
        <v>30</v>
      </c>
      <c r="M53" s="88">
        <f t="shared" ref="M53:M59" si="20">H53-I53</f>
        <v>45</v>
      </c>
      <c r="N53" s="159">
        <f>I53/15</f>
        <v>4</v>
      </c>
      <c r="O53" s="156" t="s">
        <v>63</v>
      </c>
      <c r="P53" s="160" t="s">
        <v>63</v>
      </c>
      <c r="Q53" s="159" t="s">
        <v>63</v>
      </c>
      <c r="R53" s="156" t="s">
        <v>63</v>
      </c>
      <c r="S53" s="160" t="s">
        <v>63</v>
      </c>
      <c r="T53" s="159" t="s">
        <v>63</v>
      </c>
      <c r="U53" s="156" t="s">
        <v>63</v>
      </c>
      <c r="V53" s="160" t="s">
        <v>63</v>
      </c>
      <c r="W53" s="159" t="s">
        <v>63</v>
      </c>
      <c r="X53" s="156" t="s">
        <v>63</v>
      </c>
      <c r="Y53" s="160" t="s">
        <v>63</v>
      </c>
    </row>
    <row r="54" spans="1:25" ht="26.25" customHeight="1" x14ac:dyDescent="0.2">
      <c r="A54" s="78" t="s">
        <v>391</v>
      </c>
      <c r="B54" s="17" t="s">
        <v>77</v>
      </c>
      <c r="C54" s="15"/>
      <c r="D54" s="15">
        <v>2</v>
      </c>
      <c r="E54" s="15"/>
      <c r="F54" s="15"/>
      <c r="G54" s="11">
        <v>1.5</v>
      </c>
      <c r="H54" s="80">
        <f t="shared" si="14"/>
        <v>45</v>
      </c>
      <c r="I54" s="23">
        <v>27</v>
      </c>
      <c r="J54" s="34"/>
      <c r="K54" s="11"/>
      <c r="L54" s="11">
        <v>27</v>
      </c>
      <c r="M54" s="19">
        <f t="shared" si="20"/>
        <v>18</v>
      </c>
      <c r="N54" s="159" t="s">
        <v>63</v>
      </c>
      <c r="O54" s="156">
        <v>3</v>
      </c>
      <c r="P54" s="160" t="s">
        <v>63</v>
      </c>
      <c r="Q54" s="159" t="s">
        <v>63</v>
      </c>
      <c r="R54" s="156" t="s">
        <v>63</v>
      </c>
      <c r="S54" s="160" t="s">
        <v>63</v>
      </c>
      <c r="T54" s="159" t="s">
        <v>63</v>
      </c>
      <c r="U54" s="156" t="s">
        <v>63</v>
      </c>
      <c r="V54" s="160" t="s">
        <v>63</v>
      </c>
      <c r="W54" s="159" t="s">
        <v>63</v>
      </c>
      <c r="X54" s="156" t="s">
        <v>63</v>
      </c>
      <c r="Y54" s="160" t="s">
        <v>63</v>
      </c>
    </row>
    <row r="55" spans="1:25" ht="15.75" x14ac:dyDescent="0.2">
      <c r="A55" s="78" t="s">
        <v>392</v>
      </c>
      <c r="B55" s="17" t="s">
        <v>77</v>
      </c>
      <c r="C55" s="15"/>
      <c r="D55" s="15" t="s">
        <v>221</v>
      </c>
      <c r="E55" s="15"/>
      <c r="F55" s="15"/>
      <c r="G55" s="11">
        <v>1.5</v>
      </c>
      <c r="H55" s="80">
        <f t="shared" si="14"/>
        <v>45</v>
      </c>
      <c r="I55" s="23">
        <f t="shared" si="16"/>
        <v>27</v>
      </c>
      <c r="J55" s="34"/>
      <c r="K55" s="11"/>
      <c r="L55" s="11">
        <v>27</v>
      </c>
      <c r="M55" s="19">
        <f t="shared" si="20"/>
        <v>18</v>
      </c>
      <c r="N55" s="159" t="s">
        <v>63</v>
      </c>
      <c r="O55" s="156" t="s">
        <v>63</v>
      </c>
      <c r="P55" s="160">
        <f>I55/9</f>
        <v>3</v>
      </c>
      <c r="Q55" s="159"/>
      <c r="R55" s="156"/>
      <c r="S55" s="160"/>
      <c r="T55" s="159"/>
      <c r="U55" s="156"/>
      <c r="V55" s="160"/>
      <c r="W55" s="159"/>
      <c r="X55" s="156"/>
      <c r="Y55" s="160"/>
    </row>
    <row r="56" spans="1:25" ht="31.5" x14ac:dyDescent="0.2">
      <c r="A56" s="78" t="s">
        <v>162</v>
      </c>
      <c r="B56" s="17" t="s">
        <v>190</v>
      </c>
      <c r="C56" s="11"/>
      <c r="D56" s="11"/>
      <c r="E56" s="15"/>
      <c r="F56" s="15"/>
      <c r="G56" s="32">
        <f t="shared" ref="G56:M56" si="21">SUM(G57+G58)</f>
        <v>3.5</v>
      </c>
      <c r="H56" s="32">
        <f t="shared" si="21"/>
        <v>105</v>
      </c>
      <c r="I56" s="32">
        <f t="shared" si="21"/>
        <v>51</v>
      </c>
      <c r="J56" s="32">
        <f t="shared" si="21"/>
        <v>34</v>
      </c>
      <c r="K56" s="32">
        <f t="shared" si="21"/>
        <v>9</v>
      </c>
      <c r="L56" s="32">
        <f t="shared" si="21"/>
        <v>8</v>
      </c>
      <c r="M56" s="32">
        <f t="shared" si="21"/>
        <v>54</v>
      </c>
      <c r="N56" s="159"/>
      <c r="O56" s="156"/>
      <c r="P56" s="160"/>
      <c r="Q56" s="159"/>
      <c r="R56" s="156"/>
      <c r="S56" s="160"/>
      <c r="T56" s="159"/>
      <c r="U56" s="156"/>
      <c r="V56" s="160"/>
      <c r="W56" s="159"/>
      <c r="X56" s="156"/>
      <c r="Y56" s="160"/>
    </row>
    <row r="57" spans="1:25" ht="15.75" x14ac:dyDescent="0.2">
      <c r="A57" s="78" t="s">
        <v>192</v>
      </c>
      <c r="B57" s="17" t="s">
        <v>191</v>
      </c>
      <c r="C57" s="11"/>
      <c r="D57" s="11">
        <v>5</v>
      </c>
      <c r="E57" s="15"/>
      <c r="F57" s="15"/>
      <c r="G57" s="750">
        <v>1.5</v>
      </c>
      <c r="H57" s="15">
        <f t="shared" si="14"/>
        <v>45</v>
      </c>
      <c r="I57" s="23">
        <f t="shared" si="16"/>
        <v>24</v>
      </c>
      <c r="J57" s="34">
        <v>16</v>
      </c>
      <c r="K57" s="11"/>
      <c r="L57" s="11">
        <v>8</v>
      </c>
      <c r="M57" s="19">
        <f t="shared" si="20"/>
        <v>21</v>
      </c>
      <c r="N57" s="159"/>
      <c r="O57" s="156"/>
      <c r="P57" s="160"/>
      <c r="Q57" s="159"/>
      <c r="R57" s="156">
        <v>3</v>
      </c>
      <c r="S57" s="160"/>
      <c r="T57" s="159"/>
      <c r="U57" s="156"/>
      <c r="V57" s="160"/>
      <c r="W57" s="159"/>
      <c r="X57" s="156"/>
      <c r="Y57" s="160"/>
    </row>
    <row r="58" spans="1:25" ht="15.75" x14ac:dyDescent="0.2">
      <c r="A58" s="78" t="s">
        <v>193</v>
      </c>
      <c r="B58" s="17" t="s">
        <v>189</v>
      </c>
      <c r="C58" s="11">
        <v>11</v>
      </c>
      <c r="D58" s="11"/>
      <c r="E58" s="15"/>
      <c r="F58" s="15"/>
      <c r="G58" s="11">
        <v>2</v>
      </c>
      <c r="H58" s="15">
        <f t="shared" si="14"/>
        <v>60</v>
      </c>
      <c r="I58" s="23">
        <f t="shared" si="16"/>
        <v>27</v>
      </c>
      <c r="J58" s="34">
        <v>18</v>
      </c>
      <c r="K58" s="11">
        <v>9</v>
      </c>
      <c r="L58" s="11"/>
      <c r="M58" s="19">
        <f t="shared" si="20"/>
        <v>33</v>
      </c>
      <c r="N58" s="159"/>
      <c r="O58" s="156"/>
      <c r="P58" s="160"/>
      <c r="Q58" s="159"/>
      <c r="R58" s="156"/>
      <c r="S58" s="160"/>
      <c r="T58" s="159"/>
      <c r="U58" s="156"/>
      <c r="V58" s="160"/>
      <c r="W58" s="159"/>
      <c r="X58" s="156">
        <v>3</v>
      </c>
      <c r="Y58" s="160"/>
    </row>
    <row r="59" spans="1:25" ht="31.5" x14ac:dyDescent="0.2">
      <c r="A59" s="78" t="s">
        <v>163</v>
      </c>
      <c r="B59" s="42" t="s">
        <v>307</v>
      </c>
      <c r="C59" s="15">
        <v>10</v>
      </c>
      <c r="D59" s="15"/>
      <c r="E59" s="15"/>
      <c r="F59" s="15"/>
      <c r="G59" s="32">
        <v>3</v>
      </c>
      <c r="H59" s="80">
        <f t="shared" si="14"/>
        <v>90</v>
      </c>
      <c r="I59" s="80">
        <f>J59+K59+L59</f>
        <v>45</v>
      </c>
      <c r="J59" s="80">
        <v>30</v>
      </c>
      <c r="K59" s="80"/>
      <c r="L59" s="80">
        <v>15</v>
      </c>
      <c r="M59" s="19">
        <f t="shared" si="20"/>
        <v>45</v>
      </c>
      <c r="N59" s="159"/>
      <c r="O59" s="156"/>
      <c r="P59" s="160"/>
      <c r="Q59" s="159"/>
      <c r="R59" s="156"/>
      <c r="S59" s="166"/>
      <c r="T59" s="159"/>
      <c r="U59" s="156"/>
      <c r="V59" s="160"/>
      <c r="W59" s="159">
        <v>3</v>
      </c>
      <c r="X59" s="156"/>
      <c r="Y59" s="160"/>
    </row>
    <row r="60" spans="1:25" s="975" customFormat="1" ht="15.75" x14ac:dyDescent="0.2">
      <c r="A60" s="986" t="s">
        <v>393</v>
      </c>
      <c r="B60" s="1132" t="s">
        <v>45</v>
      </c>
      <c r="C60" s="1133"/>
      <c r="D60" s="1133"/>
      <c r="E60" s="972"/>
      <c r="F60" s="972"/>
      <c r="G60" s="1134">
        <f>SUM(G61:G63)</f>
        <v>11</v>
      </c>
      <c r="H60" s="965">
        <f t="shared" si="14"/>
        <v>330</v>
      </c>
      <c r="I60" s="1135">
        <f t="shared" si="16"/>
        <v>165</v>
      </c>
      <c r="J60" s="1135">
        <f>SUM(J61:J63)</f>
        <v>99</v>
      </c>
      <c r="K60" s="1135">
        <f>SUM(K61:K63)</f>
        <v>33</v>
      </c>
      <c r="L60" s="1135">
        <f>SUM(L61:L63)</f>
        <v>33</v>
      </c>
      <c r="M60" s="1136">
        <f>SUM(M61:M63)</f>
        <v>165</v>
      </c>
      <c r="N60" s="994"/>
      <c r="O60" s="992"/>
      <c r="P60" s="993"/>
      <c r="Q60" s="994"/>
      <c r="R60" s="992"/>
      <c r="S60" s="993"/>
      <c r="T60" s="994"/>
      <c r="U60" s="992"/>
      <c r="V60" s="993"/>
      <c r="W60" s="994"/>
      <c r="X60" s="992"/>
      <c r="Y60" s="993"/>
    </row>
    <row r="61" spans="1:25" s="975" customFormat="1" ht="15.75" x14ac:dyDescent="0.2">
      <c r="A61" s="986" t="s">
        <v>394</v>
      </c>
      <c r="B61" s="976" t="s">
        <v>45</v>
      </c>
      <c r="C61" s="972"/>
      <c r="D61" s="972"/>
      <c r="E61" s="972"/>
      <c r="F61" s="972"/>
      <c r="G61" s="1073">
        <v>3</v>
      </c>
      <c r="H61" s="972">
        <f t="shared" si="14"/>
        <v>90</v>
      </c>
      <c r="I61" s="981">
        <f t="shared" si="16"/>
        <v>45</v>
      </c>
      <c r="J61" s="990">
        <v>27</v>
      </c>
      <c r="K61" s="1073">
        <v>9</v>
      </c>
      <c r="L61" s="1073">
        <v>9</v>
      </c>
      <c r="M61" s="985">
        <f>H61-I61</f>
        <v>45</v>
      </c>
      <c r="N61" s="994" t="s">
        <v>63</v>
      </c>
      <c r="O61" s="992">
        <f>I61/9</f>
        <v>5</v>
      </c>
      <c r="P61" s="993" t="s">
        <v>63</v>
      </c>
      <c r="Q61" s="994" t="s">
        <v>63</v>
      </c>
      <c r="R61" s="992" t="s">
        <v>63</v>
      </c>
      <c r="S61" s="993" t="s">
        <v>63</v>
      </c>
      <c r="T61" s="994"/>
      <c r="U61" s="992" t="s">
        <v>63</v>
      </c>
      <c r="V61" s="993" t="s">
        <v>63</v>
      </c>
      <c r="W61" s="994" t="s">
        <v>63</v>
      </c>
      <c r="X61" s="992" t="s">
        <v>63</v>
      </c>
      <c r="Y61" s="993" t="s">
        <v>63</v>
      </c>
    </row>
    <row r="62" spans="1:25" s="975" customFormat="1" ht="15.75" x14ac:dyDescent="0.2">
      <c r="A62" s="986" t="s">
        <v>395</v>
      </c>
      <c r="B62" s="976" t="s">
        <v>45</v>
      </c>
      <c r="C62" s="972">
        <v>3</v>
      </c>
      <c r="D62" s="972"/>
      <c r="E62" s="972"/>
      <c r="F62" s="972"/>
      <c r="G62" s="1073">
        <v>3</v>
      </c>
      <c r="H62" s="972">
        <f t="shared" si="14"/>
        <v>90</v>
      </c>
      <c r="I62" s="981">
        <f t="shared" si="16"/>
        <v>45</v>
      </c>
      <c r="J62" s="990">
        <v>27</v>
      </c>
      <c r="K62" s="1073">
        <v>9</v>
      </c>
      <c r="L62" s="1073">
        <v>9</v>
      </c>
      <c r="M62" s="985">
        <f>H62-I62</f>
        <v>45</v>
      </c>
      <c r="N62" s="994" t="s">
        <v>63</v>
      </c>
      <c r="O62" s="992" t="s">
        <v>63</v>
      </c>
      <c r="P62" s="993">
        <f>I62/9</f>
        <v>5</v>
      </c>
      <c r="Q62" s="994" t="s">
        <v>63</v>
      </c>
      <c r="R62" s="992" t="s">
        <v>63</v>
      </c>
      <c r="S62" s="993" t="s">
        <v>63</v>
      </c>
      <c r="T62" s="994" t="s">
        <v>63</v>
      </c>
      <c r="U62" s="992" t="s">
        <v>63</v>
      </c>
      <c r="V62" s="993" t="s">
        <v>63</v>
      </c>
      <c r="W62" s="994" t="s">
        <v>63</v>
      </c>
      <c r="X62" s="992" t="s">
        <v>63</v>
      </c>
      <c r="Y62" s="993" t="s">
        <v>63</v>
      </c>
    </row>
    <row r="63" spans="1:25" s="975" customFormat="1" ht="15.75" x14ac:dyDescent="0.2">
      <c r="A63" s="986" t="s">
        <v>396</v>
      </c>
      <c r="B63" s="976" t="s">
        <v>45</v>
      </c>
      <c r="C63" s="972">
        <v>4</v>
      </c>
      <c r="D63" s="972"/>
      <c r="E63" s="972"/>
      <c r="F63" s="972"/>
      <c r="G63" s="1137">
        <v>5</v>
      </c>
      <c r="H63" s="972">
        <f t="shared" si="14"/>
        <v>150</v>
      </c>
      <c r="I63" s="981">
        <f t="shared" si="16"/>
        <v>75</v>
      </c>
      <c r="J63" s="990">
        <v>45</v>
      </c>
      <c r="K63" s="1073">
        <v>15</v>
      </c>
      <c r="L63" s="1073">
        <v>15</v>
      </c>
      <c r="M63" s="985">
        <f>H63-I63</f>
        <v>75</v>
      </c>
      <c r="N63" s="994" t="s">
        <v>63</v>
      </c>
      <c r="O63" s="992" t="s">
        <v>63</v>
      </c>
      <c r="P63" s="993" t="s">
        <v>63</v>
      </c>
      <c r="Q63" s="994">
        <f>I63/15</f>
        <v>5</v>
      </c>
      <c r="R63" s="992" t="s">
        <v>63</v>
      </c>
      <c r="S63" s="993" t="s">
        <v>63</v>
      </c>
      <c r="T63" s="994" t="s">
        <v>63</v>
      </c>
      <c r="U63" s="992" t="s">
        <v>63</v>
      </c>
      <c r="V63" s="993" t="s">
        <v>63</v>
      </c>
      <c r="W63" s="994" t="s">
        <v>63</v>
      </c>
      <c r="X63" s="992" t="s">
        <v>63</v>
      </c>
      <c r="Y63" s="993" t="s">
        <v>63</v>
      </c>
    </row>
    <row r="64" spans="1:25" s="975" customFormat="1" ht="16.5" thickBot="1" x14ac:dyDescent="0.25">
      <c r="A64" s="1138" t="s">
        <v>397</v>
      </c>
      <c r="B64" s="1139" t="s">
        <v>46</v>
      </c>
      <c r="C64" s="1140">
        <v>1</v>
      </c>
      <c r="D64" s="1140"/>
      <c r="E64" s="1140"/>
      <c r="F64" s="1140"/>
      <c r="G64" s="1141">
        <v>6</v>
      </c>
      <c r="H64" s="1142">
        <f t="shared" si="14"/>
        <v>180</v>
      </c>
      <c r="I64" s="1143">
        <f t="shared" si="16"/>
        <v>90</v>
      </c>
      <c r="J64" s="1144">
        <v>45</v>
      </c>
      <c r="K64" s="1145">
        <v>30</v>
      </c>
      <c r="L64" s="1145">
        <v>15</v>
      </c>
      <c r="M64" s="1146">
        <f>H64-I64</f>
        <v>90</v>
      </c>
      <c r="N64" s="1147">
        <f>I64/15</f>
        <v>6</v>
      </c>
      <c r="O64" s="1148" t="s">
        <v>63</v>
      </c>
      <c r="P64" s="1149" t="s">
        <v>63</v>
      </c>
      <c r="Q64" s="1147" t="s">
        <v>63</v>
      </c>
      <c r="R64" s="1148" t="s">
        <v>63</v>
      </c>
      <c r="S64" s="1149" t="s">
        <v>63</v>
      </c>
      <c r="T64" s="1147" t="s">
        <v>63</v>
      </c>
      <c r="U64" s="1148" t="s">
        <v>63</v>
      </c>
      <c r="V64" s="1149" t="s">
        <v>63</v>
      </c>
      <c r="W64" s="1147" t="s">
        <v>63</v>
      </c>
      <c r="X64" s="1148" t="s">
        <v>63</v>
      </c>
      <c r="Y64" s="1149" t="s">
        <v>63</v>
      </c>
    </row>
    <row r="65" spans="1:59" ht="21" customHeight="1" thickBot="1" x14ac:dyDescent="0.25">
      <c r="A65" s="2048" t="s">
        <v>164</v>
      </c>
      <c r="B65" s="2049"/>
      <c r="C65" s="2049"/>
      <c r="D65" s="2049"/>
      <c r="E65" s="2049"/>
      <c r="F65" s="2049"/>
      <c r="G65" s="143">
        <f t="shared" ref="G65:M65" si="22">G36+G37+G38+G41+G45+G50+G51+G52+G56+G59+G60+G64</f>
        <v>66.5</v>
      </c>
      <c r="H65" s="258">
        <f t="shared" si="22"/>
        <v>1995</v>
      </c>
      <c r="I65" s="258">
        <f t="shared" si="22"/>
        <v>1004</v>
      </c>
      <c r="J65" s="258">
        <f t="shared" si="22"/>
        <v>514</v>
      </c>
      <c r="K65" s="258">
        <f t="shared" si="22"/>
        <v>181</v>
      </c>
      <c r="L65" s="258">
        <f t="shared" si="22"/>
        <v>309</v>
      </c>
      <c r="M65" s="258">
        <f t="shared" si="22"/>
        <v>991</v>
      </c>
      <c r="N65" s="144">
        <f>SUM(N36:N64)</f>
        <v>22.5</v>
      </c>
      <c r="O65" s="144">
        <f t="shared" ref="O65:Y65" si="23">SUM(O37:O64)</f>
        <v>17</v>
      </c>
      <c r="P65" s="144">
        <f t="shared" si="23"/>
        <v>17</v>
      </c>
      <c r="Q65" s="144">
        <f t="shared" si="23"/>
        <v>9</v>
      </c>
      <c r="R65" s="144">
        <f t="shared" si="23"/>
        <v>6</v>
      </c>
      <c r="S65" s="144">
        <f t="shared" si="23"/>
        <v>5</v>
      </c>
      <c r="T65" s="144">
        <f t="shared" si="23"/>
        <v>0</v>
      </c>
      <c r="U65" s="144">
        <f t="shared" si="23"/>
        <v>0</v>
      </c>
      <c r="V65" s="144">
        <f t="shared" si="23"/>
        <v>0</v>
      </c>
      <c r="W65" s="144">
        <f t="shared" si="23"/>
        <v>3</v>
      </c>
      <c r="X65" s="144">
        <f t="shared" si="23"/>
        <v>6</v>
      </c>
      <c r="Y65" s="145">
        <f t="shared" si="23"/>
        <v>3</v>
      </c>
    </row>
    <row r="66" spans="1:59" ht="24" customHeight="1" thickBot="1" x14ac:dyDescent="0.25">
      <c r="A66" s="2046" t="s">
        <v>165</v>
      </c>
      <c r="B66" s="2047"/>
      <c r="C66" s="2047"/>
      <c r="D66" s="2047"/>
      <c r="E66" s="2047"/>
      <c r="F66" s="2047"/>
      <c r="G66" s="142">
        <f t="shared" ref="G66:Y66" si="24">G65+G32</f>
        <v>97</v>
      </c>
      <c r="H66" s="124">
        <f t="shared" si="24"/>
        <v>2910</v>
      </c>
      <c r="I66" s="124">
        <f t="shared" si="24"/>
        <v>1488</v>
      </c>
      <c r="J66" s="124">
        <f t="shared" si="24"/>
        <v>603</v>
      </c>
      <c r="K66" s="124">
        <f t="shared" si="24"/>
        <v>181</v>
      </c>
      <c r="L66" s="124">
        <f t="shared" si="24"/>
        <v>704</v>
      </c>
      <c r="M66" s="124">
        <f t="shared" si="24"/>
        <v>1422</v>
      </c>
      <c r="N66" s="142">
        <f t="shared" si="24"/>
        <v>28.5</v>
      </c>
      <c r="O66" s="142">
        <f t="shared" si="24"/>
        <v>23</v>
      </c>
      <c r="P66" s="142">
        <f t="shared" si="24"/>
        <v>23</v>
      </c>
      <c r="Q66" s="142">
        <f t="shared" si="24"/>
        <v>18</v>
      </c>
      <c r="R66" s="142">
        <f t="shared" si="24"/>
        <v>13</v>
      </c>
      <c r="S66" s="142">
        <f t="shared" si="24"/>
        <v>17</v>
      </c>
      <c r="T66" s="142">
        <f t="shared" si="24"/>
        <v>0</v>
      </c>
      <c r="U66" s="142">
        <f t="shared" si="24"/>
        <v>0</v>
      </c>
      <c r="V66" s="142">
        <f t="shared" si="24"/>
        <v>0</v>
      </c>
      <c r="W66" s="142">
        <f t="shared" si="24"/>
        <v>3</v>
      </c>
      <c r="X66" s="142">
        <f t="shared" si="24"/>
        <v>6</v>
      </c>
      <c r="Y66" s="142">
        <f t="shared" si="24"/>
        <v>5</v>
      </c>
    </row>
    <row r="67" spans="1:59" ht="27" customHeight="1" thickBot="1" x14ac:dyDescent="0.25">
      <c r="A67" s="2003"/>
      <c r="B67" s="2054"/>
      <c r="C67" s="2054"/>
      <c r="D67" s="2054"/>
      <c r="E67" s="2054"/>
      <c r="F67" s="2054"/>
      <c r="G67" s="2054"/>
      <c r="H67" s="2054"/>
      <c r="I67" s="2054"/>
      <c r="J67" s="2054"/>
      <c r="K67" s="2054"/>
      <c r="L67" s="2054"/>
      <c r="M67" s="2054"/>
      <c r="N67" s="2054"/>
      <c r="O67" s="2054"/>
      <c r="P67" s="2054"/>
      <c r="Q67" s="2054"/>
      <c r="R67" s="2054"/>
      <c r="S67" s="2054"/>
      <c r="T67" s="2054"/>
      <c r="U67" s="2054"/>
      <c r="V67" s="2054"/>
      <c r="W67" s="2054"/>
      <c r="X67" s="2054"/>
      <c r="Y67" s="2055"/>
    </row>
    <row r="68" spans="1:59" ht="15.75" x14ac:dyDescent="0.2">
      <c r="A68" s="2056" t="s">
        <v>227</v>
      </c>
      <c r="B68" s="2056"/>
      <c r="C68" s="2056"/>
      <c r="D68" s="2056"/>
      <c r="E68" s="2056"/>
      <c r="F68" s="2056"/>
      <c r="G68" s="2056"/>
      <c r="H68" s="2056"/>
      <c r="I68" s="2056"/>
      <c r="J68" s="2056"/>
      <c r="K68" s="2056"/>
      <c r="L68" s="2056"/>
      <c r="M68" s="2056"/>
      <c r="N68" s="2057"/>
      <c r="O68" s="2057"/>
      <c r="P68" s="2057"/>
      <c r="Q68" s="2057"/>
      <c r="R68" s="2057"/>
      <c r="S68" s="2057"/>
      <c r="T68" s="2057"/>
      <c r="U68" s="2057"/>
      <c r="V68" s="2057"/>
      <c r="W68" s="2057"/>
      <c r="X68" s="2057"/>
      <c r="Y68" s="2057"/>
    </row>
    <row r="69" spans="1:59" ht="25.5" customHeight="1" thickBot="1" x14ac:dyDescent="0.25">
      <c r="A69" s="2058" t="s">
        <v>202</v>
      </c>
      <c r="B69" s="2058"/>
      <c r="C69" s="2058"/>
      <c r="D69" s="2058"/>
      <c r="E69" s="2058"/>
      <c r="F69" s="2058"/>
      <c r="G69" s="2058"/>
      <c r="H69" s="2058"/>
      <c r="I69" s="2058"/>
      <c r="J69" s="2058"/>
      <c r="K69" s="2058"/>
      <c r="L69" s="2058"/>
      <c r="M69" s="2058"/>
      <c r="N69" s="2058"/>
      <c r="O69" s="2058"/>
      <c r="P69" s="2058"/>
      <c r="Q69" s="2058"/>
      <c r="R69" s="2058"/>
      <c r="S69" s="2058"/>
      <c r="T69" s="2058"/>
      <c r="U69" s="2058"/>
      <c r="V69" s="2058"/>
      <c r="W69" s="2058"/>
      <c r="X69" s="2058"/>
      <c r="Y69" s="2058"/>
    </row>
    <row r="70" spans="1:59" s="975" customFormat="1" ht="18.75" customHeight="1" thickBot="1" x14ac:dyDescent="0.3">
      <c r="A70" s="1086">
        <v>1</v>
      </c>
      <c r="B70" s="1087" t="s">
        <v>417</v>
      </c>
      <c r="C70" s="1088"/>
      <c r="D70" s="1089">
        <v>4</v>
      </c>
      <c r="E70" s="1089"/>
      <c r="F70" s="1090"/>
      <c r="G70" s="1091">
        <v>1</v>
      </c>
      <c r="H70" s="1000">
        <f t="shared" ref="H70:H75" si="25">G70*30</f>
        <v>30</v>
      </c>
      <c r="I70" s="1001">
        <f>J70+K70+L70</f>
        <v>14</v>
      </c>
      <c r="J70" s="1092">
        <v>10</v>
      </c>
      <c r="K70" s="1092"/>
      <c r="L70" s="1093">
        <v>4</v>
      </c>
      <c r="M70" s="1027">
        <f t="shared" ref="M70:M75" si="26">H70-I70</f>
        <v>16</v>
      </c>
      <c r="N70" s="1094"/>
      <c r="O70" s="1094"/>
      <c r="P70" s="1094"/>
      <c r="Q70" s="1095">
        <v>1</v>
      </c>
      <c r="R70" s="1095"/>
      <c r="S70" s="1095"/>
      <c r="T70" s="1095"/>
      <c r="U70" s="1095"/>
      <c r="V70" s="1095"/>
      <c r="W70" s="1096"/>
      <c r="X70" s="1097"/>
      <c r="Y70" s="1098"/>
      <c r="AU70"/>
      <c r="AV70" s="2076" t="s">
        <v>29</v>
      </c>
      <c r="AW70" s="2121"/>
      <c r="AX70" s="2122"/>
      <c r="AY70" s="2076" t="s">
        <v>30</v>
      </c>
      <c r="AZ70" s="2077"/>
      <c r="BA70" s="2078"/>
      <c r="BB70" s="2076" t="s">
        <v>31</v>
      </c>
      <c r="BC70" s="2077"/>
      <c r="BD70" s="2078"/>
      <c r="BE70" s="2076" t="s">
        <v>32</v>
      </c>
      <c r="BF70" s="2077"/>
      <c r="BG70" s="2078"/>
    </row>
    <row r="71" spans="1:59" s="975" customFormat="1" ht="18.75" customHeight="1" thickBot="1" x14ac:dyDescent="0.3">
      <c r="A71" s="1099">
        <v>2</v>
      </c>
      <c r="B71" s="1087" t="s">
        <v>418</v>
      </c>
      <c r="C71" s="1088"/>
      <c r="D71" s="1089">
        <v>5</v>
      </c>
      <c r="E71" s="1089"/>
      <c r="F71" s="1090"/>
      <c r="G71" s="1091">
        <v>1.5</v>
      </c>
      <c r="H71" s="1000">
        <f t="shared" si="25"/>
        <v>45</v>
      </c>
      <c r="I71" s="1001">
        <f>J71+K71+L71</f>
        <v>16</v>
      </c>
      <c r="J71" s="1092">
        <v>16</v>
      </c>
      <c r="K71" s="1092"/>
      <c r="L71" s="1093"/>
      <c r="M71" s="1027">
        <f t="shared" si="26"/>
        <v>29</v>
      </c>
      <c r="N71" s="1094"/>
      <c r="O71" s="1094"/>
      <c r="P71" s="1094"/>
      <c r="Q71" s="1095"/>
      <c r="R71" s="1095">
        <v>2</v>
      </c>
      <c r="S71" s="1095"/>
      <c r="T71" s="1095"/>
      <c r="U71" s="1095"/>
      <c r="V71" s="1095"/>
      <c r="W71" s="1002"/>
      <c r="X71" s="1003"/>
      <c r="Y71" s="1004"/>
      <c r="AU71"/>
      <c r="AV71" s="2123"/>
      <c r="AW71" s="2124"/>
      <c r="AX71" s="2125"/>
      <c r="AY71" s="2079"/>
      <c r="AZ71" s="2080"/>
      <c r="BA71" s="2081"/>
      <c r="BB71" s="2079"/>
      <c r="BC71" s="2080"/>
      <c r="BD71" s="2081"/>
      <c r="BE71" s="2079"/>
      <c r="BF71" s="2080"/>
      <c r="BG71" s="2081"/>
    </row>
    <row r="72" spans="1:59" s="975" customFormat="1" ht="18.75" customHeight="1" thickBot="1" x14ac:dyDescent="0.3">
      <c r="A72" s="1099">
        <v>3</v>
      </c>
      <c r="B72" s="1087" t="s">
        <v>419</v>
      </c>
      <c r="C72" s="1100"/>
      <c r="D72" s="1101">
        <v>6</v>
      </c>
      <c r="E72" s="1101"/>
      <c r="F72" s="1102"/>
      <c r="G72" s="1103">
        <v>1.5</v>
      </c>
      <c r="H72" s="1000">
        <f t="shared" si="25"/>
        <v>45</v>
      </c>
      <c r="I72" s="1001">
        <f>J72+K72+L72</f>
        <v>16</v>
      </c>
      <c r="J72" s="1095">
        <v>16</v>
      </c>
      <c r="K72" s="1095"/>
      <c r="L72" s="1104"/>
      <c r="M72" s="1027">
        <f t="shared" si="26"/>
        <v>29</v>
      </c>
      <c r="N72" s="1094"/>
      <c r="O72" s="1094"/>
      <c r="P72" s="1094"/>
      <c r="Q72" s="1095"/>
      <c r="R72" s="1095"/>
      <c r="S72" s="1095">
        <v>2</v>
      </c>
      <c r="T72" s="1095"/>
      <c r="U72" s="1095"/>
      <c r="V72" s="1095"/>
      <c r="W72" s="1105"/>
      <c r="X72" s="1106"/>
      <c r="Y72" s="1107"/>
      <c r="AU72"/>
      <c r="AV72" s="152">
        <v>1</v>
      </c>
      <c r="AW72" s="152">
        <v>2</v>
      </c>
      <c r="AX72" s="152">
        <v>3</v>
      </c>
      <c r="AY72" s="152">
        <v>4</v>
      </c>
      <c r="AZ72" s="152">
        <v>5</v>
      </c>
      <c r="BA72" s="152">
        <v>6</v>
      </c>
      <c r="BB72" s="152">
        <v>7</v>
      </c>
      <c r="BC72" s="152">
        <v>8</v>
      </c>
      <c r="BD72" s="152">
        <v>9</v>
      </c>
      <c r="BE72" s="152">
        <v>10</v>
      </c>
      <c r="BF72" s="152">
        <v>11</v>
      </c>
      <c r="BG72" s="153">
        <v>12</v>
      </c>
    </row>
    <row r="73" spans="1:59" s="975" customFormat="1" ht="18.75" customHeight="1" thickBot="1" x14ac:dyDescent="0.3">
      <c r="A73" s="1099">
        <v>4</v>
      </c>
      <c r="B73" s="1087" t="s">
        <v>420</v>
      </c>
      <c r="C73" s="1100"/>
      <c r="D73" s="1101">
        <v>7.7</v>
      </c>
      <c r="E73" s="1101"/>
      <c r="F73" s="1102"/>
      <c r="G73" s="1103">
        <v>3</v>
      </c>
      <c r="H73" s="1000">
        <f t="shared" si="25"/>
        <v>90</v>
      </c>
      <c r="I73" s="1001">
        <f>J73+K73+L73</f>
        <v>40</v>
      </c>
      <c r="J73" s="1095">
        <v>28</v>
      </c>
      <c r="K73" s="1095"/>
      <c r="L73" s="1104">
        <v>12</v>
      </c>
      <c r="M73" s="1027">
        <f t="shared" si="26"/>
        <v>50</v>
      </c>
      <c r="N73" s="1094"/>
      <c r="O73" s="1094"/>
      <c r="P73" s="1094"/>
      <c r="Q73" s="1095"/>
      <c r="R73" s="1095"/>
      <c r="S73" s="1095"/>
      <c r="T73" s="1095">
        <v>3</v>
      </c>
      <c r="U73" s="1095"/>
      <c r="V73" s="1095"/>
      <c r="W73" s="1105"/>
      <c r="X73" s="1106"/>
      <c r="Y73" s="1107"/>
      <c r="AU73" t="s">
        <v>447</v>
      </c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975" customFormat="1" ht="18.75" customHeight="1" x14ac:dyDescent="0.25">
      <c r="A74" s="1108">
        <v>5</v>
      </c>
      <c r="B74" s="1109" t="s">
        <v>421</v>
      </c>
      <c r="C74" s="1110"/>
      <c r="D74" s="1111">
        <v>8</v>
      </c>
      <c r="E74" s="1111"/>
      <c r="F74" s="1112"/>
      <c r="G74" s="1113">
        <v>1.5</v>
      </c>
      <c r="H74" s="1114">
        <f t="shared" si="25"/>
        <v>45</v>
      </c>
      <c r="I74" s="1115">
        <f>J74+K74+L74</f>
        <v>16</v>
      </c>
      <c r="J74" s="1116">
        <v>16</v>
      </c>
      <c r="K74" s="1116"/>
      <c r="L74" s="1117"/>
      <c r="M74" s="1118">
        <f t="shared" si="26"/>
        <v>29</v>
      </c>
      <c r="N74" s="1119"/>
      <c r="O74" s="1119"/>
      <c r="P74" s="1119"/>
      <c r="Q74" s="1116"/>
      <c r="R74" s="1116"/>
      <c r="S74" s="1116"/>
      <c r="T74" s="1116"/>
      <c r="U74" s="1116">
        <v>2</v>
      </c>
      <c r="V74" s="1116"/>
      <c r="W74" s="1002"/>
      <c r="X74" s="1003"/>
      <c r="Y74" s="1004"/>
      <c r="AU74" t="s">
        <v>448</v>
      </c>
      <c r="AV74"/>
      <c r="AW74"/>
      <c r="AX74"/>
      <c r="AY74">
        <v>1</v>
      </c>
      <c r="AZ74">
        <v>1</v>
      </c>
      <c r="BA74">
        <v>1</v>
      </c>
      <c r="BB74">
        <v>2</v>
      </c>
      <c r="BC74">
        <v>1</v>
      </c>
      <c r="BD74">
        <v>1</v>
      </c>
      <c r="BE74"/>
      <c r="BF74"/>
      <c r="BG74"/>
    </row>
    <row r="75" spans="1:59" s="1120" customFormat="1" ht="18.75" customHeight="1" thickBot="1" x14ac:dyDescent="0.3">
      <c r="A75" s="1121">
        <v>6</v>
      </c>
      <c r="B75" s="1122" t="s">
        <v>422</v>
      </c>
      <c r="C75" s="1123"/>
      <c r="D75" s="1121">
        <v>9</v>
      </c>
      <c r="E75" s="1121"/>
      <c r="F75" s="1123"/>
      <c r="G75" s="1124">
        <v>1.5</v>
      </c>
      <c r="H75" s="1125">
        <f t="shared" si="25"/>
        <v>45</v>
      </c>
      <c r="I75" s="1126">
        <v>18</v>
      </c>
      <c r="J75" s="1127">
        <v>9</v>
      </c>
      <c r="K75" s="1127"/>
      <c r="L75" s="1127">
        <v>9</v>
      </c>
      <c r="M75" s="1128">
        <f t="shared" si="26"/>
        <v>27</v>
      </c>
      <c r="N75" s="1129"/>
      <c r="O75" s="1129"/>
      <c r="P75" s="1129"/>
      <c r="Q75" s="1127"/>
      <c r="R75" s="1127"/>
      <c r="S75" s="1127"/>
      <c r="T75" s="1127"/>
      <c r="U75" s="1127"/>
      <c r="V75" s="1127">
        <v>2</v>
      </c>
      <c r="W75" s="1130"/>
      <c r="X75" s="1130"/>
      <c r="Y75" s="1130"/>
    </row>
    <row r="76" spans="1:59" s="513" customFormat="1" ht="18.75" customHeight="1" thickBot="1" x14ac:dyDescent="0.25">
      <c r="A76" s="2426" t="s">
        <v>423</v>
      </c>
      <c r="B76" s="2426"/>
      <c r="C76" s="2426"/>
      <c r="D76" s="2426"/>
      <c r="E76" s="2426"/>
      <c r="F76" s="2426"/>
      <c r="G76" s="1131">
        <f t="shared" ref="G76:M76" si="27">SUM(G70:G75)</f>
        <v>10</v>
      </c>
      <c r="H76" s="1131">
        <f t="shared" si="27"/>
        <v>300</v>
      </c>
      <c r="I76" s="1131">
        <f t="shared" si="27"/>
        <v>120</v>
      </c>
      <c r="J76" s="1131">
        <f t="shared" si="27"/>
        <v>95</v>
      </c>
      <c r="K76" s="1131">
        <f t="shared" si="27"/>
        <v>0</v>
      </c>
      <c r="L76" s="1131">
        <f t="shared" si="27"/>
        <v>25</v>
      </c>
      <c r="M76" s="1131">
        <f t="shared" si="27"/>
        <v>180</v>
      </c>
      <c r="N76" s="1131"/>
      <c r="O76" s="1131"/>
      <c r="P76" s="1131"/>
      <c r="Q76" s="1131">
        <f>SUM(Q70:Q74)</f>
        <v>1</v>
      </c>
      <c r="R76" s="1131">
        <f>SUM(R70:R74)</f>
        <v>2</v>
      </c>
      <c r="S76" s="1131">
        <f>SUM(S70:S74)</f>
        <v>2</v>
      </c>
      <c r="T76" s="1131">
        <f>SUM(T70:T74)</f>
        <v>3</v>
      </c>
      <c r="U76" s="1131">
        <f>SUM(U70:U74)</f>
        <v>2</v>
      </c>
      <c r="V76" s="1131" t="s">
        <v>217</v>
      </c>
      <c r="W76" s="71"/>
      <c r="X76" s="71"/>
      <c r="Y76" s="71"/>
    </row>
    <row r="77" spans="1:59" s="975" customFormat="1" ht="18.75" customHeight="1" thickBot="1" x14ac:dyDescent="0.3">
      <c r="A77" s="1050" t="s">
        <v>201</v>
      </c>
      <c r="B77" s="1051" t="s">
        <v>424</v>
      </c>
      <c r="C77" s="1052"/>
      <c r="D77" s="1053">
        <v>4</v>
      </c>
      <c r="E77" s="1053"/>
      <c r="F77" s="1054"/>
      <c r="G77" s="1055">
        <v>1</v>
      </c>
      <c r="H77" s="1055">
        <f>G77*30</f>
        <v>30</v>
      </c>
      <c r="I77" s="1056">
        <f>J77+K77+L77</f>
        <v>14</v>
      </c>
      <c r="J77" s="1057">
        <v>10</v>
      </c>
      <c r="K77" s="1057"/>
      <c r="L77" s="1057">
        <v>4</v>
      </c>
      <c r="M77" s="1058">
        <f>H77-I77</f>
        <v>16</v>
      </c>
      <c r="N77" s="1052"/>
      <c r="O77" s="1059"/>
      <c r="P77" s="1060"/>
      <c r="Q77" s="1056">
        <v>1</v>
      </c>
      <c r="R77" s="1057"/>
      <c r="S77" s="1058"/>
      <c r="T77" s="1061"/>
      <c r="U77" s="1057"/>
      <c r="V77" s="1058"/>
      <c r="W77" s="996"/>
      <c r="X77" s="997"/>
      <c r="Y77" s="998"/>
    </row>
    <row r="78" spans="1:59" s="975" customFormat="1" ht="18.75" customHeight="1" thickBot="1" x14ac:dyDescent="0.3">
      <c r="A78" s="1062" t="s">
        <v>207</v>
      </c>
      <c r="B78" s="999" t="s">
        <v>52</v>
      </c>
      <c r="C78" s="1063"/>
      <c r="D78" s="1064">
        <v>4</v>
      </c>
      <c r="E78" s="1064"/>
      <c r="F78" s="1065"/>
      <c r="G78" s="1066">
        <v>1</v>
      </c>
      <c r="H78" s="1066">
        <f>G78*30</f>
        <v>30</v>
      </c>
      <c r="I78" s="1067">
        <f>J78+K78+L78</f>
        <v>14</v>
      </c>
      <c r="J78" s="1068">
        <v>10</v>
      </c>
      <c r="K78" s="1068"/>
      <c r="L78" s="1068">
        <v>4</v>
      </c>
      <c r="M78" s="1058">
        <f>H78-I78</f>
        <v>16</v>
      </c>
      <c r="N78" s="1052"/>
      <c r="O78" s="1059"/>
      <c r="P78" s="1060"/>
      <c r="Q78" s="1056">
        <v>1</v>
      </c>
      <c r="R78" s="1057"/>
      <c r="S78" s="1058"/>
      <c r="T78" s="1061"/>
      <c r="U78" s="1057"/>
      <c r="V78" s="1058"/>
      <c r="W78" s="1002"/>
      <c r="X78" s="1003"/>
      <c r="Y78" s="1004"/>
    </row>
    <row r="79" spans="1:59" s="975" customFormat="1" ht="18.75" customHeight="1" thickBot="1" x14ac:dyDescent="0.3">
      <c r="A79" s="1069" t="s">
        <v>208</v>
      </c>
      <c r="B79" s="1005" t="s">
        <v>425</v>
      </c>
      <c r="C79" s="1006"/>
      <c r="D79" s="1007">
        <v>8</v>
      </c>
      <c r="E79" s="1008"/>
      <c r="F79" s="1009"/>
      <c r="G79" s="1010">
        <v>1.5</v>
      </c>
      <c r="H79" s="1011">
        <v>45</v>
      </c>
      <c r="I79" s="1011">
        <v>16</v>
      </c>
      <c r="J79" s="1007">
        <v>16</v>
      </c>
      <c r="K79" s="1007"/>
      <c r="L79" s="1007"/>
      <c r="M79" s="1008">
        <v>29</v>
      </c>
      <c r="N79" s="1012"/>
      <c r="O79" s="1006"/>
      <c r="P79" s="1013"/>
      <c r="Q79" s="1010"/>
      <c r="R79" s="1007"/>
      <c r="S79" s="1014"/>
      <c r="T79" s="1014"/>
      <c r="U79" s="1007">
        <v>2</v>
      </c>
      <c r="V79" s="1008"/>
      <c r="W79" s="972"/>
      <c r="X79" s="972"/>
      <c r="Y79" s="972"/>
    </row>
    <row r="80" spans="1:59" s="975" customFormat="1" ht="18.75" customHeight="1" thickBot="1" x14ac:dyDescent="0.3">
      <c r="A80" s="1069" t="s">
        <v>209</v>
      </c>
      <c r="B80" s="1015" t="s">
        <v>426</v>
      </c>
      <c r="C80" s="1016"/>
      <c r="D80" s="1011">
        <v>5</v>
      </c>
      <c r="E80" s="1017"/>
      <c r="F80" s="1018"/>
      <c r="G80" s="1019">
        <v>1.5</v>
      </c>
      <c r="H80" s="1011">
        <v>45</v>
      </c>
      <c r="I80" s="1011">
        <v>16</v>
      </c>
      <c r="J80" s="1011">
        <v>16</v>
      </c>
      <c r="K80" s="1011"/>
      <c r="L80" s="1011"/>
      <c r="M80" s="1017">
        <v>29</v>
      </c>
      <c r="N80" s="1020"/>
      <c r="O80" s="1016"/>
      <c r="P80" s="1021"/>
      <c r="Q80" s="1019"/>
      <c r="R80" s="1011">
        <v>2</v>
      </c>
      <c r="S80" s="1011"/>
      <c r="T80" s="1011"/>
      <c r="U80" s="1011"/>
      <c r="V80" s="1017"/>
      <c r="W80" s="972"/>
      <c r="X80" s="972"/>
      <c r="Y80" s="972"/>
    </row>
    <row r="81" spans="1:25" s="975" customFormat="1" ht="18.75" customHeight="1" thickBot="1" x14ac:dyDescent="0.3">
      <c r="A81" s="1069" t="s">
        <v>210</v>
      </c>
      <c r="B81" s="1022" t="s">
        <v>427</v>
      </c>
      <c r="C81" s="1016"/>
      <c r="D81" s="1011"/>
      <c r="E81" s="1017"/>
      <c r="F81" s="1018"/>
      <c r="G81" s="1023">
        <f>6.5+G87</f>
        <v>8</v>
      </c>
      <c r="H81" s="1024">
        <f>195+H87</f>
        <v>240</v>
      </c>
      <c r="I81" s="1024">
        <f>78+I87</f>
        <v>96</v>
      </c>
      <c r="J81" s="1024"/>
      <c r="K81" s="1024"/>
      <c r="L81" s="1024">
        <f>78+L87</f>
        <v>96</v>
      </c>
      <c r="M81" s="1024">
        <f>117+M87</f>
        <v>144</v>
      </c>
      <c r="N81" s="1016"/>
      <c r="O81" s="1016"/>
      <c r="P81" s="1021"/>
      <c r="Q81" s="1019"/>
      <c r="R81" s="1011"/>
      <c r="S81" s="1011"/>
      <c r="T81" s="1011"/>
      <c r="U81" s="1011"/>
      <c r="V81" s="1021"/>
      <c r="W81" s="972"/>
      <c r="X81" s="972"/>
      <c r="Y81" s="972"/>
    </row>
    <row r="82" spans="1:25" s="975" customFormat="1" ht="18.75" customHeight="1" thickBot="1" x14ac:dyDescent="0.3">
      <c r="A82" s="1069" t="s">
        <v>428</v>
      </c>
      <c r="B82" s="1025" t="s">
        <v>427</v>
      </c>
      <c r="C82" s="1016"/>
      <c r="D82" s="1011">
        <v>4</v>
      </c>
      <c r="E82" s="1017"/>
      <c r="F82" s="1018"/>
      <c r="G82" s="1019">
        <v>1</v>
      </c>
      <c r="H82" s="1011">
        <v>30</v>
      </c>
      <c r="I82" s="1011">
        <v>14</v>
      </c>
      <c r="J82" s="1011"/>
      <c r="K82" s="1011"/>
      <c r="L82" s="1011">
        <v>14</v>
      </c>
      <c r="M82" s="1017">
        <v>16</v>
      </c>
      <c r="N82" s="1020"/>
      <c r="O82" s="1016"/>
      <c r="P82" s="1021"/>
      <c r="Q82" s="1019">
        <v>1</v>
      </c>
      <c r="R82" s="1011"/>
      <c r="S82" s="1011"/>
      <c r="T82" s="1011"/>
      <c r="U82" s="1011"/>
      <c r="V82" s="1017"/>
      <c r="W82" s="972"/>
      <c r="X82" s="972"/>
      <c r="Y82" s="972"/>
    </row>
    <row r="83" spans="1:25" s="975" customFormat="1" ht="18.75" customHeight="1" thickBot="1" x14ac:dyDescent="0.3">
      <c r="A83" s="1069" t="s">
        <v>429</v>
      </c>
      <c r="B83" s="1025" t="s">
        <v>427</v>
      </c>
      <c r="C83" s="1016"/>
      <c r="D83" s="1011"/>
      <c r="E83" s="1017"/>
      <c r="F83" s="1018"/>
      <c r="G83" s="1019">
        <v>1.5</v>
      </c>
      <c r="H83" s="1011">
        <v>45</v>
      </c>
      <c r="I83" s="1011">
        <v>16</v>
      </c>
      <c r="J83" s="1011"/>
      <c r="K83" s="1011"/>
      <c r="L83" s="1011">
        <v>16</v>
      </c>
      <c r="M83" s="1017">
        <v>29</v>
      </c>
      <c r="N83" s="1020"/>
      <c r="O83" s="1016"/>
      <c r="P83" s="1021"/>
      <c r="Q83" s="1019"/>
      <c r="R83" s="1011">
        <v>2</v>
      </c>
      <c r="S83" s="1011"/>
      <c r="T83" s="1011"/>
      <c r="U83" s="1011"/>
      <c r="V83" s="1017"/>
      <c r="W83" s="972"/>
      <c r="X83" s="972"/>
      <c r="Y83" s="972"/>
    </row>
    <row r="84" spans="1:25" s="975" customFormat="1" ht="18.75" customHeight="1" thickBot="1" x14ac:dyDescent="0.3">
      <c r="A84" s="1069" t="s">
        <v>430</v>
      </c>
      <c r="B84" s="1025" t="s">
        <v>427</v>
      </c>
      <c r="C84" s="1016"/>
      <c r="D84" s="1011">
        <v>6</v>
      </c>
      <c r="E84" s="1017"/>
      <c r="F84" s="1018"/>
      <c r="G84" s="1026">
        <f>G72</f>
        <v>1.5</v>
      </c>
      <c r="H84" s="1011">
        <f>G84*30</f>
        <v>45</v>
      </c>
      <c r="I84" s="1011">
        <v>16</v>
      </c>
      <c r="J84" s="1011"/>
      <c r="K84" s="1011"/>
      <c r="L84" s="1011">
        <v>16</v>
      </c>
      <c r="M84" s="1017">
        <f>H84-I84</f>
        <v>29</v>
      </c>
      <c r="N84" s="1020"/>
      <c r="O84" s="1016"/>
      <c r="P84" s="1021"/>
      <c r="Q84" s="1019"/>
      <c r="R84" s="1011"/>
      <c r="S84" s="1011">
        <v>2</v>
      </c>
      <c r="T84" s="1011"/>
      <c r="U84" s="1011"/>
      <c r="V84" s="1017"/>
      <c r="W84" s="972"/>
      <c r="X84" s="972"/>
      <c r="Y84" s="972"/>
    </row>
    <row r="85" spans="1:25" s="975" customFormat="1" ht="18.75" customHeight="1" thickBot="1" x14ac:dyDescent="0.3">
      <c r="A85" s="1069" t="s">
        <v>431</v>
      </c>
      <c r="B85" s="1025" t="s">
        <v>427</v>
      </c>
      <c r="C85" s="1016"/>
      <c r="D85" s="1011">
        <v>7</v>
      </c>
      <c r="E85" s="1017"/>
      <c r="F85" s="1018"/>
      <c r="G85" s="1019">
        <v>1.5</v>
      </c>
      <c r="H85" s="1011">
        <v>45</v>
      </c>
      <c r="I85" s="1011">
        <v>20</v>
      </c>
      <c r="J85" s="1011"/>
      <c r="K85" s="1011"/>
      <c r="L85" s="1011">
        <v>20</v>
      </c>
      <c r="M85" s="1017">
        <v>25</v>
      </c>
      <c r="N85" s="1020"/>
      <c r="O85" s="1016"/>
      <c r="P85" s="1021"/>
      <c r="Q85" s="1019"/>
      <c r="R85" s="1011"/>
      <c r="S85" s="1011"/>
      <c r="T85" s="1011">
        <v>1.5</v>
      </c>
      <c r="U85" s="1011"/>
      <c r="V85" s="1017"/>
      <c r="W85" s="972"/>
      <c r="X85" s="972"/>
      <c r="Y85" s="972"/>
    </row>
    <row r="86" spans="1:25" s="975" customFormat="1" ht="18.75" customHeight="1" thickBot="1" x14ac:dyDescent="0.3">
      <c r="A86" s="1069" t="s">
        <v>432</v>
      </c>
      <c r="B86" s="1025" t="s">
        <v>427</v>
      </c>
      <c r="C86" s="1016"/>
      <c r="D86" s="1011"/>
      <c r="E86" s="1017"/>
      <c r="F86" s="1018"/>
      <c r="G86" s="1019">
        <v>1.5</v>
      </c>
      <c r="H86" s="1011">
        <v>45</v>
      </c>
      <c r="I86" s="1011">
        <v>16</v>
      </c>
      <c r="J86" s="1011"/>
      <c r="K86" s="1011"/>
      <c r="L86" s="1011">
        <v>16</v>
      </c>
      <c r="M86" s="1017">
        <v>29</v>
      </c>
      <c r="N86" s="1020"/>
      <c r="O86" s="1016"/>
      <c r="P86" s="1021"/>
      <c r="Q86" s="1019"/>
      <c r="R86" s="1011"/>
      <c r="S86" s="1011"/>
      <c r="T86" s="1011"/>
      <c r="U86" s="1011">
        <v>2</v>
      </c>
      <c r="V86" s="1017"/>
      <c r="W86" s="972"/>
      <c r="X86" s="972"/>
      <c r="Y86" s="972"/>
    </row>
    <row r="87" spans="1:25" s="975" customFormat="1" ht="18.75" customHeight="1" thickBot="1" x14ac:dyDescent="0.3">
      <c r="A87" s="1069" t="s">
        <v>433</v>
      </c>
      <c r="B87" s="1025" t="s">
        <v>427</v>
      </c>
      <c r="C87" s="1016"/>
      <c r="D87" s="1011">
        <v>9</v>
      </c>
      <c r="E87" s="1017"/>
      <c r="F87" s="1018"/>
      <c r="G87" s="1019">
        <v>1.5</v>
      </c>
      <c r="H87" s="1011">
        <v>45</v>
      </c>
      <c r="I87" s="1011">
        <v>18</v>
      </c>
      <c r="J87" s="1011"/>
      <c r="K87" s="1011"/>
      <c r="L87" s="1011">
        <v>18</v>
      </c>
      <c r="M87" s="1017">
        <v>27</v>
      </c>
      <c r="N87" s="1020"/>
      <c r="O87" s="1016"/>
      <c r="P87" s="1021"/>
      <c r="Q87" s="1019"/>
      <c r="R87" s="1011"/>
      <c r="S87" s="1011"/>
      <c r="T87" s="1011"/>
      <c r="U87" s="1011"/>
      <c r="V87" s="1017">
        <v>2</v>
      </c>
      <c r="W87" s="972"/>
      <c r="X87" s="972"/>
      <c r="Y87" s="972"/>
    </row>
    <row r="88" spans="1:25" s="975" customFormat="1" ht="18.75" customHeight="1" thickBot="1" x14ac:dyDescent="0.3">
      <c r="A88" s="1069" t="s">
        <v>211</v>
      </c>
      <c r="B88" s="1005" t="s">
        <v>434</v>
      </c>
      <c r="C88" s="1028"/>
      <c r="D88" s="1011">
        <v>6</v>
      </c>
      <c r="E88" s="1017"/>
      <c r="F88" s="1070"/>
      <c r="G88" s="1019">
        <v>1.5</v>
      </c>
      <c r="H88" s="1011">
        <f>G88*30</f>
        <v>45</v>
      </c>
      <c r="I88" s="1011">
        <v>16</v>
      </c>
      <c r="J88" s="1011">
        <v>16</v>
      </c>
      <c r="K88" s="1011"/>
      <c r="L88" s="1011"/>
      <c r="M88" s="1017">
        <f>H88-I88</f>
        <v>29</v>
      </c>
      <c r="N88" s="1030"/>
      <c r="O88" s="1028"/>
      <c r="P88" s="1031"/>
      <c r="Q88" s="1019"/>
      <c r="R88" s="1011"/>
      <c r="S88" s="1011">
        <v>2</v>
      </c>
      <c r="T88" s="1011"/>
      <c r="U88" s="1011"/>
      <c r="V88" s="1017"/>
      <c r="W88" s="972"/>
      <c r="X88" s="972"/>
      <c r="Y88" s="972"/>
    </row>
    <row r="89" spans="1:25" s="975" customFormat="1" ht="34.5" customHeight="1" thickBot="1" x14ac:dyDescent="0.3">
      <c r="A89" s="1069" t="s">
        <v>212</v>
      </c>
      <c r="B89" s="1071" t="s">
        <v>82</v>
      </c>
      <c r="C89" s="1072"/>
      <c r="D89" s="1073">
        <v>8</v>
      </c>
      <c r="E89" s="1073"/>
      <c r="F89" s="1074"/>
      <c r="G89" s="1075">
        <v>1.5</v>
      </c>
      <c r="H89" s="1055">
        <f>G89*30</f>
        <v>45</v>
      </c>
      <c r="I89" s="1056">
        <v>16</v>
      </c>
      <c r="J89" s="1076">
        <v>16</v>
      </c>
      <c r="K89" s="1076"/>
      <c r="L89" s="1076"/>
      <c r="M89" s="1077">
        <v>29</v>
      </c>
      <c r="N89" s="1072"/>
      <c r="O89" s="1073"/>
      <c r="P89" s="1074"/>
      <c r="Q89" s="1078"/>
      <c r="R89" s="1076"/>
      <c r="S89" s="1077"/>
      <c r="T89" s="1079"/>
      <c r="U89" s="1080">
        <v>1.5</v>
      </c>
      <c r="V89" s="1017"/>
      <c r="W89" s="972"/>
      <c r="X89" s="972"/>
      <c r="Y89" s="972"/>
    </row>
    <row r="90" spans="1:25" s="975" customFormat="1" ht="18.75" customHeight="1" thickBot="1" x14ac:dyDescent="0.3">
      <c r="A90" s="1069" t="s">
        <v>213</v>
      </c>
      <c r="B90" s="1005" t="s">
        <v>194</v>
      </c>
      <c r="C90" s="1028"/>
      <c r="D90" s="1011">
        <v>7</v>
      </c>
      <c r="E90" s="1017"/>
      <c r="F90" s="1029"/>
      <c r="G90" s="1019">
        <v>1.5</v>
      </c>
      <c r="H90" s="1011">
        <v>45</v>
      </c>
      <c r="I90" s="1011">
        <v>20</v>
      </c>
      <c r="J90" s="1011">
        <v>14</v>
      </c>
      <c r="K90" s="1011"/>
      <c r="L90" s="1011">
        <v>6</v>
      </c>
      <c r="M90" s="1017">
        <v>25</v>
      </c>
      <c r="N90" s="1030"/>
      <c r="O90" s="1028"/>
      <c r="P90" s="1031"/>
      <c r="Q90" s="1019"/>
      <c r="R90" s="1011"/>
      <c r="S90" s="1011"/>
      <c r="T90" s="1011">
        <v>1.5</v>
      </c>
      <c r="U90" s="1011"/>
      <c r="V90" s="1017"/>
      <c r="W90" s="972"/>
      <c r="X90" s="972"/>
      <c r="Y90" s="972"/>
    </row>
    <row r="91" spans="1:25" s="975" customFormat="1" ht="18.75" customHeight="1" thickBot="1" x14ac:dyDescent="0.3">
      <c r="A91" s="1069" t="s">
        <v>214</v>
      </c>
      <c r="B91" s="1032" t="s">
        <v>109</v>
      </c>
      <c r="C91" s="1028"/>
      <c r="D91" s="1011">
        <v>7</v>
      </c>
      <c r="E91" s="1017"/>
      <c r="F91" s="1029"/>
      <c r="G91" s="1019">
        <v>1.5</v>
      </c>
      <c r="H91" s="1011">
        <v>45</v>
      </c>
      <c r="I91" s="1011">
        <v>20</v>
      </c>
      <c r="J91" s="1011">
        <v>14</v>
      </c>
      <c r="K91" s="1011"/>
      <c r="L91" s="1011">
        <v>6</v>
      </c>
      <c r="M91" s="1017">
        <v>25</v>
      </c>
      <c r="N91" s="1030"/>
      <c r="O91" s="1028"/>
      <c r="P91" s="1031"/>
      <c r="Q91" s="1019"/>
      <c r="R91" s="1011"/>
      <c r="S91" s="1011"/>
      <c r="T91" s="1011">
        <v>1.5</v>
      </c>
      <c r="U91" s="1011"/>
      <c r="V91" s="1017"/>
      <c r="W91" s="972"/>
      <c r="X91" s="972"/>
      <c r="Y91" s="972"/>
    </row>
    <row r="92" spans="1:25" s="975" customFormat="1" ht="18.75" customHeight="1" thickBot="1" x14ac:dyDescent="0.3">
      <c r="A92" s="1069" t="s">
        <v>215</v>
      </c>
      <c r="B92" s="1032" t="s">
        <v>435</v>
      </c>
      <c r="C92" s="1028"/>
      <c r="D92" s="1011">
        <v>7</v>
      </c>
      <c r="E92" s="1017"/>
      <c r="F92" s="1029"/>
      <c r="G92" s="1019">
        <v>1.5</v>
      </c>
      <c r="H92" s="1011">
        <v>45</v>
      </c>
      <c r="I92" s="1011">
        <v>20</v>
      </c>
      <c r="J92" s="1011">
        <v>14</v>
      </c>
      <c r="K92" s="1011"/>
      <c r="L92" s="1011">
        <v>6</v>
      </c>
      <c r="M92" s="1017">
        <v>25</v>
      </c>
      <c r="N92" s="1030"/>
      <c r="O92" s="1028"/>
      <c r="P92" s="1031"/>
      <c r="Q92" s="1019"/>
      <c r="R92" s="1011"/>
      <c r="S92" s="1011"/>
      <c r="T92" s="1011">
        <v>1.5</v>
      </c>
      <c r="U92" s="1016"/>
      <c r="V92" s="1021"/>
      <c r="W92" s="972"/>
      <c r="X92" s="972"/>
      <c r="Y92" s="972"/>
    </row>
    <row r="93" spans="1:25" s="975" customFormat="1" ht="18.75" customHeight="1" x14ac:dyDescent="0.25">
      <c r="A93" s="1069" t="s">
        <v>436</v>
      </c>
      <c r="B93" s="1033" t="s">
        <v>437</v>
      </c>
      <c r="C93" s="1034"/>
      <c r="D93" s="1035">
        <v>6</v>
      </c>
      <c r="E93" s="1036"/>
      <c r="F93" s="1037"/>
      <c r="G93" s="1038">
        <f>G72</f>
        <v>1.5</v>
      </c>
      <c r="H93" s="1039">
        <f t="shared" ref="H93:M93" si="28">H72</f>
        <v>45</v>
      </c>
      <c r="I93" s="1039">
        <f t="shared" si="28"/>
        <v>16</v>
      </c>
      <c r="J93" s="1039">
        <f t="shared" si="28"/>
        <v>16</v>
      </c>
      <c r="K93" s="1039"/>
      <c r="L93" s="1039"/>
      <c r="M93" s="1039">
        <f t="shared" si="28"/>
        <v>29</v>
      </c>
      <c r="N93" s="1040"/>
      <c r="O93" s="1034"/>
      <c r="P93" s="1041"/>
      <c r="Q93" s="1042"/>
      <c r="R93" s="1035"/>
      <c r="S93" s="1035">
        <v>2</v>
      </c>
      <c r="T93" s="1035"/>
      <c r="U93" s="1035"/>
      <c r="V93" s="1036"/>
      <c r="W93" s="972"/>
      <c r="X93" s="972"/>
      <c r="Y93" s="972"/>
    </row>
    <row r="94" spans="1:25" s="975" customFormat="1" ht="18.75" customHeight="1" x14ac:dyDescent="0.25">
      <c r="A94" s="1069" t="s">
        <v>438</v>
      </c>
      <c r="B94" s="1081" t="s">
        <v>86</v>
      </c>
      <c r="C94" s="1082"/>
      <c r="D94" s="1076">
        <v>9</v>
      </c>
      <c r="E94" s="1076"/>
      <c r="F94" s="1083"/>
      <c r="G94" s="1076">
        <v>1.5</v>
      </c>
      <c r="H94" s="1076">
        <v>45</v>
      </c>
      <c r="I94" s="1076">
        <v>18</v>
      </c>
      <c r="J94" s="1076">
        <v>9</v>
      </c>
      <c r="K94" s="1076"/>
      <c r="L94" s="1076">
        <v>9</v>
      </c>
      <c r="M94" s="1076">
        <v>27</v>
      </c>
      <c r="N94" s="1082"/>
      <c r="O94" s="1082"/>
      <c r="P94" s="1082"/>
      <c r="Q94" s="1076"/>
      <c r="R94" s="1076"/>
      <c r="S94" s="1076"/>
      <c r="T94" s="1076"/>
      <c r="U94" s="1076"/>
      <c r="V94" s="1084">
        <v>2</v>
      </c>
      <c r="W94" s="972"/>
      <c r="X94" s="972"/>
      <c r="Y94" s="972"/>
    </row>
    <row r="95" spans="1:25" s="975" customFormat="1" ht="18.75" customHeight="1" x14ac:dyDescent="0.25">
      <c r="A95" s="1043" t="s">
        <v>439</v>
      </c>
      <c r="B95" s="1044" t="s">
        <v>440</v>
      </c>
      <c r="C95" s="1045"/>
      <c r="D95" s="1046">
        <v>9</v>
      </c>
      <c r="E95" s="1046"/>
      <c r="F95" s="1047"/>
      <c r="G95" s="1046">
        <v>1.5</v>
      </c>
      <c r="H95" s="1046">
        <v>45</v>
      </c>
      <c r="I95" s="1046">
        <v>18</v>
      </c>
      <c r="J95" s="1046">
        <v>9</v>
      </c>
      <c r="K95" s="1046"/>
      <c r="L95" s="1046">
        <v>9</v>
      </c>
      <c r="M95" s="1046">
        <v>27</v>
      </c>
      <c r="N95" s="1045"/>
      <c r="O95" s="1045"/>
      <c r="P95" s="1045"/>
      <c r="Q95" s="1046"/>
      <c r="R95" s="1046"/>
      <c r="S95" s="1046"/>
      <c r="T95" s="1046"/>
      <c r="U95" s="1046"/>
      <c r="V95" s="1046">
        <v>2</v>
      </c>
      <c r="W95" s="1048"/>
      <c r="X95" s="1048"/>
      <c r="Y95" s="1048"/>
    </row>
    <row r="96" spans="1:25" s="975" customFormat="1" ht="18.75" customHeight="1" thickBot="1" x14ac:dyDescent="0.3">
      <c r="A96" s="963" t="s">
        <v>441</v>
      </c>
      <c r="B96" s="1085" t="s">
        <v>53</v>
      </c>
      <c r="C96" s="972"/>
      <c r="D96" s="972">
        <v>9</v>
      </c>
      <c r="E96" s="972"/>
      <c r="F96" s="1049"/>
      <c r="G96" s="1076">
        <v>1.5</v>
      </c>
      <c r="H96" s="1076">
        <v>45</v>
      </c>
      <c r="I96" s="1076">
        <v>18</v>
      </c>
      <c r="J96" s="1076">
        <v>9</v>
      </c>
      <c r="K96" s="1076"/>
      <c r="L96" s="1076">
        <v>9</v>
      </c>
      <c r="M96" s="1076">
        <v>27</v>
      </c>
      <c r="N96" s="1082"/>
      <c r="O96" s="1082"/>
      <c r="P96" s="1082"/>
      <c r="Q96" s="1076"/>
      <c r="R96" s="1076"/>
      <c r="S96" s="1076"/>
      <c r="T96" s="1076"/>
      <c r="U96" s="1076"/>
      <c r="V96" s="1076">
        <v>2</v>
      </c>
      <c r="W96" s="972"/>
      <c r="X96" s="972"/>
      <c r="Y96" s="972"/>
    </row>
    <row r="97" spans="1:59" s="975" customFormat="1" ht="18.75" customHeight="1" thickBot="1" x14ac:dyDescent="0.3">
      <c r="A97" s="963" t="s">
        <v>442</v>
      </c>
      <c r="B97" s="1085" t="s">
        <v>42</v>
      </c>
      <c r="C97" s="972"/>
      <c r="D97" s="972">
        <v>5</v>
      </c>
      <c r="E97" s="972"/>
      <c r="F97" s="1049"/>
      <c r="G97" s="1010">
        <v>1.5</v>
      </c>
      <c r="H97" s="1011">
        <v>45</v>
      </c>
      <c r="I97" s="1011">
        <v>16</v>
      </c>
      <c r="J97" s="1007">
        <v>16</v>
      </c>
      <c r="K97" s="1007"/>
      <c r="L97" s="1007"/>
      <c r="M97" s="1008">
        <v>29</v>
      </c>
      <c r="N97" s="1012"/>
      <c r="O97" s="1006"/>
      <c r="P97" s="1013"/>
      <c r="Q97" s="1010"/>
      <c r="R97" s="1007">
        <v>2</v>
      </c>
      <c r="S97" s="1014"/>
      <c r="T97" s="1014"/>
      <c r="U97" s="1007"/>
      <c r="V97" s="1008"/>
      <c r="W97" s="972"/>
      <c r="X97" s="972"/>
      <c r="Y97" s="972"/>
    </row>
    <row r="98" spans="1:59" ht="37.5" customHeight="1" thickBot="1" x14ac:dyDescent="0.25">
      <c r="A98" s="2059" t="s">
        <v>223</v>
      </c>
      <c r="B98" s="2060"/>
      <c r="C98" s="2060"/>
      <c r="D98" s="2060"/>
      <c r="E98" s="2060"/>
      <c r="F98" s="2060"/>
      <c r="G98" s="2060"/>
      <c r="H98" s="2060"/>
      <c r="I98" s="2060"/>
      <c r="J98" s="2060"/>
      <c r="K98" s="2060"/>
      <c r="L98" s="2060"/>
      <c r="M98" s="2060"/>
      <c r="N98" s="2060"/>
      <c r="O98" s="2060"/>
      <c r="P98" s="2060"/>
      <c r="Q98" s="2060"/>
      <c r="R98" s="2060"/>
      <c r="S98" s="2060"/>
      <c r="T98" s="2060"/>
      <c r="U98" s="2060"/>
      <c r="V98" s="2060"/>
      <c r="W98" s="2060"/>
      <c r="X98" s="2060"/>
      <c r="Y98" s="2060"/>
    </row>
    <row r="99" spans="1:59" ht="21" customHeight="1" thickBot="1" x14ac:dyDescent="0.25">
      <c r="A99" s="2064" t="s">
        <v>309</v>
      </c>
      <c r="B99" s="2065"/>
      <c r="C99" s="2065"/>
      <c r="D99" s="2065"/>
      <c r="E99" s="2065"/>
      <c r="F99" s="2065"/>
      <c r="G99" s="2065"/>
      <c r="H99" s="2065"/>
      <c r="I99" s="2065"/>
      <c r="J99" s="2065"/>
      <c r="K99" s="2065"/>
      <c r="L99" s="2065"/>
      <c r="M99" s="2065"/>
      <c r="N99" s="2065"/>
      <c r="O99" s="2065"/>
      <c r="P99" s="2065"/>
      <c r="Q99" s="2065"/>
      <c r="R99" s="2065"/>
      <c r="S99" s="2065"/>
      <c r="T99" s="2065"/>
      <c r="U99" s="2065"/>
      <c r="V99" s="2065"/>
      <c r="W99" s="2065"/>
      <c r="X99" s="2065"/>
      <c r="Y99" s="2066"/>
    </row>
    <row r="100" spans="1:59" ht="48" customHeight="1" thickBot="1" x14ac:dyDescent="0.25">
      <c r="A100" s="463" t="s">
        <v>328</v>
      </c>
      <c r="B100" s="17" t="s">
        <v>59</v>
      </c>
      <c r="C100" s="11"/>
      <c r="D100" s="11"/>
      <c r="E100" s="15"/>
      <c r="F100" s="19"/>
      <c r="G100" s="406">
        <f>G101+G102</f>
        <v>5.5</v>
      </c>
      <c r="H100" s="467">
        <f>G100*30</f>
        <v>165</v>
      </c>
      <c r="I100" s="11">
        <f>I101+I102</f>
        <v>90</v>
      </c>
      <c r="J100" s="11">
        <f>J101+J102</f>
        <v>57</v>
      </c>
      <c r="K100" s="11">
        <f>K101+K102</f>
        <v>33</v>
      </c>
      <c r="L100" s="11">
        <f>L101+L102</f>
        <v>0</v>
      </c>
      <c r="M100" s="262">
        <f>H100-I100</f>
        <v>75</v>
      </c>
      <c r="N100" s="159"/>
      <c r="O100" s="156"/>
      <c r="P100" s="160"/>
      <c r="Q100" s="159"/>
      <c r="R100" s="156"/>
      <c r="S100" s="253"/>
      <c r="T100" s="161"/>
      <c r="U100" s="162"/>
      <c r="V100" s="163"/>
      <c r="W100" s="164"/>
      <c r="X100" s="162"/>
      <c r="Y100" s="160"/>
      <c r="AV100" s="2076" t="s">
        <v>29</v>
      </c>
      <c r="AW100" s="2121"/>
      <c r="AX100" s="2122"/>
      <c r="AY100" s="2076" t="s">
        <v>30</v>
      </c>
      <c r="AZ100" s="2077"/>
      <c r="BA100" s="2078"/>
      <c r="BB100" s="2076" t="s">
        <v>31</v>
      </c>
      <c r="BC100" s="2077"/>
      <c r="BD100" s="2078"/>
      <c r="BE100" s="2076" t="s">
        <v>32</v>
      </c>
      <c r="BF100" s="2077"/>
      <c r="BG100" s="2078"/>
    </row>
    <row r="101" spans="1:59" ht="31.5" customHeight="1" thickBot="1" x14ac:dyDescent="0.25">
      <c r="A101" s="128" t="s">
        <v>329</v>
      </c>
      <c r="B101" s="259" t="s">
        <v>59</v>
      </c>
      <c r="C101" s="15"/>
      <c r="D101" s="15">
        <v>6</v>
      </c>
      <c r="E101" s="15"/>
      <c r="F101" s="19"/>
      <c r="G101" s="752">
        <v>2.5</v>
      </c>
      <c r="H101" s="261">
        <f t="shared" ref="H101:H111" si="29">PRODUCT(G101,30)</f>
        <v>75</v>
      </c>
      <c r="I101" s="23">
        <f>SUM(J101+K101+L101)</f>
        <v>45</v>
      </c>
      <c r="J101" s="34">
        <v>27</v>
      </c>
      <c r="K101" s="11">
        <v>18</v>
      </c>
      <c r="L101" s="11"/>
      <c r="M101" s="262">
        <f>H101-I101</f>
        <v>30</v>
      </c>
      <c r="N101" s="159" t="s">
        <v>63</v>
      </c>
      <c r="O101" s="156" t="s">
        <v>63</v>
      </c>
      <c r="P101" s="160" t="s">
        <v>63</v>
      </c>
      <c r="Q101" s="159" t="s">
        <v>63</v>
      </c>
      <c r="R101" s="156" t="s">
        <v>63</v>
      </c>
      <c r="S101" s="388">
        <v>5</v>
      </c>
      <c r="T101" s="159" t="s">
        <v>63</v>
      </c>
      <c r="U101" s="156" t="s">
        <v>63</v>
      </c>
      <c r="V101" s="160" t="s">
        <v>63</v>
      </c>
      <c r="W101" s="165"/>
      <c r="X101" s="156"/>
      <c r="Y101" s="160"/>
      <c r="AV101" s="2123"/>
      <c r="AW101" s="2124"/>
      <c r="AX101" s="2125"/>
      <c r="AY101" s="2079"/>
      <c r="AZ101" s="2080"/>
      <c r="BA101" s="2081"/>
      <c r="BB101" s="2079"/>
      <c r="BC101" s="2080"/>
      <c r="BD101" s="2081"/>
      <c r="BE101" s="2079"/>
      <c r="BF101" s="2080"/>
      <c r="BG101" s="2081"/>
    </row>
    <row r="102" spans="1:59" ht="35.25" customHeight="1" x14ac:dyDescent="0.2">
      <c r="A102" s="78" t="s">
        <v>330</v>
      </c>
      <c r="B102" s="259" t="s">
        <v>59</v>
      </c>
      <c r="C102" s="15">
        <v>7</v>
      </c>
      <c r="D102" s="15"/>
      <c r="E102" s="15"/>
      <c r="F102" s="19"/>
      <c r="G102" s="752">
        <v>3</v>
      </c>
      <c r="H102" s="261">
        <f t="shared" si="29"/>
        <v>90</v>
      </c>
      <c r="I102" s="23">
        <f>SUM(J102+K102+L102)</f>
        <v>45</v>
      </c>
      <c r="J102" s="34">
        <v>30</v>
      </c>
      <c r="K102" s="11">
        <v>15</v>
      </c>
      <c r="L102" s="11"/>
      <c r="M102" s="262">
        <f>H102-I102</f>
        <v>45</v>
      </c>
      <c r="N102" s="159" t="s">
        <v>63</v>
      </c>
      <c r="O102" s="156" t="s">
        <v>63</v>
      </c>
      <c r="P102" s="160" t="s">
        <v>63</v>
      </c>
      <c r="Q102" s="159" t="s">
        <v>63</v>
      </c>
      <c r="R102" s="156" t="s">
        <v>63</v>
      </c>
      <c r="S102" s="253" t="s">
        <v>63</v>
      </c>
      <c r="T102" s="159">
        <v>3</v>
      </c>
      <c r="U102" s="156" t="s">
        <v>63</v>
      </c>
      <c r="V102" s="160" t="s">
        <v>63</v>
      </c>
      <c r="W102" s="165"/>
      <c r="X102" s="156"/>
      <c r="Y102" s="160"/>
      <c r="AV102" s="152">
        <v>1</v>
      </c>
      <c r="AW102" s="152">
        <v>2</v>
      </c>
      <c r="AX102" s="152">
        <v>3</v>
      </c>
      <c r="AY102" s="152">
        <v>4</v>
      </c>
      <c r="AZ102" s="152">
        <v>5</v>
      </c>
      <c r="BA102" s="152">
        <v>6</v>
      </c>
      <c r="BB102" s="152">
        <v>7</v>
      </c>
      <c r="BC102" s="152">
        <v>8</v>
      </c>
      <c r="BD102" s="152">
        <v>9</v>
      </c>
      <c r="BE102" s="152">
        <v>10</v>
      </c>
      <c r="BF102" s="152">
        <v>11</v>
      </c>
      <c r="BG102" s="153">
        <v>12</v>
      </c>
    </row>
    <row r="103" spans="1:59" ht="37.5" customHeight="1" x14ac:dyDescent="0.2">
      <c r="A103" s="463" t="s">
        <v>174</v>
      </c>
      <c r="B103" s="259" t="s">
        <v>83</v>
      </c>
      <c r="C103" s="15">
        <v>2</v>
      </c>
      <c r="D103" s="15"/>
      <c r="E103" s="15"/>
      <c r="F103" s="19"/>
      <c r="G103" s="752">
        <v>2.5</v>
      </c>
      <c r="H103" s="464">
        <f t="shared" si="29"/>
        <v>75</v>
      </c>
      <c r="I103" s="23">
        <f>J103+K103+L103</f>
        <v>45</v>
      </c>
      <c r="J103" s="23">
        <v>27</v>
      </c>
      <c r="K103" s="11"/>
      <c r="L103" s="23">
        <v>18</v>
      </c>
      <c r="M103" s="30">
        <f>H103-I103</f>
        <v>30</v>
      </c>
      <c r="N103" s="159"/>
      <c r="O103" s="156">
        <f>I103/9</f>
        <v>5</v>
      </c>
      <c r="P103" s="160"/>
      <c r="Q103" s="159"/>
      <c r="R103" s="156"/>
      <c r="S103" s="253"/>
      <c r="T103" s="159"/>
      <c r="U103" s="156"/>
      <c r="V103" s="160"/>
      <c r="W103" s="165"/>
      <c r="X103" s="156"/>
      <c r="Y103" s="160"/>
      <c r="AU103" t="s">
        <v>447</v>
      </c>
      <c r="AV103">
        <f>COUNTIF($C$100:$C$112,AV$5)</f>
        <v>0</v>
      </c>
      <c r="AW103">
        <f>COUNTIF($C$100:$C$112,AW$5)</f>
        <v>1</v>
      </c>
      <c r="AX103">
        <f t="shared" ref="AX103:BG103" si="30">COUNTIF($C$100:$C$112,AX$5)</f>
        <v>0</v>
      </c>
      <c r="AY103">
        <f t="shared" si="30"/>
        <v>0</v>
      </c>
      <c r="AZ103">
        <f t="shared" si="30"/>
        <v>1</v>
      </c>
      <c r="BA103">
        <f t="shared" si="30"/>
        <v>0</v>
      </c>
      <c r="BB103">
        <f t="shared" si="30"/>
        <v>2</v>
      </c>
      <c r="BC103">
        <f t="shared" si="30"/>
        <v>0</v>
      </c>
      <c r="BD103">
        <f t="shared" si="30"/>
        <v>0</v>
      </c>
      <c r="BE103">
        <f>COUNTIF($C$100:$C$112,BE$5)</f>
        <v>0</v>
      </c>
      <c r="BF103">
        <f t="shared" si="30"/>
        <v>0</v>
      </c>
      <c r="BG103">
        <f t="shared" si="30"/>
        <v>0</v>
      </c>
    </row>
    <row r="104" spans="1:59" s="616" customFormat="1" ht="18" customHeight="1" x14ac:dyDescent="0.2">
      <c r="A104" s="463" t="s">
        <v>331</v>
      </c>
      <c r="B104" s="17" t="s">
        <v>67</v>
      </c>
      <c r="C104" s="15"/>
      <c r="D104" s="15"/>
      <c r="E104" s="15"/>
      <c r="F104" s="19"/>
      <c r="G104" s="407">
        <f>G105+G106+G107</f>
        <v>7</v>
      </c>
      <c r="H104" s="464">
        <f t="shared" si="29"/>
        <v>210</v>
      </c>
      <c r="I104" s="81">
        <f t="shared" ref="I104:I112" si="31">SUM(J104+K104+L104)</f>
        <v>126</v>
      </c>
      <c r="J104" s="85">
        <f>SUM(J105:J107)</f>
        <v>66</v>
      </c>
      <c r="K104" s="32">
        <f>SUM(K105:K107)</f>
        <v>9</v>
      </c>
      <c r="L104" s="32">
        <f>SUM(L105:L107)</f>
        <v>51</v>
      </c>
      <c r="M104" s="465">
        <f>SUM(M105:M107)</f>
        <v>84</v>
      </c>
      <c r="N104" s="159"/>
      <c r="O104" s="156"/>
      <c r="P104" s="160"/>
      <c r="Q104" s="159"/>
      <c r="R104" s="156"/>
      <c r="S104" s="253"/>
      <c r="T104" s="159"/>
      <c r="U104" s="156"/>
      <c r="V104" s="160"/>
      <c r="W104" s="165"/>
      <c r="X104" s="156"/>
      <c r="Y104" s="160"/>
      <c r="AU104" t="s">
        <v>448</v>
      </c>
      <c r="AV104">
        <f>COUNTIF($D$100:$D$112,AV$5)</f>
        <v>0</v>
      </c>
      <c r="AW104">
        <f t="shared" ref="AW104:BG104" si="32">COUNTIF($D$100:$D$112,AW$5)</f>
        <v>0</v>
      </c>
      <c r="AX104">
        <f t="shared" si="32"/>
        <v>1</v>
      </c>
      <c r="AY104">
        <f t="shared" si="32"/>
        <v>3</v>
      </c>
      <c r="AZ104">
        <f t="shared" si="32"/>
        <v>0</v>
      </c>
      <c r="BA104">
        <f t="shared" si="32"/>
        <v>1</v>
      </c>
      <c r="BB104">
        <f t="shared" si="32"/>
        <v>0</v>
      </c>
      <c r="BC104">
        <f t="shared" si="32"/>
        <v>0</v>
      </c>
      <c r="BD104">
        <f t="shared" si="32"/>
        <v>0</v>
      </c>
      <c r="BE104">
        <f t="shared" si="32"/>
        <v>0</v>
      </c>
      <c r="BF104">
        <f t="shared" si="32"/>
        <v>0</v>
      </c>
      <c r="BG104">
        <f t="shared" si="32"/>
        <v>0</v>
      </c>
    </row>
    <row r="105" spans="1:59" s="616" customFormat="1" ht="24" customHeight="1" x14ac:dyDescent="0.2">
      <c r="A105" s="78" t="s">
        <v>332</v>
      </c>
      <c r="B105" s="259" t="s">
        <v>67</v>
      </c>
      <c r="C105" s="15"/>
      <c r="D105" s="15">
        <v>4</v>
      </c>
      <c r="E105" s="15"/>
      <c r="F105" s="19"/>
      <c r="G105" s="406">
        <v>2.5</v>
      </c>
      <c r="H105" s="261">
        <f t="shared" si="29"/>
        <v>75</v>
      </c>
      <c r="I105" s="23">
        <f t="shared" si="31"/>
        <v>45</v>
      </c>
      <c r="J105" s="34">
        <v>30</v>
      </c>
      <c r="K105" s="11"/>
      <c r="L105" s="11">
        <v>15</v>
      </c>
      <c r="M105" s="262">
        <f t="shared" ref="M105:M112" si="33">H105-I105</f>
        <v>30</v>
      </c>
      <c r="N105" s="159" t="s">
        <v>63</v>
      </c>
      <c r="O105" s="156" t="s">
        <v>63</v>
      </c>
      <c r="P105" s="160" t="s">
        <v>63</v>
      </c>
      <c r="Q105" s="159">
        <v>3</v>
      </c>
      <c r="R105" s="156" t="s">
        <v>63</v>
      </c>
      <c r="S105" s="253" t="s">
        <v>63</v>
      </c>
      <c r="T105" s="159" t="s">
        <v>63</v>
      </c>
      <c r="U105" s="156"/>
      <c r="V105" s="160"/>
      <c r="W105" s="165"/>
      <c r="X105" s="156"/>
      <c r="Y105" s="160"/>
    </row>
    <row r="106" spans="1:59" ht="24" customHeight="1" x14ac:dyDescent="0.2">
      <c r="A106" s="78" t="s">
        <v>333</v>
      </c>
      <c r="B106" s="259" t="s">
        <v>67</v>
      </c>
      <c r="C106" s="15">
        <v>5</v>
      </c>
      <c r="D106" s="15"/>
      <c r="E106" s="15"/>
      <c r="F106" s="19"/>
      <c r="G106" s="752">
        <v>3.5</v>
      </c>
      <c r="H106" s="261">
        <f t="shared" si="29"/>
        <v>105</v>
      </c>
      <c r="I106" s="23">
        <f t="shared" si="31"/>
        <v>63</v>
      </c>
      <c r="J106" s="34">
        <v>36</v>
      </c>
      <c r="K106" s="11">
        <v>9</v>
      </c>
      <c r="L106" s="11">
        <v>18</v>
      </c>
      <c r="M106" s="262">
        <f t="shared" si="33"/>
        <v>42</v>
      </c>
      <c r="N106" s="159" t="s">
        <v>63</v>
      </c>
      <c r="O106" s="156" t="s">
        <v>63</v>
      </c>
      <c r="P106" s="160" t="s">
        <v>63</v>
      </c>
      <c r="Q106" s="159" t="s">
        <v>63</v>
      </c>
      <c r="R106" s="156">
        <v>7</v>
      </c>
      <c r="S106" s="253" t="s">
        <v>63</v>
      </c>
      <c r="T106" s="159" t="s">
        <v>63</v>
      </c>
      <c r="U106" s="156"/>
      <c r="V106" s="160"/>
      <c r="W106" s="165"/>
      <c r="X106" s="156"/>
      <c r="Y106" s="160"/>
    </row>
    <row r="107" spans="1:59" ht="24" customHeight="1" x14ac:dyDescent="0.2">
      <c r="A107" s="466" t="s">
        <v>334</v>
      </c>
      <c r="B107" s="17" t="s">
        <v>92</v>
      </c>
      <c r="C107" s="15"/>
      <c r="D107" s="15"/>
      <c r="E107" s="15">
        <v>6</v>
      </c>
      <c r="F107" s="19"/>
      <c r="G107" s="406">
        <v>1</v>
      </c>
      <c r="H107" s="261">
        <f t="shared" si="29"/>
        <v>30</v>
      </c>
      <c r="I107" s="23">
        <f t="shared" si="31"/>
        <v>18</v>
      </c>
      <c r="J107" s="34"/>
      <c r="K107" s="11"/>
      <c r="L107" s="11">
        <v>18</v>
      </c>
      <c r="M107" s="262">
        <f t="shared" si="33"/>
        <v>12</v>
      </c>
      <c r="N107" s="159" t="s">
        <v>63</v>
      </c>
      <c r="O107" s="156" t="s">
        <v>63</v>
      </c>
      <c r="P107" s="160" t="s">
        <v>63</v>
      </c>
      <c r="Q107" s="159" t="s">
        <v>63</v>
      </c>
      <c r="R107" s="156" t="s">
        <v>63</v>
      </c>
      <c r="S107" s="253">
        <v>2</v>
      </c>
      <c r="T107" s="159"/>
      <c r="U107" s="156"/>
      <c r="V107" s="160"/>
      <c r="W107" s="165"/>
      <c r="X107" s="156"/>
      <c r="Y107" s="160"/>
    </row>
    <row r="108" spans="1:59" ht="30.75" customHeight="1" x14ac:dyDescent="0.2">
      <c r="A108" s="466" t="s">
        <v>175</v>
      </c>
      <c r="B108" s="17" t="s">
        <v>60</v>
      </c>
      <c r="C108" s="11">
        <v>7</v>
      </c>
      <c r="D108" s="11"/>
      <c r="E108" s="15"/>
      <c r="F108" s="19"/>
      <c r="G108" s="753">
        <v>4</v>
      </c>
      <c r="H108" s="464">
        <f t="shared" si="29"/>
        <v>120</v>
      </c>
      <c r="I108" s="81">
        <f t="shared" si="31"/>
        <v>60</v>
      </c>
      <c r="J108" s="85">
        <v>30</v>
      </c>
      <c r="K108" s="32">
        <v>15</v>
      </c>
      <c r="L108" s="32">
        <v>15</v>
      </c>
      <c r="M108" s="470">
        <f t="shared" si="33"/>
        <v>60</v>
      </c>
      <c r="N108" s="159" t="s">
        <v>63</v>
      </c>
      <c r="O108" s="156" t="s">
        <v>63</v>
      </c>
      <c r="P108" s="160" t="s">
        <v>63</v>
      </c>
      <c r="Q108" s="159" t="s">
        <v>63</v>
      </c>
      <c r="R108" s="156" t="s">
        <v>63</v>
      </c>
      <c r="S108" s="253" t="s">
        <v>63</v>
      </c>
      <c r="T108" s="159">
        <v>4</v>
      </c>
      <c r="U108" s="156"/>
      <c r="V108" s="160"/>
      <c r="W108" s="165"/>
      <c r="X108" s="156"/>
      <c r="Y108" s="160"/>
    </row>
    <row r="109" spans="1:59" ht="21.75" customHeight="1" x14ac:dyDescent="0.2">
      <c r="A109" s="466" t="s">
        <v>335</v>
      </c>
      <c r="B109" s="17" t="s">
        <v>44</v>
      </c>
      <c r="C109" s="79"/>
      <c r="D109" s="79"/>
      <c r="E109" s="15"/>
      <c r="F109" s="19"/>
      <c r="G109" s="407">
        <v>4</v>
      </c>
      <c r="H109" s="464">
        <f t="shared" si="29"/>
        <v>120</v>
      </c>
      <c r="I109" s="81">
        <f t="shared" si="31"/>
        <v>66</v>
      </c>
      <c r="J109" s="81">
        <f>SUM(J110:J111)</f>
        <v>33</v>
      </c>
      <c r="K109" s="80">
        <f>SUM(K110:K111)</f>
        <v>0</v>
      </c>
      <c r="L109" s="80">
        <v>33</v>
      </c>
      <c r="M109" s="552">
        <f t="shared" si="33"/>
        <v>54</v>
      </c>
      <c r="N109" s="159"/>
      <c r="O109" s="156"/>
      <c r="P109" s="160"/>
      <c r="Q109" s="159"/>
      <c r="R109" s="156"/>
      <c r="S109" s="253"/>
      <c r="T109" s="159"/>
      <c r="U109" s="156"/>
      <c r="V109" s="160"/>
      <c r="W109" s="165"/>
      <c r="X109" s="156"/>
      <c r="Y109" s="160"/>
    </row>
    <row r="110" spans="1:59" ht="22.5" customHeight="1" x14ac:dyDescent="0.2">
      <c r="A110" s="78" t="s">
        <v>336</v>
      </c>
      <c r="B110" s="259" t="s">
        <v>44</v>
      </c>
      <c r="C110" s="15"/>
      <c r="D110" s="15">
        <v>3</v>
      </c>
      <c r="E110" s="15"/>
      <c r="F110" s="19"/>
      <c r="G110" s="406">
        <v>2</v>
      </c>
      <c r="H110" s="261">
        <f t="shared" si="29"/>
        <v>60</v>
      </c>
      <c r="I110" s="23">
        <f t="shared" si="31"/>
        <v>36</v>
      </c>
      <c r="J110" s="34">
        <v>18</v>
      </c>
      <c r="K110" s="11"/>
      <c r="L110" s="11">
        <v>18</v>
      </c>
      <c r="M110" s="262">
        <f t="shared" si="33"/>
        <v>24</v>
      </c>
      <c r="N110" s="159" t="s">
        <v>63</v>
      </c>
      <c r="O110" s="156" t="s">
        <v>63</v>
      </c>
      <c r="P110" s="160">
        <f>I110/9</f>
        <v>4</v>
      </c>
      <c r="Q110" s="159" t="s">
        <v>63</v>
      </c>
      <c r="R110" s="156" t="s">
        <v>63</v>
      </c>
      <c r="S110" s="253" t="s">
        <v>63</v>
      </c>
      <c r="T110" s="159" t="s">
        <v>63</v>
      </c>
      <c r="U110" s="156" t="s">
        <v>63</v>
      </c>
      <c r="V110" s="160"/>
      <c r="W110" s="165"/>
      <c r="X110" s="156"/>
      <c r="Y110" s="160"/>
    </row>
    <row r="111" spans="1:59" ht="19.5" customHeight="1" thickBot="1" x14ac:dyDescent="0.25">
      <c r="A111" s="78" t="s">
        <v>337</v>
      </c>
      <c r="B111" s="259" t="s">
        <v>44</v>
      </c>
      <c r="C111" s="15"/>
      <c r="D111" s="795">
        <v>4</v>
      </c>
      <c r="E111" s="15"/>
      <c r="F111" s="19"/>
      <c r="G111" s="406">
        <v>2</v>
      </c>
      <c r="H111" s="261">
        <f t="shared" si="29"/>
        <v>60</v>
      </c>
      <c r="I111" s="23">
        <f t="shared" si="31"/>
        <v>30</v>
      </c>
      <c r="J111" s="34">
        <v>15</v>
      </c>
      <c r="K111" s="11"/>
      <c r="L111" s="11">
        <v>15</v>
      </c>
      <c r="M111" s="262">
        <f t="shared" si="33"/>
        <v>30</v>
      </c>
      <c r="N111" s="159" t="s">
        <v>63</v>
      </c>
      <c r="O111" s="156" t="s">
        <v>63</v>
      </c>
      <c r="P111" s="160"/>
      <c r="Q111" s="159">
        <v>2</v>
      </c>
      <c r="R111" s="156" t="s">
        <v>63</v>
      </c>
      <c r="S111" s="253" t="s">
        <v>63</v>
      </c>
      <c r="T111" s="159" t="s">
        <v>63</v>
      </c>
      <c r="U111" s="156" t="s">
        <v>63</v>
      </c>
      <c r="V111" s="160"/>
      <c r="W111" s="165"/>
      <c r="X111" s="156"/>
      <c r="Y111" s="160"/>
    </row>
    <row r="112" spans="1:59" s="513" customFormat="1" ht="23.25" customHeight="1" thickBot="1" x14ac:dyDescent="0.25">
      <c r="A112" s="466" t="s">
        <v>338</v>
      </c>
      <c r="B112" s="548" t="s">
        <v>84</v>
      </c>
      <c r="C112" s="250"/>
      <c r="D112" s="250">
        <v>4</v>
      </c>
      <c r="E112" s="155"/>
      <c r="F112" s="553"/>
      <c r="G112" s="754">
        <v>3.5</v>
      </c>
      <c r="H112" s="467">
        <f>G112*30</f>
        <v>105</v>
      </c>
      <c r="I112" s="549">
        <f t="shared" si="31"/>
        <v>60</v>
      </c>
      <c r="J112" s="476">
        <v>30</v>
      </c>
      <c r="K112" s="476">
        <v>15</v>
      </c>
      <c r="L112" s="476">
        <v>15</v>
      </c>
      <c r="M112" s="554">
        <f t="shared" si="33"/>
        <v>45</v>
      </c>
      <c r="N112" s="172"/>
      <c r="O112" s="173"/>
      <c r="P112" s="174"/>
      <c r="Q112" s="167">
        <v>4</v>
      </c>
      <c r="R112" s="168"/>
      <c r="S112" s="389"/>
      <c r="T112" s="172"/>
      <c r="U112" s="173"/>
      <c r="V112" s="174"/>
      <c r="W112" s="252"/>
      <c r="X112" s="173"/>
      <c r="Y112" s="174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</row>
    <row r="113" spans="1:59" s="513" customFormat="1" ht="23.25" customHeight="1" thickBot="1" x14ac:dyDescent="0.25">
      <c r="A113" s="1954" t="s">
        <v>298</v>
      </c>
      <c r="B113" s="1955"/>
      <c r="C113" s="1955"/>
      <c r="D113" s="1955"/>
      <c r="E113" s="1955"/>
      <c r="F113" s="1978"/>
      <c r="G113" s="467">
        <f>G103+G100+G104+G108+G109+G112</f>
        <v>26.5</v>
      </c>
      <c r="H113" s="467">
        <f>G113*30</f>
        <v>795</v>
      </c>
      <c r="I113" s="467">
        <f>I100+I104+I108+I109+I112+I103</f>
        <v>447</v>
      </c>
      <c r="J113" s="467">
        <f>J100+J104+J108+J109+J112+J103</f>
        <v>243</v>
      </c>
      <c r="K113" s="467">
        <f>K100+K104+K108+K109+K112+K103</f>
        <v>72</v>
      </c>
      <c r="L113" s="467">
        <f>L100+L104+L108+L109+L112+L103</f>
        <v>132</v>
      </c>
      <c r="M113" s="467">
        <f>M100+M104+M108+M109+M112+M103</f>
        <v>348</v>
      </c>
      <c r="N113" s="158">
        <f t="shared" ref="N113:Y113" si="34">SUM(N100:N112)</f>
        <v>0</v>
      </c>
      <c r="O113" s="186">
        <f t="shared" si="34"/>
        <v>5</v>
      </c>
      <c r="P113" s="386">
        <f t="shared" si="34"/>
        <v>4</v>
      </c>
      <c r="Q113" s="387">
        <f t="shared" si="34"/>
        <v>9</v>
      </c>
      <c r="R113" s="186">
        <f t="shared" si="34"/>
        <v>7</v>
      </c>
      <c r="S113" s="390">
        <f t="shared" si="34"/>
        <v>7</v>
      </c>
      <c r="T113" s="158">
        <f t="shared" si="34"/>
        <v>7</v>
      </c>
      <c r="U113" s="186">
        <f t="shared" si="34"/>
        <v>0</v>
      </c>
      <c r="V113" s="386">
        <f t="shared" si="34"/>
        <v>0</v>
      </c>
      <c r="W113" s="387">
        <f t="shared" si="34"/>
        <v>0</v>
      </c>
      <c r="X113" s="186">
        <f t="shared" si="34"/>
        <v>0</v>
      </c>
      <c r="Y113" s="386">
        <f t="shared" si="34"/>
        <v>0</v>
      </c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</row>
    <row r="114" spans="1:59" ht="21" customHeight="1" thickBot="1" x14ac:dyDescent="0.25">
      <c r="A114" s="2067" t="s">
        <v>310</v>
      </c>
      <c r="B114" s="2068"/>
      <c r="C114" s="2068"/>
      <c r="D114" s="2068"/>
      <c r="E114" s="2068"/>
      <c r="F114" s="2068"/>
      <c r="G114" s="2068"/>
      <c r="H114" s="2068"/>
      <c r="I114" s="2068"/>
      <c r="J114" s="2068"/>
      <c r="K114" s="2068"/>
      <c r="L114" s="2068"/>
      <c r="M114" s="2068"/>
      <c r="N114" s="2069"/>
      <c r="O114" s="2069"/>
      <c r="P114" s="2069"/>
      <c r="Q114" s="2069"/>
      <c r="R114" s="2069"/>
      <c r="S114" s="2069"/>
      <c r="T114" s="2069"/>
      <c r="U114" s="2069"/>
      <c r="V114" s="2069"/>
      <c r="W114" s="2069"/>
      <c r="X114" s="2069"/>
      <c r="Y114" s="2069"/>
    </row>
    <row r="115" spans="1:59" ht="46.5" customHeight="1" x14ac:dyDescent="0.2">
      <c r="A115" s="31"/>
      <c r="B115" s="14" t="s">
        <v>322</v>
      </c>
      <c r="C115" s="11"/>
      <c r="D115" s="79"/>
      <c r="E115" s="79"/>
      <c r="F115" s="11"/>
      <c r="G115" s="755">
        <v>8</v>
      </c>
      <c r="H115" s="85">
        <f t="shared" ref="H115:H123" si="35">G115*30</f>
        <v>240</v>
      </c>
      <c r="I115" s="265">
        <f>J115+K115</f>
        <v>81</v>
      </c>
      <c r="J115" s="85">
        <v>54</v>
      </c>
      <c r="K115" s="32">
        <v>27</v>
      </c>
      <c r="L115" s="32"/>
      <c r="M115" s="87">
        <f t="shared" ref="M115:M120" si="36">H115-I115</f>
        <v>159</v>
      </c>
      <c r="N115" s="261"/>
      <c r="O115" s="15"/>
      <c r="P115" s="262"/>
      <c r="Q115" s="261"/>
      <c r="R115" s="15"/>
      <c r="S115" s="262"/>
      <c r="T115" s="261"/>
      <c r="U115" s="15"/>
      <c r="V115" s="262"/>
      <c r="W115" s="261"/>
      <c r="X115" s="15"/>
      <c r="Y115" s="262"/>
      <c r="AV115" s="2076" t="s">
        <v>29</v>
      </c>
      <c r="AW115" s="2121"/>
      <c r="AX115" s="2122"/>
      <c r="AY115" s="2076" t="s">
        <v>30</v>
      </c>
      <c r="AZ115" s="2077"/>
      <c r="BA115" s="2078"/>
      <c r="BB115" s="2076" t="s">
        <v>31</v>
      </c>
      <c r="BC115" s="2077"/>
      <c r="BD115" s="2078"/>
      <c r="BE115" s="2076" t="s">
        <v>32</v>
      </c>
      <c r="BF115" s="2077"/>
      <c r="BG115" s="2078"/>
    </row>
    <row r="116" spans="1:59" ht="35.25" customHeight="1" thickBot="1" x14ac:dyDescent="0.25">
      <c r="A116" s="31"/>
      <c r="B116" s="14" t="s">
        <v>322</v>
      </c>
      <c r="C116" s="11"/>
      <c r="D116" s="79" t="s">
        <v>35</v>
      </c>
      <c r="E116" s="79"/>
      <c r="F116" s="11"/>
      <c r="G116" s="749">
        <v>4.5</v>
      </c>
      <c r="H116" s="34">
        <f t="shared" si="35"/>
        <v>135</v>
      </c>
      <c r="I116" s="33">
        <v>75</v>
      </c>
      <c r="J116" s="34">
        <v>45</v>
      </c>
      <c r="K116" s="11">
        <v>30</v>
      </c>
      <c r="L116" s="32"/>
      <c r="M116" s="88">
        <f t="shared" si="36"/>
        <v>60</v>
      </c>
      <c r="N116" s="261"/>
      <c r="O116" s="15"/>
      <c r="P116" s="262"/>
      <c r="Q116" s="261">
        <v>5</v>
      </c>
      <c r="R116" s="15"/>
      <c r="S116" s="262"/>
      <c r="T116" s="261"/>
      <c r="U116" s="15"/>
      <c r="V116" s="262"/>
      <c r="W116" s="261"/>
      <c r="X116" s="15"/>
      <c r="Y116" s="262"/>
      <c r="Z116" s="266"/>
      <c r="AA116" s="266"/>
      <c r="AB116" s="266"/>
      <c r="AV116" s="2123"/>
      <c r="AW116" s="2124"/>
      <c r="AX116" s="2125"/>
      <c r="AY116" s="2079"/>
      <c r="AZ116" s="2080"/>
      <c r="BA116" s="2081"/>
      <c r="BB116" s="2079"/>
      <c r="BC116" s="2080"/>
      <c r="BD116" s="2081"/>
      <c r="BE116" s="2079"/>
      <c r="BF116" s="2080"/>
      <c r="BG116" s="2081"/>
    </row>
    <row r="117" spans="1:59" ht="35.25" customHeight="1" x14ac:dyDescent="0.2">
      <c r="A117" s="31"/>
      <c r="B117" s="14" t="s">
        <v>322</v>
      </c>
      <c r="C117" s="11">
        <v>5</v>
      </c>
      <c r="D117" s="79"/>
      <c r="E117" s="79"/>
      <c r="F117" s="11"/>
      <c r="G117" s="749">
        <v>3.5</v>
      </c>
      <c r="H117" s="34">
        <f t="shared" si="35"/>
        <v>105</v>
      </c>
      <c r="I117" s="33">
        <f>J117+K117+L117</f>
        <v>63</v>
      </c>
      <c r="J117" s="34">
        <v>45</v>
      </c>
      <c r="K117" s="11">
        <v>18</v>
      </c>
      <c r="L117" s="32"/>
      <c r="M117" s="88">
        <f t="shared" si="36"/>
        <v>42</v>
      </c>
      <c r="N117" s="261"/>
      <c r="O117" s="15"/>
      <c r="P117" s="262"/>
      <c r="Q117" s="261"/>
      <c r="R117" s="15">
        <v>7</v>
      </c>
      <c r="S117" s="262"/>
      <c r="T117" s="261"/>
      <c r="U117" s="15"/>
      <c r="V117" s="262"/>
      <c r="W117" s="261"/>
      <c r="X117" s="15"/>
      <c r="Y117" s="262"/>
      <c r="Z117" s="266"/>
      <c r="AA117" s="266"/>
      <c r="AB117" s="266"/>
      <c r="AV117" s="152">
        <v>1</v>
      </c>
      <c r="AW117" s="152">
        <v>2</v>
      </c>
      <c r="AX117" s="152">
        <v>3</v>
      </c>
      <c r="AY117" s="152">
        <v>4</v>
      </c>
      <c r="AZ117" s="152">
        <v>5</v>
      </c>
      <c r="BA117" s="152">
        <v>6</v>
      </c>
      <c r="BB117" s="152">
        <v>7</v>
      </c>
      <c r="BC117" s="152">
        <v>8</v>
      </c>
      <c r="BD117" s="152">
        <v>9</v>
      </c>
      <c r="BE117" s="152">
        <v>10</v>
      </c>
      <c r="BF117" s="152">
        <v>11</v>
      </c>
      <c r="BG117" s="153">
        <v>12</v>
      </c>
    </row>
    <row r="118" spans="1:59" ht="35.25" customHeight="1" x14ac:dyDescent="0.2">
      <c r="A118" s="31"/>
      <c r="B118" s="17" t="s">
        <v>67</v>
      </c>
      <c r="C118" s="11"/>
      <c r="D118" s="79"/>
      <c r="E118" s="79"/>
      <c r="F118" s="32"/>
      <c r="G118" s="24">
        <v>3.5</v>
      </c>
      <c r="H118" s="34">
        <f t="shared" si="35"/>
        <v>105</v>
      </c>
      <c r="I118" s="265">
        <f>I119+I120</f>
        <v>63</v>
      </c>
      <c r="J118" s="265">
        <f>J119+J120</f>
        <v>36</v>
      </c>
      <c r="K118" s="265">
        <f>K119+K120</f>
        <v>0</v>
      </c>
      <c r="L118" s="265">
        <f>L119+L120</f>
        <v>27</v>
      </c>
      <c r="M118" s="82">
        <f t="shared" si="36"/>
        <v>42</v>
      </c>
      <c r="N118" s="261"/>
      <c r="O118" s="15"/>
      <c r="P118" s="262"/>
      <c r="Q118" s="261"/>
      <c r="R118" s="15"/>
      <c r="S118" s="262"/>
      <c r="T118" s="261"/>
      <c r="U118" s="15"/>
      <c r="V118" s="262"/>
      <c r="W118" s="261"/>
      <c r="X118" s="15"/>
      <c r="Y118" s="262"/>
      <c r="Z118" s="266"/>
      <c r="AA118" s="266"/>
      <c r="AB118" s="266"/>
      <c r="AU118" t="s">
        <v>447</v>
      </c>
      <c r="AV118">
        <f>COUNTIF($C$115:$C$123,AV$5)</f>
        <v>0</v>
      </c>
      <c r="AW118">
        <f t="shared" ref="AW118:BG118" si="37">COUNTIF($C$115:$C$123,AW$5)</f>
        <v>0</v>
      </c>
      <c r="AX118">
        <f t="shared" si="37"/>
        <v>1</v>
      </c>
      <c r="AY118">
        <f t="shared" si="37"/>
        <v>0</v>
      </c>
      <c r="AZ118">
        <f t="shared" si="37"/>
        <v>1</v>
      </c>
      <c r="BA118">
        <f t="shared" si="37"/>
        <v>1</v>
      </c>
      <c r="BB118">
        <f t="shared" si="37"/>
        <v>0</v>
      </c>
      <c r="BC118">
        <f t="shared" si="37"/>
        <v>0</v>
      </c>
      <c r="BD118">
        <f t="shared" si="37"/>
        <v>0</v>
      </c>
      <c r="BE118">
        <f t="shared" si="37"/>
        <v>0</v>
      </c>
      <c r="BF118">
        <f t="shared" si="37"/>
        <v>0</v>
      </c>
      <c r="BG118">
        <f t="shared" si="37"/>
        <v>0</v>
      </c>
    </row>
    <row r="119" spans="1:59" ht="21" customHeight="1" x14ac:dyDescent="0.2">
      <c r="A119" s="31"/>
      <c r="B119" s="17" t="s">
        <v>67</v>
      </c>
      <c r="C119" s="11"/>
      <c r="D119" s="79"/>
      <c r="E119" s="79"/>
      <c r="F119" s="32"/>
      <c r="G119" s="24">
        <v>1.5</v>
      </c>
      <c r="H119" s="34">
        <f t="shared" si="35"/>
        <v>45</v>
      </c>
      <c r="I119" s="265">
        <v>27</v>
      </c>
      <c r="J119" s="85">
        <v>18</v>
      </c>
      <c r="K119" s="32"/>
      <c r="L119" s="32">
        <v>9</v>
      </c>
      <c r="M119" s="82">
        <f t="shared" si="36"/>
        <v>18</v>
      </c>
      <c r="N119" s="261"/>
      <c r="O119" s="15"/>
      <c r="P119" s="262"/>
      <c r="Q119" s="261"/>
      <c r="R119" s="15">
        <v>3</v>
      </c>
      <c r="S119" s="262"/>
      <c r="T119" s="261"/>
      <c r="U119" s="15"/>
      <c r="V119" s="262"/>
      <c r="W119" s="261"/>
      <c r="X119" s="15"/>
      <c r="Y119" s="262"/>
      <c r="Z119" s="266"/>
      <c r="AA119" s="266"/>
      <c r="AB119" s="266"/>
      <c r="AU119" t="s">
        <v>448</v>
      </c>
      <c r="AV119">
        <f>COUNTIF($D$115:$D$123,AV$5)</f>
        <v>0</v>
      </c>
      <c r="AW119">
        <f t="shared" ref="AW119:BG119" si="38">COUNTIF($D$115:$D$123,AW$5)</f>
        <v>1</v>
      </c>
      <c r="AX119">
        <f t="shared" si="38"/>
        <v>0</v>
      </c>
      <c r="AY119">
        <f t="shared" si="38"/>
        <v>1</v>
      </c>
      <c r="AZ119">
        <f t="shared" si="38"/>
        <v>0</v>
      </c>
      <c r="BA119">
        <f t="shared" si="38"/>
        <v>0</v>
      </c>
      <c r="BB119">
        <f t="shared" si="38"/>
        <v>0</v>
      </c>
      <c r="BC119">
        <f t="shared" si="38"/>
        <v>0</v>
      </c>
      <c r="BD119">
        <f t="shared" si="38"/>
        <v>0</v>
      </c>
      <c r="BE119">
        <f t="shared" si="38"/>
        <v>0</v>
      </c>
      <c r="BF119">
        <f t="shared" si="38"/>
        <v>0</v>
      </c>
      <c r="BG119">
        <f t="shared" si="38"/>
        <v>0</v>
      </c>
    </row>
    <row r="120" spans="1:59" ht="21" customHeight="1" x14ac:dyDescent="0.2">
      <c r="A120" s="31"/>
      <c r="B120" s="17" t="s">
        <v>67</v>
      </c>
      <c r="C120" s="11">
        <v>6</v>
      </c>
      <c r="D120" s="79"/>
      <c r="E120" s="79"/>
      <c r="F120" s="32"/>
      <c r="G120" s="24">
        <v>2</v>
      </c>
      <c r="H120" s="34">
        <f t="shared" si="35"/>
        <v>60</v>
      </c>
      <c r="I120" s="265">
        <f>J120+K120+L120</f>
        <v>36</v>
      </c>
      <c r="J120" s="85">
        <v>18</v>
      </c>
      <c r="K120" s="32"/>
      <c r="L120" s="32">
        <v>18</v>
      </c>
      <c r="M120" s="82">
        <f t="shared" si="36"/>
        <v>24</v>
      </c>
      <c r="N120" s="261"/>
      <c r="O120" s="15"/>
      <c r="P120" s="262"/>
      <c r="Q120" s="261"/>
      <c r="R120" s="15"/>
      <c r="S120" s="262">
        <v>4</v>
      </c>
      <c r="T120" s="261"/>
      <c r="U120" s="15"/>
      <c r="V120" s="262"/>
      <c r="W120" s="261"/>
      <c r="X120" s="15"/>
      <c r="Y120" s="262"/>
      <c r="Z120" s="266"/>
      <c r="AA120" s="266"/>
      <c r="AB120" s="266"/>
    </row>
    <row r="121" spans="1:59" ht="21" customHeight="1" x14ac:dyDescent="0.2">
      <c r="A121" s="31"/>
      <c r="B121" s="17" t="s">
        <v>226</v>
      </c>
      <c r="C121" s="79"/>
      <c r="D121" s="79"/>
      <c r="E121" s="79"/>
      <c r="F121" s="11"/>
      <c r="G121" s="755">
        <f>G122+G123</f>
        <v>6.5</v>
      </c>
      <c r="H121" s="85">
        <f t="shared" si="35"/>
        <v>195</v>
      </c>
      <c r="I121" s="24">
        <f>I122+I123</f>
        <v>90</v>
      </c>
      <c r="J121" s="24">
        <f>J122+J123</f>
        <v>54</v>
      </c>
      <c r="K121" s="24">
        <f>K122+K123</f>
        <v>18</v>
      </c>
      <c r="L121" s="24">
        <f>L122+L123</f>
        <v>18</v>
      </c>
      <c r="M121" s="286">
        <f>M122+M123</f>
        <v>105</v>
      </c>
      <c r="N121" s="261"/>
      <c r="O121" s="15"/>
      <c r="P121" s="262"/>
      <c r="Q121" s="261"/>
      <c r="R121" s="15"/>
      <c r="S121" s="262"/>
      <c r="T121" s="261"/>
      <c r="U121" s="15"/>
      <c r="V121" s="262"/>
      <c r="W121" s="261"/>
      <c r="X121" s="15"/>
      <c r="Y121" s="262"/>
      <c r="Z121" s="266"/>
      <c r="AA121" s="266"/>
      <c r="AB121" s="266"/>
    </row>
    <row r="122" spans="1:59" ht="34.5" customHeight="1" x14ac:dyDescent="0.2">
      <c r="A122" s="31"/>
      <c r="B122" s="259" t="s">
        <v>226</v>
      </c>
      <c r="C122" s="79"/>
      <c r="D122" s="79" t="s">
        <v>217</v>
      </c>
      <c r="E122" s="79"/>
      <c r="F122" s="11"/>
      <c r="G122" s="749">
        <v>3</v>
      </c>
      <c r="H122" s="34">
        <f t="shared" si="35"/>
        <v>90</v>
      </c>
      <c r="I122" s="33">
        <f>J122+K122+L122</f>
        <v>45</v>
      </c>
      <c r="J122" s="34">
        <v>27</v>
      </c>
      <c r="K122" s="11">
        <v>9</v>
      </c>
      <c r="L122" s="11">
        <v>9</v>
      </c>
      <c r="M122" s="88">
        <f>H122-I122</f>
        <v>45</v>
      </c>
      <c r="N122" s="261"/>
      <c r="O122" s="15">
        <v>5</v>
      </c>
      <c r="P122" s="262"/>
      <c r="Q122" s="261"/>
      <c r="R122" s="15"/>
      <c r="S122" s="262"/>
      <c r="T122" s="261"/>
      <c r="U122" s="15"/>
      <c r="V122" s="262"/>
      <c r="W122" s="261"/>
      <c r="X122" s="15"/>
      <c r="Y122" s="262"/>
      <c r="Z122" s="266"/>
      <c r="AA122" s="266"/>
    </row>
    <row r="123" spans="1:59" ht="27.75" customHeight="1" thickBot="1" x14ac:dyDescent="0.25">
      <c r="A123" s="260"/>
      <c r="B123" s="392" t="s">
        <v>226</v>
      </c>
      <c r="C123" s="393" t="s">
        <v>39</v>
      </c>
      <c r="D123" s="393"/>
      <c r="E123" s="393"/>
      <c r="F123" s="250"/>
      <c r="G123" s="756">
        <v>3.5</v>
      </c>
      <c r="H123" s="251">
        <f t="shared" si="35"/>
        <v>105</v>
      </c>
      <c r="I123" s="394">
        <v>45</v>
      </c>
      <c r="J123" s="251">
        <v>27</v>
      </c>
      <c r="K123" s="250">
        <v>9</v>
      </c>
      <c r="L123" s="250">
        <v>9</v>
      </c>
      <c r="M123" s="395">
        <f>H123-I123</f>
        <v>60</v>
      </c>
      <c r="N123" s="267"/>
      <c r="O123" s="155"/>
      <c r="P123" s="270">
        <v>5</v>
      </c>
      <c r="Q123" s="267"/>
      <c r="R123" s="155"/>
      <c r="S123" s="270"/>
      <c r="T123" s="267"/>
      <c r="U123" s="155"/>
      <c r="V123" s="270"/>
      <c r="W123" s="267"/>
      <c r="X123" s="155"/>
      <c r="Y123" s="270"/>
      <c r="Z123" s="266"/>
      <c r="AA123" s="266"/>
    </row>
    <row r="124" spans="1:59" ht="30.75" customHeight="1" thickBot="1" x14ac:dyDescent="0.25">
      <c r="A124" s="1954" t="s">
        <v>299</v>
      </c>
      <c r="B124" s="1955"/>
      <c r="C124" s="1955"/>
      <c r="D124" s="1955"/>
      <c r="E124" s="1955"/>
      <c r="F124" s="1955"/>
      <c r="G124" s="186">
        <f>G115+G118+G121</f>
        <v>18</v>
      </c>
      <c r="H124" s="186">
        <f t="shared" ref="H124:M124" si="39">H115+H118+H121</f>
        <v>540</v>
      </c>
      <c r="I124" s="186">
        <f t="shared" si="39"/>
        <v>234</v>
      </c>
      <c r="J124" s="186">
        <f t="shared" si="39"/>
        <v>144</v>
      </c>
      <c r="K124" s="186">
        <f t="shared" si="39"/>
        <v>45</v>
      </c>
      <c r="L124" s="186">
        <f t="shared" si="39"/>
        <v>45</v>
      </c>
      <c r="M124" s="186">
        <f t="shared" si="39"/>
        <v>306</v>
      </c>
      <c r="N124" s="158">
        <f t="shared" ref="N124:Y124" si="40">SUM(N115:N123)</f>
        <v>0</v>
      </c>
      <c r="O124" s="186">
        <f t="shared" si="40"/>
        <v>5</v>
      </c>
      <c r="P124" s="386">
        <f t="shared" si="40"/>
        <v>5</v>
      </c>
      <c r="Q124" s="158">
        <f t="shared" si="40"/>
        <v>5</v>
      </c>
      <c r="R124" s="186">
        <f t="shared" si="40"/>
        <v>10</v>
      </c>
      <c r="S124" s="386">
        <f t="shared" si="40"/>
        <v>4</v>
      </c>
      <c r="T124" s="158">
        <f t="shared" si="40"/>
        <v>0</v>
      </c>
      <c r="U124" s="186">
        <f t="shared" si="40"/>
        <v>0</v>
      </c>
      <c r="V124" s="386">
        <f t="shared" si="40"/>
        <v>0</v>
      </c>
      <c r="W124" s="158">
        <f t="shared" si="40"/>
        <v>0</v>
      </c>
      <c r="X124" s="186">
        <f t="shared" si="40"/>
        <v>0</v>
      </c>
      <c r="Y124" s="386">
        <f t="shared" si="40"/>
        <v>0</v>
      </c>
      <c r="Z124" s="266"/>
      <c r="AA124" s="266"/>
    </row>
    <row r="125" spans="1:59" ht="18.75" customHeight="1" x14ac:dyDescent="0.2">
      <c r="A125" s="2004" t="s">
        <v>203</v>
      </c>
      <c r="B125" s="2004"/>
      <c r="C125" s="2004"/>
      <c r="D125" s="2004"/>
      <c r="E125" s="2004"/>
      <c r="F125" s="2004"/>
      <c r="G125" s="2004"/>
      <c r="H125" s="2004"/>
      <c r="I125" s="2004"/>
      <c r="J125" s="2004"/>
      <c r="K125" s="2004"/>
      <c r="L125" s="2004"/>
      <c r="M125" s="2004"/>
      <c r="N125" s="2004"/>
      <c r="O125" s="2004"/>
      <c r="P125" s="2004"/>
      <c r="Q125" s="2004"/>
      <c r="R125" s="2004"/>
      <c r="S125" s="2004"/>
      <c r="T125" s="2004"/>
      <c r="U125" s="2004"/>
      <c r="V125" s="2004"/>
      <c r="W125" s="2004"/>
      <c r="X125" s="2004"/>
      <c r="Y125" s="2004"/>
    </row>
    <row r="126" spans="1:59" ht="21" customHeight="1" thickBot="1" x14ac:dyDescent="0.25">
      <c r="A126" s="1959" t="s">
        <v>311</v>
      </c>
      <c r="B126" s="1960"/>
      <c r="C126" s="1960"/>
      <c r="D126" s="1960"/>
      <c r="E126" s="1960"/>
      <c r="F126" s="1960"/>
      <c r="G126" s="1960"/>
      <c r="H126" s="1960"/>
      <c r="I126" s="1960"/>
      <c r="J126" s="1960"/>
      <c r="K126" s="1960"/>
      <c r="L126" s="1960"/>
      <c r="M126" s="1960"/>
      <c r="N126" s="1960"/>
      <c r="O126" s="1960"/>
      <c r="P126" s="1960"/>
      <c r="Q126" s="1960"/>
      <c r="R126" s="1960"/>
      <c r="S126" s="1960"/>
      <c r="T126" s="1960"/>
      <c r="U126" s="1960"/>
      <c r="V126" s="1960"/>
      <c r="W126" s="1960"/>
      <c r="X126" s="1960"/>
      <c r="Y126" s="1960"/>
    </row>
    <row r="127" spans="1:59" ht="18" customHeight="1" x14ac:dyDescent="0.2">
      <c r="A127" s="31" t="s">
        <v>339</v>
      </c>
      <c r="B127" s="259" t="s">
        <v>61</v>
      </c>
      <c r="C127" s="11">
        <v>7</v>
      </c>
      <c r="D127" s="11"/>
      <c r="E127" s="15"/>
      <c r="F127" s="19"/>
      <c r="G127" s="752">
        <v>6</v>
      </c>
      <c r="H127" s="464">
        <f t="shared" ref="H127:H155" si="41">PRODUCT(G127,30)</f>
        <v>180</v>
      </c>
      <c r="I127" s="15">
        <f>J127+K127+L127</f>
        <v>90</v>
      </c>
      <c r="J127" s="34">
        <v>45</v>
      </c>
      <c r="K127" s="11"/>
      <c r="L127" s="11">
        <v>45</v>
      </c>
      <c r="M127" s="262">
        <f>H127-I127</f>
        <v>90</v>
      </c>
      <c r="N127" s="165" t="s">
        <v>63</v>
      </c>
      <c r="O127" s="156" t="s">
        <v>63</v>
      </c>
      <c r="P127" s="160" t="s">
        <v>63</v>
      </c>
      <c r="Q127" s="159" t="s">
        <v>63</v>
      </c>
      <c r="R127" s="156" t="s">
        <v>63</v>
      </c>
      <c r="S127" s="160" t="s">
        <v>63</v>
      </c>
      <c r="T127" s="159">
        <v>6</v>
      </c>
      <c r="U127" s="156" t="s">
        <v>63</v>
      </c>
      <c r="V127" s="160" t="s">
        <v>63</v>
      </c>
      <c r="W127" s="165"/>
      <c r="X127" s="156" t="s">
        <v>63</v>
      </c>
      <c r="Y127" s="160" t="s">
        <v>63</v>
      </c>
      <c r="AV127" s="2076" t="s">
        <v>29</v>
      </c>
      <c r="AW127" s="2121"/>
      <c r="AX127" s="2122"/>
      <c r="AY127" s="2076" t="s">
        <v>30</v>
      </c>
      <c r="AZ127" s="2077"/>
      <c r="BA127" s="2078"/>
      <c r="BB127" s="2076" t="s">
        <v>31</v>
      </c>
      <c r="BC127" s="2077"/>
      <c r="BD127" s="2078"/>
      <c r="BE127" s="2076" t="s">
        <v>32</v>
      </c>
      <c r="BF127" s="2077"/>
      <c r="BG127" s="2078"/>
    </row>
    <row r="128" spans="1:59" s="614" customFormat="1" ht="36" customHeight="1" thickBot="1" x14ac:dyDescent="0.25">
      <c r="A128" s="463" t="s">
        <v>342</v>
      </c>
      <c r="B128" s="17" t="s">
        <v>87</v>
      </c>
      <c r="C128" s="11"/>
      <c r="D128" s="11">
        <v>5</v>
      </c>
      <c r="E128" s="15"/>
      <c r="F128" s="19"/>
      <c r="G128" s="753">
        <v>3</v>
      </c>
      <c r="H128" s="464">
        <f t="shared" si="41"/>
        <v>90</v>
      </c>
      <c r="I128" s="80">
        <f>J128+K128+L128</f>
        <v>30</v>
      </c>
      <c r="J128" s="85">
        <v>20</v>
      </c>
      <c r="K128" s="32">
        <v>10</v>
      </c>
      <c r="L128" s="32"/>
      <c r="M128" s="470">
        <f>H128-I128</f>
        <v>60</v>
      </c>
      <c r="N128" s="165" t="s">
        <v>63</v>
      </c>
      <c r="O128" s="156" t="s">
        <v>63</v>
      </c>
      <c r="P128" s="160" t="s">
        <v>63</v>
      </c>
      <c r="Q128" s="159" t="s">
        <v>63</v>
      </c>
      <c r="R128" s="156">
        <v>3</v>
      </c>
      <c r="S128" s="30"/>
      <c r="T128" s="159"/>
      <c r="U128" s="156"/>
      <c r="V128" s="160" t="s">
        <v>63</v>
      </c>
      <c r="W128" s="165"/>
      <c r="X128" s="156" t="s">
        <v>63</v>
      </c>
      <c r="Y128" s="160"/>
      <c r="AU128"/>
      <c r="AV128" s="2123"/>
      <c r="AW128" s="2124"/>
      <c r="AX128" s="2125"/>
      <c r="AY128" s="2079"/>
      <c r="AZ128" s="2080"/>
      <c r="BA128" s="2081"/>
      <c r="BB128" s="2079"/>
      <c r="BC128" s="2080"/>
      <c r="BD128" s="2081"/>
      <c r="BE128" s="2079"/>
      <c r="BF128" s="2080"/>
      <c r="BG128" s="2081"/>
    </row>
    <row r="129" spans="1:59" ht="30" customHeight="1" x14ac:dyDescent="0.2">
      <c r="A129" s="466" t="s">
        <v>343</v>
      </c>
      <c r="B129" s="17" t="s">
        <v>71</v>
      </c>
      <c r="C129" s="15"/>
      <c r="D129" s="15"/>
      <c r="E129" s="15"/>
      <c r="F129" s="19"/>
      <c r="G129" s="757">
        <f>G130+G131</f>
        <v>9.5</v>
      </c>
      <c r="H129" s="464">
        <f t="shared" si="41"/>
        <v>285</v>
      </c>
      <c r="I129" s="15">
        <f>I130+I131</f>
        <v>153</v>
      </c>
      <c r="J129" s="15">
        <f>J130+J131</f>
        <v>57</v>
      </c>
      <c r="K129" s="15">
        <f>K130+K131</f>
        <v>39</v>
      </c>
      <c r="L129" s="15">
        <f>L130+L131</f>
        <v>57</v>
      </c>
      <c r="M129" s="262">
        <f>M130+M131</f>
        <v>132</v>
      </c>
      <c r="N129" s="164"/>
      <c r="O129" s="162"/>
      <c r="P129" s="163"/>
      <c r="Q129" s="161"/>
      <c r="R129" s="162"/>
      <c r="S129" s="163"/>
      <c r="T129" s="161"/>
      <c r="U129" s="162"/>
      <c r="V129" s="163"/>
      <c r="W129" s="164"/>
      <c r="X129" s="156"/>
      <c r="Y129" s="160"/>
      <c r="AV129" s="152">
        <v>1</v>
      </c>
      <c r="AW129" s="152">
        <v>2</v>
      </c>
      <c r="AX129" s="152">
        <v>3</v>
      </c>
      <c r="AY129" s="152">
        <v>4</v>
      </c>
      <c r="AZ129" s="152">
        <v>5</v>
      </c>
      <c r="BA129" s="152">
        <v>6</v>
      </c>
      <c r="BB129" s="152">
        <v>7</v>
      </c>
      <c r="BC129" s="152">
        <v>8</v>
      </c>
      <c r="BD129" s="152">
        <v>9</v>
      </c>
      <c r="BE129" s="152">
        <v>10</v>
      </c>
      <c r="BF129" s="152">
        <v>11</v>
      </c>
      <c r="BG129" s="153">
        <v>12</v>
      </c>
    </row>
    <row r="130" spans="1:59" s="975" customFormat="1" ht="18" customHeight="1" x14ac:dyDescent="0.2">
      <c r="A130" s="986" t="s">
        <v>344</v>
      </c>
      <c r="B130" s="976" t="s">
        <v>71</v>
      </c>
      <c r="C130" s="972"/>
      <c r="D130" s="972">
        <v>9</v>
      </c>
      <c r="E130" s="963"/>
      <c r="F130" s="987"/>
      <c r="G130" s="988">
        <v>4.5</v>
      </c>
      <c r="H130" s="989">
        <f t="shared" si="41"/>
        <v>135</v>
      </c>
      <c r="I130" s="972">
        <f>J130+K130+L130</f>
        <v>63</v>
      </c>
      <c r="J130" s="990">
        <v>27</v>
      </c>
      <c r="K130" s="972">
        <v>9</v>
      </c>
      <c r="L130" s="990">
        <v>27</v>
      </c>
      <c r="M130" s="973">
        <f>H130-I130</f>
        <v>72</v>
      </c>
      <c r="N130" s="991"/>
      <c r="O130" s="992"/>
      <c r="P130" s="993"/>
      <c r="Q130" s="994"/>
      <c r="R130" s="992"/>
      <c r="S130" s="993"/>
      <c r="T130" s="994"/>
      <c r="U130" s="992"/>
      <c r="V130" s="993">
        <v>7</v>
      </c>
      <c r="W130" s="991"/>
      <c r="X130" s="992"/>
      <c r="Y130" s="993"/>
      <c r="AU130" t="s">
        <v>447</v>
      </c>
      <c r="AV130">
        <f>COUNTIF($C$127:$C$164,AV$5)</f>
        <v>0</v>
      </c>
      <c r="AW130">
        <f t="shared" ref="AW130:BG130" si="42">COUNTIF($C$127:$C$164,AW$5)</f>
        <v>0</v>
      </c>
      <c r="AX130">
        <f t="shared" si="42"/>
        <v>0</v>
      </c>
      <c r="AY130">
        <f t="shared" si="42"/>
        <v>1</v>
      </c>
      <c r="AZ130">
        <f t="shared" si="42"/>
        <v>0</v>
      </c>
      <c r="BA130">
        <f t="shared" si="42"/>
        <v>1</v>
      </c>
      <c r="BB130">
        <f t="shared" si="42"/>
        <v>1</v>
      </c>
      <c r="BC130">
        <f t="shared" si="42"/>
        <v>1</v>
      </c>
      <c r="BD130">
        <f t="shared" si="42"/>
        <v>3</v>
      </c>
      <c r="BE130">
        <f t="shared" si="42"/>
        <v>1</v>
      </c>
      <c r="BF130">
        <f t="shared" si="42"/>
        <v>1</v>
      </c>
      <c r="BG130">
        <f t="shared" si="42"/>
        <v>2</v>
      </c>
    </row>
    <row r="131" spans="1:59" s="995" customFormat="1" ht="27.75" customHeight="1" x14ac:dyDescent="0.2">
      <c r="A131" s="986" t="s">
        <v>345</v>
      </c>
      <c r="B131" s="976" t="s">
        <v>71</v>
      </c>
      <c r="C131" s="972">
        <v>10</v>
      </c>
      <c r="D131" s="972"/>
      <c r="E131" s="972"/>
      <c r="F131" s="985"/>
      <c r="G131" s="988">
        <v>5</v>
      </c>
      <c r="H131" s="989">
        <f t="shared" si="41"/>
        <v>150</v>
      </c>
      <c r="I131" s="972">
        <f>J131+K131+L131</f>
        <v>90</v>
      </c>
      <c r="J131" s="972">
        <v>30</v>
      </c>
      <c r="K131" s="972">
        <v>30</v>
      </c>
      <c r="L131" s="972">
        <v>30</v>
      </c>
      <c r="M131" s="973">
        <f>H131-I131</f>
        <v>60</v>
      </c>
      <c r="N131" s="991"/>
      <c r="O131" s="992"/>
      <c r="P131" s="993"/>
      <c r="Q131" s="994"/>
      <c r="R131" s="992"/>
      <c r="S131" s="993"/>
      <c r="T131" s="994"/>
      <c r="U131" s="992"/>
      <c r="V131" s="993"/>
      <c r="W131" s="991">
        <v>6</v>
      </c>
      <c r="X131" s="992"/>
      <c r="Y131" s="993"/>
      <c r="AU131" t="s">
        <v>448</v>
      </c>
      <c r="AV131">
        <f>COUNTIF($D$127:$D$164,AV$5)</f>
        <v>0</v>
      </c>
      <c r="AW131">
        <f t="shared" ref="AW131:BG131" si="43">COUNTIF($D$127:$D$164,AW$5)</f>
        <v>0</v>
      </c>
      <c r="AX131">
        <f t="shared" si="43"/>
        <v>0</v>
      </c>
      <c r="AY131">
        <f t="shared" si="43"/>
        <v>0</v>
      </c>
      <c r="AZ131">
        <f t="shared" si="43"/>
        <v>1</v>
      </c>
      <c r="BA131">
        <f t="shared" si="43"/>
        <v>0</v>
      </c>
      <c r="BB131">
        <f t="shared" si="43"/>
        <v>2</v>
      </c>
      <c r="BC131">
        <f t="shared" si="43"/>
        <v>3</v>
      </c>
      <c r="BD131">
        <f t="shared" si="43"/>
        <v>1</v>
      </c>
      <c r="BE131">
        <f t="shared" si="43"/>
        <v>3</v>
      </c>
      <c r="BF131">
        <f t="shared" si="43"/>
        <v>2</v>
      </c>
      <c r="BG131">
        <f t="shared" si="43"/>
        <v>1</v>
      </c>
    </row>
    <row r="132" spans="1:59" ht="39.75" customHeight="1" x14ac:dyDescent="0.2">
      <c r="A132" s="466" t="s">
        <v>346</v>
      </c>
      <c r="B132" s="17" t="s">
        <v>78</v>
      </c>
      <c r="C132" s="15">
        <v>6</v>
      </c>
      <c r="D132" s="15"/>
      <c r="E132" s="15"/>
      <c r="F132" s="19"/>
      <c r="G132" s="326">
        <v>3</v>
      </c>
      <c r="H132" s="464">
        <f t="shared" si="41"/>
        <v>90</v>
      </c>
      <c r="I132" s="81">
        <f>J132+K132+L132</f>
        <v>30</v>
      </c>
      <c r="J132" s="85">
        <v>20</v>
      </c>
      <c r="K132" s="32">
        <v>10</v>
      </c>
      <c r="L132" s="32"/>
      <c r="M132" s="552">
        <f>H132-I132</f>
        <v>60</v>
      </c>
      <c r="N132" s="165"/>
      <c r="O132" s="156"/>
      <c r="P132" s="160"/>
      <c r="Q132" s="159"/>
      <c r="R132" s="156"/>
      <c r="S132" s="30">
        <v>3</v>
      </c>
      <c r="T132" s="159"/>
      <c r="U132" s="156"/>
      <c r="V132" s="160"/>
      <c r="W132" s="618"/>
      <c r="X132" s="156"/>
      <c r="Y132" s="160"/>
    </row>
    <row r="133" spans="1:59" s="614" customFormat="1" ht="31.5" customHeight="1" x14ac:dyDescent="0.2">
      <c r="A133" s="466" t="s">
        <v>347</v>
      </c>
      <c r="B133" s="42" t="s">
        <v>79</v>
      </c>
      <c r="C133" s="15"/>
      <c r="D133" s="15"/>
      <c r="E133" s="15"/>
      <c r="F133" s="19"/>
      <c r="G133" s="326">
        <f>G134+G135</f>
        <v>4</v>
      </c>
      <c r="H133" s="464">
        <f t="shared" si="41"/>
        <v>120</v>
      </c>
      <c r="I133" s="24">
        <f>I134+I135</f>
        <v>63</v>
      </c>
      <c r="J133" s="24">
        <f>J134+J135</f>
        <v>30</v>
      </c>
      <c r="K133" s="24">
        <f>K134+K135</f>
        <v>15</v>
      </c>
      <c r="L133" s="24">
        <f>L134+L135</f>
        <v>18</v>
      </c>
      <c r="M133" s="471">
        <f>M134+M135</f>
        <v>57</v>
      </c>
      <c r="N133" s="165"/>
      <c r="O133" s="156"/>
      <c r="P133" s="160"/>
      <c r="Q133" s="159"/>
      <c r="R133" s="156"/>
      <c r="S133" s="160"/>
      <c r="T133" s="159"/>
      <c r="U133" s="156"/>
      <c r="V133" s="160"/>
      <c r="W133" s="165"/>
      <c r="X133" s="156"/>
      <c r="Y133" s="160"/>
    </row>
    <row r="134" spans="1:59" ht="28.5" customHeight="1" x14ac:dyDescent="0.2">
      <c r="A134" s="78" t="s">
        <v>348</v>
      </c>
      <c r="B134" s="619" t="s">
        <v>79</v>
      </c>
      <c r="C134" s="15">
        <v>4</v>
      </c>
      <c r="D134" s="15"/>
      <c r="E134" s="15"/>
      <c r="F134" s="19"/>
      <c r="G134" s="288">
        <v>3</v>
      </c>
      <c r="H134" s="464">
        <f t="shared" si="41"/>
        <v>90</v>
      </c>
      <c r="I134" s="18">
        <f>J134+K134+L134</f>
        <v>45</v>
      </c>
      <c r="J134" s="18">
        <v>30</v>
      </c>
      <c r="K134" s="18">
        <v>15</v>
      </c>
      <c r="L134" s="18"/>
      <c r="M134" s="166">
        <f>H134-I134</f>
        <v>45</v>
      </c>
      <c r="N134" s="165"/>
      <c r="O134" s="156"/>
      <c r="P134" s="160"/>
      <c r="Q134" s="159">
        <v>3</v>
      </c>
      <c r="R134" s="156"/>
      <c r="S134" s="160"/>
      <c r="T134" s="159"/>
      <c r="U134" s="156"/>
      <c r="V134" s="160"/>
      <c r="W134" s="165"/>
      <c r="X134" s="156"/>
      <c r="Y134" s="160"/>
    </row>
    <row r="135" spans="1:59" s="615" customFormat="1" ht="43.5" customHeight="1" x14ac:dyDescent="0.2">
      <c r="A135" s="466" t="s">
        <v>349</v>
      </c>
      <c r="B135" s="619" t="s">
        <v>404</v>
      </c>
      <c r="C135" s="15"/>
      <c r="D135" s="15"/>
      <c r="E135" s="15"/>
      <c r="F135" s="19">
        <v>5</v>
      </c>
      <c r="G135" s="406">
        <v>1</v>
      </c>
      <c r="H135" s="464">
        <f t="shared" si="41"/>
        <v>30</v>
      </c>
      <c r="I135" s="15">
        <f>J135+K135+L135</f>
        <v>18</v>
      </c>
      <c r="J135" s="15"/>
      <c r="K135" s="15"/>
      <c r="L135" s="15">
        <v>18</v>
      </c>
      <c r="M135" s="262">
        <f>H135-I135</f>
        <v>12</v>
      </c>
      <c r="N135" s="165" t="s">
        <v>63</v>
      </c>
      <c r="O135" s="156" t="s">
        <v>63</v>
      </c>
      <c r="P135" s="160" t="s">
        <v>63</v>
      </c>
      <c r="Q135" s="159" t="s">
        <v>63</v>
      </c>
      <c r="R135" s="18">
        <v>2</v>
      </c>
      <c r="S135" s="166"/>
      <c r="T135" s="159" t="s">
        <v>63</v>
      </c>
      <c r="U135" s="156" t="s">
        <v>63</v>
      </c>
      <c r="V135" s="160" t="s">
        <v>63</v>
      </c>
      <c r="W135" s="165" t="s">
        <v>63</v>
      </c>
      <c r="X135" s="156" t="s">
        <v>63</v>
      </c>
      <c r="Y135" s="160" t="s">
        <v>63</v>
      </c>
      <c r="AC135" s="614"/>
    </row>
    <row r="136" spans="1:59" s="615" customFormat="1" ht="48.75" customHeight="1" x14ac:dyDescent="0.2">
      <c r="A136" s="466" t="s">
        <v>350</v>
      </c>
      <c r="B136" s="17" t="s">
        <v>72</v>
      </c>
      <c r="C136" s="15"/>
      <c r="D136" s="15"/>
      <c r="E136" s="15"/>
      <c r="F136" s="19"/>
      <c r="G136" s="326">
        <f>SUM(G137:G139)</f>
        <v>11.5</v>
      </c>
      <c r="H136" s="464">
        <f t="shared" si="41"/>
        <v>345</v>
      </c>
      <c r="I136" s="18">
        <f>SUM(I137:I139)</f>
        <v>162</v>
      </c>
      <c r="J136" s="18">
        <f>SUM(J137:J139)</f>
        <v>57</v>
      </c>
      <c r="K136" s="18">
        <f>SUM(K137:K139)</f>
        <v>30</v>
      </c>
      <c r="L136" s="18">
        <f>SUM(L137:L139)</f>
        <v>75</v>
      </c>
      <c r="M136" s="166">
        <f>SUM(M137:M139)</f>
        <v>183</v>
      </c>
      <c r="N136" s="165"/>
      <c r="O136" s="156"/>
      <c r="P136" s="160"/>
      <c r="Q136" s="159"/>
      <c r="R136" s="156"/>
      <c r="S136" s="160"/>
      <c r="T136" s="159"/>
      <c r="U136" s="156"/>
      <c r="V136" s="160"/>
      <c r="W136" s="165"/>
      <c r="X136" s="156"/>
      <c r="Y136" s="160"/>
      <c r="AC136" s="614"/>
    </row>
    <row r="137" spans="1:59" ht="45" customHeight="1" x14ac:dyDescent="0.2">
      <c r="A137" s="78" t="s">
        <v>351</v>
      </c>
      <c r="B137" s="259" t="s">
        <v>72</v>
      </c>
      <c r="C137" s="15"/>
      <c r="D137" s="15">
        <v>7</v>
      </c>
      <c r="E137" s="15"/>
      <c r="F137" s="19"/>
      <c r="G137" s="752">
        <v>6</v>
      </c>
      <c r="H137" s="464">
        <f t="shared" si="41"/>
        <v>180</v>
      </c>
      <c r="I137" s="23">
        <f>J137+K137+L137</f>
        <v>90</v>
      </c>
      <c r="J137" s="23">
        <v>30</v>
      </c>
      <c r="K137" s="15">
        <v>30</v>
      </c>
      <c r="L137" s="15">
        <v>30</v>
      </c>
      <c r="M137" s="262">
        <f>H137-I137</f>
        <v>90</v>
      </c>
      <c r="N137" s="165" t="s">
        <v>63</v>
      </c>
      <c r="O137" s="156" t="s">
        <v>63</v>
      </c>
      <c r="P137" s="160" t="s">
        <v>63</v>
      </c>
      <c r="Q137" s="159" t="s">
        <v>63</v>
      </c>
      <c r="R137" s="156" t="s">
        <v>63</v>
      </c>
      <c r="S137" s="160"/>
      <c r="T137" s="159">
        <v>6</v>
      </c>
      <c r="U137" s="156"/>
      <c r="V137" s="160" t="s">
        <v>63</v>
      </c>
      <c r="W137" s="165"/>
      <c r="X137" s="156" t="s">
        <v>63</v>
      </c>
      <c r="Y137" s="160" t="s">
        <v>63</v>
      </c>
    </row>
    <row r="138" spans="1:59" s="614" customFormat="1" ht="42" customHeight="1" x14ac:dyDescent="0.2">
      <c r="A138" s="78" t="s">
        <v>352</v>
      </c>
      <c r="B138" s="259" t="s">
        <v>72</v>
      </c>
      <c r="C138" s="15">
        <v>8</v>
      </c>
      <c r="D138" s="15"/>
      <c r="E138" s="15"/>
      <c r="F138" s="19"/>
      <c r="G138" s="752">
        <v>4</v>
      </c>
      <c r="H138" s="464">
        <f t="shared" si="41"/>
        <v>120</v>
      </c>
      <c r="I138" s="15">
        <f>J138+K138+L138</f>
        <v>54</v>
      </c>
      <c r="J138" s="23">
        <v>27</v>
      </c>
      <c r="K138" s="23"/>
      <c r="L138" s="23">
        <v>27</v>
      </c>
      <c r="M138" s="262">
        <f>H138-I138</f>
        <v>66</v>
      </c>
      <c r="N138" s="165" t="s">
        <v>63</v>
      </c>
      <c r="O138" s="156" t="s">
        <v>63</v>
      </c>
      <c r="P138" s="160" t="s">
        <v>63</v>
      </c>
      <c r="Q138" s="159"/>
      <c r="R138" s="156" t="s">
        <v>63</v>
      </c>
      <c r="S138" s="160" t="s">
        <v>63</v>
      </c>
      <c r="T138" s="159" t="s">
        <v>63</v>
      </c>
      <c r="U138" s="156">
        <v>6</v>
      </c>
      <c r="V138" s="160"/>
      <c r="W138" s="165"/>
      <c r="X138" s="156" t="s">
        <v>63</v>
      </c>
      <c r="Y138" s="160" t="s">
        <v>63</v>
      </c>
    </row>
    <row r="139" spans="1:59" s="614" customFormat="1" ht="57" customHeight="1" x14ac:dyDescent="0.2">
      <c r="A139" s="466" t="s">
        <v>353</v>
      </c>
      <c r="B139" s="259" t="s">
        <v>405</v>
      </c>
      <c r="C139" s="620"/>
      <c r="D139" s="620"/>
      <c r="E139" s="15"/>
      <c r="F139" s="19">
        <v>9</v>
      </c>
      <c r="G139" s="406">
        <v>1.5</v>
      </c>
      <c r="H139" s="464">
        <f t="shared" si="41"/>
        <v>45</v>
      </c>
      <c r="I139" s="621">
        <f>J139+K139+L139</f>
        <v>18</v>
      </c>
      <c r="J139" s="16"/>
      <c r="K139" s="16"/>
      <c r="L139" s="16">
        <v>18</v>
      </c>
      <c r="M139" s="262">
        <f>H139-I139</f>
        <v>27</v>
      </c>
      <c r="N139" s="165" t="s">
        <v>63</v>
      </c>
      <c r="O139" s="156" t="s">
        <v>63</v>
      </c>
      <c r="P139" s="160" t="s">
        <v>63</v>
      </c>
      <c r="Q139" s="159" t="s">
        <v>63</v>
      </c>
      <c r="R139" s="156" t="s">
        <v>63</v>
      </c>
      <c r="S139" s="160" t="s">
        <v>63</v>
      </c>
      <c r="T139" s="159" t="s">
        <v>63</v>
      </c>
      <c r="U139" s="156"/>
      <c r="V139" s="160">
        <v>2</v>
      </c>
      <c r="W139" s="165"/>
      <c r="X139" s="156" t="s">
        <v>63</v>
      </c>
      <c r="Y139" s="160" t="s">
        <v>63</v>
      </c>
    </row>
    <row r="140" spans="1:59" s="614" customFormat="1" ht="45.75" customHeight="1" x14ac:dyDescent="0.2">
      <c r="A140" s="466" t="s">
        <v>354</v>
      </c>
      <c r="B140" s="17" t="s">
        <v>80</v>
      </c>
      <c r="C140" s="15"/>
      <c r="D140" s="15"/>
      <c r="E140" s="15"/>
      <c r="F140" s="19"/>
      <c r="G140" s="326">
        <f>SUM(G141:G142)</f>
        <v>7.5</v>
      </c>
      <c r="H140" s="464">
        <f t="shared" si="41"/>
        <v>225</v>
      </c>
      <c r="I140" s="18">
        <f>I141+I142</f>
        <v>135</v>
      </c>
      <c r="J140" s="18">
        <f>J141+J142</f>
        <v>57</v>
      </c>
      <c r="K140" s="18">
        <f>K141+K142</f>
        <v>30</v>
      </c>
      <c r="L140" s="18">
        <f>L141+L142</f>
        <v>48</v>
      </c>
      <c r="M140" s="166">
        <f>M141+M142</f>
        <v>90</v>
      </c>
      <c r="N140" s="165"/>
      <c r="O140" s="156"/>
      <c r="P140" s="160"/>
      <c r="Q140" s="159"/>
      <c r="R140" s="156"/>
      <c r="S140" s="160"/>
      <c r="T140" s="159"/>
      <c r="U140" s="156"/>
      <c r="V140" s="160"/>
      <c r="W140" s="165"/>
      <c r="X140" s="156"/>
      <c r="Y140" s="160"/>
    </row>
    <row r="141" spans="1:59" ht="18" customHeight="1" x14ac:dyDescent="0.2">
      <c r="A141" s="78" t="s">
        <v>355</v>
      </c>
      <c r="B141" s="259" t="s">
        <v>80</v>
      </c>
      <c r="C141" s="15"/>
      <c r="D141" s="15">
        <v>10</v>
      </c>
      <c r="E141" s="15"/>
      <c r="F141" s="19"/>
      <c r="G141" s="406">
        <v>4.5</v>
      </c>
      <c r="H141" s="464">
        <f t="shared" si="41"/>
        <v>135</v>
      </c>
      <c r="I141" s="15">
        <f>J141+K141+L141</f>
        <v>90</v>
      </c>
      <c r="J141" s="15">
        <v>30</v>
      </c>
      <c r="K141" s="15">
        <v>30</v>
      </c>
      <c r="L141" s="15">
        <v>30</v>
      </c>
      <c r="M141" s="262">
        <f>H141-I141</f>
        <v>45</v>
      </c>
      <c r="N141" s="165" t="s">
        <v>63</v>
      </c>
      <c r="O141" s="156" t="s">
        <v>63</v>
      </c>
      <c r="P141" s="160" t="s">
        <v>63</v>
      </c>
      <c r="Q141" s="159" t="s">
        <v>63</v>
      </c>
      <c r="R141" s="156" t="s">
        <v>63</v>
      </c>
      <c r="S141" s="160" t="s">
        <v>63</v>
      </c>
      <c r="T141" s="159" t="s">
        <v>63</v>
      </c>
      <c r="U141" s="156" t="s">
        <v>63</v>
      </c>
      <c r="V141" s="160" t="s">
        <v>63</v>
      </c>
      <c r="W141" s="165">
        <v>6</v>
      </c>
      <c r="X141" s="156" t="s">
        <v>63</v>
      </c>
      <c r="Y141" s="160" t="s">
        <v>63</v>
      </c>
    </row>
    <row r="142" spans="1:59" ht="18" customHeight="1" x14ac:dyDescent="0.2">
      <c r="A142" s="78" t="s">
        <v>356</v>
      </c>
      <c r="B142" s="259" t="s">
        <v>70</v>
      </c>
      <c r="C142" s="15">
        <v>11</v>
      </c>
      <c r="D142" s="15"/>
      <c r="E142" s="15"/>
      <c r="F142" s="19"/>
      <c r="G142" s="406">
        <v>3</v>
      </c>
      <c r="H142" s="464">
        <f t="shared" si="41"/>
        <v>90</v>
      </c>
      <c r="I142" s="15">
        <f>J142+K142+L142</f>
        <v>45</v>
      </c>
      <c r="J142" s="15">
        <v>27</v>
      </c>
      <c r="K142" s="15"/>
      <c r="L142" s="15">
        <v>18</v>
      </c>
      <c r="M142" s="262">
        <f>H142-I142</f>
        <v>45</v>
      </c>
      <c r="N142" s="165" t="s">
        <v>63</v>
      </c>
      <c r="O142" s="156" t="s">
        <v>63</v>
      </c>
      <c r="P142" s="160" t="s">
        <v>63</v>
      </c>
      <c r="Q142" s="159" t="s">
        <v>63</v>
      </c>
      <c r="R142" s="156" t="s">
        <v>63</v>
      </c>
      <c r="S142" s="160" t="s">
        <v>63</v>
      </c>
      <c r="T142" s="159" t="s">
        <v>63</v>
      </c>
      <c r="U142" s="156" t="s">
        <v>63</v>
      </c>
      <c r="V142" s="160" t="s">
        <v>63</v>
      </c>
      <c r="W142" s="165"/>
      <c r="X142" s="23">
        <v>5</v>
      </c>
      <c r="Y142" s="160" t="s">
        <v>63</v>
      </c>
    </row>
    <row r="143" spans="1:59" ht="18" customHeight="1" x14ac:dyDescent="0.2">
      <c r="A143" s="466" t="s">
        <v>357</v>
      </c>
      <c r="B143" s="17" t="s">
        <v>81</v>
      </c>
      <c r="C143" s="15"/>
      <c r="D143" s="15"/>
      <c r="E143" s="15"/>
      <c r="F143" s="19"/>
      <c r="G143" s="407">
        <f>G145+G144</f>
        <v>8</v>
      </c>
      <c r="H143" s="464">
        <f t="shared" si="41"/>
        <v>240</v>
      </c>
      <c r="I143" s="11">
        <f>I145+I144</f>
        <v>117</v>
      </c>
      <c r="J143" s="11">
        <f>J145+J144</f>
        <v>54</v>
      </c>
      <c r="K143" s="11">
        <f>K145+K144</f>
        <v>18</v>
      </c>
      <c r="L143" s="11">
        <f>L145+L144</f>
        <v>45</v>
      </c>
      <c r="M143" s="502">
        <f>M145+M144</f>
        <v>123</v>
      </c>
      <c r="N143" s="165"/>
      <c r="O143" s="156"/>
      <c r="P143" s="160"/>
      <c r="Q143" s="159"/>
      <c r="R143" s="156"/>
      <c r="S143" s="160"/>
      <c r="T143" s="159"/>
      <c r="U143" s="156"/>
      <c r="V143" s="160"/>
      <c r="W143" s="165"/>
      <c r="X143" s="156"/>
      <c r="Y143" s="160"/>
    </row>
    <row r="144" spans="1:59" ht="18" customHeight="1" x14ac:dyDescent="0.2">
      <c r="A144" s="78" t="s">
        <v>358</v>
      </c>
      <c r="B144" s="259" t="s">
        <v>81</v>
      </c>
      <c r="C144" s="15"/>
      <c r="D144" s="15">
        <v>8</v>
      </c>
      <c r="E144" s="15"/>
      <c r="F144" s="19"/>
      <c r="G144" s="752">
        <v>4</v>
      </c>
      <c r="H144" s="464">
        <f t="shared" si="41"/>
        <v>120</v>
      </c>
      <c r="I144" s="15">
        <f>J144+K144+L144</f>
        <v>63</v>
      </c>
      <c r="J144" s="15">
        <v>27</v>
      </c>
      <c r="K144" s="23">
        <v>9</v>
      </c>
      <c r="L144" s="23">
        <v>27</v>
      </c>
      <c r="M144" s="262">
        <f>H144-I144</f>
        <v>57</v>
      </c>
      <c r="N144" s="165" t="s">
        <v>63</v>
      </c>
      <c r="O144" s="156" t="s">
        <v>63</v>
      </c>
      <c r="P144" s="160" t="s">
        <v>63</v>
      </c>
      <c r="Q144" s="159" t="s">
        <v>63</v>
      </c>
      <c r="R144" s="156" t="s">
        <v>63</v>
      </c>
      <c r="S144" s="160" t="s">
        <v>63</v>
      </c>
      <c r="T144" s="159" t="s">
        <v>63</v>
      </c>
      <c r="U144" s="156">
        <v>7</v>
      </c>
      <c r="V144" s="160" t="s">
        <v>63</v>
      </c>
      <c r="W144" s="165"/>
      <c r="X144" s="156" t="s">
        <v>63</v>
      </c>
      <c r="Y144" s="160" t="s">
        <v>63</v>
      </c>
    </row>
    <row r="145" spans="1:25" s="614" customFormat="1" ht="18" customHeight="1" x14ac:dyDescent="0.2">
      <c r="A145" s="78" t="s">
        <v>359</v>
      </c>
      <c r="B145" s="392" t="s">
        <v>81</v>
      </c>
      <c r="C145" s="15">
        <v>9</v>
      </c>
      <c r="D145" s="15"/>
      <c r="E145" s="15"/>
      <c r="F145" s="19"/>
      <c r="G145" s="752">
        <v>4</v>
      </c>
      <c r="H145" s="464">
        <f t="shared" si="41"/>
        <v>120</v>
      </c>
      <c r="I145" s="15">
        <f>J145+K145+L145</f>
        <v>54</v>
      </c>
      <c r="J145" s="15">
        <v>27</v>
      </c>
      <c r="K145" s="15">
        <v>9</v>
      </c>
      <c r="L145" s="15">
        <v>18</v>
      </c>
      <c r="M145" s="262">
        <f>H145-I145</f>
        <v>66</v>
      </c>
      <c r="N145" s="165" t="s">
        <v>63</v>
      </c>
      <c r="O145" s="156" t="s">
        <v>63</v>
      </c>
      <c r="P145" s="160" t="s">
        <v>63</v>
      </c>
      <c r="Q145" s="159" t="s">
        <v>63</v>
      </c>
      <c r="R145" s="156" t="s">
        <v>63</v>
      </c>
      <c r="S145" s="160" t="s">
        <v>63</v>
      </c>
      <c r="T145" s="159" t="s">
        <v>63</v>
      </c>
      <c r="U145" s="156" t="s">
        <v>63</v>
      </c>
      <c r="V145" s="160">
        <v>6</v>
      </c>
      <c r="W145" s="165"/>
      <c r="X145" s="156"/>
      <c r="Y145" s="160" t="s">
        <v>63</v>
      </c>
    </row>
    <row r="146" spans="1:25" s="614" customFormat="1" ht="18" customHeight="1" x14ac:dyDescent="0.2">
      <c r="A146" s="466" t="s">
        <v>360</v>
      </c>
      <c r="B146" s="17" t="s">
        <v>73</v>
      </c>
      <c r="C146" s="15"/>
      <c r="D146" s="15"/>
      <c r="E146" s="15"/>
      <c r="F146" s="19"/>
      <c r="G146" s="407">
        <f>G147+G148+G149</f>
        <v>9</v>
      </c>
      <c r="H146" s="464">
        <f t="shared" si="41"/>
        <v>270</v>
      </c>
      <c r="I146" s="11">
        <f>I147+I148+I149</f>
        <v>138</v>
      </c>
      <c r="J146" s="11">
        <f>J147+J148+J149</f>
        <v>45</v>
      </c>
      <c r="K146" s="11">
        <f>K147+K148+K149</f>
        <v>18</v>
      </c>
      <c r="L146" s="11">
        <f>L147+L148+L149</f>
        <v>75</v>
      </c>
      <c r="M146" s="502">
        <f>M147+M148+M149</f>
        <v>132</v>
      </c>
      <c r="N146" s="165"/>
      <c r="O146" s="156"/>
      <c r="P146" s="160"/>
      <c r="Q146" s="159"/>
      <c r="R146" s="156"/>
      <c r="S146" s="160"/>
      <c r="T146" s="159"/>
      <c r="U146" s="156"/>
      <c r="V146" s="160"/>
      <c r="W146" s="165"/>
      <c r="X146" s="156"/>
      <c r="Y146" s="160"/>
    </row>
    <row r="147" spans="1:25" ht="18" customHeight="1" x14ac:dyDescent="0.2">
      <c r="A147" s="78" t="s">
        <v>361</v>
      </c>
      <c r="B147" s="259" t="s">
        <v>73</v>
      </c>
      <c r="C147" s="42"/>
      <c r="D147" s="15">
        <v>8</v>
      </c>
      <c r="E147" s="15"/>
      <c r="F147" s="19"/>
      <c r="G147" s="752">
        <v>4.5</v>
      </c>
      <c r="H147" s="464">
        <f t="shared" si="41"/>
        <v>135</v>
      </c>
      <c r="I147" s="15">
        <f t="shared" ref="I147:I152" si="44">J147+K147+L147</f>
        <v>63</v>
      </c>
      <c r="J147" s="15">
        <v>27</v>
      </c>
      <c r="K147" s="15">
        <v>9</v>
      </c>
      <c r="L147" s="15">
        <v>27</v>
      </c>
      <c r="M147" s="262">
        <f>H147-I147</f>
        <v>72</v>
      </c>
      <c r="N147" s="622"/>
      <c r="O147" s="623"/>
      <c r="P147" s="624"/>
      <c r="Q147" s="625"/>
      <c r="R147" s="623"/>
      <c r="S147" s="624"/>
      <c r="T147" s="159"/>
      <c r="U147" s="156">
        <v>7</v>
      </c>
      <c r="V147" s="160"/>
      <c r="W147" s="622"/>
      <c r="X147" s="623"/>
      <c r="Y147" s="624"/>
    </row>
    <row r="148" spans="1:25" s="614" customFormat="1" ht="30" customHeight="1" x14ac:dyDescent="0.2">
      <c r="A148" s="78" t="s">
        <v>362</v>
      </c>
      <c r="B148" s="619" t="s">
        <v>74</v>
      </c>
      <c r="C148" s="15">
        <v>9</v>
      </c>
      <c r="D148" s="15"/>
      <c r="E148" s="15"/>
      <c r="F148" s="19"/>
      <c r="G148" s="752">
        <v>3</v>
      </c>
      <c r="H148" s="464">
        <f t="shared" si="41"/>
        <v>90</v>
      </c>
      <c r="I148" s="15">
        <f t="shared" si="44"/>
        <v>45</v>
      </c>
      <c r="J148" s="15">
        <v>18</v>
      </c>
      <c r="K148" s="15">
        <v>9</v>
      </c>
      <c r="L148" s="15">
        <v>18</v>
      </c>
      <c r="M148" s="262">
        <f>H148-I148</f>
        <v>45</v>
      </c>
      <c r="N148" s="165" t="s">
        <v>63</v>
      </c>
      <c r="O148" s="156" t="s">
        <v>63</v>
      </c>
      <c r="P148" s="160" t="s">
        <v>63</v>
      </c>
      <c r="Q148" s="159" t="s">
        <v>63</v>
      </c>
      <c r="R148" s="156" t="s">
        <v>63</v>
      </c>
      <c r="S148" s="160" t="s">
        <v>63</v>
      </c>
      <c r="T148" s="159" t="s">
        <v>63</v>
      </c>
      <c r="U148" s="156"/>
      <c r="V148" s="156">
        <v>5</v>
      </c>
      <c r="W148" s="165"/>
      <c r="X148" s="156" t="s">
        <v>63</v>
      </c>
      <c r="Y148" s="160" t="s">
        <v>63</v>
      </c>
    </row>
    <row r="149" spans="1:25" s="614" customFormat="1" ht="40.5" customHeight="1" x14ac:dyDescent="0.2">
      <c r="A149" s="78" t="s">
        <v>363</v>
      </c>
      <c r="B149" s="619" t="s">
        <v>406</v>
      </c>
      <c r="C149" s="15"/>
      <c r="D149" s="15"/>
      <c r="E149" s="15">
        <v>10</v>
      </c>
      <c r="F149" s="19"/>
      <c r="G149" s="752">
        <v>1.5</v>
      </c>
      <c r="H149" s="464">
        <f t="shared" si="41"/>
        <v>45</v>
      </c>
      <c r="I149" s="15">
        <f t="shared" si="44"/>
        <v>30</v>
      </c>
      <c r="J149" s="15"/>
      <c r="K149" s="15"/>
      <c r="L149" s="15">
        <v>30</v>
      </c>
      <c r="M149" s="262">
        <f>H149-I149</f>
        <v>15</v>
      </c>
      <c r="N149" s="165" t="s">
        <v>63</v>
      </c>
      <c r="O149" s="156" t="s">
        <v>63</v>
      </c>
      <c r="P149" s="156" t="s">
        <v>63</v>
      </c>
      <c r="Q149" s="156" t="s">
        <v>63</v>
      </c>
      <c r="R149" s="156" t="s">
        <v>63</v>
      </c>
      <c r="S149" s="156" t="s">
        <v>63</v>
      </c>
      <c r="T149" s="156" t="s">
        <v>63</v>
      </c>
      <c r="U149" s="156" t="s">
        <v>63</v>
      </c>
      <c r="V149" s="156"/>
      <c r="W149" s="156">
        <v>2</v>
      </c>
      <c r="X149" s="156" t="s">
        <v>63</v>
      </c>
      <c r="Y149" s="156" t="s">
        <v>63</v>
      </c>
    </row>
    <row r="150" spans="1:25" s="614" customFormat="1" ht="42.75" customHeight="1" x14ac:dyDescent="0.2">
      <c r="A150" s="466" t="s">
        <v>364</v>
      </c>
      <c r="B150" s="17" t="s">
        <v>68</v>
      </c>
      <c r="C150" s="15"/>
      <c r="D150" s="15">
        <v>12</v>
      </c>
      <c r="E150" s="15"/>
      <c r="F150" s="19"/>
      <c r="G150" s="407">
        <v>3</v>
      </c>
      <c r="H150" s="464">
        <f t="shared" si="41"/>
        <v>90</v>
      </c>
      <c r="I150" s="81">
        <f t="shared" si="44"/>
        <v>32</v>
      </c>
      <c r="J150" s="32">
        <v>16</v>
      </c>
      <c r="K150" s="32">
        <v>16</v>
      </c>
      <c r="L150" s="32"/>
      <c r="M150" s="470">
        <f t="shared" ref="M150:M155" si="45">H150-I150</f>
        <v>58</v>
      </c>
      <c r="N150" s="165"/>
      <c r="O150" s="156" t="s">
        <v>63</v>
      </c>
      <c r="P150" s="160" t="s">
        <v>63</v>
      </c>
      <c r="Q150" s="159" t="s">
        <v>63</v>
      </c>
      <c r="R150" s="156" t="s">
        <v>63</v>
      </c>
      <c r="S150" s="160" t="s">
        <v>63</v>
      </c>
      <c r="T150" s="159"/>
      <c r="U150" s="156" t="s">
        <v>63</v>
      </c>
      <c r="V150" s="160" t="s">
        <v>63</v>
      </c>
      <c r="W150" s="159" t="s">
        <v>63</v>
      </c>
      <c r="X150" s="156" t="s">
        <v>63</v>
      </c>
      <c r="Y150" s="160">
        <v>4</v>
      </c>
    </row>
    <row r="151" spans="1:25" ht="55.5" customHeight="1" x14ac:dyDescent="0.2">
      <c r="A151" s="466" t="s">
        <v>365</v>
      </c>
      <c r="B151" s="17" t="s">
        <v>366</v>
      </c>
      <c r="C151" s="15"/>
      <c r="D151" s="15">
        <v>11</v>
      </c>
      <c r="E151" s="15"/>
      <c r="F151" s="19"/>
      <c r="G151" s="407">
        <v>3</v>
      </c>
      <c r="H151" s="464">
        <f t="shared" si="41"/>
        <v>90</v>
      </c>
      <c r="I151" s="81">
        <f t="shared" si="44"/>
        <v>45</v>
      </c>
      <c r="J151" s="85">
        <v>27</v>
      </c>
      <c r="K151" s="32"/>
      <c r="L151" s="32">
        <v>18</v>
      </c>
      <c r="M151" s="470">
        <f>H151-I151</f>
        <v>45</v>
      </c>
      <c r="N151" s="165"/>
      <c r="O151" s="156"/>
      <c r="P151" s="160"/>
      <c r="Q151" s="159"/>
      <c r="R151" s="18"/>
      <c r="S151" s="166"/>
      <c r="T151" s="171"/>
      <c r="U151" s="162"/>
      <c r="V151" s="163"/>
      <c r="W151" s="161"/>
      <c r="X151" s="18">
        <v>5</v>
      </c>
      <c r="Y151" s="160"/>
    </row>
    <row r="152" spans="1:25" ht="50.25" customHeight="1" x14ac:dyDescent="0.2">
      <c r="A152" s="466" t="s">
        <v>367</v>
      </c>
      <c r="B152" s="14" t="s">
        <v>90</v>
      </c>
      <c r="C152" s="15"/>
      <c r="D152" s="15"/>
      <c r="E152" s="15"/>
      <c r="F152" s="19"/>
      <c r="G152" s="407">
        <f>G154+G153</f>
        <v>3</v>
      </c>
      <c r="H152" s="464">
        <f t="shared" si="41"/>
        <v>90</v>
      </c>
      <c r="I152" s="81">
        <f t="shared" si="44"/>
        <v>48</v>
      </c>
      <c r="J152" s="80"/>
      <c r="K152" s="80"/>
      <c r="L152" s="80">
        <f>L153+L154</f>
        <v>48</v>
      </c>
      <c r="M152" s="470">
        <f t="shared" si="45"/>
        <v>42</v>
      </c>
      <c r="N152" s="165"/>
      <c r="O152" s="156"/>
      <c r="P152" s="160"/>
      <c r="Q152" s="159"/>
      <c r="R152" s="156"/>
      <c r="S152" s="160"/>
      <c r="T152" s="159"/>
      <c r="U152" s="156"/>
      <c r="V152" s="160"/>
      <c r="W152" s="159"/>
      <c r="X152" s="156"/>
      <c r="Y152" s="160"/>
    </row>
    <row r="153" spans="1:25" ht="38.25" customHeight="1" x14ac:dyDescent="0.2">
      <c r="A153" s="31" t="s">
        <v>368</v>
      </c>
      <c r="B153" s="259" t="s">
        <v>90</v>
      </c>
      <c r="C153" s="15"/>
      <c r="D153" s="15">
        <v>10</v>
      </c>
      <c r="E153" s="15"/>
      <c r="F153" s="19"/>
      <c r="G153" s="406">
        <v>2</v>
      </c>
      <c r="H153" s="464">
        <f t="shared" si="41"/>
        <v>60</v>
      </c>
      <c r="I153" s="23">
        <v>30</v>
      </c>
      <c r="J153" s="15"/>
      <c r="K153" s="15"/>
      <c r="L153" s="15">
        <v>30</v>
      </c>
      <c r="M153" s="262">
        <f t="shared" si="45"/>
        <v>30</v>
      </c>
      <c r="N153" s="165"/>
      <c r="O153" s="156"/>
      <c r="P153" s="160"/>
      <c r="Q153" s="159"/>
      <c r="R153" s="156"/>
      <c r="S153" s="160"/>
      <c r="T153" s="159"/>
      <c r="U153" s="156"/>
      <c r="V153" s="160"/>
      <c r="W153" s="159">
        <v>2</v>
      </c>
      <c r="X153" s="156"/>
      <c r="Y153" s="160"/>
    </row>
    <row r="154" spans="1:25" ht="18.75" customHeight="1" x14ac:dyDescent="0.2">
      <c r="A154" s="31" t="s">
        <v>369</v>
      </c>
      <c r="B154" s="259" t="s">
        <v>93</v>
      </c>
      <c r="C154" s="15"/>
      <c r="D154" s="15"/>
      <c r="E154" s="15"/>
      <c r="F154" s="19">
        <v>11</v>
      </c>
      <c r="G154" s="406">
        <v>1</v>
      </c>
      <c r="H154" s="464">
        <f t="shared" si="41"/>
        <v>30</v>
      </c>
      <c r="I154" s="23">
        <f>J154+K154+L154</f>
        <v>18</v>
      </c>
      <c r="J154" s="15"/>
      <c r="K154" s="15"/>
      <c r="L154" s="15">
        <v>18</v>
      </c>
      <c r="M154" s="262">
        <f t="shared" si="45"/>
        <v>12</v>
      </c>
      <c r="N154" s="165"/>
      <c r="O154" s="156"/>
      <c r="P154" s="160"/>
      <c r="Q154" s="159"/>
      <c r="R154" s="156"/>
      <c r="S154" s="160"/>
      <c r="T154" s="159"/>
      <c r="U154" s="156"/>
      <c r="V154" s="160"/>
      <c r="W154" s="159"/>
      <c r="X154" s="156">
        <v>2</v>
      </c>
      <c r="Y154" s="160"/>
    </row>
    <row r="155" spans="1:25" ht="18.75" customHeight="1" thickBot="1" x14ac:dyDescent="0.25">
      <c r="A155" s="466" t="s">
        <v>370</v>
      </c>
      <c r="B155" s="14" t="s">
        <v>69</v>
      </c>
      <c r="C155" s="15">
        <v>12</v>
      </c>
      <c r="D155" s="15"/>
      <c r="E155" s="15"/>
      <c r="F155" s="19"/>
      <c r="G155" s="783">
        <v>2.5</v>
      </c>
      <c r="H155" s="464">
        <f t="shared" si="41"/>
        <v>75</v>
      </c>
      <c r="I155" s="81">
        <f>J155+K155+L155</f>
        <v>40</v>
      </c>
      <c r="J155" s="80">
        <v>24</v>
      </c>
      <c r="K155" s="80"/>
      <c r="L155" s="32">
        <v>16</v>
      </c>
      <c r="M155" s="470">
        <f t="shared" si="45"/>
        <v>35</v>
      </c>
      <c r="N155" s="165"/>
      <c r="O155" s="156"/>
      <c r="P155" s="160"/>
      <c r="Q155" s="159"/>
      <c r="R155" s="156"/>
      <c r="S155" s="160"/>
      <c r="T155" s="159"/>
      <c r="U155" s="156"/>
      <c r="V155" s="160"/>
      <c r="W155" s="159"/>
      <c r="X155" s="156"/>
      <c r="Y155" s="160">
        <v>5</v>
      </c>
    </row>
    <row r="156" spans="1:25" ht="18.75" customHeight="1" thickBot="1" x14ac:dyDescent="0.25">
      <c r="A156" s="1956"/>
      <c r="B156" s="1957"/>
      <c r="C156" s="1957"/>
      <c r="D156" s="1957"/>
      <c r="E156" s="1957"/>
      <c r="F156" s="1958"/>
      <c r="G156" s="467">
        <f>G127+G128+G129+G132+G133+G136+G140+G143+G146+G150+G151+G152+G155</f>
        <v>73</v>
      </c>
      <c r="H156" s="467">
        <f t="shared" ref="H156:M156" si="46">H127+H128+H129+H132+H133+H136+H140+H143+H146+H150+H151+H152+H155</f>
        <v>2190</v>
      </c>
      <c r="I156" s="467">
        <f t="shared" si="46"/>
        <v>1083</v>
      </c>
      <c r="J156" s="467">
        <f t="shared" si="46"/>
        <v>452</v>
      </c>
      <c r="K156" s="467">
        <f t="shared" si="46"/>
        <v>186</v>
      </c>
      <c r="L156" s="467">
        <f t="shared" si="46"/>
        <v>445</v>
      </c>
      <c r="M156" s="467">
        <f t="shared" si="46"/>
        <v>1107</v>
      </c>
      <c r="N156" s="555">
        <f>SUM(N127:N155)</f>
        <v>0</v>
      </c>
      <c r="O156" s="556">
        <f>SUM(O127:O155)</f>
        <v>0</v>
      </c>
      <c r="P156" s="556">
        <f>SUM(P127:P155)</f>
        <v>0</v>
      </c>
      <c r="Q156" s="557">
        <f>SUM(Q127:Q155)</f>
        <v>3</v>
      </c>
      <c r="R156" s="557">
        <f>SUM(R127:R155)</f>
        <v>5</v>
      </c>
      <c r="S156" s="557">
        <v>3</v>
      </c>
      <c r="T156" s="557">
        <f t="shared" ref="T156:Y156" si="47">SUM(T127:T155)</f>
        <v>12</v>
      </c>
      <c r="U156" s="557">
        <f t="shared" si="47"/>
        <v>20</v>
      </c>
      <c r="V156" s="557">
        <f t="shared" si="47"/>
        <v>20</v>
      </c>
      <c r="W156" s="557">
        <f t="shared" si="47"/>
        <v>16</v>
      </c>
      <c r="X156" s="558">
        <f t="shared" si="47"/>
        <v>12</v>
      </c>
      <c r="Y156" s="559">
        <f t="shared" si="47"/>
        <v>9</v>
      </c>
    </row>
    <row r="157" spans="1:25" ht="18.75" customHeight="1" thickBot="1" x14ac:dyDescent="0.25">
      <c r="A157" s="1993" t="s">
        <v>407</v>
      </c>
      <c r="B157" s="1994"/>
      <c r="C157" s="1994"/>
      <c r="D157" s="1994"/>
      <c r="E157" s="1994"/>
      <c r="F157" s="1994"/>
      <c r="G157" s="1994"/>
      <c r="H157" s="1994"/>
      <c r="I157" s="1994"/>
      <c r="J157" s="1994"/>
      <c r="K157" s="1994"/>
      <c r="L157" s="1994"/>
      <c r="M157" s="1994"/>
      <c r="N157" s="1994"/>
      <c r="O157" s="1994"/>
      <c r="P157" s="1994"/>
      <c r="Q157" s="1994"/>
      <c r="R157" s="1994"/>
      <c r="S157" s="1994"/>
      <c r="T157" s="1994"/>
      <c r="U157" s="1994"/>
      <c r="V157" s="1994"/>
      <c r="W157" s="1994"/>
      <c r="X157" s="1994"/>
      <c r="Y157" s="1995"/>
    </row>
    <row r="158" spans="1:25" ht="48.75" customHeight="1" x14ac:dyDescent="0.2">
      <c r="A158" s="469" t="s">
        <v>340</v>
      </c>
      <c r="B158" s="626" t="s">
        <v>177</v>
      </c>
      <c r="C158" s="37"/>
      <c r="D158" s="37">
        <v>7</v>
      </c>
      <c r="E158" s="13"/>
      <c r="F158" s="404"/>
      <c r="G158" s="691">
        <v>3.5</v>
      </c>
      <c r="H158" s="41">
        <f t="shared" ref="H158:H171" si="48">PRODUCT(G158,30)</f>
        <v>105</v>
      </c>
      <c r="I158" s="43">
        <f>J158+K158+L158</f>
        <v>45</v>
      </c>
      <c r="J158" s="560">
        <v>15</v>
      </c>
      <c r="K158" s="37">
        <v>15</v>
      </c>
      <c r="L158" s="37">
        <v>15</v>
      </c>
      <c r="M158" s="36">
        <f t="shared" ref="M158:M164" si="49">H158-I158</f>
        <v>60</v>
      </c>
      <c r="N158" s="169"/>
      <c r="O158" s="627"/>
      <c r="P158" s="628"/>
      <c r="Q158" s="169"/>
      <c r="R158" s="627"/>
      <c r="S158" s="628"/>
      <c r="T158" s="35">
        <v>3</v>
      </c>
      <c r="U158" s="43"/>
      <c r="V158" s="44"/>
      <c r="W158" s="90"/>
      <c r="X158" s="43"/>
      <c r="Y158" s="44"/>
    </row>
    <row r="159" spans="1:25" s="616" customFormat="1" ht="31.5" x14ac:dyDescent="0.2">
      <c r="A159" s="463" t="s">
        <v>341</v>
      </c>
      <c r="B159" s="17" t="s">
        <v>176</v>
      </c>
      <c r="C159" s="312"/>
      <c r="D159" s="312"/>
      <c r="E159" s="396"/>
      <c r="F159" s="561"/>
      <c r="G159" s="326">
        <f>SUM(G160:G161)</f>
        <v>3</v>
      </c>
      <c r="H159" s="464">
        <f t="shared" si="48"/>
        <v>90</v>
      </c>
      <c r="I159" s="24">
        <f>I160+I161</f>
        <v>32</v>
      </c>
      <c r="J159" s="24">
        <f>J160+J161</f>
        <v>16</v>
      </c>
      <c r="K159" s="24">
        <f>K160+K161</f>
        <v>0</v>
      </c>
      <c r="L159" s="24">
        <f>L160+L161</f>
        <v>16</v>
      </c>
      <c r="M159" s="471">
        <f>M160+M161</f>
        <v>58</v>
      </c>
      <c r="N159" s="248"/>
      <c r="O159" s="249"/>
      <c r="P159" s="455"/>
      <c r="Q159" s="248"/>
      <c r="R159" s="249"/>
      <c r="S159" s="455"/>
      <c r="T159" s="562"/>
      <c r="U159" s="563"/>
      <c r="V159" s="564"/>
      <c r="W159" s="565"/>
      <c r="X159" s="566"/>
      <c r="Y159" s="564"/>
    </row>
    <row r="160" spans="1:25" s="616" customFormat="1" ht="38.25" customHeight="1" x14ac:dyDescent="0.2">
      <c r="A160" s="128" t="s">
        <v>371</v>
      </c>
      <c r="B160" s="259" t="s">
        <v>176</v>
      </c>
      <c r="C160" s="15"/>
      <c r="D160" s="15">
        <v>8</v>
      </c>
      <c r="E160" s="15"/>
      <c r="F160" s="19"/>
      <c r="G160" s="758">
        <v>1.5</v>
      </c>
      <c r="H160" s="261">
        <f t="shared" si="48"/>
        <v>45</v>
      </c>
      <c r="I160" s="23">
        <f>J160+K160+L160</f>
        <v>16</v>
      </c>
      <c r="J160" s="15">
        <v>8</v>
      </c>
      <c r="K160" s="15">
        <v>0</v>
      </c>
      <c r="L160" s="15">
        <v>8</v>
      </c>
      <c r="M160" s="262">
        <f t="shared" si="49"/>
        <v>29</v>
      </c>
      <c r="N160" s="159"/>
      <c r="O160" s="156"/>
      <c r="P160" s="160"/>
      <c r="Q160" s="159"/>
      <c r="R160" s="156"/>
      <c r="S160" s="160"/>
      <c r="T160" s="629"/>
      <c r="U160" s="23">
        <v>2</v>
      </c>
      <c r="V160" s="174"/>
      <c r="W160" s="22"/>
      <c r="X160" s="156"/>
      <c r="Y160" s="160"/>
    </row>
    <row r="161" spans="1:59" s="616" customFormat="1" ht="43.5" customHeight="1" x14ac:dyDescent="0.2">
      <c r="A161" s="128" t="s">
        <v>372</v>
      </c>
      <c r="B161" s="259" t="s">
        <v>176</v>
      </c>
      <c r="C161" s="15">
        <v>9</v>
      </c>
      <c r="D161" s="15"/>
      <c r="E161" s="15"/>
      <c r="F161" s="19"/>
      <c r="G161" s="758">
        <v>1.5</v>
      </c>
      <c r="H161" s="261">
        <f t="shared" si="48"/>
        <v>45</v>
      </c>
      <c r="I161" s="23">
        <f>J161+K161+L161</f>
        <v>16</v>
      </c>
      <c r="J161" s="15">
        <v>8</v>
      </c>
      <c r="K161" s="15">
        <v>0</v>
      </c>
      <c r="L161" s="15">
        <v>8</v>
      </c>
      <c r="M161" s="262">
        <f>H161-I161</f>
        <v>29</v>
      </c>
      <c r="N161" s="159"/>
      <c r="O161" s="156"/>
      <c r="P161" s="160"/>
      <c r="Q161" s="159"/>
      <c r="R161" s="156"/>
      <c r="S161" s="160"/>
      <c r="T161" s="159"/>
      <c r="U161" s="253"/>
      <c r="V161" s="30">
        <v>2</v>
      </c>
      <c r="W161" s="22"/>
      <c r="X161" s="156"/>
      <c r="Y161" s="160"/>
    </row>
    <row r="162" spans="1:59" s="616" customFormat="1" ht="25.5" customHeight="1" x14ac:dyDescent="0.2">
      <c r="A162" s="463" t="s">
        <v>373</v>
      </c>
      <c r="B162" s="567" t="s">
        <v>178</v>
      </c>
      <c r="C162" s="11"/>
      <c r="D162" s="11">
        <v>10</v>
      </c>
      <c r="E162" s="15"/>
      <c r="F162" s="19"/>
      <c r="G162" s="288">
        <v>3</v>
      </c>
      <c r="H162" s="261">
        <f t="shared" si="48"/>
        <v>90</v>
      </c>
      <c r="I162" s="23">
        <f>SUM(J162+K162+L162)</f>
        <v>45</v>
      </c>
      <c r="J162" s="34">
        <v>15</v>
      </c>
      <c r="K162" s="11">
        <v>15</v>
      </c>
      <c r="L162" s="11">
        <v>15</v>
      </c>
      <c r="M162" s="262">
        <f t="shared" si="49"/>
        <v>45</v>
      </c>
      <c r="N162" s="159"/>
      <c r="O162" s="156"/>
      <c r="P162" s="160"/>
      <c r="Q162" s="159"/>
      <c r="R162" s="156"/>
      <c r="S162" s="160"/>
      <c r="T162" s="22"/>
      <c r="U162" s="23"/>
      <c r="V162" s="30"/>
      <c r="W162" s="47">
        <v>3</v>
      </c>
      <c r="X162" s="23"/>
      <c r="Y162" s="30"/>
    </row>
    <row r="163" spans="1:59" s="616" customFormat="1" ht="38.25" customHeight="1" x14ac:dyDescent="0.2">
      <c r="A163" s="463" t="s">
        <v>374</v>
      </c>
      <c r="B163" s="14" t="s">
        <v>180</v>
      </c>
      <c r="C163" s="250"/>
      <c r="D163" s="250">
        <v>11</v>
      </c>
      <c r="E163" s="155"/>
      <c r="F163" s="553"/>
      <c r="G163" s="288">
        <v>3</v>
      </c>
      <c r="H163" s="261">
        <f t="shared" si="48"/>
        <v>90</v>
      </c>
      <c r="I163" s="23">
        <f>SUM(J163+K163+L163)</f>
        <v>36</v>
      </c>
      <c r="J163" s="34">
        <v>18</v>
      </c>
      <c r="K163" s="11">
        <v>18</v>
      </c>
      <c r="L163" s="11"/>
      <c r="M163" s="262">
        <f>H163-I163</f>
        <v>54</v>
      </c>
      <c r="N163" s="172"/>
      <c r="O163" s="173"/>
      <c r="P163" s="174"/>
      <c r="Q163" s="172"/>
      <c r="R163" s="173"/>
      <c r="S163" s="174"/>
      <c r="T163" s="568"/>
      <c r="U163" s="569"/>
      <c r="V163" s="570"/>
      <c r="W163" s="571"/>
      <c r="X163" s="569">
        <v>4</v>
      </c>
      <c r="Y163" s="570"/>
    </row>
    <row r="164" spans="1:59" s="616" customFormat="1" ht="38.25" customHeight="1" thickBot="1" x14ac:dyDescent="0.25">
      <c r="A164" s="463" t="s">
        <v>375</v>
      </c>
      <c r="B164" s="572" t="s">
        <v>376</v>
      </c>
      <c r="C164" s="21">
        <v>12</v>
      </c>
      <c r="D164" s="21"/>
      <c r="E164" s="21"/>
      <c r="F164" s="405"/>
      <c r="G164" s="294">
        <v>2</v>
      </c>
      <c r="H164" s="438">
        <f t="shared" si="48"/>
        <v>60</v>
      </c>
      <c r="I164" s="45">
        <f>SUM(J164+K164+L164)</f>
        <v>32</v>
      </c>
      <c r="J164" s="21">
        <v>16</v>
      </c>
      <c r="K164" s="21">
        <v>16</v>
      </c>
      <c r="L164" s="21"/>
      <c r="M164" s="429">
        <f t="shared" si="49"/>
        <v>28</v>
      </c>
      <c r="N164" s="167"/>
      <c r="O164" s="168"/>
      <c r="P164" s="573"/>
      <c r="Q164" s="167"/>
      <c r="R164" s="168"/>
      <c r="S164" s="573"/>
      <c r="T164" s="48"/>
      <c r="U164" s="45"/>
      <c r="V164" s="46"/>
      <c r="W164" s="131"/>
      <c r="X164" s="45"/>
      <c r="Y164" s="46">
        <v>4</v>
      </c>
    </row>
    <row r="165" spans="1:59" s="616" customFormat="1" ht="48.75" customHeight="1" thickBot="1" x14ac:dyDescent="0.25">
      <c r="A165" s="1996" t="s">
        <v>377</v>
      </c>
      <c r="B165" s="1997"/>
      <c r="C165" s="1997"/>
      <c r="D165" s="1997"/>
      <c r="E165" s="1997"/>
      <c r="F165" s="1997"/>
      <c r="G165" s="1997"/>
      <c r="H165" s="1997"/>
      <c r="I165" s="1997"/>
      <c r="J165" s="1997"/>
      <c r="K165" s="1997"/>
      <c r="L165" s="1997"/>
      <c r="M165" s="1997"/>
      <c r="N165" s="1997"/>
      <c r="O165" s="1997"/>
      <c r="P165" s="1997"/>
      <c r="Q165" s="1997"/>
      <c r="R165" s="1997"/>
      <c r="S165" s="1997"/>
      <c r="T165" s="1997"/>
      <c r="U165" s="1997"/>
      <c r="V165" s="1997"/>
      <c r="W165" s="1997"/>
      <c r="X165" s="1997"/>
      <c r="Y165" s="1998"/>
    </row>
    <row r="166" spans="1:59" ht="31.5" x14ac:dyDescent="0.2">
      <c r="A166" s="663" t="s">
        <v>378</v>
      </c>
      <c r="B166" s="245" t="s">
        <v>75</v>
      </c>
      <c r="C166" s="396"/>
      <c r="D166" s="396">
        <v>7</v>
      </c>
      <c r="E166" s="396"/>
      <c r="F166" s="561"/>
      <c r="G166" s="691">
        <v>3.5</v>
      </c>
      <c r="H166" s="41">
        <f t="shared" si="48"/>
        <v>105</v>
      </c>
      <c r="I166" s="43">
        <f>J166+K166+L166</f>
        <v>45</v>
      </c>
      <c r="J166" s="560">
        <v>15</v>
      </c>
      <c r="K166" s="37">
        <v>15</v>
      </c>
      <c r="L166" s="37">
        <v>15</v>
      </c>
      <c r="M166" s="36">
        <f t="shared" ref="M166:M171" si="50">H166-I166</f>
        <v>60</v>
      </c>
      <c r="N166" s="248"/>
      <c r="O166" s="249"/>
      <c r="P166" s="455"/>
      <c r="Q166" s="248"/>
      <c r="R166" s="249"/>
      <c r="S166" s="455"/>
      <c r="T166" s="35">
        <v>3</v>
      </c>
      <c r="U166" s="566"/>
      <c r="V166" s="564"/>
      <c r="W166" s="565"/>
      <c r="X166" s="566"/>
      <c r="Y166" s="564"/>
    </row>
    <row r="167" spans="1:59" ht="44.25" customHeight="1" x14ac:dyDescent="0.2">
      <c r="A167" s="663" t="s">
        <v>379</v>
      </c>
      <c r="B167" s="17" t="s">
        <v>112</v>
      </c>
      <c r="C167" s="396"/>
      <c r="D167" s="396">
        <v>8</v>
      </c>
      <c r="E167" s="396"/>
      <c r="F167" s="561"/>
      <c r="G167" s="758">
        <v>1.5</v>
      </c>
      <c r="H167" s="261">
        <f t="shared" si="48"/>
        <v>45</v>
      </c>
      <c r="I167" s="23">
        <f>J167+K167+L167</f>
        <v>16</v>
      </c>
      <c r="J167" s="15">
        <v>8</v>
      </c>
      <c r="K167" s="15">
        <v>0</v>
      </c>
      <c r="L167" s="15">
        <v>8</v>
      </c>
      <c r="M167" s="262">
        <f t="shared" si="50"/>
        <v>29</v>
      </c>
      <c r="N167" s="248"/>
      <c r="O167" s="249"/>
      <c r="P167" s="455"/>
      <c r="Q167" s="248"/>
      <c r="R167" s="249"/>
      <c r="S167" s="455"/>
      <c r="T167" s="562"/>
      <c r="U167" s="23">
        <v>2</v>
      </c>
      <c r="V167" s="564"/>
      <c r="W167" s="565"/>
      <c r="X167" s="566"/>
      <c r="Y167" s="564"/>
    </row>
    <row r="168" spans="1:59" ht="27.75" customHeight="1" x14ac:dyDescent="0.2">
      <c r="A168" s="663" t="s">
        <v>380</v>
      </c>
      <c r="B168" s="17" t="s">
        <v>91</v>
      </c>
      <c r="C168" s="396">
        <v>9</v>
      </c>
      <c r="D168" s="396"/>
      <c r="E168" s="396"/>
      <c r="F168" s="561"/>
      <c r="G168" s="758">
        <v>1.5</v>
      </c>
      <c r="H168" s="261">
        <f t="shared" si="48"/>
        <v>45</v>
      </c>
      <c r="I168" s="23">
        <f>J168+K168+L168</f>
        <v>16</v>
      </c>
      <c r="J168" s="15">
        <v>8</v>
      </c>
      <c r="K168" s="15">
        <v>0</v>
      </c>
      <c r="L168" s="15">
        <v>8</v>
      </c>
      <c r="M168" s="262">
        <f t="shared" si="50"/>
        <v>29</v>
      </c>
      <c r="N168" s="248"/>
      <c r="O168" s="249"/>
      <c r="P168" s="455"/>
      <c r="Q168" s="248"/>
      <c r="R168" s="249"/>
      <c r="S168" s="455"/>
      <c r="T168" s="562"/>
      <c r="U168" s="566"/>
      <c r="V168" s="30">
        <v>2</v>
      </c>
      <c r="W168" s="565"/>
      <c r="X168" s="566"/>
      <c r="Y168" s="564"/>
    </row>
    <row r="169" spans="1:59" ht="43.5" customHeight="1" x14ac:dyDescent="0.25">
      <c r="A169" s="663" t="s">
        <v>381</v>
      </c>
      <c r="B169" s="472" t="s">
        <v>179</v>
      </c>
      <c r="C169" s="396"/>
      <c r="D169" s="396">
        <v>10</v>
      </c>
      <c r="E169" s="396"/>
      <c r="F169" s="561"/>
      <c r="G169" s="288">
        <v>3</v>
      </c>
      <c r="H169" s="261">
        <f t="shared" si="48"/>
        <v>90</v>
      </c>
      <c r="I169" s="23">
        <f>SUM(J169+K169+L169)</f>
        <v>45</v>
      </c>
      <c r="J169" s="34">
        <v>15</v>
      </c>
      <c r="K169" s="11">
        <v>15</v>
      </c>
      <c r="L169" s="11">
        <v>15</v>
      </c>
      <c r="M169" s="262">
        <f t="shared" si="50"/>
        <v>45</v>
      </c>
      <c r="N169" s="248"/>
      <c r="O169" s="249"/>
      <c r="P169" s="455"/>
      <c r="Q169" s="248"/>
      <c r="R169" s="249"/>
      <c r="S169" s="455"/>
      <c r="T169" s="562"/>
      <c r="U169" s="566"/>
      <c r="V169" s="564"/>
      <c r="W169" s="47">
        <v>3</v>
      </c>
      <c r="X169" s="566"/>
      <c r="Y169" s="564"/>
    </row>
    <row r="170" spans="1:59" ht="42" customHeight="1" x14ac:dyDescent="0.25">
      <c r="A170" s="663" t="s">
        <v>382</v>
      </c>
      <c r="B170" s="472" t="s">
        <v>88</v>
      </c>
      <c r="C170" s="15"/>
      <c r="D170" s="15">
        <v>11</v>
      </c>
      <c r="E170" s="15"/>
      <c r="F170" s="19"/>
      <c r="G170" s="288">
        <v>3</v>
      </c>
      <c r="H170" s="261">
        <f t="shared" si="48"/>
        <v>90</v>
      </c>
      <c r="I170" s="23">
        <f>SUM(J170+K170+L170)</f>
        <v>36</v>
      </c>
      <c r="J170" s="34">
        <v>18</v>
      </c>
      <c r="K170" s="11">
        <v>18</v>
      </c>
      <c r="L170" s="11"/>
      <c r="M170" s="262">
        <f t="shared" si="50"/>
        <v>54</v>
      </c>
      <c r="N170" s="159"/>
      <c r="O170" s="156"/>
      <c r="P170" s="160"/>
      <c r="Q170" s="159"/>
      <c r="R170" s="156"/>
      <c r="S170" s="160"/>
      <c r="T170" s="22"/>
      <c r="U170" s="23"/>
      <c r="V170" s="30"/>
      <c r="W170" s="47"/>
      <c r="X170" s="569">
        <v>4</v>
      </c>
      <c r="Y170" s="30"/>
    </row>
    <row r="171" spans="1:59" ht="42.75" customHeight="1" thickBot="1" x14ac:dyDescent="0.25">
      <c r="A171" s="663" t="s">
        <v>383</v>
      </c>
      <c r="B171" s="17" t="s">
        <v>89</v>
      </c>
      <c r="C171" s="15">
        <v>12</v>
      </c>
      <c r="D171" s="15"/>
      <c r="E171" s="15"/>
      <c r="F171" s="19"/>
      <c r="G171" s="294">
        <v>2</v>
      </c>
      <c r="H171" s="438">
        <f t="shared" si="48"/>
        <v>60</v>
      </c>
      <c r="I171" s="45">
        <f>SUM(J171+K171+L171)</f>
        <v>32</v>
      </c>
      <c r="J171" s="21">
        <v>16</v>
      </c>
      <c r="K171" s="21">
        <v>16</v>
      </c>
      <c r="L171" s="21"/>
      <c r="M171" s="429">
        <f t="shared" si="50"/>
        <v>28</v>
      </c>
      <c r="N171" s="159"/>
      <c r="O171" s="156"/>
      <c r="P171" s="160"/>
      <c r="Q171" s="159"/>
      <c r="R171" s="156"/>
      <c r="S171" s="160"/>
      <c r="T171" s="22"/>
      <c r="U171" s="23"/>
      <c r="V171" s="30"/>
      <c r="W171" s="47"/>
      <c r="X171" s="23"/>
      <c r="Y171" s="46">
        <v>4</v>
      </c>
    </row>
    <row r="172" spans="1:59" ht="16.5" thickBot="1" x14ac:dyDescent="0.25">
      <c r="A172" s="1999" t="s">
        <v>384</v>
      </c>
      <c r="B172" s="1955"/>
      <c r="C172" s="1955"/>
      <c r="D172" s="1955"/>
      <c r="E172" s="1955"/>
      <c r="F172" s="1978"/>
      <c r="G172" s="467">
        <f>G156+G166+G167+G168+G169+G170+G171</f>
        <v>87.5</v>
      </c>
      <c r="H172" s="475">
        <f t="shared" ref="H172:M172" si="51">H156+H166+H167+H168+H169+H170+H171</f>
        <v>2625</v>
      </c>
      <c r="I172" s="475">
        <f t="shared" si="51"/>
        <v>1273</v>
      </c>
      <c r="J172" s="475">
        <f t="shared" si="51"/>
        <v>532</v>
      </c>
      <c r="K172" s="475">
        <f t="shared" si="51"/>
        <v>250</v>
      </c>
      <c r="L172" s="475">
        <f t="shared" si="51"/>
        <v>491</v>
      </c>
      <c r="M172" s="475">
        <f t="shared" si="51"/>
        <v>1352</v>
      </c>
      <c r="N172" s="158"/>
      <c r="O172" s="186"/>
      <c r="P172" s="386"/>
      <c r="Q172" s="158">
        <f>Q156</f>
        <v>3</v>
      </c>
      <c r="R172" s="158">
        <f>R156</f>
        <v>5</v>
      </c>
      <c r="S172" s="158">
        <f>S156</f>
        <v>3</v>
      </c>
      <c r="T172" s="158">
        <f>T156+T158</f>
        <v>15</v>
      </c>
      <c r="U172" s="468">
        <f>U156+U160</f>
        <v>22</v>
      </c>
      <c r="V172" s="468">
        <f>V156+V161</f>
        <v>22</v>
      </c>
      <c r="W172" s="158">
        <f>W156+W162</f>
        <v>19</v>
      </c>
      <c r="X172" s="158">
        <f>X156+X163</f>
        <v>16</v>
      </c>
      <c r="Y172" s="158">
        <f>Y156+Y164</f>
        <v>13</v>
      </c>
    </row>
    <row r="173" spans="1:59" ht="13.5" thickBot="1" x14ac:dyDescent="0.25">
      <c r="A173" s="2003" t="s">
        <v>312</v>
      </c>
      <c r="B173" s="1997"/>
      <c r="C173" s="1997"/>
      <c r="D173" s="1997"/>
      <c r="E173" s="1997"/>
      <c r="F173" s="1997"/>
      <c r="G173" s="1997"/>
      <c r="H173" s="1997"/>
      <c r="I173" s="1997"/>
      <c r="J173" s="1997"/>
      <c r="K173" s="1997"/>
      <c r="L173" s="1997"/>
      <c r="M173" s="1997"/>
      <c r="N173" s="1997"/>
      <c r="O173" s="1997"/>
      <c r="P173" s="1997"/>
      <c r="Q173" s="1997"/>
      <c r="R173" s="1997"/>
      <c r="S173" s="1997"/>
      <c r="T173" s="1997"/>
      <c r="U173" s="1997"/>
      <c r="V173" s="1997"/>
      <c r="W173" s="1997"/>
      <c r="X173" s="1997"/>
      <c r="Y173" s="1998"/>
    </row>
    <row r="174" spans="1:59" ht="37.5" customHeight="1" x14ac:dyDescent="0.2">
      <c r="A174" s="383" t="s">
        <v>166</v>
      </c>
      <c r="B174" s="384" t="s">
        <v>68</v>
      </c>
      <c r="C174" s="385"/>
      <c r="D174" s="246">
        <v>11</v>
      </c>
      <c r="E174" s="246"/>
      <c r="F174" s="399"/>
      <c r="G174" s="1172">
        <v>2.5</v>
      </c>
      <c r="H174" s="1173">
        <f t="shared" ref="H174:H200" si="52">G174*30</f>
        <v>75</v>
      </c>
      <c r="I174" s="1174">
        <v>27</v>
      </c>
      <c r="J174" s="1175">
        <v>18</v>
      </c>
      <c r="K174" s="1176">
        <v>9</v>
      </c>
      <c r="L174" s="1176"/>
      <c r="M174" s="1177">
        <f>H174-I174</f>
        <v>48</v>
      </c>
      <c r="N174" s="667"/>
      <c r="O174" s="396"/>
      <c r="P174" s="398"/>
      <c r="Q174" s="397"/>
      <c r="R174" s="396"/>
      <c r="S174" s="398"/>
      <c r="T174" s="397"/>
      <c r="U174" s="396"/>
      <c r="V174" s="398"/>
      <c r="W174" s="397"/>
      <c r="X174" s="396">
        <v>3</v>
      </c>
      <c r="Y174" s="398"/>
      <c r="AV174" s="2076" t="s">
        <v>29</v>
      </c>
      <c r="AW174" s="2121"/>
      <c r="AX174" s="2122"/>
      <c r="AY174" s="2076" t="s">
        <v>30</v>
      </c>
      <c r="AZ174" s="2077"/>
      <c r="BA174" s="2078"/>
      <c r="BB174" s="2076" t="s">
        <v>31</v>
      </c>
      <c r="BC174" s="2077"/>
      <c r="BD174" s="2078"/>
      <c r="BE174" s="2076" t="s">
        <v>32</v>
      </c>
      <c r="BF174" s="2077"/>
      <c r="BG174" s="2078"/>
    </row>
    <row r="175" spans="1:59" ht="43.5" customHeight="1" thickBot="1" x14ac:dyDescent="0.25">
      <c r="A175" s="31" t="s">
        <v>167</v>
      </c>
      <c r="B175" s="382" t="s">
        <v>228</v>
      </c>
      <c r="C175" s="80"/>
      <c r="D175" s="80"/>
      <c r="E175" s="80"/>
      <c r="F175" s="400"/>
      <c r="G175" s="574">
        <f>G176+G177</f>
        <v>3.5</v>
      </c>
      <c r="H175" s="676">
        <f t="shared" si="52"/>
        <v>105</v>
      </c>
      <c r="I175" s="24">
        <f>I176+I177</f>
        <v>63</v>
      </c>
      <c r="J175" s="24">
        <f>J176+J177</f>
        <v>39</v>
      </c>
      <c r="K175" s="24">
        <f>K176+K177</f>
        <v>24</v>
      </c>
      <c r="L175" s="24">
        <f>L176+L177</f>
        <v>0</v>
      </c>
      <c r="M175" s="471">
        <f>M176+M177</f>
        <v>42</v>
      </c>
      <c r="N175" s="279"/>
      <c r="O175" s="15"/>
      <c r="P175" s="262"/>
      <c r="Q175" s="261"/>
      <c r="R175" s="15"/>
      <c r="S175" s="262"/>
      <c r="T175" s="261"/>
      <c r="U175" s="15"/>
      <c r="V175" s="262"/>
      <c r="W175" s="261"/>
      <c r="X175" s="15"/>
      <c r="Y175" s="262"/>
      <c r="AV175" s="2123"/>
      <c r="AW175" s="2124"/>
      <c r="AX175" s="2125"/>
      <c r="AY175" s="2079"/>
      <c r="AZ175" s="2080"/>
      <c r="BA175" s="2081"/>
      <c r="BB175" s="2079"/>
      <c r="BC175" s="2080"/>
      <c r="BD175" s="2081"/>
      <c r="BE175" s="2079"/>
      <c r="BF175" s="2080"/>
      <c r="BG175" s="2081"/>
    </row>
    <row r="176" spans="1:59" ht="30" customHeight="1" x14ac:dyDescent="0.2">
      <c r="A176" s="31" t="s">
        <v>229</v>
      </c>
      <c r="B176" s="259" t="s">
        <v>228</v>
      </c>
      <c r="C176" s="15"/>
      <c r="D176" s="15">
        <v>10</v>
      </c>
      <c r="E176" s="15"/>
      <c r="F176" s="401"/>
      <c r="G176" s="665">
        <v>2.5</v>
      </c>
      <c r="H176" s="261">
        <f t="shared" si="52"/>
        <v>75</v>
      </c>
      <c r="I176" s="33">
        <f>J176+K176+L176</f>
        <v>45</v>
      </c>
      <c r="J176" s="23">
        <v>30</v>
      </c>
      <c r="K176" s="15">
        <v>15</v>
      </c>
      <c r="L176" s="15"/>
      <c r="M176" s="677">
        <f t="shared" ref="M176:M182" si="53">H176-I176</f>
        <v>30</v>
      </c>
      <c r="N176" s="279"/>
      <c r="O176" s="15"/>
      <c r="P176" s="262"/>
      <c r="Q176" s="261"/>
      <c r="R176" s="15"/>
      <c r="S176" s="262"/>
      <c r="T176" s="261"/>
      <c r="U176" s="15"/>
      <c r="V176" s="262"/>
      <c r="W176" s="261">
        <v>3</v>
      </c>
      <c r="X176" s="15"/>
      <c r="Y176" s="262"/>
      <c r="AV176" s="152">
        <v>1</v>
      </c>
      <c r="AW176" s="152">
        <v>2</v>
      </c>
      <c r="AX176" s="152">
        <v>3</v>
      </c>
      <c r="AY176" s="152">
        <v>4</v>
      </c>
      <c r="AZ176" s="152">
        <v>5</v>
      </c>
      <c r="BA176" s="152">
        <v>6</v>
      </c>
      <c r="BB176" s="152">
        <v>7</v>
      </c>
      <c r="BC176" s="152">
        <v>8</v>
      </c>
      <c r="BD176" s="152">
        <v>9</v>
      </c>
      <c r="BE176" s="152">
        <v>10</v>
      </c>
      <c r="BF176" s="152">
        <v>11</v>
      </c>
      <c r="BG176" s="153">
        <v>12</v>
      </c>
    </row>
    <row r="177" spans="1:59" ht="39" customHeight="1" x14ac:dyDescent="0.2">
      <c r="A177" s="31" t="s">
        <v>230</v>
      </c>
      <c r="B177" s="259" t="s">
        <v>228</v>
      </c>
      <c r="C177" s="15">
        <v>11</v>
      </c>
      <c r="D177" s="15"/>
      <c r="E177" s="15"/>
      <c r="F177" s="401"/>
      <c r="G177" s="665">
        <v>1</v>
      </c>
      <c r="H177" s="261">
        <f t="shared" si="52"/>
        <v>30</v>
      </c>
      <c r="I177" s="33">
        <v>18</v>
      </c>
      <c r="J177" s="23">
        <v>9</v>
      </c>
      <c r="K177" s="15">
        <v>9</v>
      </c>
      <c r="L177" s="15"/>
      <c r="M177" s="262">
        <f t="shared" si="53"/>
        <v>12</v>
      </c>
      <c r="N177" s="279"/>
      <c r="O177" s="15"/>
      <c r="P177" s="262"/>
      <c r="Q177" s="261"/>
      <c r="R177" s="15"/>
      <c r="S177" s="262"/>
      <c r="T177" s="261"/>
      <c r="U177" s="15"/>
      <c r="V177" s="262"/>
      <c r="W177" s="261"/>
      <c r="X177" s="15">
        <v>2</v>
      </c>
      <c r="Y177" s="262"/>
      <c r="AU177" t="s">
        <v>447</v>
      </c>
      <c r="AV177">
        <f>COUNTIF($C$174:$C$226,AV$5)</f>
        <v>0</v>
      </c>
      <c r="AW177">
        <f t="shared" ref="AW177:BG177" si="54">COUNTIF($C$174:$C$226,AW$5)</f>
        <v>0</v>
      </c>
      <c r="AX177">
        <f t="shared" si="54"/>
        <v>0</v>
      </c>
      <c r="AY177">
        <f t="shared" si="54"/>
        <v>0</v>
      </c>
      <c r="AZ177">
        <f t="shared" si="54"/>
        <v>0</v>
      </c>
      <c r="BA177">
        <f t="shared" si="54"/>
        <v>1</v>
      </c>
      <c r="BB177">
        <f>COUNTIF($C$174:$C$226,BB$5)</f>
        <v>3</v>
      </c>
      <c r="BC177">
        <f t="shared" si="54"/>
        <v>1</v>
      </c>
      <c r="BD177">
        <f t="shared" si="54"/>
        <v>2</v>
      </c>
      <c r="BE177">
        <f>COUNTIF($C$174:$C$226,BE$5)</f>
        <v>2</v>
      </c>
      <c r="BF177">
        <f t="shared" si="54"/>
        <v>2</v>
      </c>
      <c r="BG177">
        <f t="shared" si="54"/>
        <v>1</v>
      </c>
    </row>
    <row r="178" spans="1:59" ht="28.5" customHeight="1" x14ac:dyDescent="0.2">
      <c r="A178" s="31" t="s">
        <v>168</v>
      </c>
      <c r="B178" s="382" t="s">
        <v>231</v>
      </c>
      <c r="C178" s="15">
        <v>10</v>
      </c>
      <c r="D178" s="80"/>
      <c r="E178" s="80"/>
      <c r="F178" s="400"/>
      <c r="G178" s="574">
        <v>4</v>
      </c>
      <c r="H178" s="464">
        <f t="shared" si="52"/>
        <v>120</v>
      </c>
      <c r="I178" s="265">
        <f>J178+K178+L178</f>
        <v>75</v>
      </c>
      <c r="J178" s="81">
        <v>60</v>
      </c>
      <c r="K178" s="80">
        <v>15</v>
      </c>
      <c r="L178" s="80"/>
      <c r="M178" s="678">
        <f t="shared" si="53"/>
        <v>45</v>
      </c>
      <c r="N178" s="279"/>
      <c r="O178" s="15"/>
      <c r="P178" s="262"/>
      <c r="Q178" s="261"/>
      <c r="R178" s="15"/>
      <c r="S178" s="262"/>
      <c r="T178" s="261"/>
      <c r="U178" s="15"/>
      <c r="V178" s="262"/>
      <c r="W178" s="261">
        <v>5</v>
      </c>
      <c r="X178" s="15"/>
      <c r="Y178" s="262"/>
      <c r="AU178" t="s">
        <v>448</v>
      </c>
      <c r="AV178">
        <f>COUNTIF($D$174:$D$226,AV$5)</f>
        <v>0</v>
      </c>
      <c r="AW178">
        <f t="shared" ref="AW178:BG178" si="55">COUNTIF($D$174:$D$226,AW$5)</f>
        <v>0</v>
      </c>
      <c r="AX178">
        <f t="shared" si="55"/>
        <v>0</v>
      </c>
      <c r="AY178">
        <f t="shared" si="55"/>
        <v>1</v>
      </c>
      <c r="AZ178">
        <f t="shared" si="55"/>
        <v>1</v>
      </c>
      <c r="BA178">
        <f t="shared" si="55"/>
        <v>1</v>
      </c>
      <c r="BB178">
        <f t="shared" si="55"/>
        <v>1</v>
      </c>
      <c r="BC178">
        <f t="shared" si="55"/>
        <v>2</v>
      </c>
      <c r="BD178">
        <f t="shared" si="55"/>
        <v>3</v>
      </c>
      <c r="BE178">
        <f t="shared" si="55"/>
        <v>5</v>
      </c>
      <c r="BF178">
        <f t="shared" si="55"/>
        <v>2</v>
      </c>
      <c r="BG178">
        <f t="shared" si="55"/>
        <v>2</v>
      </c>
    </row>
    <row r="179" spans="1:59" s="975" customFormat="1" ht="20.25" customHeight="1" x14ac:dyDescent="0.2">
      <c r="A179" s="963" t="s">
        <v>169</v>
      </c>
      <c r="B179" s="964" t="s">
        <v>232</v>
      </c>
      <c r="C179" s="965"/>
      <c r="D179" s="965"/>
      <c r="E179" s="965"/>
      <c r="F179" s="966"/>
      <c r="G179" s="1178">
        <v>6.5</v>
      </c>
      <c r="H179" s="968">
        <f t="shared" si="52"/>
        <v>195</v>
      </c>
      <c r="I179" s="983">
        <f>I180+I181+I182</f>
        <v>91</v>
      </c>
      <c r="J179" s="983">
        <f>J180+J181+J182</f>
        <v>54</v>
      </c>
      <c r="K179" s="983">
        <f>K180+K181+K182</f>
        <v>18</v>
      </c>
      <c r="L179" s="983">
        <f>L180+L181+L182</f>
        <v>19</v>
      </c>
      <c r="M179" s="984">
        <f t="shared" si="53"/>
        <v>104</v>
      </c>
      <c r="N179" s="971"/>
      <c r="O179" s="972"/>
      <c r="P179" s="973"/>
      <c r="Q179" s="974"/>
      <c r="R179" s="972"/>
      <c r="S179" s="973"/>
      <c r="T179" s="974"/>
      <c r="U179" s="972"/>
      <c r="V179" s="973"/>
      <c r="W179" s="974"/>
      <c r="X179" s="972"/>
      <c r="Y179" s="973"/>
    </row>
    <row r="180" spans="1:59" s="975" customFormat="1" ht="20.25" customHeight="1" x14ac:dyDescent="0.2">
      <c r="A180" s="963" t="s">
        <v>233</v>
      </c>
      <c r="B180" s="976" t="s">
        <v>232</v>
      </c>
      <c r="C180" s="972"/>
      <c r="D180" s="972">
        <v>8</v>
      </c>
      <c r="E180" s="972"/>
      <c r="F180" s="977"/>
      <c r="G180" s="1179">
        <v>3.5</v>
      </c>
      <c r="H180" s="979">
        <f t="shared" si="52"/>
        <v>105</v>
      </c>
      <c r="I180" s="980">
        <v>54</v>
      </c>
      <c r="J180" s="981">
        <v>36</v>
      </c>
      <c r="K180" s="972">
        <v>18</v>
      </c>
      <c r="L180" s="972"/>
      <c r="M180" s="972">
        <f t="shared" si="53"/>
        <v>51</v>
      </c>
      <c r="N180" s="972"/>
      <c r="O180" s="972"/>
      <c r="P180" s="973"/>
      <c r="Q180" s="974"/>
      <c r="R180" s="972"/>
      <c r="S180" s="973"/>
      <c r="T180" s="974"/>
      <c r="U180" s="972">
        <v>6</v>
      </c>
      <c r="V180" s="973"/>
      <c r="W180" s="974"/>
      <c r="X180" s="972"/>
      <c r="Y180" s="973"/>
    </row>
    <row r="181" spans="1:59" s="975" customFormat="1" ht="20.25" customHeight="1" x14ac:dyDescent="0.2">
      <c r="A181" s="963" t="s">
        <v>234</v>
      </c>
      <c r="B181" s="976" t="s">
        <v>232</v>
      </c>
      <c r="C181" s="972">
        <v>9</v>
      </c>
      <c r="D181" s="972"/>
      <c r="E181" s="972"/>
      <c r="F181" s="977"/>
      <c r="G181" s="1179">
        <v>2</v>
      </c>
      <c r="H181" s="979">
        <f t="shared" si="52"/>
        <v>60</v>
      </c>
      <c r="I181" s="980">
        <v>27</v>
      </c>
      <c r="J181" s="981">
        <v>18</v>
      </c>
      <c r="K181" s="972"/>
      <c r="L181" s="972">
        <v>9</v>
      </c>
      <c r="M181" s="972">
        <f t="shared" si="53"/>
        <v>33</v>
      </c>
      <c r="N181" s="972"/>
      <c r="O181" s="972"/>
      <c r="P181" s="973"/>
      <c r="Q181" s="974"/>
      <c r="R181" s="972"/>
      <c r="S181" s="973"/>
      <c r="T181" s="974"/>
      <c r="U181" s="972"/>
      <c r="V181" s="973">
        <v>4</v>
      </c>
      <c r="W181" s="974"/>
      <c r="X181" s="972"/>
      <c r="Y181" s="973"/>
    </row>
    <row r="182" spans="1:59" ht="33" customHeight="1" x14ac:dyDescent="0.2">
      <c r="A182" s="31" t="s">
        <v>170</v>
      </c>
      <c r="B182" s="17" t="s">
        <v>235</v>
      </c>
      <c r="C182" s="15"/>
      <c r="D182" s="15"/>
      <c r="E182" s="15"/>
      <c r="F182" s="401">
        <v>9</v>
      </c>
      <c r="G182" s="1180">
        <v>1</v>
      </c>
      <c r="H182" s="1181">
        <f t="shared" si="52"/>
        <v>30</v>
      </c>
      <c r="I182" s="1182">
        <v>10</v>
      </c>
      <c r="J182" s="1183"/>
      <c r="K182" s="1184"/>
      <c r="L182" s="1184">
        <v>10</v>
      </c>
      <c r="M182" s="1185">
        <f t="shared" si="53"/>
        <v>20</v>
      </c>
      <c r="N182" s="279"/>
      <c r="O182" s="15"/>
      <c r="P182" s="262"/>
      <c r="Q182" s="261"/>
      <c r="R182" s="15"/>
      <c r="S182" s="262"/>
      <c r="T182" s="261"/>
      <c r="U182" s="15"/>
      <c r="V182" s="262">
        <v>1</v>
      </c>
      <c r="W182" s="261"/>
      <c r="X182" s="15"/>
      <c r="Y182" s="262"/>
    </row>
    <row r="183" spans="1:59" ht="29.25" customHeight="1" x14ac:dyDescent="0.2">
      <c r="A183" s="31" t="s">
        <v>171</v>
      </c>
      <c r="B183" s="382" t="s">
        <v>236</v>
      </c>
      <c r="C183" s="80"/>
      <c r="D183" s="80"/>
      <c r="E183" s="80"/>
      <c r="F183" s="400"/>
      <c r="G183" s="574">
        <f>G184+G185</f>
        <v>4</v>
      </c>
      <c r="H183" s="679">
        <f t="shared" si="52"/>
        <v>120</v>
      </c>
      <c r="I183" s="24">
        <f>I184+I185</f>
        <v>66</v>
      </c>
      <c r="J183" s="24">
        <f>J184+J185</f>
        <v>50</v>
      </c>
      <c r="K183" s="24">
        <f>K184+K185</f>
        <v>16</v>
      </c>
      <c r="L183" s="24">
        <f>L184+L185</f>
        <v>0</v>
      </c>
      <c r="M183" s="471">
        <f>M184+M185</f>
        <v>54</v>
      </c>
      <c r="N183" s="279"/>
      <c r="O183" s="15"/>
      <c r="P183" s="262"/>
      <c r="Q183" s="261"/>
      <c r="R183" s="15"/>
      <c r="S183" s="262"/>
      <c r="T183" s="261"/>
      <c r="U183" s="15"/>
      <c r="V183" s="262"/>
      <c r="W183" s="261"/>
      <c r="X183" s="15"/>
      <c r="Y183" s="262"/>
    </row>
    <row r="184" spans="1:59" ht="20.25" customHeight="1" x14ac:dyDescent="0.2">
      <c r="A184" s="31" t="s">
        <v>172</v>
      </c>
      <c r="B184" s="259" t="s">
        <v>236</v>
      </c>
      <c r="C184" s="15"/>
      <c r="D184" s="15"/>
      <c r="E184" s="15"/>
      <c r="F184" s="401"/>
      <c r="G184" s="665">
        <v>1</v>
      </c>
      <c r="H184" s="680">
        <f t="shared" si="52"/>
        <v>30</v>
      </c>
      <c r="I184" s="33">
        <f>J184+K184+L184</f>
        <v>18</v>
      </c>
      <c r="J184" s="23">
        <v>18</v>
      </c>
      <c r="K184" s="15"/>
      <c r="L184" s="15"/>
      <c r="M184" s="262">
        <f>H184-I184</f>
        <v>12</v>
      </c>
      <c r="N184" s="279"/>
      <c r="O184" s="15"/>
      <c r="P184" s="262"/>
      <c r="Q184" s="261"/>
      <c r="R184" s="15"/>
      <c r="S184" s="262"/>
      <c r="T184" s="261"/>
      <c r="U184" s="15"/>
      <c r="V184" s="262"/>
      <c r="W184" s="261"/>
      <c r="X184" s="15">
        <v>2</v>
      </c>
      <c r="Y184" s="262"/>
    </row>
    <row r="185" spans="1:59" ht="20.25" customHeight="1" x14ac:dyDescent="0.2">
      <c r="A185" s="31" t="s">
        <v>173</v>
      </c>
      <c r="B185" s="259" t="s">
        <v>236</v>
      </c>
      <c r="C185" s="15">
        <v>12</v>
      </c>
      <c r="D185" s="15"/>
      <c r="E185" s="15"/>
      <c r="F185" s="401"/>
      <c r="G185" s="761">
        <v>3</v>
      </c>
      <c r="H185" s="680">
        <f t="shared" si="52"/>
        <v>90</v>
      </c>
      <c r="I185" s="33">
        <v>48</v>
      </c>
      <c r="J185" s="23">
        <v>32</v>
      </c>
      <c r="K185" s="15">
        <v>16</v>
      </c>
      <c r="L185" s="15"/>
      <c r="M185" s="262">
        <f>H185-I185</f>
        <v>42</v>
      </c>
      <c r="N185" s="279"/>
      <c r="O185" s="15"/>
      <c r="P185" s="262"/>
      <c r="Q185" s="261"/>
      <c r="R185" s="15"/>
      <c r="S185" s="262"/>
      <c r="T185" s="261"/>
      <c r="U185" s="15"/>
      <c r="V185" s="262"/>
      <c r="W185" s="261"/>
      <c r="X185" s="15"/>
      <c r="Y185" s="262">
        <v>6</v>
      </c>
    </row>
    <row r="186" spans="1:59" ht="20.25" customHeight="1" x14ac:dyDescent="0.2">
      <c r="A186" s="31" t="s">
        <v>195</v>
      </c>
      <c r="B186" s="382" t="s">
        <v>237</v>
      </c>
      <c r="C186" s="32"/>
      <c r="D186" s="15">
        <v>11</v>
      </c>
      <c r="E186" s="80"/>
      <c r="F186" s="479"/>
      <c r="G186" s="574">
        <v>1</v>
      </c>
      <c r="H186" s="679">
        <f t="shared" si="52"/>
        <v>30</v>
      </c>
      <c r="I186" s="265">
        <v>18</v>
      </c>
      <c r="J186" s="80">
        <v>9</v>
      </c>
      <c r="K186" s="80"/>
      <c r="L186" s="80">
        <v>9</v>
      </c>
      <c r="M186" s="470">
        <f>H186-I186</f>
        <v>12</v>
      </c>
      <c r="N186" s="47"/>
      <c r="O186" s="15"/>
      <c r="P186" s="262"/>
      <c r="Q186" s="261"/>
      <c r="R186" s="15"/>
      <c r="S186" s="262"/>
      <c r="T186" s="261"/>
      <c r="U186" s="15"/>
      <c r="V186" s="262"/>
      <c r="W186" s="261"/>
      <c r="X186" s="15">
        <v>2</v>
      </c>
      <c r="Y186" s="262"/>
    </row>
    <row r="187" spans="1:59" s="975" customFormat="1" ht="20.25" customHeight="1" x14ac:dyDescent="0.2">
      <c r="A187" s="963" t="s">
        <v>196</v>
      </c>
      <c r="B187" s="964" t="s">
        <v>238</v>
      </c>
      <c r="C187" s="965"/>
      <c r="D187" s="965"/>
      <c r="E187" s="965"/>
      <c r="F187" s="966"/>
      <c r="G187" s="967">
        <f>G188+G189+G190</f>
        <v>7.5</v>
      </c>
      <c r="H187" s="968">
        <f t="shared" si="52"/>
        <v>225</v>
      </c>
      <c r="I187" s="969">
        <f>I188+I189+I190</f>
        <v>115</v>
      </c>
      <c r="J187" s="969">
        <f>J188+J189</f>
        <v>57</v>
      </c>
      <c r="K187" s="969">
        <f>K188+K189</f>
        <v>33</v>
      </c>
      <c r="L187" s="969">
        <f>L188+L189+L190</f>
        <v>25</v>
      </c>
      <c r="M187" s="970">
        <f>M188+M189+M190</f>
        <v>110</v>
      </c>
      <c r="N187" s="971"/>
      <c r="O187" s="972"/>
      <c r="P187" s="973"/>
      <c r="Q187" s="974"/>
      <c r="R187" s="972"/>
      <c r="S187" s="973"/>
      <c r="T187" s="974"/>
      <c r="U187" s="972"/>
      <c r="V187" s="973"/>
      <c r="W187" s="974"/>
      <c r="X187" s="972"/>
      <c r="Y187" s="973"/>
    </row>
    <row r="188" spans="1:59" s="975" customFormat="1" ht="20.25" customHeight="1" x14ac:dyDescent="0.2">
      <c r="A188" s="963" t="s">
        <v>198</v>
      </c>
      <c r="B188" s="976" t="s">
        <v>238</v>
      </c>
      <c r="C188" s="972"/>
      <c r="D188" s="972">
        <v>9</v>
      </c>
      <c r="E188" s="972"/>
      <c r="F188" s="977"/>
      <c r="G188" s="978">
        <v>3</v>
      </c>
      <c r="H188" s="979">
        <f t="shared" si="52"/>
        <v>90</v>
      </c>
      <c r="I188" s="980">
        <f>J188+K188+L188</f>
        <v>45</v>
      </c>
      <c r="J188" s="981">
        <v>27</v>
      </c>
      <c r="K188" s="972">
        <v>18</v>
      </c>
      <c r="L188" s="972"/>
      <c r="M188" s="973">
        <f>H188-I188</f>
        <v>45</v>
      </c>
      <c r="N188" s="971"/>
      <c r="O188" s="972"/>
      <c r="P188" s="973"/>
      <c r="Q188" s="974"/>
      <c r="R188" s="972"/>
      <c r="S188" s="973"/>
      <c r="T188" s="974"/>
      <c r="U188" s="972"/>
      <c r="V188" s="973">
        <v>7</v>
      </c>
      <c r="W188" s="974"/>
      <c r="X188" s="972"/>
      <c r="Y188" s="973"/>
    </row>
    <row r="189" spans="1:59" s="975" customFormat="1" ht="20.25" customHeight="1" x14ac:dyDescent="0.2">
      <c r="A189" s="963" t="s">
        <v>199</v>
      </c>
      <c r="B189" s="976" t="s">
        <v>238</v>
      </c>
      <c r="C189" s="972">
        <v>10</v>
      </c>
      <c r="D189" s="972"/>
      <c r="E189" s="972"/>
      <c r="F189" s="977"/>
      <c r="G189" s="978">
        <v>3.5</v>
      </c>
      <c r="H189" s="979">
        <f t="shared" si="52"/>
        <v>105</v>
      </c>
      <c r="I189" s="980">
        <f>J189+K189+L189</f>
        <v>60</v>
      </c>
      <c r="J189" s="981">
        <v>30</v>
      </c>
      <c r="K189" s="972">
        <v>15</v>
      </c>
      <c r="L189" s="972">
        <v>15</v>
      </c>
      <c r="M189" s="973">
        <f>H189-I189</f>
        <v>45</v>
      </c>
      <c r="N189" s="971"/>
      <c r="O189" s="972"/>
      <c r="P189" s="973"/>
      <c r="Q189" s="974"/>
      <c r="R189" s="972"/>
      <c r="S189" s="973"/>
      <c r="T189" s="974"/>
      <c r="U189" s="972"/>
      <c r="V189" s="973"/>
      <c r="W189" s="974">
        <v>4</v>
      </c>
      <c r="X189" s="972"/>
      <c r="Y189" s="973"/>
    </row>
    <row r="190" spans="1:59" ht="34.5" customHeight="1" x14ac:dyDescent="0.2">
      <c r="A190" s="31" t="s">
        <v>197</v>
      </c>
      <c r="B190" s="480" t="s">
        <v>239</v>
      </c>
      <c r="C190" s="481"/>
      <c r="D190" s="481"/>
      <c r="E190" s="481"/>
      <c r="F190" s="482">
        <v>11</v>
      </c>
      <c r="G190" s="762">
        <v>1</v>
      </c>
      <c r="H190" s="681">
        <f t="shared" si="52"/>
        <v>30</v>
      </c>
      <c r="I190" s="483">
        <v>10</v>
      </c>
      <c r="J190" s="474"/>
      <c r="K190" s="481"/>
      <c r="L190" s="481">
        <v>10</v>
      </c>
      <c r="M190" s="682">
        <f>H190-I190</f>
        <v>20</v>
      </c>
      <c r="N190" s="668"/>
      <c r="O190" s="481"/>
      <c r="P190" s="485"/>
      <c r="Q190" s="484"/>
      <c r="R190" s="15"/>
      <c r="S190" s="262"/>
      <c r="T190" s="261"/>
      <c r="U190" s="15"/>
      <c r="V190" s="262"/>
      <c r="W190" s="261"/>
      <c r="X190" s="15">
        <v>1</v>
      </c>
      <c r="Y190" s="262"/>
    </row>
    <row r="191" spans="1:59" ht="37.5" customHeight="1" x14ac:dyDescent="0.2">
      <c r="A191" s="31" t="s">
        <v>240</v>
      </c>
      <c r="B191" s="382" t="s">
        <v>241</v>
      </c>
      <c r="C191" s="15">
        <v>8</v>
      </c>
      <c r="D191" s="15"/>
      <c r="E191" s="15"/>
      <c r="F191" s="400"/>
      <c r="G191" s="763">
        <v>5</v>
      </c>
      <c r="H191" s="679">
        <f t="shared" si="52"/>
        <v>150</v>
      </c>
      <c r="I191" s="265">
        <f>J191+K191+L191</f>
        <v>72</v>
      </c>
      <c r="J191" s="81">
        <v>54</v>
      </c>
      <c r="K191" s="80">
        <v>9</v>
      </c>
      <c r="L191" s="80">
        <v>9</v>
      </c>
      <c r="M191" s="470">
        <f>H191-I191</f>
        <v>78</v>
      </c>
      <c r="N191" s="279"/>
      <c r="O191" s="15"/>
      <c r="P191" s="262"/>
      <c r="Q191" s="261"/>
      <c r="R191" s="15"/>
      <c r="S191" s="262"/>
      <c r="T191" s="261"/>
      <c r="U191" s="15">
        <v>8</v>
      </c>
      <c r="V191" s="262"/>
      <c r="W191" s="261"/>
      <c r="X191" s="15"/>
      <c r="Y191" s="262"/>
    </row>
    <row r="192" spans="1:59" ht="27.75" customHeight="1" x14ac:dyDescent="0.2">
      <c r="A192" s="31" t="s">
        <v>242</v>
      </c>
      <c r="B192" s="382" t="s">
        <v>180</v>
      </c>
      <c r="C192" s="15"/>
      <c r="D192" s="15"/>
      <c r="E192" s="15"/>
      <c r="F192" s="400"/>
      <c r="G192" s="763">
        <f>G193+G194+G195</f>
        <v>3</v>
      </c>
      <c r="H192" s="679">
        <f t="shared" si="52"/>
        <v>90</v>
      </c>
      <c r="I192" s="24">
        <f>I193+I194+I195</f>
        <v>48</v>
      </c>
      <c r="J192" s="24">
        <f>J193+J194+J195</f>
        <v>16</v>
      </c>
      <c r="K192" s="24">
        <f>K193+K194+K195</f>
        <v>0</v>
      </c>
      <c r="L192" s="24">
        <f>L193+L194+L195</f>
        <v>32</v>
      </c>
      <c r="M192" s="24">
        <f>M193+M194+M195</f>
        <v>42</v>
      </c>
      <c r="N192" s="279"/>
      <c r="O192" s="15"/>
      <c r="P192" s="262"/>
      <c r="Q192" s="261"/>
      <c r="R192" s="15"/>
      <c r="S192" s="262"/>
      <c r="T192" s="261"/>
      <c r="U192" s="15"/>
      <c r="V192" s="262"/>
      <c r="W192" s="261"/>
      <c r="X192" s="15"/>
      <c r="Y192" s="262"/>
    </row>
    <row r="193" spans="1:59" ht="20.25" customHeight="1" x14ac:dyDescent="0.2">
      <c r="A193" s="31" t="s">
        <v>243</v>
      </c>
      <c r="B193" s="259" t="s">
        <v>180</v>
      </c>
      <c r="C193" s="15"/>
      <c r="D193" s="15">
        <v>10</v>
      </c>
      <c r="E193" s="15"/>
      <c r="F193" s="401"/>
      <c r="G193" s="761">
        <v>1</v>
      </c>
      <c r="H193" s="680">
        <f t="shared" si="52"/>
        <v>30</v>
      </c>
      <c r="I193" s="33">
        <v>15</v>
      </c>
      <c r="J193" s="23">
        <v>8</v>
      </c>
      <c r="K193" s="15"/>
      <c r="L193" s="15">
        <v>7</v>
      </c>
      <c r="M193" s="677">
        <f>H193-I193</f>
        <v>15</v>
      </c>
      <c r="N193" s="279"/>
      <c r="O193" s="15"/>
      <c r="P193" s="262"/>
      <c r="Q193" s="261"/>
      <c r="R193" s="15"/>
      <c r="S193" s="262"/>
      <c r="T193" s="261"/>
      <c r="U193" s="15"/>
      <c r="V193" s="262"/>
      <c r="W193" s="261">
        <v>1</v>
      </c>
      <c r="X193" s="15"/>
      <c r="Y193" s="262"/>
    </row>
    <row r="194" spans="1:59" ht="20.25" customHeight="1" x14ac:dyDescent="0.2">
      <c r="A194" s="31" t="s">
        <v>244</v>
      </c>
      <c r="B194" s="259" t="s">
        <v>180</v>
      </c>
      <c r="C194" s="15"/>
      <c r="D194" s="15"/>
      <c r="E194" s="15"/>
      <c r="F194" s="401"/>
      <c r="G194" s="761">
        <v>0.5</v>
      </c>
      <c r="H194" s="680">
        <f t="shared" si="52"/>
        <v>15</v>
      </c>
      <c r="I194" s="33">
        <v>9</v>
      </c>
      <c r="J194" s="23"/>
      <c r="K194" s="15"/>
      <c r="L194" s="15">
        <v>9</v>
      </c>
      <c r="M194" s="677">
        <v>6</v>
      </c>
      <c r="N194" s="279"/>
      <c r="O194" s="15"/>
      <c r="P194" s="262"/>
      <c r="Q194" s="261"/>
      <c r="R194" s="15"/>
      <c r="S194" s="262"/>
      <c r="T194" s="261"/>
      <c r="U194" s="15"/>
      <c r="V194" s="262"/>
      <c r="W194" s="261"/>
      <c r="X194" s="15">
        <v>1</v>
      </c>
      <c r="Y194" s="262"/>
    </row>
    <row r="195" spans="1:59" ht="20.25" customHeight="1" x14ac:dyDescent="0.2">
      <c r="A195" s="31" t="s">
        <v>245</v>
      </c>
      <c r="B195" s="259" t="s">
        <v>180</v>
      </c>
      <c r="C195" s="15"/>
      <c r="D195" s="15">
        <v>12</v>
      </c>
      <c r="E195" s="15"/>
      <c r="F195" s="401"/>
      <c r="G195" s="761">
        <v>1.5</v>
      </c>
      <c r="H195" s="680">
        <f t="shared" si="52"/>
        <v>45</v>
      </c>
      <c r="I195" s="33">
        <f>J195+L195</f>
        <v>24</v>
      </c>
      <c r="J195" s="23">
        <v>8</v>
      </c>
      <c r="K195" s="15"/>
      <c r="L195" s="15">
        <v>16</v>
      </c>
      <c r="M195" s="677">
        <f>H195-I195</f>
        <v>21</v>
      </c>
      <c r="N195" s="279"/>
      <c r="O195" s="15"/>
      <c r="P195" s="262"/>
      <c r="Q195" s="261"/>
      <c r="R195" s="15"/>
      <c r="S195" s="262"/>
      <c r="T195" s="261"/>
      <c r="U195" s="15"/>
      <c r="V195" s="262"/>
      <c r="W195" s="261"/>
      <c r="X195" s="15"/>
      <c r="Y195" s="262">
        <v>3</v>
      </c>
    </row>
    <row r="196" spans="1:59" ht="20.25" customHeight="1" x14ac:dyDescent="0.2">
      <c r="A196" s="31" t="s">
        <v>246</v>
      </c>
      <c r="B196" s="382" t="s">
        <v>247</v>
      </c>
      <c r="C196" s="15"/>
      <c r="D196" s="15"/>
      <c r="E196" s="15"/>
      <c r="F196" s="400"/>
      <c r="G196" s="574">
        <f>G197+G198</f>
        <v>4.5</v>
      </c>
      <c r="H196" s="679">
        <f t="shared" si="52"/>
        <v>135</v>
      </c>
      <c r="I196" s="24">
        <v>81</v>
      </c>
      <c r="J196" s="24">
        <v>57</v>
      </c>
      <c r="K196" s="24">
        <f>K197+K198</f>
        <v>15</v>
      </c>
      <c r="L196" s="24">
        <f>L197+L198</f>
        <v>9</v>
      </c>
      <c r="M196" s="471">
        <f>M197+M198</f>
        <v>54</v>
      </c>
      <c r="N196" s="279"/>
      <c r="O196" s="15"/>
      <c r="P196" s="262"/>
      <c r="Q196" s="261"/>
      <c r="R196" s="15"/>
      <c r="S196" s="262"/>
      <c r="T196" s="261"/>
      <c r="U196" s="15"/>
      <c r="V196" s="262"/>
      <c r="W196" s="261"/>
      <c r="X196" s="15"/>
      <c r="Y196" s="262"/>
    </row>
    <row r="197" spans="1:59" ht="20.25" customHeight="1" x14ac:dyDescent="0.2">
      <c r="A197" s="31" t="s">
        <v>248</v>
      </c>
      <c r="B197" s="259" t="s">
        <v>247</v>
      </c>
      <c r="C197" s="15"/>
      <c r="D197" s="15">
        <v>10</v>
      </c>
      <c r="E197" s="15"/>
      <c r="F197" s="401"/>
      <c r="G197" s="665">
        <v>2.5</v>
      </c>
      <c r="H197" s="680">
        <f t="shared" si="52"/>
        <v>75</v>
      </c>
      <c r="I197" s="33">
        <f>J197+K197</f>
        <v>45</v>
      </c>
      <c r="J197" s="23">
        <v>30</v>
      </c>
      <c r="K197" s="15">
        <v>15</v>
      </c>
      <c r="L197" s="15"/>
      <c r="M197" s="677">
        <f>H197-I197</f>
        <v>30</v>
      </c>
      <c r="N197" s="279"/>
      <c r="O197" s="15"/>
      <c r="P197" s="262"/>
      <c r="Q197" s="261"/>
      <c r="R197" s="15"/>
      <c r="S197" s="262"/>
      <c r="T197" s="261"/>
      <c r="U197" s="15"/>
      <c r="V197" s="262"/>
      <c r="W197" s="261">
        <v>3</v>
      </c>
      <c r="X197" s="15"/>
      <c r="Y197" s="262"/>
    </row>
    <row r="198" spans="1:59" ht="20.25" customHeight="1" x14ac:dyDescent="0.2">
      <c r="A198" s="31" t="s">
        <v>249</v>
      </c>
      <c r="B198" s="259" t="s">
        <v>247</v>
      </c>
      <c r="C198" s="15">
        <v>11</v>
      </c>
      <c r="D198" s="15"/>
      <c r="E198" s="15"/>
      <c r="F198" s="401"/>
      <c r="G198" s="665">
        <v>2</v>
      </c>
      <c r="H198" s="680">
        <f t="shared" si="52"/>
        <v>60</v>
      </c>
      <c r="I198" s="33">
        <v>36</v>
      </c>
      <c r="J198" s="23">
        <v>27</v>
      </c>
      <c r="K198" s="15"/>
      <c r="L198" s="15">
        <v>9</v>
      </c>
      <c r="M198" s="677">
        <f>H198-I198</f>
        <v>24</v>
      </c>
      <c r="N198" s="279"/>
      <c r="O198" s="15"/>
      <c r="P198" s="262"/>
      <c r="Q198" s="261"/>
      <c r="R198" s="15"/>
      <c r="S198" s="262"/>
      <c r="T198" s="261"/>
      <c r="U198" s="15"/>
      <c r="V198" s="262"/>
      <c r="W198" s="261"/>
      <c r="X198" s="15">
        <v>4</v>
      </c>
      <c r="Y198" s="262"/>
    </row>
    <row r="199" spans="1:59" ht="42.75" customHeight="1" x14ac:dyDescent="0.2">
      <c r="A199" s="31" t="s">
        <v>250</v>
      </c>
      <c r="B199" s="382" t="s">
        <v>251</v>
      </c>
      <c r="C199" s="15">
        <v>7</v>
      </c>
      <c r="D199" s="15"/>
      <c r="E199" s="15"/>
      <c r="F199" s="400"/>
      <c r="G199" s="763">
        <v>7.5</v>
      </c>
      <c r="H199" s="679">
        <f t="shared" si="52"/>
        <v>225</v>
      </c>
      <c r="I199" s="265">
        <v>105</v>
      </c>
      <c r="J199" s="81">
        <v>75</v>
      </c>
      <c r="K199" s="80">
        <v>30</v>
      </c>
      <c r="L199" s="80"/>
      <c r="M199" s="678">
        <f>H199-I199</f>
        <v>120</v>
      </c>
      <c r="N199" s="279"/>
      <c r="O199" s="15"/>
      <c r="P199" s="262"/>
      <c r="Q199" s="261"/>
      <c r="R199" s="15"/>
      <c r="S199" s="262"/>
      <c r="T199" s="261">
        <v>7</v>
      </c>
      <c r="U199" s="15"/>
      <c r="V199" s="262"/>
      <c r="W199" s="261"/>
      <c r="X199" s="15"/>
      <c r="Y199" s="262"/>
    </row>
    <row r="200" spans="1:59" ht="30" customHeight="1" x14ac:dyDescent="0.2">
      <c r="A200" s="31" t="s">
        <v>252</v>
      </c>
      <c r="B200" s="382" t="s">
        <v>253</v>
      </c>
      <c r="C200" s="15">
        <v>7</v>
      </c>
      <c r="D200" s="15"/>
      <c r="E200" s="15"/>
      <c r="F200" s="400"/>
      <c r="G200" s="763">
        <v>8</v>
      </c>
      <c r="H200" s="679">
        <f t="shared" si="52"/>
        <v>240</v>
      </c>
      <c r="I200" s="265">
        <f>J200+K200</f>
        <v>105</v>
      </c>
      <c r="J200" s="81">
        <v>75</v>
      </c>
      <c r="K200" s="80">
        <v>30</v>
      </c>
      <c r="L200" s="80"/>
      <c r="M200" s="678">
        <f>H200-I200</f>
        <v>135</v>
      </c>
      <c r="N200" s="279"/>
      <c r="O200" s="15"/>
      <c r="P200" s="262"/>
      <c r="Q200" s="261"/>
      <c r="R200" s="15"/>
      <c r="S200" s="262"/>
      <c r="T200" s="261">
        <v>7</v>
      </c>
      <c r="U200" s="15"/>
      <c r="V200" s="262"/>
      <c r="W200" s="261"/>
      <c r="X200" s="15"/>
      <c r="Y200" s="262"/>
    </row>
    <row r="201" spans="1:59" ht="38.25" customHeight="1" thickBot="1" x14ac:dyDescent="0.25">
      <c r="A201" s="31" t="s">
        <v>254</v>
      </c>
      <c r="B201" s="382" t="s">
        <v>78</v>
      </c>
      <c r="C201" s="80"/>
      <c r="D201" s="80"/>
      <c r="E201" s="80"/>
      <c r="F201" s="400"/>
      <c r="G201" s="763">
        <f>G202+G203+G204</f>
        <v>8</v>
      </c>
      <c r="H201" s="676">
        <f t="shared" ref="H201:M201" si="56">H202+H203+H204</f>
        <v>240</v>
      </c>
      <c r="I201" s="85">
        <f t="shared" si="56"/>
        <v>147</v>
      </c>
      <c r="J201" s="85">
        <f t="shared" si="56"/>
        <v>99</v>
      </c>
      <c r="K201" s="85">
        <f t="shared" si="56"/>
        <v>33</v>
      </c>
      <c r="L201" s="85">
        <f t="shared" si="56"/>
        <v>15</v>
      </c>
      <c r="M201" s="471">
        <f t="shared" si="56"/>
        <v>93</v>
      </c>
      <c r="N201" s="279"/>
      <c r="O201" s="15"/>
      <c r="P201" s="262"/>
      <c r="Q201" s="261"/>
      <c r="R201" s="15"/>
      <c r="S201" s="262"/>
      <c r="T201" s="261"/>
      <c r="U201" s="15"/>
      <c r="V201" s="262"/>
      <c r="W201" s="261"/>
      <c r="X201" s="15"/>
      <c r="Y201" s="262"/>
      <c r="AU201" t="s">
        <v>449</v>
      </c>
    </row>
    <row r="202" spans="1:59" ht="33.75" customHeight="1" x14ac:dyDescent="0.2">
      <c r="A202" s="31" t="s">
        <v>255</v>
      </c>
      <c r="B202" s="259" t="s">
        <v>256</v>
      </c>
      <c r="C202" s="80"/>
      <c r="D202" s="80">
        <v>4</v>
      </c>
      <c r="E202" s="80"/>
      <c r="F202" s="400"/>
      <c r="G202" s="763">
        <v>4</v>
      </c>
      <c r="H202" s="679">
        <f>G202*30</f>
        <v>120</v>
      </c>
      <c r="I202" s="265">
        <f>J202+K202+L202</f>
        <v>75</v>
      </c>
      <c r="J202" s="81">
        <v>45</v>
      </c>
      <c r="K202" s="80">
        <v>15</v>
      </c>
      <c r="L202" s="80">
        <v>15</v>
      </c>
      <c r="M202" s="678">
        <f>H202-I202</f>
        <v>45</v>
      </c>
      <c r="N202" s="285"/>
      <c r="O202" s="80"/>
      <c r="P202" s="470"/>
      <c r="Q202" s="464">
        <v>5</v>
      </c>
      <c r="R202" s="80"/>
      <c r="S202" s="470"/>
      <c r="T202" s="261"/>
      <c r="U202" s="15"/>
      <c r="V202" s="262"/>
      <c r="W202" s="261"/>
      <c r="X202" s="15"/>
      <c r="Y202" s="262"/>
      <c r="AV202" s="2076" t="s">
        <v>29</v>
      </c>
      <c r="AW202" s="2121"/>
      <c r="AX202" s="2122"/>
      <c r="AY202" s="2076" t="s">
        <v>30</v>
      </c>
      <c r="AZ202" s="2077"/>
      <c r="BA202" s="2078"/>
      <c r="BB202" s="2076" t="s">
        <v>31</v>
      </c>
      <c r="BC202" s="2077"/>
      <c r="BD202" s="2078"/>
      <c r="BE202" s="2076" t="s">
        <v>32</v>
      </c>
      <c r="BF202" s="2077"/>
      <c r="BG202" s="2078"/>
    </row>
    <row r="203" spans="1:59" ht="31.5" customHeight="1" thickBot="1" x14ac:dyDescent="0.25">
      <c r="A203" s="31" t="s">
        <v>257</v>
      </c>
      <c r="B203" s="259" t="s">
        <v>258</v>
      </c>
      <c r="C203" s="80"/>
      <c r="D203" s="80"/>
      <c r="E203" s="80"/>
      <c r="F203" s="400"/>
      <c r="G203" s="763">
        <v>2</v>
      </c>
      <c r="H203" s="679">
        <f t="shared" ref="H203:H213" si="57">G203*30</f>
        <v>60</v>
      </c>
      <c r="I203" s="265">
        <f>J203+K203+L203</f>
        <v>36</v>
      </c>
      <c r="J203" s="81">
        <v>27</v>
      </c>
      <c r="K203" s="80">
        <v>9</v>
      </c>
      <c r="L203" s="80"/>
      <c r="M203" s="678">
        <f>H203-I203</f>
        <v>24</v>
      </c>
      <c r="N203" s="285"/>
      <c r="O203" s="80"/>
      <c r="P203" s="470"/>
      <c r="Q203" s="464"/>
      <c r="R203" s="80">
        <v>4</v>
      </c>
      <c r="S203" s="470"/>
      <c r="T203" s="261"/>
      <c r="U203" s="15"/>
      <c r="V203" s="262"/>
      <c r="W203" s="261"/>
      <c r="X203" s="15"/>
      <c r="Y203" s="262"/>
      <c r="AV203" s="2123"/>
      <c r="AW203" s="2124"/>
      <c r="AX203" s="2125"/>
      <c r="AY203" s="2079"/>
      <c r="AZ203" s="2080"/>
      <c r="BA203" s="2081"/>
      <c r="BB203" s="2079"/>
      <c r="BC203" s="2080"/>
      <c r="BD203" s="2081"/>
      <c r="BE203" s="2079"/>
      <c r="BF203" s="2080"/>
      <c r="BG203" s="2081"/>
    </row>
    <row r="204" spans="1:59" ht="31.5" customHeight="1" x14ac:dyDescent="0.2">
      <c r="A204" s="31"/>
      <c r="B204" s="259" t="s">
        <v>258</v>
      </c>
      <c r="C204" s="80">
        <v>6</v>
      </c>
      <c r="D204" s="80"/>
      <c r="E204" s="80"/>
      <c r="F204" s="400"/>
      <c r="G204" s="763">
        <v>2</v>
      </c>
      <c r="H204" s="679">
        <f t="shared" si="57"/>
        <v>60</v>
      </c>
      <c r="I204" s="265">
        <f>J204+K204+L204</f>
        <v>36</v>
      </c>
      <c r="J204" s="81">
        <v>27</v>
      </c>
      <c r="K204" s="80">
        <v>9</v>
      </c>
      <c r="L204" s="80"/>
      <c r="M204" s="678">
        <f>H204-I204</f>
        <v>24</v>
      </c>
      <c r="N204" s="285"/>
      <c r="O204" s="80"/>
      <c r="P204" s="470"/>
      <c r="Q204" s="464"/>
      <c r="R204" s="80"/>
      <c r="S204" s="470">
        <v>4</v>
      </c>
      <c r="T204" s="261"/>
      <c r="U204" s="15"/>
      <c r="V204" s="262"/>
      <c r="W204" s="261"/>
      <c r="X204" s="15"/>
      <c r="Y204" s="262"/>
      <c r="AV204" s="152">
        <v>1</v>
      </c>
      <c r="AW204" s="152">
        <v>2</v>
      </c>
      <c r="AX204" s="152">
        <v>3</v>
      </c>
      <c r="AY204" s="152">
        <v>4</v>
      </c>
      <c r="AZ204" s="152">
        <v>5</v>
      </c>
      <c r="BA204" s="152">
        <v>6</v>
      </c>
      <c r="BB204" s="152">
        <v>7</v>
      </c>
      <c r="BC204" s="152">
        <v>8</v>
      </c>
      <c r="BD204" s="152">
        <v>9</v>
      </c>
      <c r="BE204" s="152">
        <v>10</v>
      </c>
      <c r="BF204" s="152">
        <v>11</v>
      </c>
      <c r="BG204" s="153">
        <v>12</v>
      </c>
    </row>
    <row r="205" spans="1:59" ht="31.5" customHeight="1" x14ac:dyDescent="0.2">
      <c r="A205" s="31" t="s">
        <v>259</v>
      </c>
      <c r="B205" s="382" t="s">
        <v>260</v>
      </c>
      <c r="C205" s="80"/>
      <c r="D205" s="80"/>
      <c r="E205" s="80"/>
      <c r="F205" s="400"/>
      <c r="G205" s="763">
        <f>G208+G207+G209+G206</f>
        <v>8.5</v>
      </c>
      <c r="H205" s="676">
        <f t="shared" ref="H205:M205" si="58">H208+H207+H209+H206</f>
        <v>255</v>
      </c>
      <c r="I205" s="24">
        <f t="shared" si="58"/>
        <v>138</v>
      </c>
      <c r="J205" s="24">
        <f t="shared" si="58"/>
        <v>75</v>
      </c>
      <c r="K205" s="24">
        <f t="shared" si="58"/>
        <v>18</v>
      </c>
      <c r="L205" s="24">
        <f t="shared" si="58"/>
        <v>45</v>
      </c>
      <c r="M205" s="685">
        <f t="shared" si="58"/>
        <v>117</v>
      </c>
      <c r="N205" s="279"/>
      <c r="O205" s="15"/>
      <c r="P205" s="262"/>
      <c r="Q205" s="261"/>
      <c r="R205" s="15"/>
      <c r="S205" s="262"/>
      <c r="T205" s="261"/>
      <c r="U205" s="15"/>
      <c r="V205" s="262"/>
      <c r="W205" s="261"/>
      <c r="X205" s="15"/>
      <c r="Y205" s="262"/>
      <c r="AU205" t="s">
        <v>447</v>
      </c>
      <c r="AV205">
        <f>AV42</f>
        <v>2</v>
      </c>
      <c r="AW205">
        <f t="shared" ref="AW205:BG205" si="59">AW42</f>
        <v>1</v>
      </c>
      <c r="AX205">
        <f t="shared" si="59"/>
        <v>2</v>
      </c>
      <c r="AY205">
        <f t="shared" si="59"/>
        <v>2</v>
      </c>
      <c r="AZ205">
        <f t="shared" si="59"/>
        <v>0</v>
      </c>
      <c r="BA205">
        <f t="shared" si="59"/>
        <v>1</v>
      </c>
      <c r="BB205">
        <f t="shared" si="59"/>
        <v>0</v>
      </c>
      <c r="BC205">
        <f t="shared" si="59"/>
        <v>0</v>
      </c>
      <c r="BD205">
        <f t="shared" si="59"/>
        <v>0</v>
      </c>
      <c r="BE205">
        <f t="shared" si="59"/>
        <v>1</v>
      </c>
      <c r="BF205">
        <f t="shared" si="59"/>
        <v>1</v>
      </c>
      <c r="BG205">
        <f t="shared" si="59"/>
        <v>0</v>
      </c>
    </row>
    <row r="206" spans="1:59" ht="29.25" customHeight="1" x14ac:dyDescent="0.2">
      <c r="A206" s="31"/>
      <c r="B206" s="259" t="s">
        <v>260</v>
      </c>
      <c r="C206" s="80"/>
      <c r="D206" s="80">
        <v>5</v>
      </c>
      <c r="E206" s="80"/>
      <c r="F206" s="400"/>
      <c r="G206" s="326">
        <v>2</v>
      </c>
      <c r="H206" s="679">
        <f t="shared" si="57"/>
        <v>60</v>
      </c>
      <c r="I206" s="24">
        <f>J206+K206+L206</f>
        <v>36</v>
      </c>
      <c r="J206" s="24">
        <v>27</v>
      </c>
      <c r="K206" s="24">
        <v>9</v>
      </c>
      <c r="L206" s="24"/>
      <c r="M206" s="471">
        <f>H206-I206</f>
        <v>24</v>
      </c>
      <c r="N206" s="279"/>
      <c r="O206" s="15"/>
      <c r="P206" s="262"/>
      <c r="Q206" s="261"/>
      <c r="R206" s="15">
        <v>4</v>
      </c>
      <c r="S206" s="262"/>
      <c r="T206" s="261"/>
      <c r="U206" s="15"/>
      <c r="V206" s="262"/>
      <c r="W206" s="261"/>
      <c r="X206" s="15"/>
      <c r="Y206" s="262"/>
      <c r="AU206" t="s">
        <v>448</v>
      </c>
      <c r="AV206">
        <f>AV43+AV74</f>
        <v>4</v>
      </c>
      <c r="AW206">
        <f t="shared" ref="AW206:BG206" si="60">AW43+AW74</f>
        <v>1</v>
      </c>
      <c r="AX206">
        <f t="shared" si="60"/>
        <v>2</v>
      </c>
      <c r="AY206">
        <f t="shared" si="60"/>
        <v>1</v>
      </c>
      <c r="AZ206">
        <f t="shared" si="60"/>
        <v>2</v>
      </c>
      <c r="BA206">
        <f t="shared" si="60"/>
        <v>1</v>
      </c>
      <c r="BB206">
        <f t="shared" si="60"/>
        <v>2</v>
      </c>
      <c r="BC206">
        <f t="shared" si="60"/>
        <v>1</v>
      </c>
      <c r="BD206">
        <f t="shared" si="60"/>
        <v>1</v>
      </c>
      <c r="BE206">
        <f t="shared" si="60"/>
        <v>0</v>
      </c>
      <c r="BF206">
        <f t="shared" si="60"/>
        <v>1</v>
      </c>
      <c r="BG206">
        <f t="shared" si="60"/>
        <v>1</v>
      </c>
    </row>
    <row r="207" spans="1:59" ht="29.25" customHeight="1" x14ac:dyDescent="0.2">
      <c r="A207" s="31" t="s">
        <v>261</v>
      </c>
      <c r="B207" s="259" t="s">
        <v>260</v>
      </c>
      <c r="C207" s="15"/>
      <c r="D207" s="80">
        <v>6</v>
      </c>
      <c r="E207" s="15"/>
      <c r="F207" s="401"/>
      <c r="G207" s="288">
        <v>1.5</v>
      </c>
      <c r="H207" s="680">
        <f t="shared" si="57"/>
        <v>45</v>
      </c>
      <c r="I207" s="33">
        <f>J207+K207+L207</f>
        <v>27</v>
      </c>
      <c r="J207" s="23">
        <v>18</v>
      </c>
      <c r="K207" s="15">
        <v>9</v>
      </c>
      <c r="L207" s="15"/>
      <c r="M207" s="677">
        <f>H207-I207</f>
        <v>18</v>
      </c>
      <c r="N207" s="279"/>
      <c r="O207" s="15"/>
      <c r="P207" s="262"/>
      <c r="Q207" s="261"/>
      <c r="R207" s="15"/>
      <c r="S207" s="262">
        <v>3</v>
      </c>
      <c r="T207" s="261"/>
      <c r="U207" s="15"/>
      <c r="V207" s="262"/>
      <c r="W207" s="261"/>
      <c r="X207" s="15"/>
      <c r="Y207" s="262"/>
    </row>
    <row r="208" spans="1:59" ht="20.25" customHeight="1" x14ac:dyDescent="0.2">
      <c r="A208" s="31" t="s">
        <v>262</v>
      </c>
      <c r="B208" s="259" t="s">
        <v>260</v>
      </c>
      <c r="C208" s="15">
        <v>7</v>
      </c>
      <c r="D208" s="15"/>
      <c r="E208" s="15"/>
      <c r="F208" s="401"/>
      <c r="G208" s="758">
        <v>4</v>
      </c>
      <c r="H208" s="680">
        <f t="shared" si="57"/>
        <v>120</v>
      </c>
      <c r="I208" s="33">
        <v>60</v>
      </c>
      <c r="J208" s="23">
        <v>30</v>
      </c>
      <c r="K208" s="15"/>
      <c r="L208" s="15">
        <v>30</v>
      </c>
      <c r="M208" s="677">
        <f>H208-I208</f>
        <v>60</v>
      </c>
      <c r="N208" s="279"/>
      <c r="O208" s="15"/>
      <c r="P208" s="262"/>
      <c r="Q208" s="261"/>
      <c r="R208" s="15"/>
      <c r="S208" s="262"/>
      <c r="T208" s="261">
        <v>4</v>
      </c>
      <c r="U208" s="15"/>
      <c r="V208" s="262"/>
      <c r="W208" s="261"/>
      <c r="X208" s="15"/>
      <c r="Y208" s="262"/>
    </row>
    <row r="209" spans="1:59" ht="38.25" customHeight="1" thickBot="1" x14ac:dyDescent="0.25">
      <c r="A209" s="31" t="s">
        <v>263</v>
      </c>
      <c r="B209" s="17" t="s">
        <v>264</v>
      </c>
      <c r="C209" s="15"/>
      <c r="D209" s="15"/>
      <c r="E209" s="15"/>
      <c r="F209" s="401">
        <v>7</v>
      </c>
      <c r="G209" s="288">
        <v>1</v>
      </c>
      <c r="H209" s="680">
        <f t="shared" si="57"/>
        <v>30</v>
      </c>
      <c r="I209" s="33">
        <v>15</v>
      </c>
      <c r="J209" s="23"/>
      <c r="K209" s="15"/>
      <c r="L209" s="15">
        <v>15</v>
      </c>
      <c r="M209" s="677">
        <f>H209-I209</f>
        <v>15</v>
      </c>
      <c r="N209" s="279"/>
      <c r="O209" s="15"/>
      <c r="P209" s="262"/>
      <c r="Q209" s="261"/>
      <c r="R209" s="15"/>
      <c r="S209" s="262"/>
      <c r="T209" s="261">
        <v>1</v>
      </c>
      <c r="U209" s="15"/>
      <c r="V209" s="262"/>
      <c r="W209" s="261"/>
      <c r="X209" s="15"/>
      <c r="Y209" s="262"/>
      <c r="AU209" t="s">
        <v>450</v>
      </c>
    </row>
    <row r="210" spans="1:59" s="975" customFormat="1" ht="27" customHeight="1" x14ac:dyDescent="0.2">
      <c r="A210" s="963" t="s">
        <v>265</v>
      </c>
      <c r="B210" s="964" t="s">
        <v>266</v>
      </c>
      <c r="C210" s="965"/>
      <c r="D210" s="965"/>
      <c r="E210" s="965"/>
      <c r="F210" s="966"/>
      <c r="G210" s="967">
        <f>G211+G212+G213</f>
        <v>10</v>
      </c>
      <c r="H210" s="968">
        <f t="shared" si="57"/>
        <v>300</v>
      </c>
      <c r="I210" s="969">
        <f>I211+I212+I213</f>
        <v>168</v>
      </c>
      <c r="J210" s="969">
        <f>J211+J212</f>
        <v>108</v>
      </c>
      <c r="K210" s="969">
        <f>K211+K212+K213</f>
        <v>18</v>
      </c>
      <c r="L210" s="969">
        <f>L211+L212+L213</f>
        <v>42</v>
      </c>
      <c r="M210" s="970">
        <f>M211+M212+M213</f>
        <v>132</v>
      </c>
      <c r="N210" s="971"/>
      <c r="O210" s="972"/>
      <c r="P210" s="973"/>
      <c r="Q210" s="974"/>
      <c r="R210" s="972"/>
      <c r="S210" s="973"/>
      <c r="T210" s="974"/>
      <c r="U210" s="972"/>
      <c r="V210" s="973"/>
      <c r="W210" s="974"/>
      <c r="X210" s="972"/>
      <c r="Y210" s="973"/>
      <c r="AV210" s="2076" t="s">
        <v>29</v>
      </c>
      <c r="AW210" s="2121"/>
      <c r="AX210" s="2122"/>
      <c r="AY210" s="2076" t="s">
        <v>30</v>
      </c>
      <c r="AZ210" s="2077"/>
      <c r="BA210" s="2078"/>
      <c r="BB210" s="2076" t="s">
        <v>31</v>
      </c>
      <c r="BC210" s="2077"/>
      <c r="BD210" s="2078"/>
      <c r="BE210" s="2076" t="s">
        <v>32</v>
      </c>
      <c r="BF210" s="2077"/>
      <c r="BG210" s="2078"/>
    </row>
    <row r="211" spans="1:59" s="975" customFormat="1" ht="20.25" customHeight="1" thickBot="1" x14ac:dyDescent="0.25">
      <c r="A211" s="963" t="s">
        <v>267</v>
      </c>
      <c r="B211" s="976" t="s">
        <v>266</v>
      </c>
      <c r="C211" s="972"/>
      <c r="D211" s="972">
        <v>8</v>
      </c>
      <c r="E211" s="972"/>
      <c r="F211" s="977"/>
      <c r="G211" s="978">
        <v>5</v>
      </c>
      <c r="H211" s="979">
        <f t="shared" si="57"/>
        <v>150</v>
      </c>
      <c r="I211" s="980">
        <v>72</v>
      </c>
      <c r="J211" s="981">
        <v>54</v>
      </c>
      <c r="K211" s="972">
        <v>18</v>
      </c>
      <c r="L211" s="972"/>
      <c r="M211" s="982">
        <f>H211-I211</f>
        <v>78</v>
      </c>
      <c r="N211" s="971"/>
      <c r="O211" s="972"/>
      <c r="P211" s="973"/>
      <c r="Q211" s="974"/>
      <c r="R211" s="972"/>
      <c r="S211" s="973"/>
      <c r="T211" s="974"/>
      <c r="U211" s="972">
        <v>8</v>
      </c>
      <c r="V211" s="973"/>
      <c r="W211" s="974"/>
      <c r="X211" s="972"/>
      <c r="Y211" s="973"/>
      <c r="AV211" s="2123"/>
      <c r="AW211" s="2124"/>
      <c r="AX211" s="2125"/>
      <c r="AY211" s="2079"/>
      <c r="AZ211" s="2080"/>
      <c r="BA211" s="2081"/>
      <c r="BB211" s="2079"/>
      <c r="BC211" s="2080"/>
      <c r="BD211" s="2081"/>
      <c r="BE211" s="2079"/>
      <c r="BF211" s="2080"/>
      <c r="BG211" s="2081"/>
    </row>
    <row r="212" spans="1:59" s="975" customFormat="1" ht="20.25" customHeight="1" x14ac:dyDescent="0.2">
      <c r="A212" s="963" t="s">
        <v>268</v>
      </c>
      <c r="B212" s="976" t="s">
        <v>266</v>
      </c>
      <c r="C212" s="972">
        <v>9</v>
      </c>
      <c r="D212" s="972"/>
      <c r="E212" s="972"/>
      <c r="F212" s="977"/>
      <c r="G212" s="978">
        <v>4</v>
      </c>
      <c r="H212" s="979">
        <f t="shared" si="57"/>
        <v>120</v>
      </c>
      <c r="I212" s="980">
        <v>81</v>
      </c>
      <c r="J212" s="981">
        <v>54</v>
      </c>
      <c r="K212" s="972"/>
      <c r="L212" s="972">
        <v>27</v>
      </c>
      <c r="M212" s="982">
        <f>H212-I212</f>
        <v>39</v>
      </c>
      <c r="N212" s="971"/>
      <c r="O212" s="972"/>
      <c r="P212" s="973"/>
      <c r="Q212" s="974"/>
      <c r="R212" s="972"/>
      <c r="S212" s="973"/>
      <c r="T212" s="974"/>
      <c r="U212" s="972"/>
      <c r="V212" s="973">
        <v>6</v>
      </c>
      <c r="W212" s="974"/>
      <c r="X212" s="972"/>
      <c r="Y212" s="973"/>
      <c r="AV212" s="152">
        <v>1</v>
      </c>
      <c r="AW212" s="152">
        <v>2</v>
      </c>
      <c r="AX212" s="152">
        <v>3</v>
      </c>
      <c r="AY212" s="152">
        <v>4</v>
      </c>
      <c r="AZ212" s="152">
        <v>5</v>
      </c>
      <c r="BA212" s="152">
        <v>6</v>
      </c>
      <c r="BB212" s="152">
        <v>7</v>
      </c>
      <c r="BC212" s="152">
        <v>8</v>
      </c>
      <c r="BD212" s="152">
        <v>9</v>
      </c>
      <c r="BE212" s="152">
        <v>10</v>
      </c>
      <c r="BF212" s="152">
        <v>11</v>
      </c>
      <c r="BG212" s="153">
        <v>12</v>
      </c>
    </row>
    <row r="213" spans="1:59" ht="20.25" customHeight="1" x14ac:dyDescent="0.2">
      <c r="A213" s="31" t="s">
        <v>269</v>
      </c>
      <c r="B213" s="17" t="s">
        <v>270</v>
      </c>
      <c r="C213" s="15"/>
      <c r="D213" s="15"/>
      <c r="E213" s="15"/>
      <c r="F213" s="401">
        <v>10</v>
      </c>
      <c r="G213" s="761">
        <v>1</v>
      </c>
      <c r="H213" s="680">
        <f t="shared" si="57"/>
        <v>30</v>
      </c>
      <c r="I213" s="33">
        <f>J213+K213+L213</f>
        <v>15</v>
      </c>
      <c r="J213" s="23"/>
      <c r="K213" s="15"/>
      <c r="L213" s="15">
        <v>15</v>
      </c>
      <c r="M213" s="677">
        <f>H213-I213</f>
        <v>15</v>
      </c>
      <c r="N213" s="279"/>
      <c r="O213" s="15"/>
      <c r="P213" s="262"/>
      <c r="Q213" s="261"/>
      <c r="R213" s="15"/>
      <c r="S213" s="262"/>
      <c r="T213" s="261"/>
      <c r="U213" s="15"/>
      <c r="V213" s="262"/>
      <c r="W213" s="261">
        <v>1</v>
      </c>
      <c r="X213" s="15"/>
      <c r="Y213" s="262"/>
      <c r="AU213" t="s">
        <v>447</v>
      </c>
      <c r="AV213">
        <f>AV103+AV130+AV6</f>
        <v>0</v>
      </c>
      <c r="AW213">
        <f t="shared" ref="AW213:BG213" si="61">AW103+AW130+AW6</f>
        <v>1</v>
      </c>
      <c r="AX213">
        <f t="shared" si="61"/>
        <v>1</v>
      </c>
      <c r="AY213">
        <f t="shared" si="61"/>
        <v>2</v>
      </c>
      <c r="AZ213">
        <f t="shared" si="61"/>
        <v>2</v>
      </c>
      <c r="BA213">
        <f t="shared" si="61"/>
        <v>2</v>
      </c>
      <c r="BB213">
        <f t="shared" si="61"/>
        <v>3</v>
      </c>
      <c r="BC213">
        <f t="shared" si="61"/>
        <v>1</v>
      </c>
      <c r="BD213">
        <f t="shared" si="61"/>
        <v>3</v>
      </c>
      <c r="BE213">
        <f t="shared" si="61"/>
        <v>1</v>
      </c>
      <c r="BF213">
        <f t="shared" si="61"/>
        <v>1</v>
      </c>
      <c r="BG213">
        <f t="shared" si="61"/>
        <v>2</v>
      </c>
    </row>
    <row r="214" spans="1:59" ht="20.25" customHeight="1" x14ac:dyDescent="0.2">
      <c r="A214" s="287" t="s">
        <v>205</v>
      </c>
      <c r="B214" s="289" t="s">
        <v>271</v>
      </c>
      <c r="C214" s="15" t="s">
        <v>47</v>
      </c>
      <c r="D214" s="8">
        <v>7</v>
      </c>
      <c r="E214" s="4"/>
      <c r="F214" s="290"/>
      <c r="G214" s="761">
        <v>3</v>
      </c>
      <c r="H214" s="680">
        <f>G214*30</f>
        <v>90</v>
      </c>
      <c r="I214" s="263">
        <v>45</v>
      </c>
      <c r="J214" s="4">
        <v>30</v>
      </c>
      <c r="K214" s="4">
        <v>15</v>
      </c>
      <c r="L214" s="4"/>
      <c r="M214" s="38">
        <f>H214-I214</f>
        <v>45</v>
      </c>
      <c r="N214" s="8"/>
      <c r="O214" s="4"/>
      <c r="P214" s="7"/>
      <c r="Q214" s="5"/>
      <c r="R214" s="4"/>
      <c r="S214" s="6"/>
      <c r="T214" s="241">
        <v>3</v>
      </c>
      <c r="U214" s="4"/>
      <c r="V214" s="6"/>
      <c r="W214" s="8"/>
      <c r="X214" s="4"/>
      <c r="Y214" s="38"/>
      <c r="AU214" t="s">
        <v>448</v>
      </c>
      <c r="AV214">
        <f>AV104+AV131+AV7</f>
        <v>2</v>
      </c>
      <c r="AW214">
        <f t="shared" ref="AW214:BG214" si="62">AW104+AW131+AW7</f>
        <v>0</v>
      </c>
      <c r="AX214">
        <f t="shared" si="62"/>
        <v>2</v>
      </c>
      <c r="AY214">
        <f t="shared" si="62"/>
        <v>4</v>
      </c>
      <c r="AZ214">
        <f t="shared" si="62"/>
        <v>1</v>
      </c>
      <c r="BA214">
        <f t="shared" si="62"/>
        <v>3</v>
      </c>
      <c r="BB214">
        <f t="shared" si="62"/>
        <v>2</v>
      </c>
      <c r="BC214">
        <f t="shared" si="62"/>
        <v>3</v>
      </c>
      <c r="BD214">
        <f t="shared" si="62"/>
        <v>1</v>
      </c>
      <c r="BE214">
        <f t="shared" si="62"/>
        <v>3</v>
      </c>
      <c r="BF214">
        <f t="shared" si="62"/>
        <v>2</v>
      </c>
      <c r="BG214">
        <f t="shared" si="62"/>
        <v>2</v>
      </c>
    </row>
    <row r="215" spans="1:59" ht="39.75" customHeight="1" thickBot="1" x14ac:dyDescent="0.25">
      <c r="A215" s="287" t="s">
        <v>206</v>
      </c>
      <c r="B215" s="292" t="s">
        <v>272</v>
      </c>
      <c r="C215" s="21"/>
      <c r="D215" s="284">
        <v>10</v>
      </c>
      <c r="E215" s="155"/>
      <c r="F215" s="293"/>
      <c r="G215" s="666">
        <v>2.5</v>
      </c>
      <c r="H215" s="683">
        <f>G215*30</f>
        <v>75</v>
      </c>
      <c r="I215" s="578">
        <v>45</v>
      </c>
      <c r="J215" s="21">
        <v>30</v>
      </c>
      <c r="K215" s="21"/>
      <c r="L215" s="21">
        <v>15</v>
      </c>
      <c r="M215" s="684">
        <f>H215-I215</f>
        <v>30</v>
      </c>
      <c r="N215" s="165"/>
      <c r="O215" s="279"/>
      <c r="P215" s="295"/>
      <c r="Q215" s="296"/>
      <c r="R215" s="15"/>
      <c r="S215" s="19"/>
      <c r="T215" s="15"/>
      <c r="U215" s="15"/>
      <c r="V215" s="295"/>
      <c r="W215" s="297">
        <v>3</v>
      </c>
      <c r="X215" s="155"/>
      <c r="Y215" s="291"/>
      <c r="Z215" s="279"/>
      <c r="AA215" s="15"/>
      <c r="AB215" s="262"/>
    </row>
    <row r="216" spans="1:59" ht="16.5" thickBot="1" x14ac:dyDescent="0.25">
      <c r="A216" s="80" t="s">
        <v>24</v>
      </c>
      <c r="B216" s="2005" t="s">
        <v>273</v>
      </c>
      <c r="C216" s="2006"/>
      <c r="D216" s="300" t="s">
        <v>274</v>
      </c>
      <c r="E216" s="301"/>
      <c r="F216" s="302"/>
      <c r="G216" s="403">
        <v>3</v>
      </c>
      <c r="H216" s="683">
        <f>G216*30</f>
        <v>90</v>
      </c>
      <c r="I216" s="669">
        <v>36</v>
      </c>
      <c r="J216" s="670">
        <v>36</v>
      </c>
      <c r="K216" s="312"/>
      <c r="L216" s="312"/>
      <c r="M216" s="402">
        <v>54</v>
      </c>
      <c r="N216" s="303"/>
      <c r="O216" s="304"/>
      <c r="P216" s="305"/>
      <c r="Q216" s="306"/>
      <c r="R216" s="307"/>
      <c r="S216" s="308"/>
      <c r="T216" s="309"/>
      <c r="U216" s="307"/>
      <c r="V216" s="308">
        <v>4</v>
      </c>
      <c r="W216" s="309"/>
      <c r="X216" s="307"/>
      <c r="Y216" s="308"/>
      <c r="Z216" s="279"/>
      <c r="AA216" s="15"/>
      <c r="AB216" s="291"/>
    </row>
    <row r="217" spans="1:59" ht="16.5" thickBot="1" x14ac:dyDescent="0.3">
      <c r="A217" s="80">
        <v>2</v>
      </c>
      <c r="B217" s="1991" t="s">
        <v>275</v>
      </c>
      <c r="C217" s="1992"/>
      <c r="D217" s="311" t="s">
        <v>276</v>
      </c>
      <c r="E217" s="312"/>
      <c r="F217" s="402"/>
      <c r="G217" s="294">
        <v>4</v>
      </c>
      <c r="H217" s="683">
        <f>G217*30</f>
        <v>120</v>
      </c>
      <c r="I217" s="411">
        <v>55</v>
      </c>
      <c r="J217" s="412">
        <v>40</v>
      </c>
      <c r="K217" s="250"/>
      <c r="L217" s="250">
        <v>15</v>
      </c>
      <c r="M217" s="413">
        <v>65</v>
      </c>
      <c r="N217" s="414"/>
      <c r="O217" s="415"/>
      <c r="P217" s="416"/>
      <c r="Q217" s="410"/>
      <c r="R217" s="417"/>
      <c r="S217" s="418"/>
      <c r="T217" s="419"/>
      <c r="U217" s="417"/>
      <c r="V217" s="420"/>
      <c r="W217" s="419">
        <v>2</v>
      </c>
      <c r="X217" s="417">
        <v>1</v>
      </c>
      <c r="Y217" s="421">
        <v>2</v>
      </c>
      <c r="Z217" s="298"/>
      <c r="AA217" s="275"/>
      <c r="AB217" s="299"/>
      <c r="AU217" t="s">
        <v>451</v>
      </c>
    </row>
    <row r="218" spans="1:59" ht="16.5" thickBot="1" x14ac:dyDescent="0.25">
      <c r="A218" s="1954" t="s">
        <v>297</v>
      </c>
      <c r="B218" s="1955"/>
      <c r="C218" s="1955"/>
      <c r="D218" s="1955"/>
      <c r="E218" s="1955"/>
      <c r="F218" s="1979"/>
      <c r="G218" s="409">
        <f>G174+G175+G178+G179+G183+G186+G187+G191+G192+G196+G199+G200+G201+G205+G210+G214+G215+G216+G217</f>
        <v>96</v>
      </c>
      <c r="H218" s="422">
        <f t="shared" ref="H218:M218" si="63">H174+H175+H178+H179+H183+H186+H187+H191+H192+H196+H199+H200+H201+H205+H210+H214+H215+H216+H217</f>
        <v>2880</v>
      </c>
      <c r="I218" s="423">
        <f t="shared" si="63"/>
        <v>1500</v>
      </c>
      <c r="J218" s="423">
        <f t="shared" si="63"/>
        <v>982</v>
      </c>
      <c r="K218" s="423">
        <f t="shared" si="63"/>
        <v>283</v>
      </c>
      <c r="L218" s="423">
        <f t="shared" si="63"/>
        <v>235</v>
      </c>
      <c r="M218" s="423">
        <f t="shared" si="63"/>
        <v>1380</v>
      </c>
      <c r="N218" s="424">
        <f t="shared" ref="N218:Y218" si="64">SUM(N174:N217)</f>
        <v>0</v>
      </c>
      <c r="O218" s="424">
        <f t="shared" si="64"/>
        <v>0</v>
      </c>
      <c r="P218" s="424">
        <f t="shared" si="64"/>
        <v>0</v>
      </c>
      <c r="Q218" s="424">
        <f t="shared" si="64"/>
        <v>5</v>
      </c>
      <c r="R218" s="424">
        <f t="shared" si="64"/>
        <v>8</v>
      </c>
      <c r="S218" s="424">
        <f t="shared" si="64"/>
        <v>7</v>
      </c>
      <c r="T218" s="424">
        <f t="shared" si="64"/>
        <v>22</v>
      </c>
      <c r="U218" s="424">
        <f t="shared" si="64"/>
        <v>22</v>
      </c>
      <c r="V218" s="424">
        <f t="shared" si="64"/>
        <v>22</v>
      </c>
      <c r="W218" s="424">
        <f t="shared" si="64"/>
        <v>22</v>
      </c>
      <c r="X218" s="424">
        <f t="shared" si="64"/>
        <v>16</v>
      </c>
      <c r="Y218" s="425">
        <f t="shared" si="64"/>
        <v>11</v>
      </c>
      <c r="Z218" s="310"/>
      <c r="AA218" s="575"/>
      <c r="AB218" s="576"/>
      <c r="AU218" s="975"/>
      <c r="AV218" s="2076" t="s">
        <v>29</v>
      </c>
      <c r="AW218" s="2121"/>
      <c r="AX218" s="2122"/>
      <c r="AY218" s="2076" t="s">
        <v>30</v>
      </c>
      <c r="AZ218" s="2077"/>
      <c r="BA218" s="2078"/>
      <c r="BB218" s="2076" t="s">
        <v>31</v>
      </c>
      <c r="BC218" s="2077"/>
      <c r="BD218" s="2078"/>
      <c r="BE218" s="2076" t="s">
        <v>32</v>
      </c>
      <c r="BF218" s="2077"/>
      <c r="BG218" s="2078"/>
    </row>
    <row r="219" spans="1:59" ht="16.5" thickBot="1" x14ac:dyDescent="0.25">
      <c r="A219" s="314"/>
      <c r="B219" s="315"/>
      <c r="C219" s="315"/>
      <c r="D219" s="315"/>
      <c r="E219" s="315"/>
      <c r="F219" s="315"/>
      <c r="G219" s="316"/>
      <c r="H219" s="316"/>
      <c r="I219" s="316"/>
      <c r="J219" s="316"/>
      <c r="K219" s="316"/>
      <c r="L219" s="316"/>
      <c r="M219" s="316"/>
      <c r="N219" s="316"/>
      <c r="O219" s="316"/>
      <c r="P219" s="316"/>
      <c r="Q219" s="316"/>
      <c r="R219" s="316"/>
      <c r="S219" s="316"/>
      <c r="T219" s="316"/>
      <c r="U219" s="316"/>
      <c r="V219" s="316"/>
      <c r="W219" s="316"/>
      <c r="X219" s="316"/>
      <c r="Y219" s="316"/>
      <c r="Z219" s="309"/>
      <c r="AA219" s="575"/>
      <c r="AB219" s="577"/>
      <c r="AU219" s="975"/>
      <c r="AV219" s="2123"/>
      <c r="AW219" s="2124"/>
      <c r="AX219" s="2125"/>
      <c r="AY219" s="2079"/>
      <c r="AZ219" s="2080"/>
      <c r="BA219" s="2081"/>
      <c r="BB219" s="2079"/>
      <c r="BC219" s="2080"/>
      <c r="BD219" s="2081"/>
      <c r="BE219" s="2079"/>
      <c r="BF219" s="2080"/>
      <c r="BG219" s="2081"/>
    </row>
    <row r="220" spans="1:59" ht="16.5" thickBot="1" x14ac:dyDescent="0.25">
      <c r="A220" s="317"/>
      <c r="B220" s="318"/>
      <c r="C220" s="319"/>
      <c r="D220" s="319"/>
      <c r="E220" s="319"/>
      <c r="F220" s="319"/>
      <c r="G220" s="320"/>
      <c r="H220" s="272" t="s">
        <v>277</v>
      </c>
      <c r="I220" s="272"/>
      <c r="J220" s="272"/>
      <c r="K220" s="272"/>
      <c r="L220" s="272"/>
      <c r="M220" s="321"/>
      <c r="N220" s="322"/>
      <c r="O220" s="271"/>
      <c r="P220" s="271"/>
      <c r="Q220" s="271"/>
      <c r="R220" s="271"/>
      <c r="S220" s="271"/>
      <c r="T220" s="271"/>
      <c r="U220" s="271"/>
      <c r="V220" s="271"/>
      <c r="W220" s="271"/>
      <c r="X220" s="271"/>
      <c r="Y220" s="271"/>
      <c r="Z220" s="316"/>
      <c r="AA220" s="316"/>
      <c r="AB220" s="316"/>
      <c r="AU220" s="975"/>
      <c r="AV220" s="152">
        <v>1</v>
      </c>
      <c r="AW220" s="152">
        <v>2</v>
      </c>
      <c r="AX220" s="152">
        <v>3</v>
      </c>
      <c r="AY220" s="152">
        <v>4</v>
      </c>
      <c r="AZ220" s="152">
        <v>5</v>
      </c>
      <c r="BA220" s="152">
        <v>6</v>
      </c>
      <c r="BB220" s="152">
        <v>7</v>
      </c>
      <c r="BC220" s="152">
        <v>8</v>
      </c>
      <c r="BD220" s="152">
        <v>9</v>
      </c>
      <c r="BE220" s="152">
        <v>10</v>
      </c>
      <c r="BF220" s="152">
        <v>11</v>
      </c>
      <c r="BG220" s="153">
        <v>12</v>
      </c>
    </row>
    <row r="221" spans="1:59" ht="39" customHeight="1" x14ac:dyDescent="0.2">
      <c r="A221" s="430" t="s">
        <v>204</v>
      </c>
      <c r="B221" s="431" t="s">
        <v>278</v>
      </c>
      <c r="C221" s="65"/>
      <c r="D221" s="50">
        <v>9</v>
      </c>
      <c r="E221" s="66"/>
      <c r="F221" s="432"/>
      <c r="G221" s="408">
        <v>1.5</v>
      </c>
      <c r="H221" s="91">
        <v>45</v>
      </c>
      <c r="I221" s="433">
        <v>18</v>
      </c>
      <c r="J221" s="434">
        <v>18</v>
      </c>
      <c r="K221" s="50"/>
      <c r="L221" s="50"/>
      <c r="M221" s="67">
        <f>H221-I221</f>
        <v>27</v>
      </c>
      <c r="N221" s="68"/>
      <c r="O221" s="50"/>
      <c r="P221" s="66"/>
      <c r="Q221" s="65"/>
      <c r="R221" s="50"/>
      <c r="S221" s="66"/>
      <c r="T221" s="65"/>
      <c r="U221" s="50"/>
      <c r="V221" s="67">
        <v>2</v>
      </c>
      <c r="W221" s="68"/>
      <c r="X221" s="50"/>
      <c r="Y221" s="69"/>
      <c r="Z221" s="271"/>
      <c r="AA221" s="271"/>
      <c r="AB221" s="323"/>
      <c r="AU221" t="s">
        <v>447</v>
      </c>
      <c r="AV221">
        <f>AV118+AV177+AV13</f>
        <v>0</v>
      </c>
      <c r="AW221">
        <f t="shared" ref="AW221:BG221" si="65">AW118+AW177+AW13</f>
        <v>0</v>
      </c>
      <c r="AX221">
        <f t="shared" si="65"/>
        <v>2</v>
      </c>
      <c r="AY221">
        <f t="shared" si="65"/>
        <v>2</v>
      </c>
      <c r="AZ221">
        <f t="shared" si="65"/>
        <v>1</v>
      </c>
      <c r="BA221">
        <f t="shared" si="65"/>
        <v>3</v>
      </c>
      <c r="BB221">
        <f t="shared" si="65"/>
        <v>3</v>
      </c>
      <c r="BC221">
        <f t="shared" si="65"/>
        <v>1</v>
      </c>
      <c r="BD221">
        <f t="shared" si="65"/>
        <v>2</v>
      </c>
      <c r="BE221">
        <f t="shared" si="65"/>
        <v>2</v>
      </c>
      <c r="BF221">
        <f t="shared" si="65"/>
        <v>2</v>
      </c>
      <c r="BG221">
        <f t="shared" si="65"/>
        <v>1</v>
      </c>
    </row>
    <row r="222" spans="1:59" ht="46.5" customHeight="1" x14ac:dyDescent="0.2">
      <c r="A222" s="435" t="s">
        <v>205</v>
      </c>
      <c r="B222" s="324" t="s">
        <v>279</v>
      </c>
      <c r="C222" s="277"/>
      <c r="D222" s="273">
        <v>9</v>
      </c>
      <c r="E222" s="276"/>
      <c r="F222" s="313"/>
      <c r="G222" s="288">
        <v>1.5</v>
      </c>
      <c r="H222" s="279">
        <v>45</v>
      </c>
      <c r="I222" s="263">
        <f>J222+K222+L222</f>
        <v>18</v>
      </c>
      <c r="J222" s="274">
        <v>18</v>
      </c>
      <c r="K222" s="273"/>
      <c r="L222" s="273"/>
      <c r="M222" s="6">
        <f>H222-I222</f>
        <v>27</v>
      </c>
      <c r="N222" s="241"/>
      <c r="O222" s="273"/>
      <c r="P222" s="276"/>
      <c r="Q222" s="277"/>
      <c r="R222" s="273"/>
      <c r="S222" s="276"/>
      <c r="T222" s="277"/>
      <c r="U222" s="273"/>
      <c r="V222" s="278">
        <v>2</v>
      </c>
      <c r="W222" s="241"/>
      <c r="X222" s="273"/>
      <c r="Y222" s="299"/>
      <c r="Z222" s="261"/>
      <c r="AA222" s="15"/>
      <c r="AB222" s="262"/>
      <c r="AU222" t="s">
        <v>448</v>
      </c>
      <c r="AV222">
        <f>AV119+AV178+AV14</f>
        <v>2</v>
      </c>
      <c r="AW222">
        <f t="shared" ref="AW222:BG222" si="66">AW119+AW178+AW14</f>
        <v>1</v>
      </c>
      <c r="AX222">
        <f t="shared" si="66"/>
        <v>1</v>
      </c>
      <c r="AY222">
        <f t="shared" si="66"/>
        <v>3</v>
      </c>
      <c r="AZ222">
        <f t="shared" si="66"/>
        <v>1</v>
      </c>
      <c r="BA222">
        <f t="shared" si="66"/>
        <v>3</v>
      </c>
      <c r="BB222">
        <f t="shared" si="66"/>
        <v>1</v>
      </c>
      <c r="BC222">
        <f t="shared" si="66"/>
        <v>2</v>
      </c>
      <c r="BD222">
        <f t="shared" si="66"/>
        <v>3</v>
      </c>
      <c r="BE222">
        <f t="shared" si="66"/>
        <v>5</v>
      </c>
      <c r="BF222">
        <f t="shared" si="66"/>
        <v>2</v>
      </c>
      <c r="BG222">
        <f t="shared" si="66"/>
        <v>3</v>
      </c>
    </row>
    <row r="223" spans="1:59" ht="25.5" customHeight="1" x14ac:dyDescent="0.2">
      <c r="A223" s="435" t="s">
        <v>206</v>
      </c>
      <c r="B223" s="325" t="s">
        <v>280</v>
      </c>
      <c r="C223" s="277"/>
      <c r="D223" s="273"/>
      <c r="E223" s="276"/>
      <c r="F223" s="313"/>
      <c r="G223" s="326">
        <v>4</v>
      </c>
      <c r="H223" s="285">
        <f>H224+H225+H226</f>
        <v>120</v>
      </c>
      <c r="I223" s="264">
        <f>I224+I225+I226</f>
        <v>55</v>
      </c>
      <c r="J223" s="327">
        <f>J224+J225+J226</f>
        <v>40</v>
      </c>
      <c r="K223" s="328"/>
      <c r="L223" s="328">
        <f>L224</f>
        <v>15</v>
      </c>
      <c r="M223" s="29">
        <f>M224+M225+M226</f>
        <v>65</v>
      </c>
      <c r="N223" s="241"/>
      <c r="O223" s="273"/>
      <c r="P223" s="276"/>
      <c r="Q223" s="277"/>
      <c r="R223" s="273"/>
      <c r="S223" s="276"/>
      <c r="T223" s="277"/>
      <c r="U223" s="273"/>
      <c r="V223" s="278"/>
      <c r="W223" s="241"/>
      <c r="X223" s="273"/>
      <c r="Y223" s="299"/>
      <c r="Z223" s="261"/>
      <c r="AA223" s="15"/>
      <c r="AB223" s="262"/>
    </row>
    <row r="224" spans="1:59" ht="32.25" thickBot="1" x14ac:dyDescent="0.25">
      <c r="A224" s="435" t="s">
        <v>281</v>
      </c>
      <c r="B224" s="329" t="s">
        <v>282</v>
      </c>
      <c r="C224" s="277"/>
      <c r="D224" s="273">
        <v>10</v>
      </c>
      <c r="E224" s="276"/>
      <c r="F224" s="313"/>
      <c r="G224" s="288">
        <v>2</v>
      </c>
      <c r="H224" s="279">
        <v>60</v>
      </c>
      <c r="I224" s="263">
        <v>30</v>
      </c>
      <c r="J224" s="274">
        <v>15</v>
      </c>
      <c r="K224" s="273"/>
      <c r="L224" s="273">
        <v>15</v>
      </c>
      <c r="M224" s="6">
        <f>H224-I224</f>
        <v>30</v>
      </c>
      <c r="N224" s="241"/>
      <c r="O224" s="273"/>
      <c r="P224" s="276"/>
      <c r="Q224" s="277"/>
      <c r="R224" s="273"/>
      <c r="S224" s="276"/>
      <c r="T224" s="277"/>
      <c r="U224" s="273"/>
      <c r="V224" s="278"/>
      <c r="W224" s="241">
        <v>2</v>
      </c>
      <c r="X224" s="273"/>
      <c r="Y224" s="299"/>
      <c r="Z224" s="261"/>
      <c r="AA224" s="15"/>
      <c r="AB224" s="262"/>
      <c r="AU224" s="1186" t="s">
        <v>452</v>
      </c>
      <c r="AV224" s="1186"/>
      <c r="AW224" s="1186"/>
      <c r="AX224" s="1186"/>
      <c r="AY224" s="1186"/>
      <c r="AZ224" s="1186"/>
      <c r="BA224" s="1186"/>
      <c r="BB224" s="1186"/>
      <c r="BC224" s="1186"/>
      <c r="BD224" s="1186"/>
      <c r="BE224" s="1186"/>
      <c r="BF224" s="1186"/>
      <c r="BG224" s="1186"/>
    </row>
    <row r="225" spans="1:59" ht="31.5" x14ac:dyDescent="0.2">
      <c r="A225" s="435" t="s">
        <v>283</v>
      </c>
      <c r="B225" s="330" t="s">
        <v>284</v>
      </c>
      <c r="C225" s="277"/>
      <c r="D225" s="273"/>
      <c r="E225" s="276"/>
      <c r="F225" s="313"/>
      <c r="G225" s="288">
        <v>0.5</v>
      </c>
      <c r="H225" s="279">
        <v>15</v>
      </c>
      <c r="I225" s="268">
        <f>J225+K225+L225</f>
        <v>9</v>
      </c>
      <c r="J225" s="274">
        <v>9</v>
      </c>
      <c r="K225" s="273"/>
      <c r="L225" s="273"/>
      <c r="M225" s="278">
        <f>H225-I225</f>
        <v>6</v>
      </c>
      <c r="N225" s="241"/>
      <c r="O225" s="273"/>
      <c r="P225" s="276"/>
      <c r="Q225" s="277"/>
      <c r="R225" s="273"/>
      <c r="S225" s="276"/>
      <c r="T225" s="277"/>
      <c r="U225" s="273"/>
      <c r="V225" s="278"/>
      <c r="W225" s="241"/>
      <c r="X225" s="273">
        <v>1</v>
      </c>
      <c r="Y225" s="299"/>
      <c r="Z225" s="261"/>
      <c r="AA225" s="15"/>
      <c r="AB225" s="262"/>
      <c r="AU225" s="1187"/>
      <c r="AV225" s="2427" t="s">
        <v>29</v>
      </c>
      <c r="AW225" s="2428"/>
      <c r="AX225" s="2429"/>
      <c r="AY225" s="2427" t="s">
        <v>30</v>
      </c>
      <c r="AZ225" s="2433"/>
      <c r="BA225" s="2434"/>
      <c r="BB225" s="2427" t="s">
        <v>31</v>
      </c>
      <c r="BC225" s="2433"/>
      <c r="BD225" s="2434"/>
      <c r="BE225" s="2427" t="s">
        <v>32</v>
      </c>
      <c r="BF225" s="2433"/>
      <c r="BG225" s="2434"/>
    </row>
    <row r="226" spans="1:59" ht="32.25" thickBot="1" x14ac:dyDescent="0.25">
      <c r="A226" s="436" t="s">
        <v>285</v>
      </c>
      <c r="B226" s="437" t="s">
        <v>286</v>
      </c>
      <c r="C226" s="438"/>
      <c r="D226" s="21">
        <v>12</v>
      </c>
      <c r="E226" s="21"/>
      <c r="F226" s="439"/>
      <c r="G226" s="294">
        <v>1.5</v>
      </c>
      <c r="H226" s="440">
        <v>45</v>
      </c>
      <c r="I226" s="578">
        <v>16</v>
      </c>
      <c r="J226" s="45">
        <v>16</v>
      </c>
      <c r="K226" s="21"/>
      <c r="L226" s="21"/>
      <c r="M226" s="405">
        <v>29</v>
      </c>
      <c r="N226" s="438"/>
      <c r="O226" s="21"/>
      <c r="P226" s="405"/>
      <c r="Q226" s="438"/>
      <c r="R226" s="21"/>
      <c r="S226" s="429"/>
      <c r="T226" s="440"/>
      <c r="U226" s="21"/>
      <c r="V226" s="405"/>
      <c r="W226" s="438"/>
      <c r="X226" s="21"/>
      <c r="Y226" s="429">
        <v>2</v>
      </c>
      <c r="Z226" s="261"/>
      <c r="AA226" s="15"/>
      <c r="AB226" s="262"/>
      <c r="AU226" s="1187"/>
      <c r="AV226" s="2430"/>
      <c r="AW226" s="2431"/>
      <c r="AX226" s="2432"/>
      <c r="AY226" s="2435"/>
      <c r="AZ226" s="2436"/>
      <c r="BA226" s="2437"/>
      <c r="BB226" s="2435"/>
      <c r="BC226" s="2436"/>
      <c r="BD226" s="2437"/>
      <c r="BE226" s="2435"/>
      <c r="BF226" s="2436"/>
      <c r="BG226" s="2437"/>
    </row>
    <row r="227" spans="1:59" ht="16.5" thickBot="1" x14ac:dyDescent="0.25">
      <c r="A227" s="111"/>
      <c r="B227" s="331"/>
      <c r="C227" s="579"/>
      <c r="D227" s="148"/>
      <c r="E227" s="579"/>
      <c r="F227" s="580"/>
      <c r="G227" s="320" t="s">
        <v>300</v>
      </c>
      <c r="H227" s="332"/>
      <c r="I227" s="333"/>
      <c r="J227" s="333"/>
      <c r="K227" s="333"/>
      <c r="L227" s="333"/>
      <c r="M227" s="334"/>
      <c r="N227" s="298"/>
      <c r="O227" s="275"/>
      <c r="P227" s="335"/>
      <c r="Q227" s="282"/>
      <c r="R227" s="275"/>
      <c r="S227" s="336"/>
      <c r="T227" s="298"/>
      <c r="U227" s="275"/>
      <c r="V227" s="335"/>
      <c r="W227" s="282"/>
      <c r="X227" s="336"/>
      <c r="Y227" s="148"/>
      <c r="Z227" s="279"/>
      <c r="AA227" s="15"/>
      <c r="AB227" s="262"/>
      <c r="AU227" s="1187"/>
      <c r="AV227" s="1188">
        <v>1</v>
      </c>
      <c r="AW227" s="1188">
        <v>2</v>
      </c>
      <c r="AX227" s="1188">
        <v>3</v>
      </c>
      <c r="AY227" s="1188">
        <v>4</v>
      </c>
      <c r="AZ227" s="1188">
        <v>5</v>
      </c>
      <c r="BA227" s="1188">
        <v>6</v>
      </c>
      <c r="BB227" s="1188">
        <v>7</v>
      </c>
      <c r="BC227" s="1188">
        <v>8</v>
      </c>
      <c r="BD227" s="1188">
        <v>9</v>
      </c>
      <c r="BE227" s="1188">
        <v>10</v>
      </c>
      <c r="BF227" s="1188">
        <v>11</v>
      </c>
      <c r="BG227" s="1189">
        <v>12</v>
      </c>
    </row>
    <row r="228" spans="1:59" ht="47.25" x14ac:dyDescent="0.2">
      <c r="A228" s="426" t="s">
        <v>204</v>
      </c>
      <c r="B228" s="427" t="s">
        <v>409</v>
      </c>
      <c r="C228" s="41"/>
      <c r="D228" s="13">
        <v>9</v>
      </c>
      <c r="E228" s="13"/>
      <c r="F228" s="1150"/>
      <c r="G228" s="408">
        <v>1.5</v>
      </c>
      <c r="H228" s="91">
        <v>45</v>
      </c>
      <c r="I228" s="428">
        <f>J228+K228+L228</f>
        <v>18</v>
      </c>
      <c r="J228" s="13">
        <v>2</v>
      </c>
      <c r="K228" s="13"/>
      <c r="L228" s="13">
        <v>16</v>
      </c>
      <c r="M228" s="404">
        <f>H228-I228</f>
        <v>27</v>
      </c>
      <c r="N228" s="169"/>
      <c r="O228" s="13"/>
      <c r="P228" s="36"/>
      <c r="Q228" s="91"/>
      <c r="R228" s="13"/>
      <c r="S228" s="404"/>
      <c r="T228" s="41"/>
      <c r="U228" s="13"/>
      <c r="V228" s="36">
        <v>2</v>
      </c>
      <c r="W228" s="91"/>
      <c r="X228" s="404"/>
      <c r="Y228" s="36"/>
      <c r="Z228" s="282"/>
      <c r="AA228" s="275"/>
      <c r="AB228" s="335"/>
      <c r="AU228" t="s">
        <v>447</v>
      </c>
      <c r="AV228">
        <f>AV205+AV213</f>
        <v>2</v>
      </c>
      <c r="AW228">
        <f t="shared" ref="AW228:BG228" si="67">AW205+AW213</f>
        <v>2</v>
      </c>
      <c r="AX228">
        <f t="shared" si="67"/>
        <v>3</v>
      </c>
      <c r="AY228">
        <f t="shared" si="67"/>
        <v>4</v>
      </c>
      <c r="AZ228">
        <f t="shared" si="67"/>
        <v>2</v>
      </c>
      <c r="BA228">
        <f t="shared" si="67"/>
        <v>3</v>
      </c>
      <c r="BB228">
        <f t="shared" si="67"/>
        <v>3</v>
      </c>
      <c r="BC228">
        <f t="shared" si="67"/>
        <v>1</v>
      </c>
      <c r="BD228">
        <f t="shared" si="67"/>
        <v>3</v>
      </c>
      <c r="BE228">
        <f t="shared" si="67"/>
        <v>2</v>
      </c>
      <c r="BF228">
        <f t="shared" si="67"/>
        <v>2</v>
      </c>
      <c r="BG228">
        <f t="shared" si="67"/>
        <v>2</v>
      </c>
    </row>
    <row r="229" spans="1:59" ht="47.25" x14ac:dyDescent="0.2">
      <c r="A229" s="83" t="s">
        <v>205</v>
      </c>
      <c r="B229" s="1151" t="s">
        <v>410</v>
      </c>
      <c r="C229" s="337"/>
      <c r="D229" s="338">
        <v>9</v>
      </c>
      <c r="E229" s="338"/>
      <c r="F229" s="1152"/>
      <c r="G229" s="1153">
        <v>1.5</v>
      </c>
      <c r="H229" s="337">
        <v>45</v>
      </c>
      <c r="I229" s="1154">
        <f>J229+K229+L229</f>
        <v>18</v>
      </c>
      <c r="J229" s="338">
        <v>2</v>
      </c>
      <c r="K229" s="338"/>
      <c r="L229" s="338">
        <v>16</v>
      </c>
      <c r="M229" s="341">
        <f>H229-I229</f>
        <v>27</v>
      </c>
      <c r="N229" s="156"/>
      <c r="O229" s="15"/>
      <c r="P229" s="15"/>
      <c r="Q229" s="15"/>
      <c r="R229" s="15"/>
      <c r="S229" s="15"/>
      <c r="T229" s="15"/>
      <c r="U229" s="15"/>
      <c r="V229" s="15">
        <v>2</v>
      </c>
      <c r="W229" s="15"/>
      <c r="X229" s="15"/>
      <c r="Y229" s="15"/>
      <c r="Z229" s="266"/>
      <c r="AA229" s="266"/>
      <c r="AB229" s="291"/>
      <c r="AU229" t="s">
        <v>448</v>
      </c>
      <c r="AV229">
        <f>AV206+AV214</f>
        <v>6</v>
      </c>
      <c r="AW229">
        <f t="shared" ref="AW229:BF229" si="68">AW206+AW214</f>
        <v>1</v>
      </c>
      <c r="AX229">
        <f>AX206+AX214+1</f>
        <v>5</v>
      </c>
      <c r="AY229">
        <f t="shared" si="68"/>
        <v>5</v>
      </c>
      <c r="AZ229">
        <f t="shared" si="68"/>
        <v>3</v>
      </c>
      <c r="BA229">
        <f t="shared" si="68"/>
        <v>4</v>
      </c>
      <c r="BB229">
        <f t="shared" si="68"/>
        <v>4</v>
      </c>
      <c r="BC229">
        <f t="shared" si="68"/>
        <v>4</v>
      </c>
      <c r="BD229">
        <f>BD206+BD214+1</f>
        <v>3</v>
      </c>
      <c r="BE229">
        <f t="shared" si="68"/>
        <v>3</v>
      </c>
      <c r="BF229">
        <f t="shared" si="68"/>
        <v>3</v>
      </c>
      <c r="BG229">
        <f>BG206+BG214+1</f>
        <v>4</v>
      </c>
    </row>
    <row r="230" spans="1:59" ht="15.75" x14ac:dyDescent="0.2">
      <c r="A230" s="83" t="s">
        <v>206</v>
      </c>
      <c r="B230" s="1155" t="s">
        <v>287</v>
      </c>
      <c r="C230" s="337"/>
      <c r="D230" s="338"/>
      <c r="E230" s="338"/>
      <c r="F230" s="1152"/>
      <c r="G230" s="1156">
        <f>G231+G232+G233</f>
        <v>4</v>
      </c>
      <c r="H230" s="1157">
        <f>H231+H232+H233</f>
        <v>120</v>
      </c>
      <c r="I230" s="1158">
        <f>I231+I232+I233</f>
        <v>57</v>
      </c>
      <c r="J230" s="1159">
        <f>J231+J232+J233</f>
        <v>6</v>
      </c>
      <c r="K230" s="1159"/>
      <c r="L230" s="1159">
        <f>L231+L232+L233</f>
        <v>51</v>
      </c>
      <c r="M230" s="1160">
        <f>M231+M232+M233</f>
        <v>63</v>
      </c>
      <c r="N230" s="340"/>
      <c r="O230" s="338"/>
      <c r="P230" s="341"/>
      <c r="Q230" s="337"/>
      <c r="R230" s="338"/>
      <c r="S230" s="339"/>
      <c r="T230" s="342"/>
      <c r="U230" s="338"/>
      <c r="V230" s="339"/>
      <c r="W230" s="342"/>
      <c r="X230" s="341"/>
      <c r="Y230" s="262"/>
      <c r="Z230" s="279"/>
      <c r="AA230" s="15"/>
      <c r="AB230" s="262"/>
    </row>
    <row r="231" spans="1:59" ht="15.75" x14ac:dyDescent="0.2">
      <c r="A231" s="83" t="s">
        <v>281</v>
      </c>
      <c r="B231" s="1161" t="s">
        <v>288</v>
      </c>
      <c r="C231" s="281"/>
      <c r="D231" s="343">
        <v>10</v>
      </c>
      <c r="E231" s="343"/>
      <c r="F231" s="1162"/>
      <c r="G231" s="269">
        <v>2</v>
      </c>
      <c r="H231" s="281">
        <v>60</v>
      </c>
      <c r="I231" s="1163">
        <v>30</v>
      </c>
      <c r="J231" s="343">
        <v>4</v>
      </c>
      <c r="K231" s="343"/>
      <c r="L231" s="343">
        <v>26</v>
      </c>
      <c r="M231" s="1164">
        <f>H231-I231</f>
        <v>30</v>
      </c>
      <c r="N231" s="344"/>
      <c r="O231" s="343"/>
      <c r="P231" s="345"/>
      <c r="Q231" s="281"/>
      <c r="R231" s="343"/>
      <c r="S231" s="346"/>
      <c r="T231" s="280"/>
      <c r="U231" s="343"/>
      <c r="V231" s="346"/>
      <c r="W231" s="281">
        <v>2</v>
      </c>
      <c r="X231" s="345"/>
      <c r="Y231" s="262"/>
      <c r="Z231" s="279"/>
      <c r="AA231" s="15"/>
      <c r="AB231" s="262"/>
    </row>
    <row r="232" spans="1:59" ht="15.75" x14ac:dyDescent="0.2">
      <c r="A232" s="83" t="s">
        <v>283</v>
      </c>
      <c r="B232" s="1165" t="s">
        <v>289</v>
      </c>
      <c r="C232" s="281"/>
      <c r="D232" s="343"/>
      <c r="E232" s="343"/>
      <c r="F232" s="1162"/>
      <c r="G232" s="269">
        <v>0.5</v>
      </c>
      <c r="H232" s="281">
        <v>15</v>
      </c>
      <c r="I232" s="1163">
        <v>9</v>
      </c>
      <c r="J232" s="343"/>
      <c r="K232" s="343"/>
      <c r="L232" s="343">
        <v>9</v>
      </c>
      <c r="M232" s="346">
        <f>H232-I232</f>
        <v>6</v>
      </c>
      <c r="N232" s="344"/>
      <c r="O232" s="343"/>
      <c r="P232" s="345"/>
      <c r="Q232" s="281"/>
      <c r="R232" s="343"/>
      <c r="S232" s="346"/>
      <c r="T232" s="280"/>
      <c r="U232" s="343"/>
      <c r="V232" s="346"/>
      <c r="W232" s="280"/>
      <c r="X232" s="345">
        <v>1</v>
      </c>
      <c r="Y232" s="262"/>
      <c r="Z232" s="279"/>
      <c r="AA232" s="15"/>
      <c r="AB232" s="262"/>
    </row>
    <row r="233" spans="1:59" ht="16.5" thickBot="1" x14ac:dyDescent="0.25">
      <c r="A233" s="92" t="s">
        <v>285</v>
      </c>
      <c r="B233" s="1166" t="s">
        <v>290</v>
      </c>
      <c r="C233" s="21"/>
      <c r="D233" s="21">
        <v>12</v>
      </c>
      <c r="E233" s="21"/>
      <c r="F233" s="1167"/>
      <c r="G233" s="1168">
        <v>1.5</v>
      </c>
      <c r="H233" s="21">
        <v>45</v>
      </c>
      <c r="I233" s="578">
        <v>18</v>
      </c>
      <c r="J233" s="21">
        <v>2</v>
      </c>
      <c r="K233" s="21"/>
      <c r="L233" s="21">
        <v>16</v>
      </c>
      <c r="M233" s="21">
        <f>H233-I233</f>
        <v>27</v>
      </c>
      <c r="N233" s="168"/>
      <c r="O233" s="21"/>
      <c r="P233" s="21"/>
      <c r="Q233" s="21"/>
      <c r="R233" s="21"/>
      <c r="S233" s="21"/>
      <c r="T233" s="21"/>
      <c r="U233" s="21"/>
      <c r="V233" s="21"/>
      <c r="W233" s="21"/>
      <c r="X233" s="405"/>
      <c r="Y233" s="429">
        <v>2</v>
      </c>
      <c r="Z233" s="342"/>
      <c r="AA233" s="338"/>
      <c r="AB233" s="283"/>
    </row>
    <row r="234" spans="1:59" ht="16.5" thickBot="1" x14ac:dyDescent="0.25">
      <c r="A234" s="457"/>
      <c r="B234" s="458"/>
      <c r="C234" s="266"/>
      <c r="D234" s="266"/>
      <c r="E234" s="266"/>
      <c r="F234" s="293"/>
      <c r="G234" s="271" t="s">
        <v>323</v>
      </c>
      <c r="H234" s="266"/>
      <c r="I234" s="581"/>
      <c r="J234" s="266"/>
      <c r="K234" s="266"/>
      <c r="L234" s="266"/>
      <c r="M234" s="266"/>
      <c r="N234" s="459"/>
      <c r="O234" s="266"/>
      <c r="P234" s="266"/>
      <c r="Q234" s="266"/>
      <c r="R234" s="266"/>
      <c r="S234" s="266"/>
      <c r="T234" s="266"/>
      <c r="U234" s="266"/>
      <c r="V234" s="266"/>
      <c r="W234" s="266"/>
      <c r="X234" s="266"/>
      <c r="Y234" s="266"/>
      <c r="Z234" s="282"/>
      <c r="AA234" s="275"/>
      <c r="AB234" s="335"/>
    </row>
    <row r="235" spans="1:59" ht="15.75" x14ac:dyDescent="0.2">
      <c r="A235" s="426" t="s">
        <v>204</v>
      </c>
      <c r="B235" s="427" t="s">
        <v>324</v>
      </c>
      <c r="C235" s="41"/>
      <c r="D235" s="13">
        <v>9</v>
      </c>
      <c r="E235" s="13"/>
      <c r="F235" s="460"/>
      <c r="G235" s="582">
        <v>1.5</v>
      </c>
      <c r="H235" s="41">
        <f>G235*30</f>
        <v>45</v>
      </c>
      <c r="I235" s="428">
        <v>18</v>
      </c>
      <c r="J235" s="13">
        <v>18</v>
      </c>
      <c r="K235" s="13"/>
      <c r="L235" s="13"/>
      <c r="M235" s="36">
        <v>27</v>
      </c>
      <c r="N235" s="170"/>
      <c r="O235" s="13"/>
      <c r="P235" s="404"/>
      <c r="Q235" s="41"/>
      <c r="R235" s="13"/>
      <c r="S235" s="36"/>
      <c r="T235" s="91"/>
      <c r="U235" s="13"/>
      <c r="V235" s="404">
        <v>2</v>
      </c>
      <c r="W235" s="41"/>
      <c r="X235" s="13"/>
      <c r="Y235" s="36"/>
      <c r="Z235" s="266"/>
      <c r="AA235" s="266"/>
      <c r="AB235" s="266"/>
    </row>
    <row r="236" spans="1:59" ht="16.5" thickBot="1" x14ac:dyDescent="0.25">
      <c r="A236" s="83" t="s">
        <v>205</v>
      </c>
      <c r="B236" s="461" t="s">
        <v>325</v>
      </c>
      <c r="C236" s="261"/>
      <c r="D236" s="15">
        <v>9</v>
      </c>
      <c r="E236" s="15"/>
      <c r="F236" s="462"/>
      <c r="G236" s="269">
        <v>1.5</v>
      </c>
      <c r="H236" s="261">
        <f>G236*30</f>
        <v>45</v>
      </c>
      <c r="I236" s="33">
        <v>18</v>
      </c>
      <c r="J236" s="15">
        <v>9</v>
      </c>
      <c r="K236" s="15"/>
      <c r="L236" s="15">
        <v>9</v>
      </c>
      <c r="M236" s="262">
        <v>27</v>
      </c>
      <c r="N236" s="165"/>
      <c r="O236" s="15"/>
      <c r="P236" s="19"/>
      <c r="Q236" s="261"/>
      <c r="R236" s="15"/>
      <c r="S236" s="262"/>
      <c r="T236" s="279"/>
      <c r="U236" s="15"/>
      <c r="V236" s="19">
        <v>2</v>
      </c>
      <c r="W236" s="261"/>
      <c r="X236" s="15"/>
      <c r="Y236" s="262"/>
      <c r="Z236" s="266"/>
      <c r="AA236" s="266"/>
      <c r="AB236" s="266"/>
      <c r="AU236" s="1186" t="s">
        <v>453</v>
      </c>
      <c r="AV236" s="1186"/>
      <c r="AW236" s="1186"/>
      <c r="AX236" s="1186"/>
      <c r="AY236" s="1186"/>
      <c r="AZ236" s="1186"/>
      <c r="BA236" s="1186"/>
      <c r="BB236" s="1186"/>
      <c r="BC236" s="1186"/>
      <c r="BD236" s="1186"/>
      <c r="BE236" s="1186"/>
      <c r="BF236" s="1186"/>
      <c r="BG236" s="1186"/>
    </row>
    <row r="237" spans="1:59" ht="32.25" thickBot="1" x14ac:dyDescent="0.25">
      <c r="A237" s="583" t="s">
        <v>206</v>
      </c>
      <c r="B237" s="584" t="s">
        <v>326</v>
      </c>
      <c r="C237" s="438"/>
      <c r="D237" s="21" t="s">
        <v>327</v>
      </c>
      <c r="E237" s="21"/>
      <c r="F237" s="429"/>
      <c r="G237" s="585">
        <v>4</v>
      </c>
      <c r="H237" s="438">
        <f>G237*30</f>
        <v>120</v>
      </c>
      <c r="I237" s="578">
        <v>55</v>
      </c>
      <c r="J237" s="21">
        <v>32</v>
      </c>
      <c r="K237" s="21"/>
      <c r="L237" s="21">
        <v>15</v>
      </c>
      <c r="M237" s="46">
        <f>H237-I237</f>
        <v>65</v>
      </c>
      <c r="N237" s="586"/>
      <c r="O237" s="168"/>
      <c r="P237" s="389"/>
      <c r="Q237" s="167"/>
      <c r="R237" s="168"/>
      <c r="S237" s="573"/>
      <c r="T237" s="131"/>
      <c r="U237" s="45"/>
      <c r="V237" s="587"/>
      <c r="W237" s="48">
        <v>2</v>
      </c>
      <c r="X237" s="45">
        <v>1</v>
      </c>
      <c r="Y237" s="46">
        <v>2</v>
      </c>
      <c r="Z237" s="266"/>
      <c r="AA237" s="266"/>
      <c r="AB237" s="266"/>
      <c r="AU237" s="1187"/>
      <c r="AV237" s="2427" t="s">
        <v>29</v>
      </c>
      <c r="AW237" s="2428"/>
      <c r="AX237" s="2429"/>
      <c r="AY237" s="2427" t="s">
        <v>30</v>
      </c>
      <c r="AZ237" s="2433"/>
      <c r="BA237" s="2434"/>
      <c r="BB237" s="2427" t="s">
        <v>31</v>
      </c>
      <c r="BC237" s="2433"/>
      <c r="BD237" s="2434"/>
      <c r="BE237" s="2427" t="s">
        <v>32</v>
      </c>
      <c r="BF237" s="2433"/>
      <c r="BG237" s="2434"/>
    </row>
    <row r="238" spans="1:59" ht="16.5" thickBot="1" x14ac:dyDescent="0.25">
      <c r="A238" s="457"/>
      <c r="B238" s="458"/>
      <c r="C238" s="266"/>
      <c r="D238" s="266"/>
      <c r="E238" s="266"/>
      <c r="F238" s="293"/>
      <c r="G238" s="588"/>
      <c r="H238" s="266"/>
      <c r="I238" s="581"/>
      <c r="J238" s="266"/>
      <c r="K238" s="266"/>
      <c r="L238" s="266"/>
      <c r="M238" s="266"/>
      <c r="N238" s="459"/>
      <c r="O238" s="266"/>
      <c r="P238" s="266"/>
      <c r="Q238" s="266"/>
      <c r="R238" s="266"/>
      <c r="S238" s="266"/>
      <c r="T238" s="266"/>
      <c r="U238" s="266"/>
      <c r="V238" s="266"/>
      <c r="W238" s="266"/>
      <c r="X238" s="266"/>
      <c r="Y238" s="266"/>
      <c r="Z238" s="266"/>
      <c r="AA238" s="266"/>
      <c r="AB238" s="266"/>
      <c r="AU238" s="1187"/>
      <c r="AV238" s="2430"/>
      <c r="AW238" s="2431"/>
      <c r="AX238" s="2432"/>
      <c r="AY238" s="2435"/>
      <c r="AZ238" s="2436"/>
      <c r="BA238" s="2437"/>
      <c r="BB238" s="2435"/>
      <c r="BC238" s="2436"/>
      <c r="BD238" s="2437"/>
      <c r="BE238" s="2435"/>
      <c r="BF238" s="2436"/>
      <c r="BG238" s="2437"/>
    </row>
    <row r="239" spans="1:59" ht="19.5" thickBot="1" x14ac:dyDescent="0.25">
      <c r="A239" s="2000" t="s">
        <v>291</v>
      </c>
      <c r="B239" s="2001"/>
      <c r="C239" s="2001"/>
      <c r="D239" s="2001"/>
      <c r="E239" s="2001"/>
      <c r="F239" s="2001"/>
      <c r="G239" s="2001"/>
      <c r="H239" s="2001"/>
      <c r="I239" s="2001"/>
      <c r="J239" s="2001"/>
      <c r="K239" s="2001"/>
      <c r="L239" s="2001"/>
      <c r="M239" s="2001"/>
      <c r="N239" s="2001"/>
      <c r="O239" s="2001"/>
      <c r="P239" s="2001"/>
      <c r="Q239" s="2001"/>
      <c r="R239" s="2001"/>
      <c r="S239" s="2001"/>
      <c r="T239" s="2001"/>
      <c r="U239" s="2001"/>
      <c r="V239" s="2001"/>
      <c r="W239" s="2001"/>
      <c r="X239" s="2001"/>
      <c r="Y239" s="2002"/>
      <c r="Z239" s="266"/>
      <c r="AA239" s="266"/>
      <c r="AB239" s="266"/>
      <c r="AU239" s="1187"/>
      <c r="AV239" s="1188">
        <v>1</v>
      </c>
      <c r="AW239" s="1188">
        <v>2</v>
      </c>
      <c r="AX239" s="1188">
        <v>3</v>
      </c>
      <c r="AY239" s="1188">
        <v>4</v>
      </c>
      <c r="AZ239" s="1188">
        <v>5</v>
      </c>
      <c r="BA239" s="1188">
        <v>6</v>
      </c>
      <c r="BB239" s="1188">
        <v>7</v>
      </c>
      <c r="BC239" s="1188">
        <v>8</v>
      </c>
      <c r="BD239" s="1188">
        <v>9</v>
      </c>
      <c r="BE239" s="1188">
        <v>10</v>
      </c>
      <c r="BF239" s="1188">
        <v>11</v>
      </c>
      <c r="BG239" s="1189">
        <v>12</v>
      </c>
    </row>
    <row r="240" spans="1:59" ht="15.75" customHeight="1" thickBot="1" x14ac:dyDescent="0.25">
      <c r="A240" s="426" t="s">
        <v>64</v>
      </c>
      <c r="B240" s="1169" t="s">
        <v>48</v>
      </c>
      <c r="C240" s="1170"/>
      <c r="D240" s="37">
        <v>3</v>
      </c>
      <c r="E240" s="13"/>
      <c r="F240" s="13"/>
      <c r="G240" s="37">
        <v>2</v>
      </c>
      <c r="H240" s="13">
        <f>PRODUCT(G240,30)</f>
        <v>60</v>
      </c>
      <c r="I240" s="13">
        <v>40</v>
      </c>
      <c r="J240" s="1170"/>
      <c r="K240" s="1170"/>
      <c r="L240" s="37">
        <v>40</v>
      </c>
      <c r="M240" s="13">
        <f>H240-I240</f>
        <v>20</v>
      </c>
      <c r="N240" s="35" t="s">
        <v>63</v>
      </c>
      <c r="O240" s="43" t="s">
        <v>63</v>
      </c>
      <c r="P240" s="44"/>
      <c r="Q240" s="35" t="s">
        <v>63</v>
      </c>
      <c r="R240" s="43" t="s">
        <v>63</v>
      </c>
      <c r="S240" s="44" t="s">
        <v>63</v>
      </c>
      <c r="T240" s="35" t="s">
        <v>63</v>
      </c>
      <c r="U240" s="43" t="s">
        <v>63</v>
      </c>
      <c r="V240" s="44" t="s">
        <v>63</v>
      </c>
      <c r="W240" s="90" t="s">
        <v>63</v>
      </c>
      <c r="X240" s="43" t="s">
        <v>63</v>
      </c>
      <c r="Y240" s="44" t="s">
        <v>63</v>
      </c>
      <c r="AU240" t="s">
        <v>447</v>
      </c>
      <c r="AV240">
        <f>AV205+AV221</f>
        <v>2</v>
      </c>
      <c r="AW240">
        <f t="shared" ref="AW240:BG240" si="69">AW205+AW221</f>
        <v>1</v>
      </c>
      <c r="AX240">
        <f t="shared" si="69"/>
        <v>4</v>
      </c>
      <c r="AY240">
        <f t="shared" si="69"/>
        <v>4</v>
      </c>
      <c r="AZ240">
        <f t="shared" si="69"/>
        <v>1</v>
      </c>
      <c r="BA240">
        <f t="shared" si="69"/>
        <v>4</v>
      </c>
      <c r="BB240">
        <f t="shared" si="69"/>
        <v>3</v>
      </c>
      <c r="BC240">
        <f t="shared" si="69"/>
        <v>1</v>
      </c>
      <c r="BD240">
        <f t="shared" si="69"/>
        <v>2</v>
      </c>
      <c r="BE240">
        <f t="shared" si="69"/>
        <v>3</v>
      </c>
      <c r="BF240">
        <f t="shared" si="69"/>
        <v>3</v>
      </c>
      <c r="BG240">
        <f t="shared" si="69"/>
        <v>1</v>
      </c>
    </row>
    <row r="241" spans="1:59" ht="16.5" thickBot="1" x14ac:dyDescent="0.25">
      <c r="A241" s="83" t="s">
        <v>65</v>
      </c>
      <c r="B241" s="42" t="s">
        <v>49</v>
      </c>
      <c r="C241" s="20"/>
      <c r="D241" s="11">
        <v>9</v>
      </c>
      <c r="E241" s="15"/>
      <c r="F241" s="15"/>
      <c r="G241" s="11">
        <v>3</v>
      </c>
      <c r="H241" s="15">
        <f>PRODUCT(G241,30)</f>
        <v>90</v>
      </c>
      <c r="I241" s="15">
        <v>60</v>
      </c>
      <c r="J241" s="20"/>
      <c r="K241" s="20"/>
      <c r="L241" s="11">
        <v>60</v>
      </c>
      <c r="M241" s="13">
        <f>H241-I241</f>
        <v>30</v>
      </c>
      <c r="N241" s="22" t="s">
        <v>63</v>
      </c>
      <c r="O241" s="23"/>
      <c r="P241" s="30"/>
      <c r="Q241" s="22"/>
      <c r="R241" s="23"/>
      <c r="S241" s="30"/>
      <c r="T241" s="22"/>
      <c r="U241" s="23"/>
      <c r="V241" s="30"/>
      <c r="W241" s="47"/>
      <c r="X241" s="23"/>
      <c r="Y241" s="30"/>
      <c r="AU241" t="s">
        <v>448</v>
      </c>
      <c r="AV241">
        <f>AV206+AV222</f>
        <v>6</v>
      </c>
      <c r="AW241">
        <f t="shared" ref="AW241:BF241" si="70">AW206+AW222</f>
        <v>2</v>
      </c>
      <c r="AX241">
        <f t="shared" si="70"/>
        <v>3</v>
      </c>
      <c r="AY241">
        <f t="shared" si="70"/>
        <v>4</v>
      </c>
      <c r="AZ241">
        <f t="shared" si="70"/>
        <v>3</v>
      </c>
      <c r="BA241">
        <f>BA206+BA222+1</f>
        <v>5</v>
      </c>
      <c r="BB241">
        <f t="shared" si="70"/>
        <v>3</v>
      </c>
      <c r="BC241">
        <f t="shared" si="70"/>
        <v>3</v>
      </c>
      <c r="BD241">
        <f>BD206+BD222+1</f>
        <v>5</v>
      </c>
      <c r="BE241">
        <f t="shared" si="70"/>
        <v>5</v>
      </c>
      <c r="BF241">
        <f t="shared" si="70"/>
        <v>3</v>
      </c>
      <c r="BG241">
        <f>BG206+BG222+1</f>
        <v>5</v>
      </c>
    </row>
    <row r="242" spans="1:59" ht="24.75" customHeight="1" x14ac:dyDescent="0.2">
      <c r="A242" s="133" t="s">
        <v>181</v>
      </c>
      <c r="B242" s="89" t="s">
        <v>26</v>
      </c>
      <c r="C242" s="20"/>
      <c r="D242" s="11">
        <v>12</v>
      </c>
      <c r="E242" s="15"/>
      <c r="F242" s="15"/>
      <c r="G242" s="11">
        <v>6</v>
      </c>
      <c r="H242" s="15">
        <f>PRODUCT(G242,30)</f>
        <v>180</v>
      </c>
      <c r="I242" s="15">
        <v>120</v>
      </c>
      <c r="J242" s="20"/>
      <c r="K242" s="20"/>
      <c r="L242" s="11">
        <v>120</v>
      </c>
      <c r="M242" s="13">
        <f>H242-I242</f>
        <v>60</v>
      </c>
      <c r="N242" s="22" t="s">
        <v>63</v>
      </c>
      <c r="O242" s="23"/>
      <c r="P242" s="30"/>
      <c r="Q242" s="22"/>
      <c r="R242" s="23"/>
      <c r="S242" s="30"/>
      <c r="T242" s="22"/>
      <c r="U242" s="23"/>
      <c r="V242" s="30"/>
      <c r="W242" s="47"/>
      <c r="X242" s="23"/>
      <c r="Y242" s="30"/>
    </row>
    <row r="243" spans="1:59" ht="16.5" thickBot="1" x14ac:dyDescent="0.25">
      <c r="A243" s="92" t="s">
        <v>293</v>
      </c>
      <c r="B243" s="135" t="s">
        <v>23</v>
      </c>
      <c r="C243" s="125"/>
      <c r="D243" s="125">
        <v>12</v>
      </c>
      <c r="E243" s="21"/>
      <c r="F243" s="21"/>
      <c r="G243" s="347">
        <v>6.5</v>
      </c>
      <c r="H243" s="21">
        <f>PRODUCT(G243,30)</f>
        <v>195</v>
      </c>
      <c r="I243" s="126"/>
      <c r="J243" s="126"/>
      <c r="K243" s="126"/>
      <c r="L243" s="126"/>
      <c r="M243" s="348">
        <v>195</v>
      </c>
      <c r="N243" s="48" t="s">
        <v>63</v>
      </c>
      <c r="O243" s="45" t="s">
        <v>63</v>
      </c>
      <c r="P243" s="46" t="s">
        <v>63</v>
      </c>
      <c r="Q243" s="48" t="s">
        <v>63</v>
      </c>
      <c r="R243" s="45" t="s">
        <v>63</v>
      </c>
      <c r="S243" s="46" t="s">
        <v>63</v>
      </c>
      <c r="T243" s="48" t="s">
        <v>63</v>
      </c>
      <c r="U243" s="45" t="s">
        <v>63</v>
      </c>
      <c r="V243" s="46" t="s">
        <v>63</v>
      </c>
      <c r="W243" s="131"/>
      <c r="X243" s="45" t="s">
        <v>63</v>
      </c>
      <c r="Y243" s="46"/>
    </row>
    <row r="244" spans="1:59" ht="19.5" customHeight="1" thickBot="1" x14ac:dyDescent="0.25">
      <c r="A244" s="1988" t="s">
        <v>185</v>
      </c>
      <c r="B244" s="1989"/>
      <c r="C244" s="1989"/>
      <c r="D244" s="1989"/>
      <c r="E244" s="1989"/>
      <c r="F244" s="1990"/>
      <c r="G244" s="441">
        <f>G240+G241+G242+G243</f>
        <v>17.5</v>
      </c>
      <c r="H244" s="132">
        <f t="shared" ref="H244:M244" si="71">H240+H241+H242+H243</f>
        <v>525</v>
      </c>
      <c r="I244" s="132">
        <f t="shared" si="71"/>
        <v>220</v>
      </c>
      <c r="J244" s="132">
        <f t="shared" si="71"/>
        <v>0</v>
      </c>
      <c r="K244" s="132">
        <f t="shared" si="71"/>
        <v>0</v>
      </c>
      <c r="L244" s="132">
        <f t="shared" si="71"/>
        <v>220</v>
      </c>
      <c r="M244" s="132">
        <f t="shared" si="71"/>
        <v>305</v>
      </c>
      <c r="N244" s="124">
        <f t="shared" ref="N244:Y244" si="72">SUM(N240:N243)</f>
        <v>0</v>
      </c>
      <c r="O244" s="129">
        <f t="shared" si="72"/>
        <v>0</v>
      </c>
      <c r="P244" s="130">
        <f t="shared" si="72"/>
        <v>0</v>
      </c>
      <c r="Q244" s="124">
        <f t="shared" si="72"/>
        <v>0</v>
      </c>
      <c r="R244" s="129">
        <f t="shared" si="72"/>
        <v>0</v>
      </c>
      <c r="S244" s="130">
        <f t="shared" si="72"/>
        <v>0</v>
      </c>
      <c r="T244" s="124">
        <f t="shared" si="72"/>
        <v>0</v>
      </c>
      <c r="U244" s="129">
        <f t="shared" si="72"/>
        <v>0</v>
      </c>
      <c r="V244" s="130">
        <f t="shared" si="72"/>
        <v>0</v>
      </c>
      <c r="W244" s="134">
        <f t="shared" si="72"/>
        <v>0</v>
      </c>
      <c r="X244" s="129">
        <f t="shared" si="72"/>
        <v>0</v>
      </c>
      <c r="Y244" s="130">
        <f t="shared" si="72"/>
        <v>0</v>
      </c>
    </row>
    <row r="245" spans="1:59" ht="18" x14ac:dyDescent="0.2">
      <c r="A245" s="1980" t="s">
        <v>313</v>
      </c>
      <c r="B245" s="1981"/>
      <c r="C245" s="1981"/>
      <c r="D245" s="1981"/>
      <c r="E245" s="1981"/>
      <c r="F245" s="1981"/>
      <c r="G245" s="1981"/>
      <c r="H245" s="1981"/>
      <c r="I245" s="1981"/>
      <c r="J245" s="1981"/>
      <c r="K245" s="1981"/>
      <c r="L245" s="1981"/>
      <c r="M245" s="1981"/>
      <c r="N245" s="1981"/>
      <c r="O245" s="1981"/>
      <c r="P245" s="1981"/>
      <c r="Q245" s="1981"/>
      <c r="R245" s="1981"/>
      <c r="S245" s="1981"/>
      <c r="T245" s="1981"/>
      <c r="U245" s="1981"/>
      <c r="V245" s="1981"/>
      <c r="W245" s="1981"/>
      <c r="X245" s="1981"/>
      <c r="Y245" s="1981"/>
    </row>
    <row r="246" spans="1:59" ht="16.5" customHeight="1" x14ac:dyDescent="0.2">
      <c r="A246" s="31" t="s">
        <v>64</v>
      </c>
      <c r="B246" s="17" t="s">
        <v>48</v>
      </c>
      <c r="C246" s="11"/>
      <c r="D246" s="79" t="s">
        <v>40</v>
      </c>
      <c r="E246" s="79"/>
      <c r="F246" s="922"/>
      <c r="G246" s="179">
        <v>2</v>
      </c>
      <c r="H246" s="496">
        <f>G246*30</f>
        <v>60</v>
      </c>
      <c r="I246" s="33">
        <v>40</v>
      </c>
      <c r="J246" s="34"/>
      <c r="K246" s="11"/>
      <c r="L246" s="11">
        <v>40</v>
      </c>
      <c r="M246" s="23">
        <f>H246-I246</f>
        <v>20</v>
      </c>
      <c r="N246" s="1171"/>
      <c r="O246" s="349"/>
      <c r="P246" s="349"/>
      <c r="Q246" s="349"/>
      <c r="R246" s="349"/>
      <c r="S246" s="349"/>
      <c r="T246" s="349"/>
      <c r="U246" s="349"/>
      <c r="V246" s="349"/>
      <c r="W246" s="349"/>
      <c r="X246" s="349"/>
      <c r="Y246" s="349"/>
    </row>
    <row r="247" spans="1:59" s="513" customFormat="1" ht="15.75" x14ac:dyDescent="0.2">
      <c r="A247" s="31" t="s">
        <v>65</v>
      </c>
      <c r="B247" s="486" t="s">
        <v>49</v>
      </c>
      <c r="C247" s="487"/>
      <c r="D247" s="488" t="s">
        <v>292</v>
      </c>
      <c r="E247" s="488"/>
      <c r="F247" s="489"/>
      <c r="G247" s="782">
        <v>3</v>
      </c>
      <c r="H247" s="496">
        <f>G247*30</f>
        <v>90</v>
      </c>
      <c r="I247" s="15">
        <v>60</v>
      </c>
      <c r="J247" s="20"/>
      <c r="K247" s="20"/>
      <c r="L247" s="11">
        <v>60</v>
      </c>
      <c r="M247" s="490">
        <f>H247-I247</f>
        <v>30</v>
      </c>
      <c r="N247" s="349"/>
      <c r="O247" s="349"/>
      <c r="P247" s="349"/>
      <c r="Q247" s="349"/>
      <c r="R247" s="349"/>
      <c r="S247" s="349"/>
      <c r="T247" s="349"/>
      <c r="U247" s="349"/>
      <c r="V247" s="349"/>
      <c r="W247" s="349"/>
      <c r="X247" s="349"/>
      <c r="Y247" s="349"/>
      <c r="Z247" s="589"/>
      <c r="AA247" s="589"/>
      <c r="AB247" s="590"/>
      <c r="AC247"/>
      <c r="AD247"/>
      <c r="AE247"/>
      <c r="AF247"/>
      <c r="AG247"/>
      <c r="AH247"/>
      <c r="AI247"/>
      <c r="AJ247"/>
      <c r="AK247"/>
      <c r="AL247" s="591"/>
    </row>
    <row r="248" spans="1:59" ht="26.25" customHeight="1" x14ac:dyDescent="0.2">
      <c r="A248" s="31" t="s">
        <v>181</v>
      </c>
      <c r="B248" s="491" t="s">
        <v>26</v>
      </c>
      <c r="C248" s="492"/>
      <c r="D248" s="493" t="s">
        <v>225</v>
      </c>
      <c r="E248" s="493"/>
      <c r="F248" s="494"/>
      <c r="G248" s="495">
        <v>6</v>
      </c>
      <c r="H248" s="496">
        <f>G248*30</f>
        <v>180</v>
      </c>
      <c r="I248" s="268">
        <v>120</v>
      </c>
      <c r="J248" s="497"/>
      <c r="K248" s="498"/>
      <c r="L248" s="498">
        <v>120</v>
      </c>
      <c r="M248" s="490">
        <f>H248-I248</f>
        <v>60</v>
      </c>
      <c r="N248" s="32"/>
      <c r="O248" s="32"/>
      <c r="P248" s="32"/>
      <c r="Q248" s="32"/>
      <c r="R248" s="32"/>
      <c r="S248" s="351"/>
      <c r="T248" s="351"/>
      <c r="U248" s="351"/>
      <c r="V248" s="351"/>
      <c r="W248" s="351"/>
      <c r="X248" s="351"/>
      <c r="Y248" s="351"/>
      <c r="Z248" s="589"/>
      <c r="AA248" s="589"/>
      <c r="AB248" s="592"/>
    </row>
    <row r="249" spans="1:59" ht="16.5" thickBot="1" x14ac:dyDescent="0.25">
      <c r="A249" s="31" t="s">
        <v>293</v>
      </c>
      <c r="B249" s="499" t="s">
        <v>23</v>
      </c>
      <c r="C249" s="492"/>
      <c r="D249" s="493" t="s">
        <v>225</v>
      </c>
      <c r="E249" s="493"/>
      <c r="F249" s="494"/>
      <c r="G249" s="495">
        <v>6.5</v>
      </c>
      <c r="H249" s="496">
        <f>G249*30</f>
        <v>195</v>
      </c>
      <c r="I249" s="268"/>
      <c r="J249" s="497"/>
      <c r="K249" s="498"/>
      <c r="L249" s="498"/>
      <c r="M249" s="490">
        <f>H249-I249</f>
        <v>195</v>
      </c>
      <c r="N249" s="352"/>
      <c r="O249" s="353"/>
      <c r="P249" s="354"/>
      <c r="Q249" s="354"/>
      <c r="R249" s="354"/>
      <c r="S249" s="355"/>
      <c r="T249" s="355"/>
      <c r="U249" s="355"/>
      <c r="V249" s="355"/>
      <c r="W249" s="355"/>
      <c r="X249" s="355"/>
      <c r="Y249" s="355"/>
      <c r="Z249" s="351"/>
      <c r="AA249" s="351"/>
      <c r="AB249" s="350"/>
    </row>
    <row r="250" spans="1:59" ht="16.5" thickBot="1" x14ac:dyDescent="0.25">
      <c r="A250" s="1985" t="s">
        <v>37</v>
      </c>
      <c r="B250" s="1986"/>
      <c r="C250" s="1986"/>
      <c r="D250" s="1986"/>
      <c r="E250" s="1986"/>
      <c r="F250" s="1987"/>
      <c r="G250" s="242">
        <f>SUM(G246:G249)</f>
        <v>17.5</v>
      </c>
      <c r="H250" s="243">
        <f t="shared" ref="H250:M250" si="73">SUM(H245:H249)</f>
        <v>525</v>
      </c>
      <c r="I250" s="243">
        <f t="shared" si="73"/>
        <v>220</v>
      </c>
      <c r="J250" s="243">
        <f t="shared" si="73"/>
        <v>0</v>
      </c>
      <c r="K250" s="243">
        <f t="shared" si="73"/>
        <v>0</v>
      </c>
      <c r="L250" s="243">
        <f t="shared" si="73"/>
        <v>220</v>
      </c>
      <c r="M250" s="243">
        <f t="shared" si="73"/>
        <v>305</v>
      </c>
      <c r="N250" s="242">
        <f t="shared" ref="N250:AB251" si="74">SUM(N248:N249)</f>
        <v>0</v>
      </c>
      <c r="O250" s="242">
        <f t="shared" si="74"/>
        <v>0</v>
      </c>
      <c r="P250" s="242">
        <f t="shared" si="74"/>
        <v>0</v>
      </c>
      <c r="Q250" s="242">
        <f t="shared" si="74"/>
        <v>0</v>
      </c>
      <c r="R250" s="242">
        <f t="shared" si="74"/>
        <v>0</v>
      </c>
      <c r="S250" s="242">
        <f t="shared" si="74"/>
        <v>0</v>
      </c>
      <c r="T250" s="242">
        <f t="shared" si="74"/>
        <v>0</v>
      </c>
      <c r="U250" s="242">
        <f t="shared" si="74"/>
        <v>0</v>
      </c>
      <c r="V250" s="242">
        <f t="shared" si="74"/>
        <v>0</v>
      </c>
      <c r="W250" s="242">
        <f t="shared" si="74"/>
        <v>0</v>
      </c>
      <c r="X250" s="242">
        <f t="shared" si="74"/>
        <v>0</v>
      </c>
      <c r="Y250" s="242">
        <f t="shared" si="74"/>
        <v>0</v>
      </c>
      <c r="Z250" s="355"/>
      <c r="AA250" s="355"/>
      <c r="AB250" s="356"/>
    </row>
    <row r="251" spans="1:59" ht="19.5" thickBot="1" x14ac:dyDescent="0.25">
      <c r="A251" s="1982" t="s">
        <v>182</v>
      </c>
      <c r="B251" s="1983"/>
      <c r="C251" s="1983"/>
      <c r="D251" s="1983"/>
      <c r="E251" s="1983"/>
      <c r="F251" s="1983"/>
      <c r="G251" s="1983"/>
      <c r="H251" s="1983"/>
      <c r="I251" s="1983"/>
      <c r="J251" s="1983"/>
      <c r="K251" s="1983"/>
      <c r="L251" s="1983"/>
      <c r="M251" s="1983"/>
      <c r="N251" s="1983"/>
      <c r="O251" s="1983"/>
      <c r="P251" s="1983"/>
      <c r="Q251" s="1983"/>
      <c r="R251" s="1983"/>
      <c r="S251" s="1983"/>
      <c r="T251" s="1983"/>
      <c r="U251" s="1983"/>
      <c r="V251" s="1983"/>
      <c r="W251" s="1983"/>
      <c r="X251" s="1983"/>
      <c r="Y251" s="1984"/>
      <c r="Z251" s="242">
        <f t="shared" si="74"/>
        <v>0</v>
      </c>
      <c r="AA251" s="242">
        <f t="shared" si="74"/>
        <v>0</v>
      </c>
      <c r="AB251" s="242">
        <f t="shared" si="74"/>
        <v>0</v>
      </c>
    </row>
    <row r="252" spans="1:59" ht="21" customHeight="1" thickBot="1" x14ac:dyDescent="0.25">
      <c r="A252" s="136" t="s">
        <v>183</v>
      </c>
      <c r="B252" s="137" t="s">
        <v>76</v>
      </c>
      <c r="C252" s="138"/>
      <c r="D252" s="138"/>
      <c r="E252" s="139"/>
      <c r="F252" s="139"/>
      <c r="G252" s="140">
        <v>1.5</v>
      </c>
      <c r="H252" s="139">
        <f>PRODUCT(G252,30)</f>
        <v>45</v>
      </c>
      <c r="I252" s="139"/>
      <c r="J252" s="141"/>
      <c r="K252" s="141"/>
      <c r="L252" s="141"/>
      <c r="M252" s="139"/>
      <c r="N252" s="41"/>
      <c r="O252" s="13"/>
      <c r="P252" s="36"/>
      <c r="Q252" s="35"/>
      <c r="R252" s="13"/>
      <c r="S252" s="36"/>
      <c r="T252" s="41"/>
      <c r="U252" s="13"/>
      <c r="V252" s="36"/>
      <c r="W252" s="91"/>
      <c r="X252" s="13"/>
      <c r="Y252" s="36"/>
    </row>
    <row r="253" spans="1:59" ht="15" customHeight="1" thickBot="1" x14ac:dyDescent="0.25">
      <c r="A253" s="2061" t="s">
        <v>184</v>
      </c>
      <c r="B253" s="2062"/>
      <c r="C253" s="2062"/>
      <c r="D253" s="2062"/>
      <c r="E253" s="2062"/>
      <c r="F253" s="2063"/>
      <c r="G253" s="157">
        <f>G252</f>
        <v>1.5</v>
      </c>
      <c r="H253" s="157">
        <f>H252</f>
        <v>45</v>
      </c>
      <c r="I253" s="139"/>
      <c r="J253" s="141"/>
      <c r="K253" s="141"/>
      <c r="L253" s="141"/>
      <c r="M253" s="146"/>
      <c r="N253" s="147"/>
      <c r="O253" s="148"/>
      <c r="P253" s="149"/>
      <c r="Q253" s="150"/>
      <c r="R253" s="148"/>
      <c r="S253" s="149"/>
      <c r="T253" s="147"/>
      <c r="U253" s="148"/>
      <c r="V253" s="149"/>
      <c r="W253" s="151"/>
      <c r="X253" s="148"/>
      <c r="Y253" s="149"/>
    </row>
    <row r="254" spans="1:59" ht="15" customHeight="1" thickBot="1" x14ac:dyDescent="0.25">
      <c r="A254" s="2031"/>
      <c r="B254" s="2032"/>
      <c r="C254" s="2032"/>
      <c r="D254" s="2032"/>
      <c r="E254" s="2032"/>
      <c r="F254" s="2032"/>
      <c r="G254" s="2032"/>
      <c r="H254" s="2032"/>
      <c r="I254" s="2032"/>
      <c r="J254" s="2032"/>
      <c r="K254" s="2032"/>
      <c r="L254" s="2032"/>
      <c r="M254" s="2032"/>
      <c r="N254" s="2032"/>
      <c r="O254" s="2032"/>
      <c r="P254" s="2032"/>
      <c r="Q254" s="2032"/>
      <c r="R254" s="2032"/>
      <c r="S254" s="2032"/>
      <c r="T254" s="2032"/>
      <c r="U254" s="2032"/>
      <c r="V254" s="2032"/>
      <c r="W254" s="2032"/>
      <c r="X254" s="2032"/>
      <c r="Y254" s="2033"/>
    </row>
    <row r="255" spans="1:59" ht="16.5" thickBot="1" x14ac:dyDescent="0.25">
      <c r="A255" s="2034" t="s">
        <v>314</v>
      </c>
      <c r="B255" s="2035"/>
      <c r="C255" s="2035"/>
      <c r="D255" s="2035"/>
      <c r="E255" s="2035"/>
      <c r="F255" s="2035"/>
      <c r="G255" s="2035"/>
      <c r="H255" s="2035"/>
      <c r="I255" s="2035"/>
      <c r="J255" s="2035"/>
      <c r="K255" s="2035"/>
      <c r="L255" s="2035"/>
      <c r="M255" s="2035"/>
      <c r="N255" s="2035"/>
      <c r="O255" s="2035"/>
      <c r="P255" s="2035"/>
      <c r="Q255" s="2035"/>
      <c r="R255" s="2035"/>
      <c r="S255" s="2035"/>
      <c r="T255" s="2035"/>
      <c r="U255" s="2035"/>
      <c r="V255" s="2035"/>
      <c r="W255" s="2035"/>
      <c r="X255" s="2035"/>
      <c r="Y255" s="2036"/>
    </row>
    <row r="256" spans="1:59" ht="18.75" customHeight="1" thickBot="1" x14ac:dyDescent="0.25">
      <c r="A256" s="2034" t="s">
        <v>294</v>
      </c>
      <c r="B256" s="2035"/>
      <c r="C256" s="2035"/>
      <c r="D256" s="2035"/>
      <c r="E256" s="2035"/>
      <c r="F256" s="2036"/>
      <c r="G256" s="467">
        <f>G66+G113+G244+G253+G172+G76</f>
        <v>240</v>
      </c>
      <c r="H256" s="467">
        <f>H66+H113+H244+H253+H172+H76</f>
        <v>7200</v>
      </c>
      <c r="I256" s="467">
        <f>I66+I113+I244+I253+I172+I76</f>
        <v>3548</v>
      </c>
      <c r="J256" s="467">
        <f t="shared" ref="J256:S256" si="75">J66+J113+J244+J253+J172+J76</f>
        <v>1473</v>
      </c>
      <c r="K256" s="467">
        <f t="shared" si="75"/>
        <v>503</v>
      </c>
      <c r="L256" s="467">
        <f t="shared" si="75"/>
        <v>1572</v>
      </c>
      <c r="M256" s="467">
        <f t="shared" si="75"/>
        <v>3607</v>
      </c>
      <c r="N256" s="467">
        <f t="shared" si="75"/>
        <v>28.5</v>
      </c>
      <c r="O256" s="467">
        <f t="shared" si="75"/>
        <v>28</v>
      </c>
      <c r="P256" s="467">
        <f>P66+P113+P244+P253+P172+P76</f>
        <v>27</v>
      </c>
      <c r="Q256" s="467">
        <v>29</v>
      </c>
      <c r="R256" s="467">
        <f t="shared" si="75"/>
        <v>27</v>
      </c>
      <c r="S256" s="467">
        <f t="shared" si="75"/>
        <v>29</v>
      </c>
      <c r="T256" s="467">
        <f>T66+T113+T244+T253+T172+T76</f>
        <v>25</v>
      </c>
      <c r="U256" s="961">
        <f>U66+U113+U244+U253+U172+U76</f>
        <v>24</v>
      </c>
      <c r="V256" s="961">
        <f>V66+V113+V244+V253+V172+V76</f>
        <v>24</v>
      </c>
      <c r="W256" s="467">
        <f>W66+W113+W244+W253+W172</f>
        <v>22</v>
      </c>
      <c r="X256" s="467">
        <f>X66+X113+X244+X253+X172</f>
        <v>22</v>
      </c>
      <c r="Y256" s="467">
        <f>Y66+Y113+Y244+Y253+Y172</f>
        <v>18</v>
      </c>
    </row>
    <row r="257" spans="1:47" ht="16.5" customHeight="1" thickBot="1" x14ac:dyDescent="0.25">
      <c r="A257" s="2016" t="s">
        <v>186</v>
      </c>
      <c r="B257" s="2017"/>
      <c r="C257" s="2017"/>
      <c r="D257" s="2017"/>
      <c r="E257" s="2017"/>
      <c r="F257" s="2017"/>
      <c r="G257" s="2017"/>
      <c r="H257" s="2017"/>
      <c r="I257" s="2017"/>
      <c r="J257" s="2017"/>
      <c r="K257" s="2017"/>
      <c r="L257" s="2017"/>
      <c r="M257" s="2018"/>
      <c r="N257" s="158">
        <f>N256</f>
        <v>28.5</v>
      </c>
      <c r="O257" s="158">
        <f t="shared" ref="O257:Y257" si="76">O256</f>
        <v>28</v>
      </c>
      <c r="P257" s="158">
        <f t="shared" si="76"/>
        <v>27</v>
      </c>
      <c r="Q257" s="158">
        <f t="shared" si="76"/>
        <v>29</v>
      </c>
      <c r="R257" s="158">
        <f t="shared" si="76"/>
        <v>27</v>
      </c>
      <c r="S257" s="158">
        <f t="shared" si="76"/>
        <v>29</v>
      </c>
      <c r="T257" s="158">
        <f t="shared" si="76"/>
        <v>25</v>
      </c>
      <c r="U257" s="962">
        <f t="shared" si="76"/>
        <v>24</v>
      </c>
      <c r="V257" s="962">
        <f t="shared" si="76"/>
        <v>24</v>
      </c>
      <c r="W257" s="158">
        <f t="shared" si="76"/>
        <v>22</v>
      </c>
      <c r="X257" s="158">
        <f t="shared" si="76"/>
        <v>22</v>
      </c>
      <c r="Y257" s="467">
        <f t="shared" si="76"/>
        <v>18</v>
      </c>
    </row>
    <row r="258" spans="1:47" ht="15.75" x14ac:dyDescent="0.2">
      <c r="A258" s="2021" t="s">
        <v>50</v>
      </c>
      <c r="B258" s="2022"/>
      <c r="C258" s="2022"/>
      <c r="D258" s="2022"/>
      <c r="E258" s="2022"/>
      <c r="F258" s="2022"/>
      <c r="G258" s="2022"/>
      <c r="H258" s="2022"/>
      <c r="I258" s="2022"/>
      <c r="J258" s="2022"/>
      <c r="K258" s="2022"/>
      <c r="L258" s="2022"/>
      <c r="M258" s="2023"/>
      <c r="N258" s="607">
        <f>COUNTIF($C$11:$C$252,"=1")</f>
        <v>2</v>
      </c>
      <c r="O258" s="608">
        <f>COUNTIF($C$11:$C$252,"=2")</f>
        <v>2</v>
      </c>
      <c r="P258" s="609">
        <v>3</v>
      </c>
      <c r="Q258" s="607">
        <v>4</v>
      </c>
      <c r="R258" s="608">
        <v>2</v>
      </c>
      <c r="S258" s="610">
        <v>3</v>
      </c>
      <c r="T258" s="359">
        <v>3</v>
      </c>
      <c r="U258" s="184">
        <v>1</v>
      </c>
      <c r="V258" s="185">
        <v>3</v>
      </c>
      <c r="W258" s="359">
        <v>2</v>
      </c>
      <c r="X258" s="184">
        <v>2</v>
      </c>
      <c r="Y258" s="185">
        <v>2</v>
      </c>
    </row>
    <row r="259" spans="1:47" ht="15.75" x14ac:dyDescent="0.2">
      <c r="A259" s="2021" t="s">
        <v>51</v>
      </c>
      <c r="B259" s="2022"/>
      <c r="C259" s="2022"/>
      <c r="D259" s="2022"/>
      <c r="E259" s="2022"/>
      <c r="F259" s="2022"/>
      <c r="G259" s="2022"/>
      <c r="H259" s="2022"/>
      <c r="I259" s="2022"/>
      <c r="J259" s="2022"/>
      <c r="K259" s="2022"/>
      <c r="L259" s="2022"/>
      <c r="M259" s="2023"/>
      <c r="N259" s="359">
        <v>6</v>
      </c>
      <c r="O259" s="184">
        <v>1</v>
      </c>
      <c r="P259" s="1190">
        <v>5</v>
      </c>
      <c r="Q259" s="359">
        <v>4</v>
      </c>
      <c r="R259" s="184">
        <v>3</v>
      </c>
      <c r="S259" s="361">
        <v>4</v>
      </c>
      <c r="T259" s="359">
        <v>3</v>
      </c>
      <c r="U259" s="184">
        <v>2</v>
      </c>
      <c r="V259" s="185">
        <v>4</v>
      </c>
      <c r="W259" s="359">
        <v>3</v>
      </c>
      <c r="X259" s="184">
        <v>4</v>
      </c>
      <c r="Y259" s="185">
        <v>5</v>
      </c>
    </row>
    <row r="260" spans="1:47" ht="15.75" x14ac:dyDescent="0.2">
      <c r="A260" s="2021" t="s">
        <v>187</v>
      </c>
      <c r="B260" s="2022"/>
      <c r="C260" s="2022"/>
      <c r="D260" s="2022"/>
      <c r="E260" s="2022"/>
      <c r="F260" s="2022"/>
      <c r="G260" s="2022"/>
      <c r="H260" s="2022"/>
      <c r="I260" s="2022"/>
      <c r="J260" s="2022"/>
      <c r="K260" s="2022"/>
      <c r="L260" s="2022"/>
      <c r="M260" s="2023"/>
      <c r="N260" s="359"/>
      <c r="O260" s="184"/>
      <c r="P260" s="185"/>
      <c r="Q260" s="359"/>
      <c r="R260" s="184"/>
      <c r="S260" s="361">
        <v>1</v>
      </c>
      <c r="T260" s="359"/>
      <c r="U260" s="184"/>
      <c r="V260" s="185"/>
      <c r="W260" s="359">
        <v>1</v>
      </c>
      <c r="X260" s="32"/>
      <c r="Y260" s="185"/>
    </row>
    <row r="261" spans="1:47" ht="16.5" thickBot="1" x14ac:dyDescent="0.25">
      <c r="A261" s="2024" t="s">
        <v>188</v>
      </c>
      <c r="B261" s="2025"/>
      <c r="C261" s="2025"/>
      <c r="D261" s="2025"/>
      <c r="E261" s="2025"/>
      <c r="F261" s="2025"/>
      <c r="G261" s="2025"/>
      <c r="H261" s="2025"/>
      <c r="I261" s="2025"/>
      <c r="J261" s="2025"/>
      <c r="K261" s="2025"/>
      <c r="L261" s="2025"/>
      <c r="M261" s="2026"/>
      <c r="N261" s="360"/>
      <c r="O261" s="357"/>
      <c r="P261" s="358"/>
      <c r="Q261" s="360"/>
      <c r="R261" s="357">
        <v>1</v>
      </c>
      <c r="S261" s="362"/>
      <c r="T261" s="360"/>
      <c r="U261" s="357"/>
      <c r="V261" s="358">
        <v>1</v>
      </c>
      <c r="W261" s="360"/>
      <c r="X261" s="351">
        <v>1</v>
      </c>
      <c r="Y261" s="358"/>
    </row>
    <row r="262" spans="1:47" ht="16.5" customHeight="1" thickBot="1" x14ac:dyDescent="0.3">
      <c r="N262" s="2013">
        <f>G36+G37+G12+G13+G14+G24+G25+G26+G42+G43+G44+G46+G47+G48+G53+G54+G55+G61+G62+G64+G103+G110+G240</f>
        <v>60</v>
      </c>
      <c r="O262" s="2019"/>
      <c r="P262" s="2020"/>
      <c r="Q262" s="2013">
        <f>G17+G18+G20+G21+G27+G28+G29+G39+G40+G49+G57+G63+G101+G105+G106+G107+G111+G112+G128+G132+G134+G135+G70+G71+G72</f>
        <v>60</v>
      </c>
      <c r="R262" s="2019"/>
      <c r="S262" s="2020"/>
      <c r="T262" s="2013">
        <f>G102+G108+G127+G130+G137+G138+G139+G144+G145+G147+G148+G166+G167+G168+G241+G73+G74+G75</f>
        <v>60</v>
      </c>
      <c r="U262" s="2014"/>
      <c r="V262" s="2015"/>
      <c r="W262" s="2028">
        <f>G16+G50+G51+G58+G59+G131+G141+G142+G149+G150+G151+G153+G154+G155+G169+G170+G171+G242+G243+G252</f>
        <v>60</v>
      </c>
      <c r="X262" s="2029"/>
      <c r="Y262" s="2030"/>
    </row>
    <row r="263" spans="1:47" ht="20.25" customHeight="1" thickBot="1" x14ac:dyDescent="0.25"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AU263" s="593">
        <f>N262+Q262+T262+W262</f>
        <v>240</v>
      </c>
    </row>
    <row r="264" spans="1:47" ht="20.25" customHeight="1" thickBot="1" x14ac:dyDescent="0.3">
      <c r="A264" s="2027" t="s">
        <v>315</v>
      </c>
      <c r="B264" s="2011"/>
      <c r="C264" s="2011"/>
      <c r="D264" s="2011"/>
      <c r="E264" s="2011"/>
      <c r="F264" s="2011"/>
      <c r="G264" s="2011"/>
      <c r="H264" s="2011"/>
      <c r="I264" s="2011"/>
      <c r="J264" s="2011"/>
      <c r="K264" s="2011"/>
      <c r="L264" s="2011"/>
      <c r="M264" s="2011"/>
      <c r="N264" s="2011"/>
      <c r="O264" s="2011"/>
      <c r="P264" s="2011"/>
      <c r="Q264" s="2011"/>
      <c r="R264" s="2011"/>
      <c r="S264" s="2011"/>
      <c r="T264" s="2011"/>
      <c r="U264" s="2011"/>
      <c r="V264" s="2011"/>
      <c r="W264" s="2011"/>
      <c r="X264" s="2011"/>
      <c r="Y264" s="2012"/>
    </row>
    <row r="265" spans="1:47" ht="20.25" customHeight="1" thickBot="1" x14ac:dyDescent="0.25">
      <c r="A265" s="1965" t="s">
        <v>294</v>
      </c>
      <c r="B265" s="1966"/>
      <c r="C265" s="1966"/>
      <c r="D265" s="1966"/>
      <c r="E265" s="1966"/>
      <c r="F265" s="1967"/>
      <c r="G265" s="377">
        <f t="shared" ref="G265:M265" si="77">G66+G124+G218+G250+G253+G76</f>
        <v>240</v>
      </c>
      <c r="H265" s="377">
        <f t="shared" si="77"/>
        <v>7200</v>
      </c>
      <c r="I265" s="377">
        <f t="shared" si="77"/>
        <v>3562</v>
      </c>
      <c r="J265" s="377">
        <f t="shared" si="77"/>
        <v>1824</v>
      </c>
      <c r="K265" s="377">
        <f t="shared" si="77"/>
        <v>509</v>
      </c>
      <c r="L265" s="377">
        <f t="shared" si="77"/>
        <v>1229</v>
      </c>
      <c r="M265" s="377">
        <f t="shared" si="77"/>
        <v>3593</v>
      </c>
      <c r="N265" s="377">
        <f>N66+N124+N218+N250+N253</f>
        <v>28.5</v>
      </c>
      <c r="O265" s="377">
        <f>O66+O124+O218+O250+O253</f>
        <v>28</v>
      </c>
      <c r="P265" s="377">
        <f>P66+P124+P218+P250+P253</f>
        <v>28</v>
      </c>
      <c r="Q265" s="377">
        <f t="shared" ref="Q265:V265" si="78">Q66+Q124+Q218+Q250+Q253+Q76</f>
        <v>29</v>
      </c>
      <c r="R265" s="377">
        <v>30</v>
      </c>
      <c r="S265" s="377">
        <f t="shared" si="78"/>
        <v>30</v>
      </c>
      <c r="T265" s="377">
        <f t="shared" si="78"/>
        <v>25</v>
      </c>
      <c r="U265" s="377">
        <f t="shared" si="78"/>
        <v>24</v>
      </c>
      <c r="V265" s="377">
        <f t="shared" si="78"/>
        <v>24</v>
      </c>
      <c r="W265" s="377">
        <f>W66+W124+W218+W250+W253</f>
        <v>25</v>
      </c>
      <c r="X265" s="377">
        <f>X66+X124+X218+X250+X253</f>
        <v>22</v>
      </c>
      <c r="Y265" s="377">
        <f>Y66+Y124+Y218+Y250+Y253+Y22</f>
        <v>18</v>
      </c>
    </row>
    <row r="266" spans="1:47" ht="20.25" customHeight="1" thickBot="1" x14ac:dyDescent="0.25">
      <c r="A266" s="1968" t="s">
        <v>186</v>
      </c>
      <c r="B266" s="1969"/>
      <c r="C266" s="1969"/>
      <c r="D266" s="1969"/>
      <c r="E266" s="1969"/>
      <c r="F266" s="1969"/>
      <c r="G266" s="1969"/>
      <c r="H266" s="1969"/>
      <c r="I266" s="1969"/>
      <c r="J266" s="1969"/>
      <c r="K266" s="1969"/>
      <c r="L266" s="1969"/>
      <c r="M266" s="1970"/>
      <c r="N266" s="363">
        <f t="shared" ref="N266:U266" si="79">N216+N265</f>
        <v>28.5</v>
      </c>
      <c r="O266" s="445">
        <f t="shared" si="79"/>
        <v>28</v>
      </c>
      <c r="P266" s="446">
        <f t="shared" si="79"/>
        <v>28</v>
      </c>
      <c r="Q266" s="363">
        <f t="shared" si="79"/>
        <v>29</v>
      </c>
      <c r="R266" s="445">
        <f t="shared" si="79"/>
        <v>30</v>
      </c>
      <c r="S266" s="446">
        <f t="shared" si="79"/>
        <v>30</v>
      </c>
      <c r="T266" s="363">
        <f t="shared" si="79"/>
        <v>25</v>
      </c>
      <c r="U266" s="445">
        <f t="shared" si="79"/>
        <v>24</v>
      </c>
      <c r="V266" s="446">
        <f>V265</f>
        <v>24</v>
      </c>
      <c r="W266" s="363">
        <f>W216+W265</f>
        <v>25</v>
      </c>
      <c r="X266" s="445">
        <f>X216+X265</f>
        <v>22</v>
      </c>
      <c r="Y266" s="594">
        <f>Y216+Y265</f>
        <v>18</v>
      </c>
      <c r="Z266" s="154">
        <f>Z215+Z259+Z262+Z234</f>
        <v>0</v>
      </c>
      <c r="AA266" s="154">
        <f>AA215+AA259+AA262+AA234</f>
        <v>0</v>
      </c>
      <c r="AB266" s="154">
        <f>AB215+AB259+AB262+AB234</f>
        <v>0</v>
      </c>
    </row>
    <row r="267" spans="1:47" ht="20.25" customHeight="1" thickBot="1" x14ac:dyDescent="0.25">
      <c r="A267" s="1971" t="s">
        <v>50</v>
      </c>
      <c r="B267" s="1972"/>
      <c r="C267" s="1972"/>
      <c r="D267" s="1972"/>
      <c r="E267" s="1972"/>
      <c r="F267" s="1972"/>
      <c r="G267" s="1972"/>
      <c r="H267" s="1972"/>
      <c r="I267" s="1972"/>
      <c r="J267" s="1972"/>
      <c r="K267" s="1972"/>
      <c r="L267" s="1972"/>
      <c r="M267" s="1973"/>
      <c r="N267" s="447">
        <v>2</v>
      </c>
      <c r="O267" s="448">
        <v>1</v>
      </c>
      <c r="P267" s="449">
        <v>4</v>
      </c>
      <c r="Q267" s="447">
        <v>4</v>
      </c>
      <c r="R267" s="448">
        <v>2</v>
      </c>
      <c r="S267" s="449">
        <f>COUNTIF($C68:C232,"=6")</f>
        <v>3</v>
      </c>
      <c r="T267" s="447">
        <v>3</v>
      </c>
      <c r="U267" s="448">
        <v>1</v>
      </c>
      <c r="V267" s="449">
        <v>2</v>
      </c>
      <c r="W267" s="500">
        <f>COUNTIF($C68:C232,"=10")</f>
        <v>3</v>
      </c>
      <c r="X267" s="501">
        <f>COUNTIF($C68:C232,"=11")</f>
        <v>3</v>
      </c>
      <c r="Y267" s="502">
        <v>2</v>
      </c>
      <c r="Z267" s="380">
        <f>Z217+Z266</f>
        <v>0</v>
      </c>
      <c r="AA267" s="364">
        <f>AA217+AA266</f>
        <v>0</v>
      </c>
      <c r="AB267" s="365">
        <f>AB217+AB266</f>
        <v>0</v>
      </c>
    </row>
    <row r="268" spans="1:47" ht="20.25" customHeight="1" x14ac:dyDescent="0.2">
      <c r="A268" s="1971" t="s">
        <v>51</v>
      </c>
      <c r="B268" s="1972"/>
      <c r="C268" s="1972"/>
      <c r="D268" s="1972"/>
      <c r="E268" s="1972"/>
      <c r="F268" s="1972"/>
      <c r="G268" s="1972"/>
      <c r="H268" s="1972"/>
      <c r="I268" s="1972"/>
      <c r="J268" s="1972"/>
      <c r="K268" s="1972"/>
      <c r="L268" s="1972"/>
      <c r="M268" s="1973"/>
      <c r="N268" s="450">
        <v>6</v>
      </c>
      <c r="O268" s="451">
        <v>2</v>
      </c>
      <c r="P268" s="452">
        <v>3</v>
      </c>
      <c r="Q268" s="932">
        <v>3</v>
      </c>
      <c r="R268" s="933">
        <v>3</v>
      </c>
      <c r="S268" s="934">
        <v>4</v>
      </c>
      <c r="T268" s="932">
        <v>1</v>
      </c>
      <c r="U268" s="933">
        <v>2</v>
      </c>
      <c r="V268" s="934">
        <v>3</v>
      </c>
      <c r="W268" s="368">
        <v>5</v>
      </c>
      <c r="X268" s="503">
        <v>4</v>
      </c>
      <c r="Y268" s="502">
        <v>3</v>
      </c>
      <c r="Z268" s="306"/>
      <c r="AA268" s="366"/>
      <c r="AB268" s="367"/>
    </row>
    <row r="269" spans="1:47" ht="20.25" customHeight="1" x14ac:dyDescent="0.2">
      <c r="A269" s="1971" t="s">
        <v>187</v>
      </c>
      <c r="B269" s="1972"/>
      <c r="C269" s="1972"/>
      <c r="D269" s="1972"/>
      <c r="E269" s="1972"/>
      <c r="F269" s="1972"/>
      <c r="G269" s="1972"/>
      <c r="H269" s="1972"/>
      <c r="I269" s="1972"/>
      <c r="J269" s="1972"/>
      <c r="K269" s="1972"/>
      <c r="L269" s="1972"/>
      <c r="M269" s="1973"/>
      <c r="N269" s="368"/>
      <c r="O269" s="369"/>
      <c r="P269" s="378"/>
      <c r="Q269" s="368"/>
      <c r="R269" s="369"/>
      <c r="S269" s="378"/>
      <c r="T269" s="450">
        <v>1</v>
      </c>
      <c r="U269" s="451"/>
      <c r="V269" s="452"/>
      <c r="W269" s="368">
        <v>1</v>
      </c>
      <c r="X269" s="503">
        <v>1</v>
      </c>
      <c r="Y269" s="502"/>
      <c r="Z269" s="306"/>
      <c r="AA269" s="369"/>
      <c r="AB269" s="370"/>
    </row>
    <row r="270" spans="1:47" ht="16.5" thickBot="1" x14ac:dyDescent="0.25">
      <c r="A270" s="1971" t="s">
        <v>188</v>
      </c>
      <c r="B270" s="1972"/>
      <c r="C270" s="1972"/>
      <c r="D270" s="1972"/>
      <c r="E270" s="1972"/>
      <c r="F270" s="1972"/>
      <c r="G270" s="1972"/>
      <c r="H270" s="1972"/>
      <c r="I270" s="1972"/>
      <c r="J270" s="1972"/>
      <c r="K270" s="1972"/>
      <c r="L270" s="1972"/>
      <c r="M270" s="1973"/>
      <c r="N270" s="371"/>
      <c r="O270" s="372"/>
      <c r="P270" s="379"/>
      <c r="Q270" s="371"/>
      <c r="R270" s="372"/>
      <c r="S270" s="379"/>
      <c r="T270" s="611"/>
      <c r="U270" s="612"/>
      <c r="V270" s="613">
        <v>1</v>
      </c>
      <c r="W270" s="371"/>
      <c r="X270" s="372"/>
      <c r="Y270" s="504"/>
      <c r="Z270" s="306"/>
      <c r="AA270" s="369"/>
      <c r="AB270" s="370"/>
    </row>
    <row r="271" spans="1:47" ht="16.5" thickBot="1" x14ac:dyDescent="0.3">
      <c r="A271" s="1976"/>
      <c r="B271" s="1976"/>
      <c r="C271" s="1976"/>
      <c r="D271" s="1976"/>
      <c r="E271" s="1976"/>
      <c r="F271" s="1976"/>
      <c r="G271" s="1976"/>
      <c r="H271" s="1976"/>
      <c r="I271" s="1976"/>
      <c r="J271" s="1976"/>
      <c r="K271" s="1976"/>
      <c r="L271" s="1976"/>
      <c r="M271" s="1977"/>
      <c r="N271" s="2007">
        <f>G36+G12+G13+G14+G24+G25+G26+G37+G42+G43+G44+G46+G47+G48+G53+G54+G55+G61+G62+G64+G122+G123</f>
        <v>60</v>
      </c>
      <c r="O271" s="2008"/>
      <c r="P271" s="2009"/>
      <c r="Q271" s="2007">
        <f>G17+G18+G21+G27+G28+G29+G39+G40+G49+G57+G63+G115+G118+G202+G203+G207+G246+G206+G19+G204+G70+G71+G72</f>
        <v>60</v>
      </c>
      <c r="R271" s="2008"/>
      <c r="S271" s="2009"/>
      <c r="T271" s="2423">
        <f>G180+G181+G182+G188+G191+G199+G200+G208+G209+G211+G212+G214+G216+G247+G73+G74+G75</f>
        <v>59</v>
      </c>
      <c r="U271" s="2424"/>
      <c r="V271" s="2425"/>
      <c r="W271" s="2423">
        <f>G16+G50+G51+G58+G59+G174+G176+G177+G178+G184+G185+G186+G189+G190+G193+G194+G195+G197+G198+G213+G215+G217+G248+G249+G252</f>
        <v>61</v>
      </c>
      <c r="X271" s="2424"/>
      <c r="Y271" s="2425"/>
      <c r="Z271" s="373"/>
      <c r="AA271" s="372"/>
      <c r="AB271" s="374"/>
    </row>
    <row r="272" spans="1:47" ht="21" customHeight="1" thickBot="1" x14ac:dyDescent="0.25">
      <c r="Z272" s="381">
        <f>SUM(Z268:Z271)</f>
        <v>0</v>
      </c>
      <c r="AA272" s="375">
        <f>SUM(AA268:AA271)</f>
        <v>0</v>
      </c>
      <c r="AB272" s="376">
        <f>SUM(AB268:AB271)</f>
        <v>0</v>
      </c>
      <c r="AU272" s="593">
        <f>N271+Q271+T271+W271</f>
        <v>240</v>
      </c>
    </row>
    <row r="274" spans="2:10" ht="15.75" x14ac:dyDescent="0.25">
      <c r="B274" s="505" t="s">
        <v>295</v>
      </c>
      <c r="D274" s="1974"/>
      <c r="E274" s="1974"/>
      <c r="F274" s="1974"/>
      <c r="H274" s="1975" t="s">
        <v>402</v>
      </c>
      <c r="I274" s="1975"/>
      <c r="J274" s="1975"/>
    </row>
    <row r="276" spans="2:10" ht="15.75" x14ac:dyDescent="0.25">
      <c r="B276" s="505" t="s">
        <v>296</v>
      </c>
      <c r="D276" s="1974"/>
      <c r="E276" s="1974"/>
      <c r="F276" s="1974"/>
      <c r="H276" s="1975" t="s">
        <v>403</v>
      </c>
      <c r="I276" s="1975"/>
      <c r="J276" s="1975"/>
    </row>
    <row r="277" spans="2:10" ht="15" x14ac:dyDescent="0.2">
      <c r="B277" s="595"/>
      <c r="C277" s="596"/>
      <c r="D277" s="597"/>
      <c r="E277" s="597"/>
      <c r="F277" s="596"/>
      <c r="G277" s="596"/>
      <c r="H277" s="596"/>
    </row>
    <row r="278" spans="2:10" ht="15.75" x14ac:dyDescent="0.2">
      <c r="B278" s="187" t="s">
        <v>110</v>
      </c>
      <c r="C278" s="596"/>
      <c r="D278" s="1961"/>
      <c r="E278" s="1962"/>
      <c r="F278" s="1962"/>
      <c r="G278" s="596"/>
      <c r="H278" s="1963" t="s">
        <v>111</v>
      </c>
      <c r="I278" s="1964"/>
      <c r="J278" s="1964"/>
    </row>
  </sheetData>
  <mergeCells count="141">
    <mergeCell ref="AV10:AX11"/>
    <mergeCell ref="AY10:BA11"/>
    <mergeCell ref="BB10:BD11"/>
    <mergeCell ref="AV202:AX203"/>
    <mergeCell ref="AV39:AX40"/>
    <mergeCell ref="AV218:AX219"/>
    <mergeCell ref="AV210:AX211"/>
    <mergeCell ref="AY210:BA211"/>
    <mergeCell ref="AV70:AX71"/>
    <mergeCell ref="AV115:AX116"/>
    <mergeCell ref="AV127:AX128"/>
    <mergeCell ref="BB174:BD175"/>
    <mergeCell ref="BE10:BG11"/>
    <mergeCell ref="AY225:BA226"/>
    <mergeCell ref="BB225:BD226"/>
    <mergeCell ref="BE210:BG211"/>
    <mergeCell ref="AY202:BA203"/>
    <mergeCell ref="BB202:BD203"/>
    <mergeCell ref="BE39:BG40"/>
    <mergeCell ref="AY39:BA40"/>
    <mergeCell ref="BB39:BD40"/>
    <mergeCell ref="AY218:BA219"/>
    <mergeCell ref="AY70:BA71"/>
    <mergeCell ref="BE70:BG71"/>
    <mergeCell ref="AY115:BA116"/>
    <mergeCell ref="BB115:BD116"/>
    <mergeCell ref="BE115:BG116"/>
    <mergeCell ref="AY100:BA101"/>
    <mergeCell ref="BB100:BD101"/>
    <mergeCell ref="BB70:BD71"/>
    <mergeCell ref="BE174:BG175"/>
    <mergeCell ref="BE100:BG101"/>
    <mergeCell ref="AY127:BA128"/>
    <mergeCell ref="BB127:BD128"/>
    <mergeCell ref="BE127:BG128"/>
    <mergeCell ref="AY174:BA175"/>
    <mergeCell ref="AY237:BA238"/>
    <mergeCell ref="BB237:BD238"/>
    <mergeCell ref="BE237:BG238"/>
    <mergeCell ref="BE225:BG226"/>
    <mergeCell ref="BE202:BG203"/>
    <mergeCell ref="BE218:BG219"/>
    <mergeCell ref="D278:F278"/>
    <mergeCell ref="H278:J278"/>
    <mergeCell ref="A245:Y245"/>
    <mergeCell ref="B217:C217"/>
    <mergeCell ref="A269:M269"/>
    <mergeCell ref="A250:F250"/>
    <mergeCell ref="A251:Y251"/>
    <mergeCell ref="A268:M268"/>
    <mergeCell ref="A256:F256"/>
    <mergeCell ref="A265:F265"/>
    <mergeCell ref="AV225:AX226"/>
    <mergeCell ref="AV3:AX4"/>
    <mergeCell ref="A266:M266"/>
    <mergeCell ref="A257:M257"/>
    <mergeCell ref="A258:M258"/>
    <mergeCell ref="A259:M259"/>
    <mergeCell ref="AV100:AX101"/>
    <mergeCell ref="AV174:AX175"/>
    <mergeCell ref="AV237:AX238"/>
    <mergeCell ref="A260:M260"/>
    <mergeCell ref="A261:M261"/>
    <mergeCell ref="C4:C7"/>
    <mergeCell ref="D4:D7"/>
    <mergeCell ref="N3:P4"/>
    <mergeCell ref="Q3:S4"/>
    <mergeCell ref="E5:E7"/>
    <mergeCell ref="F5:F7"/>
    <mergeCell ref="K5:K7"/>
    <mergeCell ref="L5:L7"/>
    <mergeCell ref="J5:J7"/>
    <mergeCell ref="N6:Y6"/>
    <mergeCell ref="T3:V4"/>
    <mergeCell ref="W3:Y4"/>
    <mergeCell ref="A173:Y173"/>
    <mergeCell ref="B216:C216"/>
    <mergeCell ref="AY3:BA4"/>
    <mergeCell ref="D274:F274"/>
    <mergeCell ref="H274:J274"/>
    <mergeCell ref="D276:F276"/>
    <mergeCell ref="H276:J276"/>
    <mergeCell ref="A267:M267"/>
    <mergeCell ref="A264:Y264"/>
    <mergeCell ref="A254:Y254"/>
    <mergeCell ref="A253:F253"/>
    <mergeCell ref="A244:F244"/>
    <mergeCell ref="A270:M270"/>
    <mergeCell ref="A271:M271"/>
    <mergeCell ref="N271:P271"/>
    <mergeCell ref="N262:P262"/>
    <mergeCell ref="E4:F4"/>
    <mergeCell ref="I4:I7"/>
    <mergeCell ref="J4:L4"/>
    <mergeCell ref="A69:Y69"/>
    <mergeCell ref="A10:Y10"/>
    <mergeCell ref="A22:B22"/>
    <mergeCell ref="A31:F31"/>
    <mergeCell ref="A32:F32"/>
    <mergeCell ref="A33:D34"/>
    <mergeCell ref="A35:Y35"/>
    <mergeCell ref="BB3:BD4"/>
    <mergeCell ref="BE3:BG4"/>
    <mergeCell ref="Q271:S271"/>
    <mergeCell ref="T271:V271"/>
    <mergeCell ref="W271:Y271"/>
    <mergeCell ref="Q262:S262"/>
    <mergeCell ref="T262:V262"/>
    <mergeCell ref="W262:Y262"/>
    <mergeCell ref="BB218:BD219"/>
    <mergeCell ref="BB210:BD211"/>
    <mergeCell ref="A255:Y255"/>
    <mergeCell ref="A157:Y157"/>
    <mergeCell ref="A165:Y165"/>
    <mergeCell ref="A126:Y126"/>
    <mergeCell ref="A218:F218"/>
    <mergeCell ref="A239:Y239"/>
    <mergeCell ref="A76:F76"/>
    <mergeCell ref="A124:F124"/>
    <mergeCell ref="A125:Y125"/>
    <mergeCell ref="A98:Y98"/>
    <mergeCell ref="A172:F172"/>
    <mergeCell ref="A99:Y99"/>
    <mergeCell ref="A9:Y9"/>
    <mergeCell ref="A68:Y68"/>
    <mergeCell ref="A156:F156"/>
    <mergeCell ref="A65:F65"/>
    <mergeCell ref="A66:F66"/>
    <mergeCell ref="A113:F113"/>
    <mergeCell ref="A114:Y114"/>
    <mergeCell ref="A67:Y67"/>
    <mergeCell ref="A1:Y1"/>
    <mergeCell ref="A2:A7"/>
    <mergeCell ref="B2:B7"/>
    <mergeCell ref="C2:F3"/>
    <mergeCell ref="G2:G7"/>
    <mergeCell ref="H2:M2"/>
    <mergeCell ref="N2:Y2"/>
    <mergeCell ref="H3:H7"/>
    <mergeCell ref="I3:L3"/>
    <mergeCell ref="M3:M7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7"/>
  <sheetViews>
    <sheetView view="pageBreakPreview" topLeftCell="A4" zoomScale="60" zoomScaleNormal="75" workbookViewId="0">
      <selection activeCell="P17" sqref="P17:AM17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3.5703125" customWidth="1"/>
    <col min="8" max="8" width="3.85546875" customWidth="1"/>
    <col min="9" max="9" width="4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7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217"/>
      <c r="B2" s="2217"/>
      <c r="C2" s="2217"/>
      <c r="D2" s="2217"/>
      <c r="E2" s="2217"/>
      <c r="F2" s="2217"/>
      <c r="G2" s="2217"/>
      <c r="H2" s="2217"/>
      <c r="I2" s="2217"/>
      <c r="J2" s="2217"/>
      <c r="K2" s="2217"/>
      <c r="L2" s="2217"/>
      <c r="M2" s="2217"/>
      <c r="N2" s="2217"/>
      <c r="O2" s="2217"/>
      <c r="P2" s="2218" t="s">
        <v>85</v>
      </c>
      <c r="Q2" s="2218"/>
      <c r="R2" s="2218"/>
      <c r="S2" s="2218"/>
      <c r="T2" s="2218"/>
      <c r="U2" s="2218"/>
      <c r="V2" s="2218"/>
      <c r="W2" s="2218"/>
      <c r="X2" s="2218"/>
      <c r="Y2" s="2218"/>
      <c r="Z2" s="2218"/>
      <c r="AA2" s="2218"/>
      <c r="AB2" s="2218"/>
      <c r="AC2" s="2218"/>
      <c r="AD2" s="2218"/>
      <c r="AE2" s="2218"/>
      <c r="AF2" s="2218"/>
      <c r="AG2" s="2218"/>
      <c r="AH2" s="2218"/>
      <c r="AI2" s="2218"/>
      <c r="AJ2" s="2218"/>
      <c r="AK2" s="2218"/>
      <c r="AL2" s="2218"/>
      <c r="AM2" s="2218"/>
      <c r="AN2" s="2218"/>
      <c r="AO2" s="2224"/>
      <c r="AP2" s="2224"/>
      <c r="AQ2" s="2224"/>
      <c r="AR2" s="2224"/>
      <c r="AS2" s="2224"/>
      <c r="AT2" s="2224"/>
      <c r="AU2" s="2224"/>
      <c r="AV2" s="2224"/>
      <c r="AW2" s="2224"/>
      <c r="AX2" s="2224"/>
      <c r="AY2" s="2224"/>
      <c r="AZ2" s="2224"/>
      <c r="BA2" s="2224"/>
    </row>
    <row r="3" spans="1:53" ht="26.25" x14ac:dyDescent="0.4">
      <c r="A3" s="2202" t="s">
        <v>412</v>
      </c>
      <c r="B3" s="2202"/>
      <c r="C3" s="2202"/>
      <c r="D3" s="2202"/>
      <c r="E3" s="2202"/>
      <c r="F3" s="2202"/>
      <c r="G3" s="2202"/>
      <c r="H3" s="2202"/>
      <c r="I3" s="2202"/>
      <c r="J3" s="2202"/>
      <c r="K3" s="2202"/>
      <c r="L3" s="2202"/>
      <c r="M3" s="2202"/>
      <c r="N3" s="2202"/>
      <c r="O3" s="2202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224"/>
      <c r="AP3" s="2224"/>
      <c r="AQ3" s="2224"/>
      <c r="AR3" s="2224"/>
      <c r="AS3" s="2224"/>
      <c r="AT3" s="2224"/>
      <c r="AU3" s="2224"/>
      <c r="AV3" s="2224"/>
      <c r="AW3" s="2224"/>
      <c r="AX3" s="2224"/>
      <c r="AY3" s="2224"/>
      <c r="AZ3" s="2224"/>
      <c r="BA3" s="2224"/>
    </row>
    <row r="4" spans="1:53" ht="30.75" x14ac:dyDescent="0.45">
      <c r="A4" s="2202" t="s">
        <v>413</v>
      </c>
      <c r="B4" s="2202"/>
      <c r="C4" s="2202"/>
      <c r="D4" s="2202"/>
      <c r="E4" s="2202"/>
      <c r="F4" s="2202"/>
      <c r="G4" s="2202"/>
      <c r="H4" s="2202"/>
      <c r="I4" s="2202"/>
      <c r="J4" s="2202"/>
      <c r="K4" s="2202"/>
      <c r="L4" s="2202"/>
      <c r="M4" s="2202"/>
      <c r="N4" s="2202"/>
      <c r="O4" s="2202"/>
      <c r="P4" s="2216" t="s">
        <v>1</v>
      </c>
      <c r="Q4" s="2216"/>
      <c r="R4" s="2216"/>
      <c r="S4" s="2216"/>
      <c r="T4" s="2216"/>
      <c r="U4" s="2216"/>
      <c r="V4" s="2216"/>
      <c r="W4" s="2216"/>
      <c r="X4" s="2216"/>
      <c r="Y4" s="2216"/>
      <c r="Z4" s="2216"/>
      <c r="AA4" s="2216"/>
      <c r="AB4" s="2216"/>
      <c r="AC4" s="2216"/>
      <c r="AD4" s="2216"/>
      <c r="AE4" s="2216"/>
      <c r="AF4" s="2216"/>
      <c r="AG4" s="2216"/>
      <c r="AH4" s="2216"/>
      <c r="AI4" s="2216"/>
      <c r="AJ4" s="2216"/>
      <c r="AK4" s="2216"/>
      <c r="AL4" s="2216"/>
      <c r="AM4" s="2216"/>
      <c r="AN4" s="2216"/>
      <c r="AO4" s="2224"/>
      <c r="AP4" s="2224"/>
      <c r="AQ4" s="2224"/>
      <c r="AR4" s="2224"/>
      <c r="AS4" s="2224"/>
      <c r="AT4" s="2224"/>
      <c r="AU4" s="2224"/>
      <c r="AV4" s="2224"/>
      <c r="AW4" s="2224"/>
      <c r="AX4" s="2224"/>
      <c r="AY4" s="2224"/>
      <c r="AZ4" s="2224"/>
      <c r="BA4" s="2224"/>
    </row>
    <row r="5" spans="1:53" ht="26.25" x14ac:dyDescent="0.4">
      <c r="A5" s="2202" t="s">
        <v>414</v>
      </c>
      <c r="B5" s="2202"/>
      <c r="C5" s="2202"/>
      <c r="D5" s="2202"/>
      <c r="E5" s="2202"/>
      <c r="F5" s="2202"/>
      <c r="G5" s="2202"/>
      <c r="H5" s="2202"/>
      <c r="I5" s="2202"/>
      <c r="J5" s="2202"/>
      <c r="K5" s="2202"/>
      <c r="L5" s="2202"/>
      <c r="M5" s="2202"/>
      <c r="N5" s="2202"/>
      <c r="O5" s="2202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131" t="s">
        <v>443</v>
      </c>
      <c r="AO5" s="2225"/>
      <c r="AP5" s="2225"/>
      <c r="AQ5" s="2225"/>
      <c r="AR5" s="2225"/>
      <c r="AS5" s="2225"/>
      <c r="AT5" s="2225"/>
      <c r="AU5" s="2225"/>
      <c r="AV5" s="2225"/>
      <c r="AW5" s="2225"/>
      <c r="AX5" s="2225"/>
      <c r="AY5" s="2225"/>
      <c r="AZ5" s="2225"/>
      <c r="BA5" s="2225"/>
    </row>
    <row r="6" spans="1:53" ht="26.25" x14ac:dyDescent="0.4">
      <c r="A6" s="2226" t="s">
        <v>415</v>
      </c>
      <c r="B6" s="2226"/>
      <c r="C6" s="2226"/>
      <c r="D6" s="2226"/>
      <c r="E6" s="2226"/>
      <c r="F6" s="2226"/>
      <c r="G6" s="2226"/>
      <c r="H6" s="2226"/>
      <c r="I6" s="2226"/>
      <c r="J6" s="2226"/>
      <c r="K6" s="2226"/>
      <c r="L6" s="2226"/>
      <c r="M6" s="2226"/>
      <c r="N6" s="2226"/>
      <c r="O6" s="222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225"/>
      <c r="AO6" s="2225"/>
      <c r="AP6" s="2225"/>
      <c r="AQ6" s="2225"/>
      <c r="AR6" s="2225"/>
      <c r="AS6" s="2225"/>
      <c r="AT6" s="2225"/>
      <c r="AU6" s="2225"/>
      <c r="AV6" s="2225"/>
      <c r="AW6" s="2225"/>
      <c r="AX6" s="2225"/>
      <c r="AY6" s="2225"/>
      <c r="AZ6" s="2225"/>
      <c r="BA6" s="2225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27" t="s">
        <v>2</v>
      </c>
      <c r="Q7" s="2228"/>
      <c r="R7" s="2228"/>
      <c r="S7" s="2228"/>
      <c r="T7" s="2228"/>
      <c r="U7" s="2228"/>
      <c r="V7" s="2228"/>
      <c r="W7" s="2228"/>
      <c r="X7" s="2228"/>
      <c r="Y7" s="2228"/>
      <c r="Z7" s="2228"/>
      <c r="AA7" s="2228"/>
      <c r="AB7" s="2228"/>
      <c r="AC7" s="2228"/>
      <c r="AD7" s="2228"/>
      <c r="AE7" s="2228"/>
      <c r="AF7" s="2228"/>
      <c r="AG7" s="2228"/>
      <c r="AH7" s="2228"/>
      <c r="AI7" s="2228"/>
      <c r="AJ7" s="2228"/>
      <c r="AK7" s="2228"/>
      <c r="AL7" s="2228"/>
      <c r="AM7" s="2228"/>
      <c r="AN7" s="2229" t="s">
        <v>94</v>
      </c>
      <c r="AO7" s="2230"/>
      <c r="AP7" s="2230"/>
      <c r="AQ7" s="2230"/>
      <c r="AR7" s="2230"/>
      <c r="AS7" s="2230"/>
      <c r="AT7" s="2230"/>
      <c r="AU7" s="2230"/>
      <c r="AV7" s="2230"/>
      <c r="AW7" s="2230"/>
      <c r="AX7" s="2230"/>
      <c r="AY7" s="2230"/>
      <c r="AZ7" s="2230"/>
      <c r="BA7" s="2230"/>
    </row>
    <row r="8" spans="1:53" ht="27.75" x14ac:dyDescent="0.4">
      <c r="A8" s="2233" t="s">
        <v>0</v>
      </c>
      <c r="B8" s="2233"/>
      <c r="C8" s="2233"/>
      <c r="D8" s="2233"/>
      <c r="E8" s="2233"/>
      <c r="F8" s="2233"/>
      <c r="G8" s="2233"/>
      <c r="H8" s="2233"/>
      <c r="I8" s="2233"/>
      <c r="J8" s="2233"/>
      <c r="K8" s="2233"/>
      <c r="L8" s="2233"/>
      <c r="M8" s="2233"/>
      <c r="N8" s="2233"/>
      <c r="O8" s="2233"/>
      <c r="P8" s="2227"/>
      <c r="Q8" s="2228"/>
      <c r="R8" s="2228"/>
      <c r="S8" s="2228"/>
      <c r="T8" s="2228"/>
      <c r="U8" s="2228"/>
      <c r="V8" s="2228"/>
      <c r="W8" s="2228"/>
      <c r="X8" s="2228"/>
      <c r="Y8" s="2228"/>
      <c r="Z8" s="2228"/>
      <c r="AA8" s="2228"/>
      <c r="AB8" s="2228"/>
      <c r="AC8" s="2228"/>
      <c r="AD8" s="2228"/>
      <c r="AE8" s="2228"/>
      <c r="AF8" s="2228"/>
      <c r="AG8" s="2228"/>
      <c r="AH8" s="2228"/>
      <c r="AI8" s="2228"/>
      <c r="AJ8" s="2228"/>
      <c r="AK8" s="2228"/>
      <c r="AL8" s="2228"/>
      <c r="AM8" s="2228"/>
      <c r="AN8" s="2231" t="s">
        <v>96</v>
      </c>
      <c r="AO8" s="2231"/>
      <c r="AP8" s="2231"/>
      <c r="AQ8" s="2231"/>
      <c r="AR8" s="2231"/>
      <c r="AS8" s="2231"/>
      <c r="AT8" s="2231"/>
      <c r="AU8" s="2231"/>
      <c r="AV8" s="2231"/>
      <c r="AW8" s="2231"/>
      <c r="AX8" s="2231"/>
      <c r="AY8" s="2231"/>
      <c r="AZ8" s="2231"/>
      <c r="BA8" s="2231"/>
    </row>
    <row r="9" spans="1:53" ht="25.5" customHeight="1" x14ac:dyDescent="0.4">
      <c r="A9" s="2202" t="s">
        <v>416</v>
      </c>
      <c r="B9" s="2202"/>
      <c r="C9" s="2202"/>
      <c r="D9" s="2202"/>
      <c r="E9" s="2202"/>
      <c r="F9" s="2202"/>
      <c r="G9" s="2202"/>
      <c r="H9" s="2202"/>
      <c r="I9" s="2202"/>
      <c r="J9" s="2202"/>
      <c r="K9" s="2202"/>
      <c r="L9" s="2202"/>
      <c r="M9" s="2202"/>
      <c r="N9" s="2202"/>
      <c r="O9" s="2202"/>
      <c r="P9" s="2131" t="s">
        <v>95</v>
      </c>
      <c r="Q9" s="2221"/>
      <c r="R9" s="2221"/>
      <c r="S9" s="2221"/>
      <c r="T9" s="2221"/>
      <c r="U9" s="2221"/>
      <c r="V9" s="2221"/>
      <c r="W9" s="2221"/>
      <c r="X9" s="2221"/>
      <c r="Y9" s="2221"/>
      <c r="Z9" s="2221"/>
      <c r="AA9" s="2221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2231"/>
      <c r="AO9" s="2231"/>
      <c r="AP9" s="2231"/>
      <c r="AQ9" s="2231"/>
      <c r="AR9" s="2231"/>
      <c r="AS9" s="2231"/>
      <c r="AT9" s="2231"/>
      <c r="AU9" s="2231"/>
      <c r="AV9" s="2231"/>
      <c r="AW9" s="2231"/>
      <c r="AX9" s="2231"/>
      <c r="AY9" s="2231"/>
      <c r="AZ9" s="2231"/>
      <c r="BA9" s="2231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223" t="s">
        <v>445</v>
      </c>
      <c r="Q10" s="2232"/>
      <c r="R10" s="2232"/>
      <c r="S10" s="2232"/>
      <c r="T10" s="2232"/>
      <c r="U10" s="2232"/>
      <c r="V10" s="2232"/>
      <c r="W10" s="2232"/>
      <c r="X10" s="2232"/>
      <c r="Y10" s="2232"/>
      <c r="Z10" s="2232"/>
      <c r="AA10" s="2232"/>
      <c r="AB10" s="2232"/>
      <c r="AC10" s="2232"/>
      <c r="AD10" s="2232"/>
      <c r="AE10" s="2232"/>
      <c r="AF10" s="2232"/>
      <c r="AG10" s="2232"/>
      <c r="AH10" s="2232"/>
      <c r="AI10" s="2232"/>
      <c r="AJ10" s="2232"/>
      <c r="AK10" s="2232"/>
      <c r="AL10" s="96"/>
      <c r="AM10" s="96"/>
      <c r="AN10" s="2231"/>
      <c r="AO10" s="2231"/>
      <c r="AP10" s="2231"/>
      <c r="AQ10" s="2231"/>
      <c r="AR10" s="2231"/>
      <c r="AS10" s="2231"/>
      <c r="AT10" s="2231"/>
      <c r="AU10" s="2231"/>
      <c r="AV10" s="2231"/>
      <c r="AW10" s="2231"/>
      <c r="AX10" s="2231"/>
      <c r="AY10" s="2231"/>
      <c r="AZ10" s="2231"/>
      <c r="BA10" s="2231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131" t="s">
        <v>446</v>
      </c>
      <c r="Q11" s="2221"/>
      <c r="R11" s="2221"/>
      <c r="S11" s="2221"/>
      <c r="T11" s="2221"/>
      <c r="U11" s="2221"/>
      <c r="V11" s="2221"/>
      <c r="W11" s="2221"/>
      <c r="X11" s="2221"/>
      <c r="Y11" s="2221"/>
      <c r="Z11" s="2221"/>
      <c r="AA11" s="2221"/>
      <c r="AB11" s="2221"/>
      <c r="AC11" s="2221"/>
      <c r="AD11" s="2221"/>
      <c r="AE11" s="2221"/>
      <c r="AF11" s="2221"/>
      <c r="AG11" s="2221"/>
      <c r="AH11" s="2221"/>
      <c r="AI11" s="2221"/>
      <c r="AJ11" s="2221"/>
      <c r="AK11" s="96"/>
      <c r="AL11" s="96"/>
      <c r="AM11" s="96"/>
      <c r="AN11" s="2231"/>
      <c r="AO11" s="2231"/>
      <c r="AP11" s="2231"/>
      <c r="AQ11" s="2231"/>
      <c r="AR11" s="2231"/>
      <c r="AS11" s="2231"/>
      <c r="AT11" s="2231"/>
      <c r="AU11" s="2231"/>
      <c r="AV11" s="2231"/>
      <c r="AW11" s="2231"/>
      <c r="AX11" s="2231"/>
      <c r="AY11" s="2231"/>
      <c r="AZ11" s="2231"/>
      <c r="BA11" s="2231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223" t="s">
        <v>444</v>
      </c>
      <c r="Q12" s="2298"/>
      <c r="R12" s="2298"/>
      <c r="S12" s="2298"/>
      <c r="T12" s="2298"/>
      <c r="U12" s="2298"/>
      <c r="V12" s="2298"/>
      <c r="W12" s="2298"/>
      <c r="X12" s="2298"/>
      <c r="Y12" s="2298"/>
      <c r="Z12" s="2298"/>
      <c r="AA12" s="2298"/>
      <c r="AB12" s="2298"/>
      <c r="AC12" s="2298"/>
      <c r="AD12" s="2298"/>
      <c r="AE12" s="2298"/>
      <c r="AF12" s="2298"/>
      <c r="AG12" s="2298"/>
      <c r="AH12" s="2298"/>
      <c r="AI12" s="2298"/>
      <c r="AJ12" s="2298"/>
      <c r="AK12" s="2298"/>
      <c r="AL12" s="2441"/>
      <c r="AM12" s="2441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</row>
    <row r="13" spans="1:53" ht="43.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222"/>
      <c r="Q13" s="2441"/>
      <c r="R13" s="2441"/>
      <c r="S13" s="2441"/>
      <c r="T13" s="2441"/>
      <c r="U13" s="2441"/>
      <c r="V13" s="2441"/>
      <c r="W13" s="2441"/>
      <c r="X13" s="2441"/>
      <c r="Y13" s="2441"/>
      <c r="Z13" s="2441"/>
      <c r="AA13" s="2441"/>
      <c r="AB13" s="2441"/>
      <c r="AC13" s="2441"/>
      <c r="AD13" s="2441"/>
      <c r="AE13" s="2441"/>
      <c r="AF13" s="2441"/>
      <c r="AG13" s="2441"/>
      <c r="AH13" s="2441"/>
      <c r="AI13" s="2441"/>
      <c r="AJ13" s="2441"/>
      <c r="AK13" s="2441"/>
      <c r="AL13" s="2441"/>
      <c r="AM13" s="2441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</row>
    <row r="14" spans="1:53" ht="33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222"/>
      <c r="Q14" s="2441"/>
      <c r="R14" s="2441"/>
      <c r="S14" s="2441"/>
      <c r="T14" s="2441"/>
      <c r="U14" s="2441"/>
      <c r="V14" s="2441"/>
      <c r="W14" s="2441"/>
      <c r="X14" s="2441"/>
      <c r="Y14" s="2441"/>
      <c r="Z14" s="2441"/>
      <c r="AA14" s="2441"/>
      <c r="AB14" s="2441"/>
      <c r="AC14" s="2441"/>
      <c r="AD14" s="2441"/>
      <c r="AE14" s="2441"/>
      <c r="AF14" s="2441"/>
      <c r="AG14" s="2441"/>
      <c r="AH14" s="2441"/>
      <c r="AI14" s="2441"/>
      <c r="AJ14" s="2441"/>
      <c r="AK14" s="2441"/>
      <c r="AL14" s="2441"/>
      <c r="AM14" s="2441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</row>
    <row r="15" spans="1:53" ht="31.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438"/>
      <c r="Q15" s="2439"/>
      <c r="R15" s="2439"/>
      <c r="S15" s="2439"/>
      <c r="T15" s="2439"/>
      <c r="U15" s="2439"/>
      <c r="V15" s="2439"/>
      <c r="W15" s="2439"/>
      <c r="X15" s="2439"/>
      <c r="Y15" s="2439"/>
      <c r="Z15" s="2439"/>
      <c r="AA15" s="2439"/>
      <c r="AB15" s="2439"/>
      <c r="AC15" s="2439"/>
      <c r="AD15" s="2439"/>
      <c r="AE15" s="2439"/>
      <c r="AF15" s="2439"/>
      <c r="AG15" s="2439"/>
      <c r="AH15" s="2439"/>
      <c r="AI15" s="2439"/>
      <c r="AJ15" s="2439"/>
      <c r="AK15" s="2439"/>
      <c r="AL15" s="2439"/>
      <c r="AM15" s="2439"/>
      <c r="AN15" s="2439"/>
      <c r="AO15" s="2439"/>
      <c r="AP15" s="2439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30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440"/>
      <c r="Q16" s="2220"/>
      <c r="R16" s="2220"/>
      <c r="S16" s="2220"/>
      <c r="T16" s="2220"/>
      <c r="U16" s="2220"/>
      <c r="V16" s="2220"/>
      <c r="W16" s="2220"/>
      <c r="X16" s="2220"/>
      <c r="Y16" s="2220"/>
      <c r="Z16" s="2220"/>
      <c r="AA16" s="2220"/>
      <c r="AB16" s="2220"/>
      <c r="AC16" s="2220"/>
      <c r="AD16" s="2220"/>
      <c r="AE16" s="2220"/>
      <c r="AF16" s="2220"/>
      <c r="AG16" s="2220"/>
      <c r="AH16" s="2220"/>
      <c r="AI16" s="2220"/>
      <c r="AJ16" s="2220"/>
      <c r="AK16" s="2220"/>
      <c r="AL16" s="2220"/>
      <c r="AM16" s="2220"/>
      <c r="AN16" s="2220"/>
      <c r="AO16" s="2220"/>
      <c r="AP16" s="2220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31.5" customHeight="1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223" t="s">
        <v>97</v>
      </c>
      <c r="Q17" s="2298"/>
      <c r="R17" s="2298"/>
      <c r="S17" s="2298"/>
      <c r="T17" s="2298"/>
      <c r="U17" s="2298"/>
      <c r="V17" s="2298"/>
      <c r="W17" s="2298"/>
      <c r="X17" s="2298"/>
      <c r="Y17" s="2298"/>
      <c r="Z17" s="2298"/>
      <c r="AA17" s="2298"/>
      <c r="AB17" s="2298"/>
      <c r="AC17" s="2298"/>
      <c r="AD17" s="2298"/>
      <c r="AE17" s="2298"/>
      <c r="AF17" s="2298"/>
      <c r="AG17" s="2298"/>
      <c r="AH17" s="2298"/>
      <c r="AI17" s="2298"/>
      <c r="AJ17" s="2298"/>
      <c r="AK17" s="2298"/>
      <c r="AL17" s="2441"/>
      <c r="AM17" s="2441"/>
      <c r="AN17" s="2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219"/>
      <c r="Q18" s="2220"/>
      <c r="R18" s="2220"/>
      <c r="S18" s="2220"/>
      <c r="T18" s="2220"/>
      <c r="U18" s="2220"/>
      <c r="V18" s="2220"/>
      <c r="W18" s="2220"/>
      <c r="X18" s="2220"/>
      <c r="Y18" s="2220"/>
      <c r="Z18" s="2220"/>
      <c r="AA18" s="2220"/>
      <c r="AB18" s="2220"/>
      <c r="AC18" s="2220"/>
      <c r="AD18" s="2220"/>
      <c r="AE18" s="2220"/>
      <c r="AF18" s="2220"/>
      <c r="AG18" s="2220"/>
      <c r="AH18" s="2220"/>
      <c r="AI18" s="2220"/>
      <c r="AJ18" s="2220"/>
      <c r="AK18" s="2220"/>
      <c r="AL18" s="2220"/>
      <c r="AM18" s="2220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138" t="s">
        <v>55</v>
      </c>
      <c r="B19" s="2138"/>
      <c r="C19" s="2138"/>
      <c r="D19" s="2138"/>
      <c r="E19" s="2138"/>
      <c r="F19" s="2138"/>
      <c r="G19" s="2138"/>
      <c r="H19" s="2138"/>
      <c r="I19" s="2138"/>
      <c r="J19" s="2138"/>
      <c r="K19" s="2138"/>
      <c r="L19" s="2138"/>
      <c r="M19" s="2138"/>
      <c r="N19" s="2138"/>
      <c r="O19" s="2138"/>
      <c r="P19" s="2138"/>
      <c r="Q19" s="2138"/>
      <c r="R19" s="2138"/>
      <c r="S19" s="2138"/>
      <c r="T19" s="2138"/>
      <c r="U19" s="2138"/>
      <c r="V19" s="2138"/>
      <c r="W19" s="2138"/>
      <c r="X19" s="2138"/>
      <c r="Y19" s="2138"/>
      <c r="Z19" s="2138"/>
      <c r="AA19" s="2138"/>
      <c r="AB19" s="2138"/>
      <c r="AC19" s="2138"/>
      <c r="AD19" s="2138"/>
      <c r="AE19" s="2138"/>
      <c r="AF19" s="2138"/>
      <c r="AG19" s="2138"/>
      <c r="AH19" s="2138"/>
      <c r="AI19" s="2138"/>
      <c r="AJ19" s="2138"/>
      <c r="AK19" s="2138"/>
      <c r="AL19" s="2138"/>
      <c r="AM19" s="2138"/>
      <c r="AN19" s="2138"/>
      <c r="AO19" s="2138"/>
      <c r="AP19" s="2138"/>
      <c r="AQ19" s="2138"/>
      <c r="AR19" s="2138"/>
      <c r="AS19" s="2138"/>
      <c r="AT19" s="2138"/>
      <c r="AU19" s="2138"/>
      <c r="AV19" s="2138"/>
      <c r="AW19" s="2138"/>
      <c r="AX19" s="2138"/>
      <c r="AY19" s="2138"/>
      <c r="AZ19" s="2138"/>
      <c r="BA19" s="2138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156" t="s">
        <v>3</v>
      </c>
      <c r="B21" s="2133" t="s">
        <v>4</v>
      </c>
      <c r="C21" s="2134"/>
      <c r="D21" s="2134"/>
      <c r="E21" s="2135"/>
      <c r="F21" s="2133" t="s">
        <v>5</v>
      </c>
      <c r="G21" s="2134"/>
      <c r="H21" s="2134"/>
      <c r="I21" s="2135"/>
      <c r="J21" s="2136" t="s">
        <v>6</v>
      </c>
      <c r="K21" s="2054"/>
      <c r="L21" s="2054"/>
      <c r="M21" s="2055"/>
      <c r="N21" s="2136" t="s">
        <v>7</v>
      </c>
      <c r="O21" s="2054"/>
      <c r="P21" s="2054"/>
      <c r="Q21" s="2054"/>
      <c r="R21" s="2055"/>
      <c r="S21" s="2136" t="s">
        <v>8</v>
      </c>
      <c r="T21" s="2137"/>
      <c r="U21" s="2137"/>
      <c r="V21" s="2137"/>
      <c r="W21" s="2055"/>
      <c r="X21" s="2133" t="s">
        <v>9</v>
      </c>
      <c r="Y21" s="2134"/>
      <c r="Z21" s="2134"/>
      <c r="AA21" s="2135"/>
      <c r="AB21" s="2133" t="s">
        <v>10</v>
      </c>
      <c r="AC21" s="2134"/>
      <c r="AD21" s="2134"/>
      <c r="AE21" s="2135"/>
      <c r="AF21" s="2133" t="s">
        <v>11</v>
      </c>
      <c r="AG21" s="2134"/>
      <c r="AH21" s="2134"/>
      <c r="AI21" s="2135"/>
      <c r="AJ21" s="2136" t="s">
        <v>12</v>
      </c>
      <c r="AK21" s="2054"/>
      <c r="AL21" s="2054"/>
      <c r="AM21" s="2054"/>
      <c r="AN21" s="2055"/>
      <c r="AO21" s="2133" t="s">
        <v>13</v>
      </c>
      <c r="AP21" s="2134"/>
      <c r="AQ21" s="2134"/>
      <c r="AR21" s="2135"/>
      <c r="AS21" s="2213" t="s">
        <v>14</v>
      </c>
      <c r="AT21" s="2214"/>
      <c r="AU21" s="2214"/>
      <c r="AV21" s="2214"/>
      <c r="AW21" s="2215"/>
      <c r="AX21" s="2133" t="s">
        <v>15</v>
      </c>
      <c r="AY21" s="2134"/>
      <c r="AZ21" s="2134"/>
      <c r="BA21" s="2135"/>
    </row>
    <row r="22" spans="1:53" ht="16.5" thickBot="1" x14ac:dyDescent="0.25">
      <c r="A22" s="2157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x14ac:dyDescent="0.3">
      <c r="A23" s="214">
        <v>1</v>
      </c>
      <c r="B23" s="194"/>
      <c r="C23" s="195"/>
      <c r="D23" s="195"/>
      <c r="E23" s="196"/>
      <c r="F23" s="194"/>
      <c r="G23" s="195"/>
      <c r="H23" s="195"/>
      <c r="I23" s="196"/>
      <c r="J23" s="194"/>
      <c r="K23" s="195"/>
      <c r="L23" s="195"/>
      <c r="M23" s="196"/>
      <c r="N23" s="194"/>
      <c r="O23" s="195"/>
      <c r="P23" s="195"/>
      <c r="Q23" s="210"/>
      <c r="R23" s="211"/>
      <c r="S23" s="220"/>
      <c r="T23" s="221"/>
      <c r="U23" s="221"/>
      <c r="V23" s="217"/>
      <c r="W23" s="218"/>
      <c r="X23" s="223"/>
      <c r="Y23" s="217"/>
      <c r="Z23" s="217"/>
      <c r="AA23" s="218"/>
      <c r="AB23" s="223"/>
      <c r="AC23" s="217"/>
      <c r="AD23" s="217"/>
      <c r="AE23" s="226"/>
      <c r="AF23" s="223"/>
      <c r="AG23" s="217"/>
      <c r="AH23" s="217"/>
      <c r="AI23" s="218"/>
      <c r="AJ23" s="223"/>
      <c r="AK23" s="217"/>
      <c r="AL23" s="217"/>
      <c r="AM23" s="217"/>
      <c r="AN23" s="218"/>
      <c r="AO23" s="220"/>
      <c r="AP23" s="221"/>
      <c r="AQ23" s="221"/>
      <c r="AR23" s="226"/>
      <c r="AS23" s="215"/>
      <c r="AT23" s="216"/>
      <c r="AU23" s="216"/>
      <c r="AV23" s="216"/>
      <c r="AW23" s="232"/>
      <c r="AX23" s="215"/>
      <c r="AY23" s="216"/>
      <c r="AZ23" s="216"/>
      <c r="BA23" s="224"/>
    </row>
    <row r="24" spans="1:53" ht="21.75" customHeight="1" x14ac:dyDescent="0.3">
      <c r="A24" s="212">
        <v>2</v>
      </c>
      <c r="B24" s="197"/>
      <c r="C24" s="198"/>
      <c r="D24" s="198"/>
      <c r="E24" s="199"/>
      <c r="F24" s="200"/>
      <c r="G24" s="12"/>
      <c r="H24" s="12"/>
      <c r="I24" s="201"/>
      <c r="J24" s="197"/>
      <c r="K24" s="198"/>
      <c r="L24" s="198"/>
      <c r="M24" s="199"/>
      <c r="N24" s="200"/>
      <c r="O24" s="12"/>
      <c r="P24" s="12"/>
      <c r="Q24" s="192"/>
      <c r="R24" s="193"/>
      <c r="S24" s="191"/>
      <c r="T24" s="192"/>
      <c r="U24" s="192"/>
      <c r="V24" s="12"/>
      <c r="W24" s="201"/>
      <c r="X24" s="200"/>
      <c r="Y24" s="12"/>
      <c r="Z24" s="12"/>
      <c r="AA24" s="201"/>
      <c r="AB24" s="200"/>
      <c r="AC24" s="12"/>
      <c r="AD24" s="12"/>
      <c r="AE24" s="193"/>
      <c r="AF24" s="200"/>
      <c r="AG24" s="12"/>
      <c r="AH24" s="12"/>
      <c r="AI24" s="201"/>
      <c r="AJ24" s="200"/>
      <c r="AK24" s="12"/>
      <c r="AL24" s="12"/>
      <c r="AM24" s="12"/>
      <c r="AN24" s="201"/>
      <c r="AO24" s="191"/>
      <c r="AP24" s="192"/>
      <c r="AQ24" s="192"/>
      <c r="AR24" s="193"/>
      <c r="AS24" s="219"/>
      <c r="AT24" s="9"/>
      <c r="AU24" s="9"/>
      <c r="AV24" s="9"/>
      <c r="AW24" s="227"/>
      <c r="AX24" s="219"/>
      <c r="AY24" s="9"/>
      <c r="AZ24" s="9"/>
      <c r="BA24" s="225"/>
    </row>
    <row r="25" spans="1:53" ht="22.5" customHeight="1" x14ac:dyDescent="0.3">
      <c r="A25" s="212">
        <v>3</v>
      </c>
      <c r="B25" s="200"/>
      <c r="C25" s="12"/>
      <c r="D25" s="12"/>
      <c r="E25" s="201"/>
      <c r="F25" s="200"/>
      <c r="G25" s="12"/>
      <c r="H25" s="12"/>
      <c r="I25" s="201"/>
      <c r="J25" s="200"/>
      <c r="K25" s="12"/>
      <c r="L25" s="12"/>
      <c r="M25" s="201"/>
      <c r="N25" s="200"/>
      <c r="O25" s="12"/>
      <c r="P25" s="12"/>
      <c r="Q25" s="192"/>
      <c r="R25" s="193"/>
      <c r="S25" s="191"/>
      <c r="T25" s="192"/>
      <c r="U25" s="192"/>
      <c r="V25" s="12"/>
      <c r="W25" s="201"/>
      <c r="X25" s="200"/>
      <c r="Y25" s="12"/>
      <c r="Z25" s="12"/>
      <c r="AA25" s="201"/>
      <c r="AB25" s="200"/>
      <c r="AC25" s="12"/>
      <c r="AD25" s="12"/>
      <c r="AE25" s="193"/>
      <c r="AF25" s="200"/>
      <c r="AG25" s="12"/>
      <c r="AH25" s="12"/>
      <c r="AI25" s="201"/>
      <c r="AJ25" s="200"/>
      <c r="AK25" s="12"/>
      <c r="AL25" s="12"/>
      <c r="AM25" s="12"/>
      <c r="AN25" s="201"/>
      <c r="AO25" s="191"/>
      <c r="AP25" s="192"/>
      <c r="AQ25" s="192"/>
      <c r="AR25" s="193"/>
      <c r="AS25" s="219"/>
      <c r="AT25" s="9"/>
      <c r="AU25" s="9"/>
      <c r="AV25" s="9"/>
      <c r="AW25" s="227"/>
      <c r="AX25" s="219"/>
      <c r="AY25" s="9"/>
      <c r="AZ25" s="9"/>
      <c r="BA25" s="225"/>
    </row>
    <row r="26" spans="1:53" ht="23.25" customHeight="1" x14ac:dyDescent="0.3">
      <c r="A26" s="212">
        <v>4</v>
      </c>
      <c r="B26" s="197"/>
      <c r="C26" s="198"/>
      <c r="D26" s="198"/>
      <c r="E26" s="199"/>
      <c r="F26" s="200"/>
      <c r="G26" s="12"/>
      <c r="H26" s="12"/>
      <c r="I26" s="201"/>
      <c r="J26" s="197"/>
      <c r="K26" s="198"/>
      <c r="L26" s="198"/>
      <c r="M26" s="199"/>
      <c r="N26" s="200"/>
      <c r="O26" s="12"/>
      <c r="P26" s="12"/>
      <c r="Q26" s="192"/>
      <c r="R26" s="193"/>
      <c r="S26" s="191"/>
      <c r="T26" s="192"/>
      <c r="U26" s="192"/>
      <c r="V26" s="12"/>
      <c r="W26" s="201"/>
      <c r="X26" s="200"/>
      <c r="Y26" s="12"/>
      <c r="Z26" s="12"/>
      <c r="AA26" s="201"/>
      <c r="AB26" s="200"/>
      <c r="AC26" s="12"/>
      <c r="AD26" s="12"/>
      <c r="AE26" s="193"/>
      <c r="AF26" s="200"/>
      <c r="AG26" s="12"/>
      <c r="AH26" s="12"/>
      <c r="AI26" s="201"/>
      <c r="AJ26" s="200"/>
      <c r="AK26" s="12"/>
      <c r="AL26" s="12"/>
      <c r="AM26" s="12"/>
      <c r="AN26" s="201"/>
      <c r="AO26" s="191"/>
      <c r="AP26" s="192"/>
      <c r="AQ26" s="192"/>
      <c r="AR26" s="193"/>
      <c r="AS26" s="219"/>
      <c r="AT26" s="9"/>
      <c r="AU26" s="9"/>
      <c r="AV26" s="9"/>
      <c r="AW26" s="227"/>
      <c r="AX26" s="219"/>
      <c r="AY26" s="9"/>
      <c r="AZ26" s="9"/>
      <c r="BA26" s="225"/>
    </row>
    <row r="27" spans="1:53" ht="18.75" hidden="1" x14ac:dyDescent="0.3">
      <c r="A27" s="212"/>
      <c r="B27" s="191"/>
      <c r="C27" s="192"/>
      <c r="D27" s="192"/>
      <c r="E27" s="193"/>
      <c r="F27" s="191"/>
      <c r="G27" s="192"/>
      <c r="H27" s="192"/>
      <c r="I27" s="193"/>
      <c r="J27" s="191"/>
      <c r="K27" s="192"/>
      <c r="L27" s="192"/>
      <c r="M27" s="193"/>
      <c r="N27" s="191"/>
      <c r="O27" s="192"/>
      <c r="P27" s="192"/>
      <c r="Q27" s="192"/>
      <c r="R27" s="193"/>
      <c r="S27" s="191"/>
      <c r="T27" s="192"/>
      <c r="U27" s="192"/>
      <c r="V27" s="12"/>
      <c r="W27" s="201"/>
      <c r="X27" s="200"/>
      <c r="Y27" s="12"/>
      <c r="Z27" s="12"/>
      <c r="AA27" s="201"/>
      <c r="AB27" s="200"/>
      <c r="AC27" s="12"/>
      <c r="AD27" s="12"/>
      <c r="AE27" s="193"/>
      <c r="AF27" s="200"/>
      <c r="AG27" s="12"/>
      <c r="AH27" s="12"/>
      <c r="AI27" s="201"/>
      <c r="AJ27" s="200"/>
      <c r="AK27" s="12"/>
      <c r="AL27" s="12"/>
      <c r="AM27" s="12"/>
      <c r="AN27" s="201"/>
      <c r="AO27" s="191"/>
      <c r="AP27" s="192"/>
      <c r="AQ27" s="192"/>
      <c r="AR27" s="193"/>
      <c r="AS27" s="219"/>
      <c r="AT27" s="9"/>
      <c r="AU27" s="9"/>
      <c r="AV27" s="9"/>
      <c r="AW27" s="227"/>
      <c r="AX27" s="219"/>
      <c r="AY27" s="9"/>
      <c r="AZ27" s="9"/>
      <c r="BA27" s="225"/>
    </row>
    <row r="28" spans="1:53" ht="18.75" hidden="1" x14ac:dyDescent="0.3">
      <c r="A28" s="212"/>
      <c r="B28" s="191"/>
      <c r="C28" s="192"/>
      <c r="D28" s="192"/>
      <c r="E28" s="193"/>
      <c r="F28" s="191"/>
      <c r="G28" s="192"/>
      <c r="H28" s="192"/>
      <c r="I28" s="193"/>
      <c r="J28" s="191"/>
      <c r="K28" s="192"/>
      <c r="L28" s="192"/>
      <c r="M28" s="193"/>
      <c r="N28" s="191"/>
      <c r="O28" s="192"/>
      <c r="P28" s="192"/>
      <c r="Q28" s="192"/>
      <c r="R28" s="193"/>
      <c r="S28" s="191"/>
      <c r="T28" s="192"/>
      <c r="U28" s="192"/>
      <c r="V28" s="12"/>
      <c r="W28" s="201"/>
      <c r="X28" s="200"/>
      <c r="Y28" s="12"/>
      <c r="Z28" s="12"/>
      <c r="AA28" s="201"/>
      <c r="AB28" s="200"/>
      <c r="AC28" s="12"/>
      <c r="AD28" s="12"/>
      <c r="AE28" s="193"/>
      <c r="AF28" s="200"/>
      <c r="AG28" s="12"/>
      <c r="AH28" s="229"/>
      <c r="AI28" s="228"/>
      <c r="AJ28" s="200"/>
      <c r="AK28" s="12"/>
      <c r="AL28" s="12"/>
      <c r="AM28" s="12"/>
      <c r="AN28" s="201"/>
      <c r="AO28" s="191"/>
      <c r="AP28" s="192"/>
      <c r="AQ28" s="192"/>
      <c r="AR28" s="193"/>
      <c r="AS28" s="219"/>
      <c r="AT28" s="9"/>
      <c r="AU28" s="9"/>
      <c r="AV28" s="9"/>
      <c r="AW28" s="227"/>
      <c r="AX28" s="219"/>
      <c r="AY28" s="9"/>
      <c r="AZ28" s="9"/>
      <c r="BA28" s="225"/>
    </row>
    <row r="29" spans="1:53" ht="30.75" hidden="1" customHeight="1" thickBot="1" x14ac:dyDescent="0.35">
      <c r="A29" s="213"/>
      <c r="B29" s="202"/>
      <c r="C29" s="203"/>
      <c r="D29" s="203"/>
      <c r="E29" s="204"/>
      <c r="F29" s="205"/>
      <c r="G29" s="206"/>
      <c r="H29" s="206"/>
      <c r="I29" s="207"/>
      <c r="J29" s="202"/>
      <c r="K29" s="203"/>
      <c r="L29" s="203"/>
      <c r="M29" s="204"/>
      <c r="N29" s="205"/>
      <c r="O29" s="206"/>
      <c r="P29" s="206"/>
      <c r="Q29" s="208"/>
      <c r="R29" s="209"/>
      <c r="S29" s="222"/>
      <c r="T29" s="208"/>
      <c r="U29" s="208"/>
      <c r="V29" s="206"/>
      <c r="W29" s="207"/>
      <c r="X29" s="205"/>
      <c r="Y29" s="206"/>
      <c r="Z29" s="206"/>
      <c r="AA29" s="207"/>
      <c r="AB29" s="205"/>
      <c r="AC29" s="206"/>
      <c r="AD29" s="206"/>
      <c r="AE29" s="209"/>
      <c r="AF29" s="442"/>
      <c r="AG29" s="443"/>
      <c r="AH29" s="443"/>
      <c r="AI29" s="444"/>
      <c r="AJ29" s="442"/>
      <c r="AK29" s="443"/>
      <c r="AL29" s="443"/>
      <c r="AM29" s="443"/>
      <c r="AN29" s="209"/>
      <c r="AO29" s="222"/>
      <c r="AP29" s="230"/>
      <c r="AQ29" s="230"/>
      <c r="AR29" s="231"/>
      <c r="AS29" s="2442"/>
      <c r="AT29" s="2443"/>
      <c r="AU29" s="2443"/>
      <c r="AV29" s="2443"/>
      <c r="AW29" s="2443"/>
      <c r="AX29" s="2443"/>
      <c r="AY29" s="2443"/>
      <c r="AZ29" s="2443"/>
      <c r="BA29" s="2444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 t="s">
        <v>47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20.25" x14ac:dyDescent="0.3">
      <c r="A31" s="2212" t="s">
        <v>98</v>
      </c>
      <c r="B31" s="2212"/>
      <c r="C31" s="2212"/>
      <c r="D31" s="2212"/>
      <c r="E31" s="2212"/>
      <c r="F31" s="2212"/>
      <c r="G31" s="2212"/>
      <c r="H31" s="2212"/>
      <c r="I31" s="2212"/>
      <c r="J31" s="2167"/>
      <c r="K31" s="2167"/>
      <c r="L31" s="2167"/>
      <c r="M31" s="2167"/>
      <c r="N31" s="2167"/>
      <c r="O31" s="2167"/>
      <c r="P31" s="2167"/>
      <c r="Q31" s="2167"/>
      <c r="R31" s="2167"/>
      <c r="S31" s="2167"/>
      <c r="T31" s="2167"/>
      <c r="U31" s="2167"/>
      <c r="V31" s="2167"/>
      <c r="W31" s="2167"/>
      <c r="X31" s="2167"/>
      <c r="Y31" s="2167"/>
      <c r="Z31" s="2167"/>
      <c r="AA31" s="2167"/>
      <c r="AB31" s="2167"/>
      <c r="AC31" s="2167"/>
      <c r="AD31" s="2167"/>
      <c r="AE31" s="2167"/>
      <c r="AF31" s="2167"/>
      <c r="AG31" s="2167"/>
      <c r="AH31" s="2167"/>
      <c r="AI31" s="2167"/>
      <c r="AJ31" s="2167"/>
      <c r="AK31" s="2167"/>
      <c r="AL31" s="2167"/>
      <c r="AM31" s="2167"/>
      <c r="AN31" s="2167"/>
      <c r="AO31" s="2167"/>
      <c r="AP31" s="2167"/>
      <c r="AQ31" s="2167"/>
      <c r="AR31" s="2167"/>
      <c r="AS31" s="2167"/>
      <c r="AT31" s="2167"/>
      <c r="AU31" s="2167"/>
      <c r="AV31" s="99"/>
      <c r="AW31" s="99"/>
      <c r="AX31" s="99"/>
      <c r="AY31" s="99"/>
      <c r="AZ31" s="99"/>
      <c r="BA31" s="1"/>
    </row>
    <row r="32" spans="1:53" ht="15.75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9"/>
      <c r="AW32" s="99"/>
      <c r="AX32" s="99"/>
      <c r="AY32" s="99"/>
      <c r="AZ32" s="99"/>
      <c r="BA32" s="1"/>
    </row>
    <row r="33" spans="1:53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99"/>
      <c r="AW33" s="99"/>
      <c r="AX33" s="99"/>
      <c r="AY33" s="99"/>
      <c r="AZ33" s="99"/>
      <c r="BA33" s="1"/>
    </row>
    <row r="34" spans="1:53" ht="20.25" customHeight="1" x14ac:dyDescent="0.3">
      <c r="A34" s="101" t="s">
        <v>302</v>
      </c>
      <c r="B34" s="2250" t="s">
        <v>218</v>
      </c>
      <c r="C34" s="2251"/>
      <c r="D34" s="2251"/>
      <c r="E34" s="2251"/>
      <c r="F34" s="2251"/>
      <c r="G34" s="2251"/>
      <c r="H34" s="2251"/>
      <c r="I34" s="2251"/>
      <c r="J34" s="2251"/>
      <c r="K34" s="2251"/>
      <c r="L34" s="2251"/>
      <c r="M34" s="2251"/>
      <c r="N34" s="2251"/>
      <c r="O34" s="2251"/>
      <c r="P34" s="2251"/>
      <c r="Q34" s="2251"/>
      <c r="R34" s="2251"/>
      <c r="S34" s="2251"/>
      <c r="T34" s="2251"/>
      <c r="U34" s="2251"/>
      <c r="V34" s="2251"/>
      <c r="W34" s="2251"/>
      <c r="X34" s="2251"/>
      <c r="Y34" s="2251"/>
      <c r="Z34" s="2251"/>
      <c r="AA34" s="2251"/>
      <c r="AB34" s="2251"/>
      <c r="AC34" s="2251"/>
      <c r="AD34" s="2251"/>
      <c r="AE34" s="2251"/>
      <c r="AF34" s="2251"/>
      <c r="AG34" s="2251"/>
      <c r="AH34" s="2251"/>
      <c r="AI34" s="2251"/>
      <c r="AJ34" s="2251"/>
      <c r="AK34" s="2251"/>
      <c r="AL34" s="2251"/>
      <c r="AM34" s="2251"/>
      <c r="AN34" s="2251"/>
      <c r="AO34" s="2251"/>
      <c r="AP34" s="2251"/>
      <c r="AQ34" s="2251"/>
      <c r="AR34" s="2251"/>
      <c r="AS34" s="2251"/>
      <c r="AT34" s="2251"/>
      <c r="AU34" s="2251"/>
      <c r="AV34" s="2251"/>
      <c r="AW34" s="2251"/>
      <c r="AX34" s="2251"/>
      <c r="AY34" s="2251"/>
      <c r="AZ34" s="2251"/>
      <c r="BA34" s="2251"/>
    </row>
    <row r="35" spans="1:53" ht="15" customHeight="1" x14ac:dyDescent="0.3">
      <c r="A35" s="102"/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2"/>
    </row>
    <row r="36" spans="1:53" ht="29.25" customHeight="1" x14ac:dyDescent="0.2">
      <c r="A36" s="2139" t="s">
        <v>3</v>
      </c>
      <c r="B36" s="2140"/>
      <c r="C36" s="2148" t="s">
        <v>20</v>
      </c>
      <c r="D36" s="2149"/>
      <c r="E36" s="2149"/>
      <c r="F36" s="2140"/>
      <c r="G36" s="2163" t="s">
        <v>21</v>
      </c>
      <c r="H36" s="2149"/>
      <c r="I36" s="2140"/>
      <c r="J36" s="2163" t="s">
        <v>22</v>
      </c>
      <c r="K36" s="2149"/>
      <c r="L36" s="2149"/>
      <c r="M36" s="2140"/>
      <c r="N36" s="2163" t="s">
        <v>99</v>
      </c>
      <c r="O36" s="2149"/>
      <c r="P36" s="2140"/>
      <c r="Q36" s="2163" t="s">
        <v>100</v>
      </c>
      <c r="R36" s="2164"/>
      <c r="S36" s="2165"/>
      <c r="T36" s="2163" t="s">
        <v>101</v>
      </c>
      <c r="U36" s="2149"/>
      <c r="V36" s="2140"/>
      <c r="W36" s="2163" t="s">
        <v>102</v>
      </c>
      <c r="X36" s="2149"/>
      <c r="Y36" s="2140"/>
      <c r="Z36" s="104"/>
      <c r="AA36" s="2447" t="s">
        <v>103</v>
      </c>
      <c r="AB36" s="2448"/>
      <c r="AC36" s="2448"/>
      <c r="AD36" s="2448"/>
      <c r="AE36" s="2448"/>
      <c r="AF36" s="2163" t="s">
        <v>25</v>
      </c>
      <c r="AG36" s="2274"/>
      <c r="AH36" s="2275"/>
      <c r="AI36" s="2163" t="s">
        <v>104</v>
      </c>
      <c r="AJ36" s="2149"/>
      <c r="AK36" s="2275"/>
      <c r="AL36" s="105"/>
      <c r="AM36" s="2302" t="s">
        <v>105</v>
      </c>
      <c r="AN36" s="2303"/>
      <c r="AO36" s="2304"/>
      <c r="AP36" s="2281" t="s">
        <v>106</v>
      </c>
      <c r="AQ36" s="2279"/>
      <c r="AR36" s="2279"/>
      <c r="AS36" s="2279"/>
      <c r="AT36" s="2279"/>
      <c r="AU36" s="2279"/>
      <c r="AV36" s="2279"/>
      <c r="AW36" s="2279"/>
      <c r="AX36" s="2279" t="s">
        <v>25</v>
      </c>
      <c r="AY36" s="2279"/>
      <c r="AZ36" s="2279"/>
      <c r="BA36" s="2280"/>
    </row>
    <row r="37" spans="1:53" ht="17.25" customHeight="1" x14ac:dyDescent="0.2">
      <c r="A37" s="2141"/>
      <c r="B37" s="2142"/>
      <c r="C37" s="2141"/>
      <c r="D37" s="2150"/>
      <c r="E37" s="2150"/>
      <c r="F37" s="2142"/>
      <c r="G37" s="2141"/>
      <c r="H37" s="2150"/>
      <c r="I37" s="2142"/>
      <c r="J37" s="2141"/>
      <c r="K37" s="2150"/>
      <c r="L37" s="2150"/>
      <c r="M37" s="2142"/>
      <c r="N37" s="2141"/>
      <c r="O37" s="2150"/>
      <c r="P37" s="2142"/>
      <c r="Q37" s="2166"/>
      <c r="R37" s="2167"/>
      <c r="S37" s="2168"/>
      <c r="T37" s="2141"/>
      <c r="U37" s="2150"/>
      <c r="V37" s="2142"/>
      <c r="W37" s="2141"/>
      <c r="X37" s="2150"/>
      <c r="Y37" s="2142"/>
      <c r="Z37" s="104"/>
      <c r="AA37" s="2448"/>
      <c r="AB37" s="2448"/>
      <c r="AC37" s="2448"/>
      <c r="AD37" s="2448"/>
      <c r="AE37" s="2448"/>
      <c r="AF37" s="2276"/>
      <c r="AG37" s="2277"/>
      <c r="AH37" s="2278"/>
      <c r="AI37" s="2143"/>
      <c r="AJ37" s="2151"/>
      <c r="AK37" s="2278"/>
      <c r="AL37" s="106"/>
      <c r="AM37" s="2305"/>
      <c r="AN37" s="2306"/>
      <c r="AO37" s="2307"/>
      <c r="AP37" s="2281"/>
      <c r="AQ37" s="2279"/>
      <c r="AR37" s="2279"/>
      <c r="AS37" s="2279"/>
      <c r="AT37" s="2279"/>
      <c r="AU37" s="2279"/>
      <c r="AV37" s="2279"/>
      <c r="AW37" s="2279"/>
      <c r="AX37" s="2279"/>
      <c r="AY37" s="2279"/>
      <c r="AZ37" s="2279"/>
      <c r="BA37" s="2280"/>
    </row>
    <row r="38" spans="1:53" ht="75" customHeight="1" x14ac:dyDescent="0.2">
      <c r="A38" s="2143"/>
      <c r="B38" s="2144"/>
      <c r="C38" s="2143"/>
      <c r="D38" s="2151"/>
      <c r="E38" s="2151"/>
      <c r="F38" s="2144"/>
      <c r="G38" s="2143"/>
      <c r="H38" s="2151"/>
      <c r="I38" s="2144"/>
      <c r="J38" s="2143"/>
      <c r="K38" s="2151"/>
      <c r="L38" s="2151"/>
      <c r="M38" s="2144"/>
      <c r="N38" s="2143"/>
      <c r="O38" s="2151"/>
      <c r="P38" s="2144"/>
      <c r="Q38" s="2169"/>
      <c r="R38" s="2170"/>
      <c r="S38" s="2171"/>
      <c r="T38" s="2143"/>
      <c r="U38" s="2151"/>
      <c r="V38" s="2144"/>
      <c r="W38" s="2143"/>
      <c r="X38" s="2151"/>
      <c r="Y38" s="2144"/>
      <c r="Z38" s="104"/>
      <c r="AA38" s="2315"/>
      <c r="AB38" s="2316"/>
      <c r="AC38" s="2316"/>
      <c r="AD38" s="2316"/>
      <c r="AE38" s="2317"/>
      <c r="AF38" s="2284"/>
      <c r="AG38" s="2285"/>
      <c r="AH38" s="2286"/>
      <c r="AI38" s="2284"/>
      <c r="AJ38" s="2321"/>
      <c r="AK38" s="2286"/>
      <c r="AL38" s="106"/>
      <c r="AM38" s="2305"/>
      <c r="AN38" s="2306"/>
      <c r="AO38" s="2307"/>
      <c r="AP38" s="2281"/>
      <c r="AQ38" s="2279"/>
      <c r="AR38" s="2279"/>
      <c r="AS38" s="2279"/>
      <c r="AT38" s="2279"/>
      <c r="AU38" s="2279"/>
      <c r="AV38" s="2279"/>
      <c r="AW38" s="2279"/>
      <c r="AX38" s="2279"/>
      <c r="AY38" s="2279"/>
      <c r="AZ38" s="2279"/>
      <c r="BA38" s="2280"/>
    </row>
    <row r="39" spans="1:53" ht="20.25" x14ac:dyDescent="0.3">
      <c r="A39" s="2445">
        <v>1</v>
      </c>
      <c r="B39" s="2446"/>
      <c r="C39" s="2145"/>
      <c r="D39" s="2146"/>
      <c r="E39" s="2146"/>
      <c r="F39" s="2147"/>
      <c r="G39" s="2145"/>
      <c r="H39" s="2146"/>
      <c r="I39" s="2147"/>
      <c r="J39" s="2145"/>
      <c r="K39" s="2146"/>
      <c r="L39" s="2146"/>
      <c r="M39" s="2147"/>
      <c r="N39" s="2145"/>
      <c r="O39" s="2146"/>
      <c r="P39" s="2147"/>
      <c r="Q39" s="2458"/>
      <c r="R39" s="2189"/>
      <c r="S39" s="2190"/>
      <c r="T39" s="2145"/>
      <c r="U39" s="2146"/>
      <c r="V39" s="2147"/>
      <c r="W39" s="2145"/>
      <c r="X39" s="2146"/>
      <c r="Y39" s="2319"/>
      <c r="Z39" s="104"/>
      <c r="AA39" s="2252"/>
      <c r="AB39" s="2253"/>
      <c r="AC39" s="2253"/>
      <c r="AD39" s="2253"/>
      <c r="AE39" s="2254"/>
      <c r="AF39" s="2241"/>
      <c r="AG39" s="2164"/>
      <c r="AH39" s="2165"/>
      <c r="AI39" s="2241"/>
      <c r="AJ39" s="2149"/>
      <c r="AK39" s="2275"/>
      <c r="AL39" s="106"/>
      <c r="AM39" s="2308"/>
      <c r="AN39" s="2309"/>
      <c r="AO39" s="2310"/>
      <c r="AP39" s="2282"/>
      <c r="AQ39" s="2283"/>
      <c r="AR39" s="2283"/>
      <c r="AS39" s="2283"/>
      <c r="AT39" s="2283"/>
      <c r="AU39" s="2283"/>
      <c r="AV39" s="2283"/>
      <c r="AW39" s="2283"/>
      <c r="AX39" s="2279"/>
      <c r="AY39" s="2279"/>
      <c r="AZ39" s="2279"/>
      <c r="BA39" s="2280"/>
    </row>
    <row r="40" spans="1:53" ht="20.25" x14ac:dyDescent="0.3">
      <c r="A40" s="2455">
        <v>2</v>
      </c>
      <c r="B40" s="2456"/>
      <c r="C40" s="2145"/>
      <c r="D40" s="2146"/>
      <c r="E40" s="2146"/>
      <c r="F40" s="2147"/>
      <c r="G40" s="2145"/>
      <c r="H40" s="2146"/>
      <c r="I40" s="2147"/>
      <c r="J40" s="2145"/>
      <c r="K40" s="2146"/>
      <c r="L40" s="2146"/>
      <c r="M40" s="2147"/>
      <c r="N40" s="2145"/>
      <c r="O40" s="2146"/>
      <c r="P40" s="2147"/>
      <c r="Q40" s="2188"/>
      <c r="R40" s="2189"/>
      <c r="S40" s="2190"/>
      <c r="T40" s="2145"/>
      <c r="U40" s="2146"/>
      <c r="V40" s="2147"/>
      <c r="W40" s="2145"/>
      <c r="X40" s="2146"/>
      <c r="Y40" s="2319"/>
      <c r="Z40" s="104"/>
      <c r="AA40" s="2255"/>
      <c r="AB40" s="2256"/>
      <c r="AC40" s="2256"/>
      <c r="AD40" s="2256"/>
      <c r="AE40" s="2257"/>
      <c r="AF40" s="2239"/>
      <c r="AG40" s="1974"/>
      <c r="AH40" s="2240"/>
      <c r="AI40" s="2247"/>
      <c r="AJ40" s="2248"/>
      <c r="AK40" s="2249"/>
      <c r="AL40" s="106"/>
      <c r="AM40" s="2241" t="s">
        <v>23</v>
      </c>
      <c r="AN40" s="2242"/>
      <c r="AO40" s="2243"/>
      <c r="AP40" s="2234" t="s">
        <v>76</v>
      </c>
      <c r="AQ40" s="2287"/>
      <c r="AR40" s="2287"/>
      <c r="AS40" s="2287"/>
      <c r="AT40" s="2287"/>
      <c r="AU40" s="2287"/>
      <c r="AV40" s="2287"/>
      <c r="AW40" s="2288"/>
      <c r="AX40" s="2234"/>
      <c r="AY40" s="2235"/>
      <c r="AZ40" s="2235"/>
      <c r="BA40" s="2236"/>
    </row>
    <row r="41" spans="1:53" ht="20.25" customHeight="1" x14ac:dyDescent="0.3">
      <c r="A41" s="2455">
        <v>3</v>
      </c>
      <c r="B41" s="2456"/>
      <c r="C41" s="2145"/>
      <c r="D41" s="2146"/>
      <c r="E41" s="2146"/>
      <c r="F41" s="2147"/>
      <c r="G41" s="2160"/>
      <c r="H41" s="2161"/>
      <c r="I41" s="2162"/>
      <c r="J41" s="2160"/>
      <c r="K41" s="2161"/>
      <c r="L41" s="2161"/>
      <c r="M41" s="2162"/>
      <c r="N41" s="2160"/>
      <c r="O41" s="2161"/>
      <c r="P41" s="2162"/>
      <c r="Q41" s="2458"/>
      <c r="R41" s="2189"/>
      <c r="S41" s="2190"/>
      <c r="T41" s="2160"/>
      <c r="U41" s="2161"/>
      <c r="V41" s="2162"/>
      <c r="W41" s="2145"/>
      <c r="X41" s="2146"/>
      <c r="Y41" s="2319"/>
      <c r="Z41" s="104"/>
      <c r="AA41" s="2252"/>
      <c r="AB41" s="2253"/>
      <c r="AC41" s="2253"/>
      <c r="AD41" s="2253"/>
      <c r="AE41" s="2254"/>
      <c r="AF41" s="2241"/>
      <c r="AG41" s="2164"/>
      <c r="AH41" s="2165"/>
      <c r="AI41" s="2241"/>
      <c r="AJ41" s="2149"/>
      <c r="AK41" s="2275"/>
      <c r="AL41" s="107"/>
      <c r="AM41" s="2244"/>
      <c r="AN41" s="2245"/>
      <c r="AO41" s="2246"/>
      <c r="AP41" s="2289"/>
      <c r="AQ41" s="2290"/>
      <c r="AR41" s="2290"/>
      <c r="AS41" s="2290"/>
      <c r="AT41" s="2290"/>
      <c r="AU41" s="2290"/>
      <c r="AV41" s="2290"/>
      <c r="AW41" s="2291"/>
      <c r="AX41" s="2237"/>
      <c r="AY41" s="2220"/>
      <c r="AZ41" s="2220"/>
      <c r="BA41" s="2238"/>
    </row>
    <row r="42" spans="1:53" ht="20.25" x14ac:dyDescent="0.3">
      <c r="A42" s="2455">
        <v>4</v>
      </c>
      <c r="B42" s="2456"/>
      <c r="C42" s="2145"/>
      <c r="D42" s="2146"/>
      <c r="E42" s="2146"/>
      <c r="F42" s="2147"/>
      <c r="G42" s="2160"/>
      <c r="H42" s="2161"/>
      <c r="I42" s="2162"/>
      <c r="J42" s="2160"/>
      <c r="K42" s="2161"/>
      <c r="L42" s="2161"/>
      <c r="M42" s="2162"/>
      <c r="N42" s="2160"/>
      <c r="O42" s="2161"/>
      <c r="P42" s="2162"/>
      <c r="Q42" s="2188"/>
      <c r="R42" s="2189"/>
      <c r="S42" s="2190"/>
      <c r="T42" s="2160"/>
      <c r="U42" s="2161"/>
      <c r="V42" s="2162"/>
      <c r="W42" s="2160"/>
      <c r="X42" s="2161"/>
      <c r="Y42" s="2299"/>
      <c r="Z42" s="104"/>
      <c r="AA42" s="2255"/>
      <c r="AB42" s="2256"/>
      <c r="AC42" s="2256"/>
      <c r="AD42" s="2256"/>
      <c r="AE42" s="2257"/>
      <c r="AF42" s="2239"/>
      <c r="AG42" s="1974"/>
      <c r="AH42" s="2240"/>
      <c r="AI42" s="2247"/>
      <c r="AJ42" s="2248"/>
      <c r="AK42" s="2249"/>
      <c r="AL42" s="107"/>
      <c r="AM42" s="2244"/>
      <c r="AN42" s="2245"/>
      <c r="AO42" s="2246"/>
      <c r="AP42" s="2289"/>
      <c r="AQ42" s="2290"/>
      <c r="AR42" s="2290"/>
      <c r="AS42" s="2290"/>
      <c r="AT42" s="2290"/>
      <c r="AU42" s="2290"/>
      <c r="AV42" s="2290"/>
      <c r="AW42" s="2291"/>
      <c r="AX42" s="2237"/>
      <c r="AY42" s="2220"/>
      <c r="AZ42" s="2220"/>
      <c r="BA42" s="2238"/>
    </row>
    <row r="43" spans="1:53" ht="20.25" x14ac:dyDescent="0.3">
      <c r="A43" s="2455"/>
      <c r="B43" s="2456"/>
      <c r="C43" s="2145"/>
      <c r="D43" s="2146"/>
      <c r="E43" s="2146"/>
      <c r="F43" s="2147"/>
      <c r="G43" s="2160"/>
      <c r="H43" s="2161"/>
      <c r="I43" s="2162"/>
      <c r="J43" s="2160"/>
      <c r="K43" s="2161"/>
      <c r="L43" s="2161"/>
      <c r="M43" s="2162"/>
      <c r="N43" s="2160"/>
      <c r="O43" s="2161"/>
      <c r="P43" s="2162"/>
      <c r="Q43" s="2188"/>
      <c r="R43" s="2189"/>
      <c r="S43" s="2190"/>
      <c r="T43" s="2160"/>
      <c r="U43" s="2161"/>
      <c r="V43" s="2162"/>
      <c r="W43" s="2160"/>
      <c r="X43" s="2161"/>
      <c r="Y43" s="2299"/>
      <c r="Z43" s="104"/>
      <c r="AA43" s="2461"/>
      <c r="AB43" s="2462"/>
      <c r="AC43" s="2462"/>
      <c r="AD43" s="2462"/>
      <c r="AE43" s="2463"/>
      <c r="AF43" s="2241"/>
      <c r="AG43" s="2242"/>
      <c r="AH43" s="2243"/>
      <c r="AI43" s="2457"/>
      <c r="AJ43" s="2242"/>
      <c r="AK43" s="2243"/>
      <c r="AL43" s="108"/>
      <c r="AM43" s="2244"/>
      <c r="AN43" s="2245"/>
      <c r="AO43" s="2246"/>
      <c r="AP43" s="2289"/>
      <c r="AQ43" s="2290"/>
      <c r="AR43" s="2290"/>
      <c r="AS43" s="2290"/>
      <c r="AT43" s="2290"/>
      <c r="AU43" s="2290"/>
      <c r="AV43" s="2290"/>
      <c r="AW43" s="2291"/>
      <c r="AX43" s="2237"/>
      <c r="AY43" s="2220"/>
      <c r="AZ43" s="2220"/>
      <c r="BA43" s="2238"/>
    </row>
    <row r="44" spans="1:53" ht="20.25" customHeight="1" x14ac:dyDescent="0.3">
      <c r="A44" s="2455"/>
      <c r="B44" s="2456"/>
      <c r="C44" s="2145"/>
      <c r="D44" s="2146"/>
      <c r="E44" s="2146"/>
      <c r="F44" s="2147"/>
      <c r="G44" s="2160"/>
      <c r="H44" s="2161"/>
      <c r="I44" s="2162"/>
      <c r="J44" s="2160"/>
      <c r="K44" s="2161"/>
      <c r="L44" s="2161"/>
      <c r="M44" s="2162"/>
      <c r="N44" s="2160"/>
      <c r="O44" s="2161"/>
      <c r="P44" s="2162"/>
      <c r="Q44" s="2449"/>
      <c r="R44" s="2189"/>
      <c r="S44" s="2190"/>
      <c r="T44" s="2450"/>
      <c r="U44" s="2161"/>
      <c r="V44" s="2162"/>
      <c r="W44" s="2145"/>
      <c r="X44" s="2146"/>
      <c r="Y44" s="2319"/>
      <c r="Z44" s="104"/>
      <c r="AA44" s="2464"/>
      <c r="AB44" s="2298"/>
      <c r="AC44" s="2298"/>
      <c r="AD44" s="2298"/>
      <c r="AE44" s="2465"/>
      <c r="AF44" s="2244"/>
      <c r="AG44" s="2245"/>
      <c r="AH44" s="2246"/>
      <c r="AI44" s="2244"/>
      <c r="AJ44" s="2245"/>
      <c r="AK44" s="2246"/>
      <c r="AL44" s="107"/>
      <c r="AM44" s="2244"/>
      <c r="AN44" s="2245"/>
      <c r="AO44" s="2246"/>
      <c r="AP44" s="2289"/>
      <c r="AQ44" s="2290"/>
      <c r="AR44" s="2290"/>
      <c r="AS44" s="2290"/>
      <c r="AT44" s="2290"/>
      <c r="AU44" s="2290"/>
      <c r="AV44" s="2290"/>
      <c r="AW44" s="2291"/>
      <c r="AX44" s="2237"/>
      <c r="AY44" s="2220"/>
      <c r="AZ44" s="2220"/>
      <c r="BA44" s="2238"/>
    </row>
    <row r="45" spans="1:53" ht="20.25" customHeight="1" x14ac:dyDescent="0.3">
      <c r="A45" s="2480"/>
      <c r="B45" s="2481"/>
      <c r="C45" s="2482"/>
      <c r="D45" s="2483"/>
      <c r="E45" s="2483"/>
      <c r="F45" s="2484"/>
      <c r="G45" s="2199"/>
      <c r="H45" s="2200"/>
      <c r="I45" s="2201"/>
      <c r="J45" s="2451"/>
      <c r="K45" s="2200"/>
      <c r="L45" s="2200"/>
      <c r="M45" s="2201"/>
      <c r="N45" s="2474"/>
      <c r="O45" s="2475"/>
      <c r="P45" s="2476"/>
      <c r="Q45" s="2234"/>
      <c r="R45" s="2459"/>
      <c r="S45" s="2460"/>
      <c r="T45" s="2451"/>
      <c r="U45" s="2200"/>
      <c r="V45" s="2201"/>
      <c r="W45" s="2452"/>
      <c r="X45" s="2453"/>
      <c r="Y45" s="2454"/>
      <c r="Z45" s="104"/>
      <c r="AA45" s="2466"/>
      <c r="AB45" s="2467"/>
      <c r="AC45" s="2467"/>
      <c r="AD45" s="2467"/>
      <c r="AE45" s="2468"/>
      <c r="AF45" s="2247"/>
      <c r="AG45" s="2248"/>
      <c r="AH45" s="2249"/>
      <c r="AI45" s="2247"/>
      <c r="AJ45" s="2248"/>
      <c r="AK45" s="2249"/>
      <c r="AL45" s="107"/>
      <c r="AM45" s="2247"/>
      <c r="AN45" s="2248"/>
      <c r="AO45" s="2249"/>
      <c r="AP45" s="2292"/>
      <c r="AQ45" s="1962"/>
      <c r="AR45" s="1962"/>
      <c r="AS45" s="1962"/>
      <c r="AT45" s="1962"/>
      <c r="AU45" s="1962"/>
      <c r="AV45" s="1962"/>
      <c r="AW45" s="2293"/>
      <c r="AX45" s="2239"/>
      <c r="AY45" s="1974"/>
      <c r="AZ45" s="1974"/>
      <c r="BA45" s="2240"/>
    </row>
    <row r="46" spans="1:53" ht="23.25" customHeight="1" x14ac:dyDescent="0.3">
      <c r="A46" s="2259"/>
      <c r="B46" s="2260"/>
      <c r="C46" s="2477"/>
      <c r="D46" s="2478"/>
      <c r="E46" s="2478"/>
      <c r="F46" s="2479"/>
      <c r="G46" s="2469"/>
      <c r="H46" s="2470"/>
      <c r="I46" s="2204"/>
      <c r="J46" s="2471"/>
      <c r="K46" s="2470"/>
      <c r="L46" s="2470"/>
      <c r="M46" s="2204"/>
      <c r="N46" s="2474"/>
      <c r="O46" s="2475"/>
      <c r="P46" s="2476"/>
      <c r="Q46" s="2473"/>
      <c r="R46" s="2189"/>
      <c r="S46" s="2190"/>
      <c r="T46" s="2469"/>
      <c r="U46" s="2470"/>
      <c r="V46" s="2204"/>
      <c r="W46" s="2471"/>
      <c r="X46" s="2470"/>
      <c r="Y46" s="2472"/>
      <c r="AA46" s="2461"/>
      <c r="AB46" s="2462"/>
      <c r="AC46" s="2462"/>
      <c r="AD46" s="2462"/>
      <c r="AE46" s="2463"/>
      <c r="AF46" s="2241"/>
      <c r="AG46" s="2242"/>
      <c r="AH46" s="2243"/>
      <c r="AI46" s="2457"/>
      <c r="AJ46" s="2242"/>
      <c r="AK46" s="2243"/>
    </row>
    <row r="47" spans="1:53" ht="31.5" customHeight="1" x14ac:dyDescent="0.2">
      <c r="A47" s="2312" t="s">
        <v>220</v>
      </c>
      <c r="B47" s="2245"/>
      <c r="C47" s="2245"/>
      <c r="D47" s="2245"/>
      <c r="E47" s="2245"/>
      <c r="F47" s="2245"/>
      <c r="G47" s="2245"/>
      <c r="H47" s="2245"/>
      <c r="I47" s="2245"/>
      <c r="J47" s="2245"/>
      <c r="K47" s="2245"/>
      <c r="L47" s="2245"/>
      <c r="M47" s="2245"/>
      <c r="N47" s="2245"/>
      <c r="O47" s="2245"/>
      <c r="P47" s="2245"/>
      <c r="Q47" s="2245"/>
      <c r="R47" s="2245"/>
      <c r="S47" s="2245"/>
      <c r="T47" s="2245"/>
      <c r="U47" s="2245"/>
      <c r="V47" s="2245"/>
      <c r="W47" s="2245"/>
      <c r="X47" s="2245"/>
      <c r="Y47" s="2245"/>
      <c r="AA47" s="2466"/>
      <c r="AB47" s="2467"/>
      <c r="AC47" s="2467"/>
      <c r="AD47" s="2467"/>
      <c r="AE47" s="2468"/>
      <c r="AF47" s="2247"/>
      <c r="AG47" s="2248"/>
      <c r="AH47" s="2249"/>
      <c r="AI47" s="2247"/>
      <c r="AJ47" s="2248"/>
      <c r="AK47" s="2249"/>
    </row>
  </sheetData>
  <mergeCells count="140">
    <mergeCell ref="Q45:S45"/>
    <mergeCell ref="AA43:AE45"/>
    <mergeCell ref="Q43:S43"/>
    <mergeCell ref="N44:P44"/>
    <mergeCell ref="AI46:AK47"/>
    <mergeCell ref="A47:Y47"/>
    <mergeCell ref="T46:V46"/>
    <mergeCell ref="W46:Y46"/>
    <mergeCell ref="Q46:S46"/>
    <mergeCell ref="N46:P46"/>
    <mergeCell ref="A46:B46"/>
    <mergeCell ref="C46:F46"/>
    <mergeCell ref="G46:I46"/>
    <mergeCell ref="J46:M46"/>
    <mergeCell ref="AA46:AE47"/>
    <mergeCell ref="AF46:AH47"/>
    <mergeCell ref="A45:B45"/>
    <mergeCell ref="C45:F45"/>
    <mergeCell ref="G45:I45"/>
    <mergeCell ref="J45:M45"/>
    <mergeCell ref="N45:P45"/>
    <mergeCell ref="A44:B44"/>
    <mergeCell ref="C44:F44"/>
    <mergeCell ref="G44:I44"/>
    <mergeCell ref="J44:M44"/>
    <mergeCell ref="C42:F42"/>
    <mergeCell ref="G42:I42"/>
    <mergeCell ref="C41:F41"/>
    <mergeCell ref="T43:V43"/>
    <mergeCell ref="Q42:S42"/>
    <mergeCell ref="Q41:S41"/>
    <mergeCell ref="J42:M42"/>
    <mergeCell ref="N42:P42"/>
    <mergeCell ref="G41:I41"/>
    <mergeCell ref="J41:M41"/>
    <mergeCell ref="N41:P41"/>
    <mergeCell ref="T42:V42"/>
    <mergeCell ref="J43:M43"/>
    <mergeCell ref="N43:P43"/>
    <mergeCell ref="J39:M39"/>
    <mergeCell ref="N39:P39"/>
    <mergeCell ref="A40:B40"/>
    <mergeCell ref="C40:F40"/>
    <mergeCell ref="G40:I40"/>
    <mergeCell ref="J40:M40"/>
    <mergeCell ref="Q40:S40"/>
    <mergeCell ref="T40:V40"/>
    <mergeCell ref="AX40:BA45"/>
    <mergeCell ref="T41:V41"/>
    <mergeCell ref="W41:Y41"/>
    <mergeCell ref="AA41:AE42"/>
    <mergeCell ref="AF41:AH42"/>
    <mergeCell ref="AI41:AK42"/>
    <mergeCell ref="AI39:AK40"/>
    <mergeCell ref="W39:Y39"/>
    <mergeCell ref="AI43:AK45"/>
    <mergeCell ref="AM40:AO45"/>
    <mergeCell ref="Q39:S39"/>
    <mergeCell ref="A41:B41"/>
    <mergeCell ref="A43:B43"/>
    <mergeCell ref="C43:F43"/>
    <mergeCell ref="G43:I43"/>
    <mergeCell ref="A42:B42"/>
    <mergeCell ref="T39:V39"/>
    <mergeCell ref="AF39:AH40"/>
    <mergeCell ref="AP40:AW45"/>
    <mergeCell ref="AF43:AH45"/>
    <mergeCell ref="P17:AM17"/>
    <mergeCell ref="P18:AM18"/>
    <mergeCell ref="AA36:AE37"/>
    <mergeCell ref="W40:Y40"/>
    <mergeCell ref="W43:Y43"/>
    <mergeCell ref="W42:Y42"/>
    <mergeCell ref="AA38:AE38"/>
    <mergeCell ref="AF38:AH38"/>
    <mergeCell ref="AI38:AK38"/>
    <mergeCell ref="AF36:AH37"/>
    <mergeCell ref="AI36:AK37"/>
    <mergeCell ref="AA39:AE40"/>
    <mergeCell ref="AM36:AO39"/>
    <mergeCell ref="AP36:AW39"/>
    <mergeCell ref="N40:P40"/>
    <mergeCell ref="Q44:S44"/>
    <mergeCell ref="T44:V44"/>
    <mergeCell ref="W44:Y44"/>
    <mergeCell ref="T45:V45"/>
    <mergeCell ref="W45:Y45"/>
    <mergeCell ref="P12:AM12"/>
    <mergeCell ref="A36:B38"/>
    <mergeCell ref="C36:F38"/>
    <mergeCell ref="G36:I38"/>
    <mergeCell ref="J36:M38"/>
    <mergeCell ref="N36:P38"/>
    <mergeCell ref="S21:W21"/>
    <mergeCell ref="A31:AU31"/>
    <mergeCell ref="X21:AA21"/>
    <mergeCell ref="B34:BA34"/>
    <mergeCell ref="AF21:AI21"/>
    <mergeCell ref="F21:I21"/>
    <mergeCell ref="J21:M21"/>
    <mergeCell ref="AX21:BA21"/>
    <mergeCell ref="AO21:AR21"/>
    <mergeCell ref="AS21:AW21"/>
    <mergeCell ref="AS29:BA29"/>
    <mergeCell ref="Q36:S38"/>
    <mergeCell ref="T36:V38"/>
    <mergeCell ref="W36:Y38"/>
    <mergeCell ref="AX36:BA39"/>
    <mergeCell ref="A39:B39"/>
    <mergeCell ref="C39:F39"/>
    <mergeCell ref="G39:I39"/>
    <mergeCell ref="AB21:AE21"/>
    <mergeCell ref="AJ21:AN21"/>
    <mergeCell ref="N21:R21"/>
    <mergeCell ref="A19:BA19"/>
    <mergeCell ref="A21:A22"/>
    <mergeCell ref="B21:E21"/>
    <mergeCell ref="P15:AP15"/>
    <mergeCell ref="P16:AP16"/>
    <mergeCell ref="P13:AM13"/>
    <mergeCell ref="P14:AM14"/>
    <mergeCell ref="A2:O2"/>
    <mergeCell ref="P2:AN2"/>
    <mergeCell ref="P7:AM7"/>
    <mergeCell ref="AN7:BA7"/>
    <mergeCell ref="A5:O5"/>
    <mergeCell ref="P4:AN4"/>
    <mergeCell ref="P9:AA9"/>
    <mergeCell ref="P10:AK10"/>
    <mergeCell ref="AO2:BA4"/>
    <mergeCell ref="A3:O3"/>
    <mergeCell ref="A4:O4"/>
    <mergeCell ref="A8:O8"/>
    <mergeCell ref="P8:AM8"/>
    <mergeCell ref="AN8:BA9"/>
    <mergeCell ref="A9:O9"/>
    <mergeCell ref="AN5:BA6"/>
    <mergeCell ref="A6:O6"/>
    <mergeCell ref="AN10:BA11"/>
    <mergeCell ref="P11:AJ11"/>
  </mergeCells>
  <phoneticPr fontId="13" type="noConversion"/>
  <pageMargins left="0.7" right="0.7" top="0.75" bottom="0.75" header="0.3" footer="0.3"/>
  <pageSetup paperSize="9" scale="45" orientation="landscape" r:id="rId1"/>
  <colBreaks count="1" manualBreakCount="1">
    <brk id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A44"/>
  <sheetViews>
    <sheetView tabSelected="1" zoomScale="85" zoomScaleNormal="85" workbookViewId="0">
      <selection activeCell="K27" sqref="K27"/>
    </sheetView>
  </sheetViews>
  <sheetFormatPr defaultRowHeight="12.75" x14ac:dyDescent="0.2"/>
  <cols>
    <col min="1" max="1" width="7.140625" customWidth="1"/>
    <col min="2" max="2" width="5" customWidth="1"/>
    <col min="3" max="3" width="4.42578125" customWidth="1"/>
    <col min="4" max="4" width="3.7109375" customWidth="1"/>
    <col min="5" max="5" width="4.7109375" customWidth="1"/>
    <col min="6" max="6" width="4.42578125" customWidth="1"/>
    <col min="7" max="7" width="4.7109375" customWidth="1"/>
    <col min="8" max="8" width="4.28515625" customWidth="1"/>
    <col min="9" max="9" width="4.7109375" customWidth="1"/>
    <col min="10" max="10" width="3.85546875" customWidth="1"/>
    <col min="11" max="11" width="4.42578125" customWidth="1"/>
    <col min="12" max="12" width="4" customWidth="1"/>
    <col min="13" max="13" width="3.85546875" customWidth="1"/>
    <col min="14" max="14" width="5" customWidth="1"/>
    <col min="15" max="15" width="5.42578125" customWidth="1"/>
    <col min="16" max="16" width="4.42578125" customWidth="1"/>
    <col min="17" max="17" width="4.28515625" customWidth="1"/>
    <col min="18" max="18" width="4" customWidth="1"/>
    <col min="19" max="19" width="5" customWidth="1"/>
    <col min="20" max="20" width="4.42578125" customWidth="1"/>
    <col min="21" max="21" width="4.28515625" customWidth="1"/>
    <col min="22" max="22" width="5.28515625" customWidth="1"/>
    <col min="23" max="23" width="5" customWidth="1"/>
    <col min="24" max="24" width="4.85546875" customWidth="1"/>
    <col min="25" max="25" width="5.42578125" customWidth="1"/>
    <col min="26" max="26" width="5" customWidth="1"/>
    <col min="27" max="28" width="5.140625" customWidth="1"/>
    <col min="29" max="30" width="5.5703125" customWidth="1"/>
    <col min="31" max="31" width="4.28515625" customWidth="1"/>
    <col min="32" max="32" width="7" customWidth="1"/>
    <col min="33" max="33" width="6.85546875" customWidth="1"/>
    <col min="34" max="34" width="6.5703125" customWidth="1"/>
    <col min="35" max="35" width="7" customWidth="1"/>
    <col min="36" max="37" width="6.42578125" customWidth="1"/>
    <col min="38" max="38" width="6.42578125" bestFit="1" customWidth="1"/>
    <col min="39" max="39" width="6.140625" customWidth="1"/>
    <col min="40" max="40" width="5.28515625" customWidth="1"/>
    <col min="41" max="41" width="5.7109375" customWidth="1"/>
    <col min="42" max="42" width="4.28515625" bestFit="1" customWidth="1"/>
    <col min="43" max="43" width="4.85546875" customWidth="1"/>
    <col min="44" max="45" width="4" customWidth="1"/>
    <col min="46" max="47" width="4.42578125" customWidth="1"/>
    <col min="48" max="48" width="3.7109375" customWidth="1"/>
    <col min="49" max="49" width="4.28515625" customWidth="1"/>
    <col min="50" max="50" width="3.28515625" customWidth="1"/>
    <col min="51" max="51" width="3.85546875" customWidth="1"/>
    <col min="52" max="52" width="4" customWidth="1"/>
    <col min="53" max="53" width="4.85546875" customWidth="1"/>
    <col min="54" max="54" width="0.140625" customWidth="1"/>
  </cols>
  <sheetData>
    <row r="1" spans="1:5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30" x14ac:dyDescent="0.4">
      <c r="A2" s="2217"/>
      <c r="B2" s="2217"/>
      <c r="C2" s="2217"/>
      <c r="D2" s="2217"/>
      <c r="E2" s="2217"/>
      <c r="F2" s="2217"/>
      <c r="G2" s="2217"/>
      <c r="H2" s="2217"/>
      <c r="I2" s="2217"/>
      <c r="J2" s="2217"/>
      <c r="K2" s="2217"/>
      <c r="L2" s="2217"/>
      <c r="M2" s="2217"/>
      <c r="N2" s="2217"/>
      <c r="O2" s="2217"/>
      <c r="P2" s="2218" t="s">
        <v>85</v>
      </c>
      <c r="Q2" s="2218"/>
      <c r="R2" s="2218"/>
      <c r="S2" s="2218"/>
      <c r="T2" s="2218"/>
      <c r="U2" s="2218"/>
      <c r="V2" s="2218"/>
      <c r="W2" s="2218"/>
      <c r="X2" s="2218"/>
      <c r="Y2" s="2218"/>
      <c r="Z2" s="2218"/>
      <c r="AA2" s="2218"/>
      <c r="AB2" s="2218"/>
      <c r="AC2" s="2218"/>
      <c r="AD2" s="2218"/>
      <c r="AE2" s="2218"/>
      <c r="AF2" s="2218"/>
      <c r="AG2" s="2218"/>
      <c r="AH2" s="2218"/>
      <c r="AI2" s="2218"/>
      <c r="AJ2" s="2218"/>
      <c r="AK2" s="2218"/>
      <c r="AL2" s="2218"/>
      <c r="AM2" s="2218"/>
      <c r="AN2" s="2218"/>
      <c r="AO2" s="2224"/>
      <c r="AP2" s="2224"/>
      <c r="AQ2" s="2224"/>
      <c r="AR2" s="2224"/>
      <c r="AS2" s="2224"/>
      <c r="AT2" s="2224"/>
      <c r="AU2" s="2224"/>
      <c r="AV2" s="2224"/>
      <c r="AW2" s="2224"/>
      <c r="AX2" s="2224"/>
      <c r="AY2" s="2224"/>
      <c r="AZ2" s="2224"/>
      <c r="BA2" s="2224"/>
    </row>
    <row r="3" spans="1:53" ht="26.25" x14ac:dyDescent="0.4">
      <c r="A3" s="2202" t="s">
        <v>412</v>
      </c>
      <c r="B3" s="2202"/>
      <c r="C3" s="2202"/>
      <c r="D3" s="2202"/>
      <c r="E3" s="2202"/>
      <c r="F3" s="2202"/>
      <c r="G3" s="2202"/>
      <c r="H3" s="2202"/>
      <c r="I3" s="2202"/>
      <c r="J3" s="2202"/>
      <c r="K3" s="2202"/>
      <c r="L3" s="2202"/>
      <c r="M3" s="2202"/>
      <c r="N3" s="2202"/>
      <c r="O3" s="2202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2224"/>
      <c r="AP3" s="2224"/>
      <c r="AQ3" s="2224"/>
      <c r="AR3" s="2224"/>
      <c r="AS3" s="2224"/>
      <c r="AT3" s="2224"/>
      <c r="AU3" s="2224"/>
      <c r="AV3" s="2224"/>
      <c r="AW3" s="2224"/>
      <c r="AX3" s="2224"/>
      <c r="AY3" s="2224"/>
      <c r="AZ3" s="2224"/>
      <c r="BA3" s="2224"/>
    </row>
    <row r="4" spans="1:53" ht="30.75" x14ac:dyDescent="0.45">
      <c r="A4" s="2202" t="s">
        <v>413</v>
      </c>
      <c r="B4" s="2202"/>
      <c r="C4" s="2202"/>
      <c r="D4" s="2202"/>
      <c r="E4" s="2202"/>
      <c r="F4" s="2202"/>
      <c r="G4" s="2202"/>
      <c r="H4" s="2202"/>
      <c r="I4" s="2202"/>
      <c r="J4" s="2202"/>
      <c r="K4" s="2202"/>
      <c r="L4" s="2202"/>
      <c r="M4" s="2202"/>
      <c r="N4" s="2202"/>
      <c r="O4" s="2202"/>
      <c r="P4" s="2216" t="s">
        <v>1</v>
      </c>
      <c r="Q4" s="2216"/>
      <c r="R4" s="2216"/>
      <c r="S4" s="2216"/>
      <c r="T4" s="2216"/>
      <c r="U4" s="2216"/>
      <c r="V4" s="2216"/>
      <c r="W4" s="2216"/>
      <c r="X4" s="2216"/>
      <c r="Y4" s="2216"/>
      <c r="Z4" s="2216"/>
      <c r="AA4" s="2216"/>
      <c r="AB4" s="2216"/>
      <c r="AC4" s="2216"/>
      <c r="AD4" s="2216"/>
      <c r="AE4" s="2216"/>
      <c r="AF4" s="2216"/>
      <c r="AG4" s="2216"/>
      <c r="AH4" s="2216"/>
      <c r="AI4" s="2216"/>
      <c r="AJ4" s="2216"/>
      <c r="AK4" s="2216"/>
      <c r="AL4" s="2216"/>
      <c r="AM4" s="2216"/>
      <c r="AN4" s="2216"/>
      <c r="AO4" s="2224"/>
      <c r="AP4" s="2224"/>
      <c r="AQ4" s="2224"/>
      <c r="AR4" s="2224"/>
      <c r="AS4" s="2224"/>
      <c r="AT4" s="2224"/>
      <c r="AU4" s="2224"/>
      <c r="AV4" s="2224"/>
      <c r="AW4" s="2224"/>
      <c r="AX4" s="2224"/>
      <c r="AY4" s="2224"/>
      <c r="AZ4" s="2224"/>
      <c r="BA4" s="2224"/>
    </row>
    <row r="5" spans="1:53" ht="26.25" x14ac:dyDescent="0.4">
      <c r="A5" s="2202" t="s">
        <v>636</v>
      </c>
      <c r="B5" s="2202"/>
      <c r="C5" s="2202"/>
      <c r="D5" s="2202"/>
      <c r="E5" s="2202"/>
      <c r="F5" s="2202"/>
      <c r="G5" s="2202"/>
      <c r="H5" s="2202"/>
      <c r="I5" s="2202"/>
      <c r="J5" s="2202"/>
      <c r="K5" s="2202"/>
      <c r="L5" s="2202"/>
      <c r="M5" s="2202"/>
      <c r="N5" s="2202"/>
      <c r="O5" s="2202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2131" t="s">
        <v>411</v>
      </c>
      <c r="AO5" s="2225"/>
      <c r="AP5" s="2225"/>
      <c r="AQ5" s="2225"/>
      <c r="AR5" s="2225"/>
      <c r="AS5" s="2225"/>
      <c r="AT5" s="2225"/>
      <c r="AU5" s="2225"/>
      <c r="AV5" s="2225"/>
      <c r="AW5" s="2225"/>
      <c r="AX5" s="2225"/>
      <c r="AY5" s="2225"/>
      <c r="AZ5" s="2225"/>
      <c r="BA5" s="2225"/>
    </row>
    <row r="6" spans="1:53" ht="26.25" x14ac:dyDescent="0.4">
      <c r="A6" s="2226" t="s">
        <v>715</v>
      </c>
      <c r="B6" s="2226"/>
      <c r="C6" s="2226"/>
      <c r="D6" s="2226"/>
      <c r="E6" s="2226"/>
      <c r="F6" s="2226"/>
      <c r="G6" s="2226"/>
      <c r="H6" s="2226"/>
      <c r="I6" s="2226"/>
      <c r="J6" s="2226"/>
      <c r="K6" s="2226"/>
      <c r="L6" s="2226"/>
      <c r="M6" s="2226"/>
      <c r="N6" s="2226"/>
      <c r="O6" s="222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2225"/>
      <c r="AO6" s="2225"/>
      <c r="AP6" s="2225"/>
      <c r="AQ6" s="2225"/>
      <c r="AR6" s="2225"/>
      <c r="AS6" s="2225"/>
      <c r="AT6" s="2225"/>
      <c r="AU6" s="2225"/>
      <c r="AV6" s="2225"/>
      <c r="AW6" s="2225"/>
      <c r="AX6" s="2225"/>
      <c r="AY6" s="2225"/>
      <c r="AZ6" s="2225"/>
      <c r="BA6" s="2225"/>
    </row>
    <row r="7" spans="1:53" ht="27.75" x14ac:dyDescent="0.4">
      <c r="A7" s="724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2227" t="s">
        <v>2</v>
      </c>
      <c r="Q7" s="2228"/>
      <c r="R7" s="2228"/>
      <c r="S7" s="2228"/>
      <c r="T7" s="2228"/>
      <c r="U7" s="2228"/>
      <c r="V7" s="2228"/>
      <c r="W7" s="2228"/>
      <c r="X7" s="2228"/>
      <c r="Y7" s="2228"/>
      <c r="Z7" s="2228"/>
      <c r="AA7" s="2228"/>
      <c r="AB7" s="2228"/>
      <c r="AC7" s="2228"/>
      <c r="AD7" s="2228"/>
      <c r="AE7" s="2228"/>
      <c r="AF7" s="2228"/>
      <c r="AG7" s="2228"/>
      <c r="AH7" s="2228"/>
      <c r="AI7" s="2228"/>
      <c r="AJ7" s="2228"/>
      <c r="AK7" s="2228"/>
      <c r="AL7" s="2228"/>
      <c r="AM7" s="2228"/>
      <c r="AN7" s="2229" t="s">
        <v>477</v>
      </c>
      <c r="AO7" s="2230"/>
      <c r="AP7" s="2230"/>
      <c r="AQ7" s="2230"/>
      <c r="AR7" s="2230"/>
      <c r="AS7" s="2230"/>
      <c r="AT7" s="2230"/>
      <c r="AU7" s="2230"/>
      <c r="AV7" s="2230"/>
      <c r="AW7" s="2230"/>
      <c r="AX7" s="2230"/>
      <c r="AY7" s="2230"/>
      <c r="AZ7" s="2230"/>
      <c r="BA7" s="2230"/>
    </row>
    <row r="8" spans="1:53" ht="27.75" x14ac:dyDescent="0.4">
      <c r="A8" s="2233" t="s">
        <v>0</v>
      </c>
      <c r="B8" s="2233"/>
      <c r="C8" s="2233"/>
      <c r="D8" s="2233"/>
      <c r="E8" s="2233"/>
      <c r="F8" s="2233"/>
      <c r="G8" s="2233"/>
      <c r="H8" s="2233"/>
      <c r="I8" s="2233"/>
      <c r="J8" s="2233"/>
      <c r="K8" s="2233"/>
      <c r="L8" s="2233"/>
      <c r="M8" s="2233"/>
      <c r="N8" s="2233"/>
      <c r="O8" s="2233"/>
      <c r="P8" s="2227"/>
      <c r="Q8" s="2228"/>
      <c r="R8" s="2228"/>
      <c r="S8" s="2228"/>
      <c r="T8" s="2228"/>
      <c r="U8" s="2228"/>
      <c r="V8" s="2228"/>
      <c r="W8" s="2228"/>
      <c r="X8" s="2228"/>
      <c r="Y8" s="2228"/>
      <c r="Z8" s="2228"/>
      <c r="AA8" s="2228"/>
      <c r="AB8" s="2228"/>
      <c r="AC8" s="2228"/>
      <c r="AD8" s="2228"/>
      <c r="AE8" s="2228"/>
      <c r="AF8" s="2228"/>
      <c r="AG8" s="2228"/>
      <c r="AH8" s="2228"/>
      <c r="AI8" s="2228"/>
      <c r="AJ8" s="2228"/>
      <c r="AK8" s="2228"/>
      <c r="AL8" s="2228"/>
      <c r="AM8" s="2228"/>
      <c r="AN8" s="2231" t="s">
        <v>96</v>
      </c>
      <c r="AO8" s="2231"/>
      <c r="AP8" s="2231"/>
      <c r="AQ8" s="2231"/>
      <c r="AR8" s="2231"/>
      <c r="AS8" s="2231"/>
      <c r="AT8" s="2231"/>
      <c r="AU8" s="2231"/>
      <c r="AV8" s="2231"/>
      <c r="AW8" s="2231"/>
      <c r="AX8" s="2231"/>
      <c r="AY8" s="2231"/>
      <c r="AZ8" s="2231"/>
      <c r="BA8" s="2231"/>
    </row>
    <row r="9" spans="1:53" ht="25.5" customHeight="1" x14ac:dyDescent="0.4">
      <c r="A9" s="2202" t="s">
        <v>416</v>
      </c>
      <c r="B9" s="2202"/>
      <c r="C9" s="2202"/>
      <c r="D9" s="2202"/>
      <c r="E9" s="2202"/>
      <c r="F9" s="2202"/>
      <c r="G9" s="2202"/>
      <c r="H9" s="2202"/>
      <c r="I9" s="2202"/>
      <c r="J9" s="2202"/>
      <c r="K9" s="2202"/>
      <c r="L9" s="2202"/>
      <c r="M9" s="2202"/>
      <c r="N9" s="2202"/>
      <c r="O9" s="2202"/>
      <c r="P9" s="2131" t="s">
        <v>557</v>
      </c>
      <c r="Q9" s="2131"/>
      <c r="R9" s="2131"/>
      <c r="S9" s="2131"/>
      <c r="T9" s="2131"/>
      <c r="U9" s="2131"/>
      <c r="V9" s="2131"/>
      <c r="W9" s="2131"/>
      <c r="X9" s="2131"/>
      <c r="Y9" s="2131"/>
      <c r="Z9" s="2131"/>
      <c r="AA9" s="2131"/>
      <c r="AB9" s="2131"/>
      <c r="AC9" s="2131"/>
      <c r="AD9" s="2131"/>
      <c r="AE9" s="2131"/>
      <c r="AF9" s="2131"/>
      <c r="AG9" s="2131"/>
      <c r="AH9" s="2131"/>
      <c r="AI9" s="2131"/>
      <c r="AJ9" s="2131"/>
      <c r="AK9" s="2131"/>
      <c r="AL9" s="2131"/>
      <c r="AM9" s="2131"/>
      <c r="AN9" s="2231"/>
      <c r="AO9" s="2231"/>
      <c r="AP9" s="2231"/>
      <c r="AQ9" s="2231"/>
      <c r="AR9" s="2231"/>
      <c r="AS9" s="2231"/>
      <c r="AT9" s="2231"/>
      <c r="AU9" s="2231"/>
      <c r="AV9" s="2231"/>
      <c r="AW9" s="2231"/>
      <c r="AX9" s="2231"/>
      <c r="AY9" s="2231"/>
      <c r="AZ9" s="2231"/>
      <c r="BA9" s="2231"/>
    </row>
    <row r="10" spans="1:53" ht="25.5" customHeight="1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223" t="s">
        <v>216</v>
      </c>
      <c r="Q10" s="2232"/>
      <c r="R10" s="2232"/>
      <c r="S10" s="2232"/>
      <c r="T10" s="2232"/>
      <c r="U10" s="2232"/>
      <c r="V10" s="2232"/>
      <c r="W10" s="2232"/>
      <c r="X10" s="2232"/>
      <c r="Y10" s="2232"/>
      <c r="Z10" s="2232"/>
      <c r="AA10" s="2232"/>
      <c r="AB10" s="2232"/>
      <c r="AC10" s="2232"/>
      <c r="AD10" s="2232"/>
      <c r="AE10" s="2232"/>
      <c r="AF10" s="2232"/>
      <c r="AG10" s="2232"/>
      <c r="AH10" s="2232"/>
      <c r="AI10" s="2232"/>
      <c r="AJ10" s="2232"/>
      <c r="AK10" s="2232"/>
      <c r="AL10" s="96"/>
      <c r="AM10" s="96"/>
      <c r="AN10" s="2231"/>
      <c r="AO10" s="2231"/>
      <c r="AP10" s="2231"/>
      <c r="AQ10" s="2231"/>
      <c r="AR10" s="2231"/>
      <c r="AS10" s="2231"/>
      <c r="AT10" s="2231"/>
      <c r="AU10" s="2231"/>
      <c r="AV10" s="2231"/>
      <c r="AW10" s="2231"/>
      <c r="AX10" s="2231"/>
      <c r="AY10" s="2231"/>
      <c r="AZ10" s="2231"/>
      <c r="BA10" s="2231"/>
    </row>
    <row r="11" spans="1:53" ht="25.5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131" t="s">
        <v>301</v>
      </c>
      <c r="Q11" s="2221"/>
      <c r="R11" s="2221"/>
      <c r="S11" s="2221"/>
      <c r="T11" s="2221"/>
      <c r="U11" s="2221"/>
      <c r="V11" s="2221"/>
      <c r="W11" s="2221"/>
      <c r="X11" s="2221"/>
      <c r="Y11" s="2221"/>
      <c r="Z11" s="2221"/>
      <c r="AA11" s="2221"/>
      <c r="AB11" s="2221"/>
      <c r="AC11" s="2221"/>
      <c r="AD11" s="2221"/>
      <c r="AE11" s="2221"/>
      <c r="AF11" s="2221"/>
      <c r="AG11" s="2221"/>
      <c r="AH11" s="2221"/>
      <c r="AI11" s="2221"/>
      <c r="AJ11" s="2221"/>
      <c r="AK11" s="96"/>
      <c r="AL11" s="96"/>
      <c r="AM11" s="96"/>
      <c r="AN11" s="2231"/>
      <c r="AO11" s="2231"/>
      <c r="AP11" s="2231"/>
      <c r="AQ11" s="2231"/>
      <c r="AR11" s="2231"/>
      <c r="AS11" s="2231"/>
      <c r="AT11" s="2231"/>
      <c r="AU11" s="2231"/>
      <c r="AV11" s="2231"/>
      <c r="AW11" s="2231"/>
      <c r="AX11" s="2231"/>
      <c r="AY11" s="2231"/>
      <c r="AZ11" s="2231"/>
      <c r="BA11" s="2231"/>
    </row>
    <row r="12" spans="1:53" ht="33.75" customHeight="1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223" t="s">
        <v>640</v>
      </c>
      <c r="Q12" s="2223"/>
      <c r="R12" s="2223"/>
      <c r="S12" s="2223"/>
      <c r="T12" s="2223"/>
      <c r="U12" s="2223"/>
      <c r="V12" s="2223"/>
      <c r="W12" s="2223"/>
      <c r="X12" s="2223"/>
      <c r="Y12" s="2223"/>
      <c r="Z12" s="2223"/>
      <c r="AA12" s="2223"/>
      <c r="AB12" s="2223"/>
      <c r="AC12" s="2223"/>
      <c r="AD12" s="2223"/>
      <c r="AE12" s="2223"/>
      <c r="AF12" s="2223"/>
      <c r="AG12" s="2223"/>
      <c r="AH12" s="2223"/>
      <c r="AI12" s="2223"/>
      <c r="AJ12" s="2223"/>
      <c r="AK12" s="2223"/>
      <c r="AL12" s="2223"/>
      <c r="AM12" s="2223"/>
      <c r="AN12" s="2223"/>
      <c r="AO12" s="2223"/>
      <c r="AP12" s="2223"/>
      <c r="AQ12" s="2223"/>
      <c r="AR12" s="2223"/>
      <c r="AS12" s="2223"/>
      <c r="AT12" s="2223"/>
      <c r="AU12" s="2223"/>
      <c r="AV12" s="2223"/>
      <c r="AW12" s="2223"/>
      <c r="AX12" s="2223"/>
      <c r="AY12" s="2223"/>
      <c r="AZ12" s="2223"/>
      <c r="BA12" s="97"/>
    </row>
    <row r="13" spans="1:53" ht="34.5" hidden="1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223"/>
      <c r="Q13" s="2223"/>
      <c r="R13" s="2223"/>
      <c r="S13" s="2223"/>
      <c r="T13" s="2223"/>
      <c r="U13" s="2223"/>
      <c r="V13" s="2223"/>
      <c r="W13" s="2223"/>
      <c r="X13" s="2223"/>
      <c r="Y13" s="2223"/>
      <c r="Z13" s="2223"/>
      <c r="AA13" s="2223"/>
      <c r="AB13" s="2223"/>
      <c r="AC13" s="2223"/>
      <c r="AD13" s="2223"/>
      <c r="AE13" s="2223"/>
      <c r="AF13" s="2223"/>
      <c r="AG13" s="2223"/>
      <c r="AH13" s="2223"/>
      <c r="AI13" s="2223"/>
      <c r="AJ13" s="2223"/>
      <c r="AK13" s="2223"/>
      <c r="AL13" s="2223"/>
      <c r="AM13" s="2223"/>
      <c r="AN13" s="2223"/>
      <c r="AO13" s="2223"/>
      <c r="AP13" s="2223"/>
      <c r="AQ13" s="2223"/>
      <c r="AR13" s="2223"/>
      <c r="AS13" s="2223"/>
      <c r="AT13" s="2223"/>
      <c r="AU13" s="2223"/>
      <c r="AV13" s="2223"/>
      <c r="AW13" s="2223"/>
      <c r="AX13" s="2223"/>
      <c r="AY13" s="97"/>
      <c r="AZ13" s="97"/>
      <c r="BA13" s="97"/>
    </row>
    <row r="14" spans="1:53" ht="28.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223" t="s">
        <v>558</v>
      </c>
      <c r="Q14" s="2223"/>
      <c r="R14" s="2223"/>
      <c r="S14" s="2223"/>
      <c r="T14" s="2223"/>
      <c r="U14" s="2223"/>
      <c r="V14" s="2223"/>
      <c r="W14" s="2223"/>
      <c r="X14" s="2223"/>
      <c r="Y14" s="2223"/>
      <c r="Z14" s="2223"/>
      <c r="AA14" s="2223"/>
      <c r="AB14" s="2223"/>
      <c r="AC14" s="2223"/>
      <c r="AD14" s="2223"/>
      <c r="AE14" s="2223"/>
      <c r="AF14" s="2223"/>
      <c r="AG14" s="2223"/>
      <c r="AH14" s="2223"/>
      <c r="AI14" s="2223"/>
      <c r="AJ14" s="2223"/>
      <c r="AK14" s="2223"/>
      <c r="AL14" s="2223"/>
      <c r="AM14" s="2223"/>
      <c r="AN14" s="2223"/>
      <c r="AO14" s="2223"/>
      <c r="AP14" s="2223"/>
      <c r="AQ14" s="2223"/>
      <c r="AR14" s="2223"/>
      <c r="AS14" s="2223"/>
      <c r="AT14" s="2223"/>
      <c r="AU14" s="2223"/>
      <c r="AV14" s="2223"/>
      <c r="AW14" s="2223"/>
      <c r="AX14" s="2223"/>
      <c r="AY14" s="97"/>
      <c r="AZ14" s="97"/>
      <c r="BA14" s="97"/>
    </row>
    <row r="15" spans="1:53" ht="29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222"/>
      <c r="Q15" s="2222"/>
      <c r="R15" s="2222"/>
      <c r="S15" s="2222"/>
      <c r="T15" s="2222"/>
      <c r="U15" s="2222"/>
      <c r="V15" s="2222"/>
      <c r="W15" s="2222"/>
      <c r="X15" s="2222"/>
      <c r="Y15" s="2222"/>
      <c r="Z15" s="2222"/>
      <c r="AA15" s="2222"/>
      <c r="AB15" s="2222"/>
      <c r="AC15" s="2222"/>
      <c r="AD15" s="2222"/>
      <c r="AE15" s="2222"/>
      <c r="AF15" s="2222"/>
      <c r="AG15" s="2222"/>
      <c r="AH15" s="2222"/>
      <c r="AI15" s="2222"/>
      <c r="AJ15" s="2222"/>
      <c r="AK15" s="2222"/>
      <c r="AL15" s="2222"/>
      <c r="AM15" s="2222"/>
      <c r="AN15" s="2222"/>
      <c r="AO15" s="1709"/>
      <c r="AP15" s="1709"/>
      <c r="AQ15" s="456"/>
      <c r="AR15" s="456"/>
      <c r="AS15" s="456"/>
      <c r="AT15" s="456"/>
      <c r="AU15" s="456"/>
      <c r="AV15" s="456"/>
      <c r="AW15" s="456"/>
      <c r="AX15" s="456"/>
      <c r="AY15" s="456"/>
      <c r="AZ15" s="456"/>
      <c r="BA15" s="456"/>
    </row>
    <row r="16" spans="1:53" ht="26.25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222"/>
      <c r="Q16" s="2222"/>
      <c r="R16" s="2222"/>
      <c r="S16" s="2222"/>
      <c r="T16" s="2222"/>
      <c r="U16" s="2222"/>
      <c r="V16" s="2222"/>
      <c r="W16" s="2222"/>
      <c r="X16" s="2222"/>
      <c r="Y16" s="2222"/>
      <c r="Z16" s="2222"/>
      <c r="AA16" s="2222"/>
      <c r="AB16" s="2222"/>
      <c r="AC16" s="2222"/>
      <c r="AD16" s="2222"/>
      <c r="AE16" s="2222"/>
      <c r="AF16" s="2222"/>
      <c r="AG16" s="2222"/>
      <c r="AH16" s="2222"/>
      <c r="AI16" s="2222"/>
      <c r="AJ16" s="2222"/>
      <c r="AK16" s="2222"/>
      <c r="AL16" s="2222"/>
      <c r="AM16" s="2222"/>
      <c r="AN16" s="2222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</row>
    <row r="17" spans="1:53" ht="22.5" customHeight="1" x14ac:dyDescent="0.4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131"/>
      <c r="Q17" s="2132"/>
      <c r="R17" s="2132"/>
      <c r="S17" s="2132"/>
      <c r="T17" s="2132"/>
      <c r="U17" s="2132"/>
      <c r="V17" s="2132"/>
      <c r="W17" s="2132"/>
      <c r="X17" s="2132"/>
      <c r="Y17" s="2132"/>
      <c r="Z17" s="2132"/>
      <c r="AA17" s="2132"/>
      <c r="AB17" s="2132"/>
      <c r="AC17" s="2132"/>
      <c r="AD17" s="2132"/>
      <c r="AE17" s="2132"/>
      <c r="AF17" s="2132"/>
      <c r="AG17" s="2132"/>
      <c r="AH17" s="2132"/>
      <c r="AI17" s="2132"/>
      <c r="AJ17" s="2132"/>
      <c r="AK17" s="2132"/>
      <c r="AL17" s="2132"/>
      <c r="AM17" s="2132"/>
      <c r="AN17" s="2132"/>
      <c r="AO17" s="2132"/>
      <c r="AP17" s="2132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</row>
    <row r="18" spans="1:53" ht="31.5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219"/>
      <c r="Q18" s="2220"/>
      <c r="R18" s="2220"/>
      <c r="S18" s="2220"/>
      <c r="T18" s="2220"/>
      <c r="U18" s="2220"/>
      <c r="V18" s="2220"/>
      <c r="W18" s="2220"/>
      <c r="X18" s="2220"/>
      <c r="Y18" s="2220"/>
      <c r="Z18" s="2220"/>
      <c r="AA18" s="2220"/>
      <c r="AB18" s="2220"/>
      <c r="AC18" s="2220"/>
      <c r="AD18" s="2220"/>
      <c r="AE18" s="2220"/>
      <c r="AF18" s="2220"/>
      <c r="AG18" s="2220"/>
      <c r="AH18" s="2220"/>
      <c r="AI18" s="2220"/>
      <c r="AJ18" s="2220"/>
      <c r="AK18" s="2220"/>
      <c r="AL18" s="2220"/>
      <c r="AM18" s="2220"/>
      <c r="AN18" s="2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</row>
    <row r="19" spans="1:53" ht="22.5" x14ac:dyDescent="0.3">
      <c r="A19" s="2138" t="s">
        <v>55</v>
      </c>
      <c r="B19" s="2138"/>
      <c r="C19" s="2138"/>
      <c r="D19" s="2138"/>
      <c r="E19" s="2138"/>
      <c r="F19" s="2138"/>
      <c r="G19" s="2138"/>
      <c r="H19" s="2138"/>
      <c r="I19" s="2138"/>
      <c r="J19" s="2138"/>
      <c r="K19" s="2138"/>
      <c r="L19" s="2138"/>
      <c r="M19" s="2138"/>
      <c r="N19" s="2138"/>
      <c r="O19" s="2138"/>
      <c r="P19" s="2138"/>
      <c r="Q19" s="2138"/>
      <c r="R19" s="2138"/>
      <c r="S19" s="2138"/>
      <c r="T19" s="2138"/>
      <c r="U19" s="2138"/>
      <c r="V19" s="2138"/>
      <c r="W19" s="2138"/>
      <c r="X19" s="2138"/>
      <c r="Y19" s="2138"/>
      <c r="Z19" s="2138"/>
      <c r="AA19" s="2138"/>
      <c r="AB19" s="2138"/>
      <c r="AC19" s="2138"/>
      <c r="AD19" s="2138"/>
      <c r="AE19" s="2138"/>
      <c r="AF19" s="2138"/>
      <c r="AG19" s="2138"/>
      <c r="AH19" s="2138"/>
      <c r="AI19" s="2138"/>
      <c r="AJ19" s="2138"/>
      <c r="AK19" s="2138"/>
      <c r="AL19" s="2138"/>
      <c r="AM19" s="2138"/>
      <c r="AN19" s="2138"/>
      <c r="AO19" s="2138"/>
      <c r="AP19" s="2138"/>
      <c r="AQ19" s="2138"/>
      <c r="AR19" s="2138"/>
      <c r="AS19" s="2138"/>
      <c r="AT19" s="2138"/>
      <c r="AU19" s="2138"/>
      <c r="AV19" s="2138"/>
      <c r="AW19" s="2138"/>
      <c r="AX19" s="2138"/>
      <c r="AY19" s="2138"/>
      <c r="AZ19" s="2138"/>
      <c r="BA19" s="2138"/>
    </row>
    <row r="20" spans="1:53" ht="16.5" customHeight="1" thickBot="1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ht="16.5" thickBot="1" x14ac:dyDescent="0.25">
      <c r="A21" s="2156" t="s">
        <v>3</v>
      </c>
      <c r="B21" s="2133" t="s">
        <v>4</v>
      </c>
      <c r="C21" s="2134"/>
      <c r="D21" s="2134"/>
      <c r="E21" s="2135"/>
      <c r="F21" s="2133" t="s">
        <v>5</v>
      </c>
      <c r="G21" s="2134"/>
      <c r="H21" s="2134"/>
      <c r="I21" s="2135"/>
      <c r="J21" s="2136" t="s">
        <v>6</v>
      </c>
      <c r="K21" s="2054"/>
      <c r="L21" s="2054"/>
      <c r="M21" s="2055"/>
      <c r="N21" s="2136" t="s">
        <v>7</v>
      </c>
      <c r="O21" s="2054"/>
      <c r="P21" s="2054"/>
      <c r="Q21" s="2054"/>
      <c r="R21" s="2055"/>
      <c r="S21" s="2136" t="s">
        <v>8</v>
      </c>
      <c r="T21" s="2137"/>
      <c r="U21" s="2137"/>
      <c r="V21" s="2137"/>
      <c r="W21" s="2055"/>
      <c r="X21" s="2133" t="s">
        <v>9</v>
      </c>
      <c r="Y21" s="2134"/>
      <c r="Z21" s="2134"/>
      <c r="AA21" s="2135"/>
      <c r="AB21" s="2133" t="s">
        <v>10</v>
      </c>
      <c r="AC21" s="2134"/>
      <c r="AD21" s="2134"/>
      <c r="AE21" s="2135"/>
      <c r="AF21" s="2133" t="s">
        <v>11</v>
      </c>
      <c r="AG21" s="2134"/>
      <c r="AH21" s="2134"/>
      <c r="AI21" s="2135"/>
      <c r="AJ21" s="2136" t="s">
        <v>12</v>
      </c>
      <c r="AK21" s="2054"/>
      <c r="AL21" s="2054"/>
      <c r="AM21" s="2054"/>
      <c r="AN21" s="2055"/>
      <c r="AO21" s="2133" t="s">
        <v>13</v>
      </c>
      <c r="AP21" s="2134"/>
      <c r="AQ21" s="2134"/>
      <c r="AR21" s="2135"/>
      <c r="AS21" s="2213" t="s">
        <v>14</v>
      </c>
      <c r="AT21" s="2214"/>
      <c r="AU21" s="2214"/>
      <c r="AV21" s="2214"/>
      <c r="AW21" s="2215"/>
      <c r="AX21" s="2133" t="s">
        <v>15</v>
      </c>
      <c r="AY21" s="2134"/>
      <c r="AZ21" s="2134"/>
      <c r="BA21" s="2135"/>
    </row>
    <row r="22" spans="1:53" ht="16.5" thickBot="1" x14ac:dyDescent="0.25">
      <c r="A22" s="2157"/>
      <c r="B22" s="188">
        <v>1</v>
      </c>
      <c r="C22" s="189">
        <v>2</v>
      </c>
      <c r="D22" s="189">
        <v>3</v>
      </c>
      <c r="E22" s="190">
        <v>4</v>
      </c>
      <c r="F22" s="188">
        <v>5</v>
      </c>
      <c r="G22" s="189">
        <v>6</v>
      </c>
      <c r="H22" s="189">
        <v>7</v>
      </c>
      <c r="I22" s="190">
        <v>8</v>
      </c>
      <c r="J22" s="188">
        <v>9</v>
      </c>
      <c r="K22" s="189">
        <v>10</v>
      </c>
      <c r="L22" s="189">
        <v>11</v>
      </c>
      <c r="M22" s="190">
        <v>12</v>
      </c>
      <c r="N22" s="188">
        <v>13</v>
      </c>
      <c r="O22" s="189">
        <v>14</v>
      </c>
      <c r="P22" s="189">
        <v>15</v>
      </c>
      <c r="Q22" s="189">
        <v>16</v>
      </c>
      <c r="R22" s="190">
        <v>17</v>
      </c>
      <c r="S22" s="188">
        <v>18</v>
      </c>
      <c r="T22" s="189">
        <v>19</v>
      </c>
      <c r="U22" s="189">
        <v>20</v>
      </c>
      <c r="V22" s="189">
        <v>21</v>
      </c>
      <c r="W22" s="190">
        <v>22</v>
      </c>
      <c r="X22" s="188">
        <v>23</v>
      </c>
      <c r="Y22" s="189">
        <v>24</v>
      </c>
      <c r="Z22" s="189">
        <v>25</v>
      </c>
      <c r="AA22" s="190">
        <v>26</v>
      </c>
      <c r="AB22" s="188">
        <v>27</v>
      </c>
      <c r="AC22" s="189">
        <v>28</v>
      </c>
      <c r="AD22" s="189">
        <v>29</v>
      </c>
      <c r="AE22" s="190">
        <v>30</v>
      </c>
      <c r="AF22" s="188">
        <v>31</v>
      </c>
      <c r="AG22" s="189">
        <v>32</v>
      </c>
      <c r="AH22" s="189">
        <v>33</v>
      </c>
      <c r="AI22" s="190">
        <v>34</v>
      </c>
      <c r="AJ22" s="188">
        <v>35</v>
      </c>
      <c r="AK22" s="189">
        <v>36</v>
      </c>
      <c r="AL22" s="189">
        <v>37</v>
      </c>
      <c r="AM22" s="189">
        <v>38</v>
      </c>
      <c r="AN22" s="190">
        <v>39</v>
      </c>
      <c r="AO22" s="188">
        <v>40</v>
      </c>
      <c r="AP22" s="189">
        <v>41</v>
      </c>
      <c r="AQ22" s="189">
        <v>42</v>
      </c>
      <c r="AR22" s="190">
        <v>43</v>
      </c>
      <c r="AS22" s="188">
        <v>44</v>
      </c>
      <c r="AT22" s="189">
        <v>45</v>
      </c>
      <c r="AU22" s="189">
        <v>46</v>
      </c>
      <c r="AV22" s="189">
        <v>47</v>
      </c>
      <c r="AW22" s="190">
        <v>48</v>
      </c>
      <c r="AX22" s="188">
        <v>49</v>
      </c>
      <c r="AY22" s="189">
        <v>50</v>
      </c>
      <c r="AZ22" s="189">
        <v>51</v>
      </c>
      <c r="BA22" s="190">
        <v>52</v>
      </c>
    </row>
    <row r="23" spans="1:53" ht="19.5" customHeight="1" x14ac:dyDescent="0.25">
      <c r="A23" s="1918">
        <v>1</v>
      </c>
      <c r="B23" s="194" t="s">
        <v>54</v>
      </c>
      <c r="C23" s="195" t="s">
        <v>54</v>
      </c>
      <c r="D23" s="195" t="s">
        <v>54</v>
      </c>
      <c r="E23" s="196" t="s">
        <v>54</v>
      </c>
      <c r="F23" s="194" t="s">
        <v>54</v>
      </c>
      <c r="G23" s="195" t="s">
        <v>54</v>
      </c>
      <c r="H23" s="195" t="s">
        <v>54</v>
      </c>
      <c r="I23" s="196" t="s">
        <v>54</v>
      </c>
      <c r="J23" s="194" t="s">
        <v>54</v>
      </c>
      <c r="K23" s="195" t="s">
        <v>54</v>
      </c>
      <c r="L23" s="195" t="s">
        <v>54</v>
      </c>
      <c r="M23" s="196" t="s">
        <v>54</v>
      </c>
      <c r="N23" s="194" t="s">
        <v>54</v>
      </c>
      <c r="O23" s="195" t="s">
        <v>54</v>
      </c>
      <c r="P23" s="195" t="s">
        <v>54</v>
      </c>
      <c r="Q23" s="210" t="s">
        <v>16</v>
      </c>
      <c r="R23" s="211" t="s">
        <v>16</v>
      </c>
      <c r="S23" s="1919" t="s">
        <v>17</v>
      </c>
      <c r="T23" s="217" t="s">
        <v>54</v>
      </c>
      <c r="U23" s="1920" t="s">
        <v>54</v>
      </c>
      <c r="V23" s="1921" t="s">
        <v>54</v>
      </c>
      <c r="W23" s="218" t="s">
        <v>54</v>
      </c>
      <c r="X23" s="223" t="s">
        <v>54</v>
      </c>
      <c r="Y23" s="217" t="s">
        <v>54</v>
      </c>
      <c r="Z23" s="217" t="s">
        <v>54</v>
      </c>
      <c r="AA23" s="218" t="s">
        <v>54</v>
      </c>
      <c r="AB23" s="1922" t="s">
        <v>54</v>
      </c>
      <c r="AC23" s="1923" t="s">
        <v>17</v>
      </c>
      <c r="AD23" s="1924" t="s">
        <v>469</v>
      </c>
      <c r="AE23" s="1925" t="s">
        <v>469</v>
      </c>
      <c r="AF23" s="1926" t="s">
        <v>17</v>
      </c>
      <c r="AG23" s="217" t="s">
        <v>54</v>
      </c>
      <c r="AH23" s="217" t="s">
        <v>54</v>
      </c>
      <c r="AI23" s="218" t="s">
        <v>54</v>
      </c>
      <c r="AJ23" s="223" t="s">
        <v>54</v>
      </c>
      <c r="AK23" s="217" t="s">
        <v>54</v>
      </c>
      <c r="AL23" s="217" t="s">
        <v>54</v>
      </c>
      <c r="AM23" s="217" t="s">
        <v>54</v>
      </c>
      <c r="AN23" s="218" t="s">
        <v>54</v>
      </c>
      <c r="AO23" s="223" t="s">
        <v>56</v>
      </c>
      <c r="AP23" s="1919" t="s">
        <v>16</v>
      </c>
      <c r="AQ23" s="221" t="s">
        <v>16</v>
      </c>
      <c r="AR23" s="226" t="s">
        <v>16</v>
      </c>
      <c r="AS23" s="215" t="s">
        <v>17</v>
      </c>
      <c r="AT23" s="216" t="s">
        <v>17</v>
      </c>
      <c r="AU23" s="216" t="s">
        <v>17</v>
      </c>
      <c r="AV23" s="216" t="s">
        <v>17</v>
      </c>
      <c r="AW23" s="232" t="s">
        <v>17</v>
      </c>
      <c r="AX23" s="215" t="s">
        <v>17</v>
      </c>
      <c r="AY23" s="216" t="s">
        <v>17</v>
      </c>
      <c r="AZ23" s="216" t="s">
        <v>17</v>
      </c>
      <c r="BA23" s="224" t="s">
        <v>17</v>
      </c>
    </row>
    <row r="24" spans="1:53" ht="23.25" customHeight="1" x14ac:dyDescent="0.25">
      <c r="A24" s="1927">
        <v>2</v>
      </c>
      <c r="B24" s="200" t="s">
        <v>54</v>
      </c>
      <c r="C24" s="12" t="s">
        <v>54</v>
      </c>
      <c r="D24" s="12" t="s">
        <v>54</v>
      </c>
      <c r="E24" s="201" t="s">
        <v>54</v>
      </c>
      <c r="F24" s="200" t="s">
        <v>54</v>
      </c>
      <c r="G24" s="12" t="s">
        <v>54</v>
      </c>
      <c r="H24" s="12" t="s">
        <v>54</v>
      </c>
      <c r="I24" s="201" t="s">
        <v>54</v>
      </c>
      <c r="J24" s="194" t="s">
        <v>54</v>
      </c>
      <c r="K24" s="195" t="s">
        <v>54</v>
      </c>
      <c r="L24" s="195" t="s">
        <v>54</v>
      </c>
      <c r="M24" s="196" t="s">
        <v>54</v>
      </c>
      <c r="N24" s="200" t="s">
        <v>54</v>
      </c>
      <c r="O24" s="12" t="s">
        <v>54</v>
      </c>
      <c r="P24" s="12" t="s">
        <v>54</v>
      </c>
      <c r="Q24" s="192" t="s">
        <v>16</v>
      </c>
      <c r="R24" s="193" t="s">
        <v>16</v>
      </c>
      <c r="S24" s="1928" t="s">
        <v>17</v>
      </c>
      <c r="T24" s="12" t="s">
        <v>54</v>
      </c>
      <c r="U24" s="1929" t="s">
        <v>54</v>
      </c>
      <c r="V24" s="12" t="s">
        <v>54</v>
      </c>
      <c r="W24" s="201" t="s">
        <v>54</v>
      </c>
      <c r="X24" s="200" t="s">
        <v>54</v>
      </c>
      <c r="Y24" s="12" t="s">
        <v>54</v>
      </c>
      <c r="Z24" s="12" t="s">
        <v>54</v>
      </c>
      <c r="AA24" s="201" t="s">
        <v>54</v>
      </c>
      <c r="AB24" s="200" t="s">
        <v>54</v>
      </c>
      <c r="AC24" s="210" t="s">
        <v>468</v>
      </c>
      <c r="AD24" s="1930" t="s">
        <v>469</v>
      </c>
      <c r="AE24" s="201" t="s">
        <v>17</v>
      </c>
      <c r="AF24" s="1931" t="s">
        <v>720</v>
      </c>
      <c r="AG24" s="12" t="s">
        <v>721</v>
      </c>
      <c r="AH24" s="12" t="s">
        <v>721</v>
      </c>
      <c r="AI24" s="201" t="s">
        <v>721</v>
      </c>
      <c r="AJ24" s="200" t="s">
        <v>722</v>
      </c>
      <c r="AK24" s="12" t="s">
        <v>722</v>
      </c>
      <c r="AL24" s="12" t="s">
        <v>721</v>
      </c>
      <c r="AM24" s="12" t="s">
        <v>721</v>
      </c>
      <c r="AN24" s="201" t="s">
        <v>721</v>
      </c>
      <c r="AO24" s="200" t="s">
        <v>57</v>
      </c>
      <c r="AP24" s="1928" t="s">
        <v>16</v>
      </c>
      <c r="AQ24" s="192" t="s">
        <v>16</v>
      </c>
      <c r="AR24" s="193" t="s">
        <v>16</v>
      </c>
      <c r="AS24" s="219" t="s">
        <v>17</v>
      </c>
      <c r="AT24" s="1905" t="s">
        <v>17</v>
      </c>
      <c r="AU24" s="1905" t="s">
        <v>17</v>
      </c>
      <c r="AV24" s="1905" t="s">
        <v>17</v>
      </c>
      <c r="AW24" s="227" t="s">
        <v>17</v>
      </c>
      <c r="AX24" s="219" t="s">
        <v>17</v>
      </c>
      <c r="AY24" s="1905" t="s">
        <v>17</v>
      </c>
      <c r="AZ24" s="1905" t="s">
        <v>17</v>
      </c>
      <c r="BA24" s="225" t="s">
        <v>17</v>
      </c>
    </row>
    <row r="25" spans="1:53" ht="24.75" customHeight="1" x14ac:dyDescent="0.25">
      <c r="A25" s="1932">
        <v>3</v>
      </c>
      <c r="B25" s="191" t="s">
        <v>56</v>
      </c>
      <c r="C25" s="192" t="s">
        <v>56</v>
      </c>
      <c r="D25" s="192" t="s">
        <v>56</v>
      </c>
      <c r="E25" s="193" t="s">
        <v>56</v>
      </c>
      <c r="F25" s="191" t="s">
        <v>56</v>
      </c>
      <c r="G25" s="192" t="s">
        <v>56</v>
      </c>
      <c r="H25" s="192" t="s">
        <v>56</v>
      </c>
      <c r="I25" s="193" t="s">
        <v>56</v>
      </c>
      <c r="J25" s="191" t="s">
        <v>56</v>
      </c>
      <c r="K25" s="192" t="s">
        <v>56</v>
      </c>
      <c r="L25" s="192" t="s">
        <v>56</v>
      </c>
      <c r="M25" s="193" t="s">
        <v>56</v>
      </c>
      <c r="N25" s="191" t="s">
        <v>56</v>
      </c>
      <c r="O25" s="192" t="s">
        <v>56</v>
      </c>
      <c r="P25" s="192" t="s">
        <v>56</v>
      </c>
      <c r="Q25" s="192" t="s">
        <v>16</v>
      </c>
      <c r="R25" s="1933" t="s">
        <v>16</v>
      </c>
      <c r="S25" s="1928" t="s">
        <v>17</v>
      </c>
      <c r="T25" s="12" t="s">
        <v>54</v>
      </c>
      <c r="U25" s="1929" t="s">
        <v>54</v>
      </c>
      <c r="V25" s="1934" t="s">
        <v>54</v>
      </c>
      <c r="W25" s="201" t="s">
        <v>54</v>
      </c>
      <c r="X25" s="1935" t="s">
        <v>54</v>
      </c>
      <c r="Y25" s="12" t="s">
        <v>54</v>
      </c>
      <c r="Z25" s="12" t="s">
        <v>54</v>
      </c>
      <c r="AA25" s="201" t="s">
        <v>54</v>
      </c>
      <c r="AB25" s="1929" t="s">
        <v>54</v>
      </c>
      <c r="AC25" s="1936" t="s">
        <v>468</v>
      </c>
      <c r="AD25" s="1930" t="s">
        <v>17</v>
      </c>
      <c r="AE25" s="201" t="s">
        <v>18</v>
      </c>
      <c r="AF25" s="1931" t="s">
        <v>18</v>
      </c>
      <c r="AG25" s="12" t="s">
        <v>54</v>
      </c>
      <c r="AH25" s="12" t="s">
        <v>54</v>
      </c>
      <c r="AI25" s="201" t="s">
        <v>54</v>
      </c>
      <c r="AJ25" s="200" t="s">
        <v>54</v>
      </c>
      <c r="AK25" s="12" t="s">
        <v>54</v>
      </c>
      <c r="AL25" s="12" t="s">
        <v>54</v>
      </c>
      <c r="AM25" s="12" t="s">
        <v>54</v>
      </c>
      <c r="AN25" s="201" t="s">
        <v>54</v>
      </c>
      <c r="AO25" s="200" t="s">
        <v>54</v>
      </c>
      <c r="AP25" s="1928" t="s">
        <v>16</v>
      </c>
      <c r="AQ25" s="192" t="s">
        <v>16</v>
      </c>
      <c r="AR25" s="193" t="s">
        <v>16</v>
      </c>
      <c r="AS25" s="219" t="s">
        <v>17</v>
      </c>
      <c r="AT25" s="1905" t="s">
        <v>17</v>
      </c>
      <c r="AU25" s="1905" t="s">
        <v>17</v>
      </c>
      <c r="AV25" s="1905" t="s">
        <v>17</v>
      </c>
      <c r="AW25" s="227" t="s">
        <v>17</v>
      </c>
      <c r="AX25" s="219" t="s">
        <v>17</v>
      </c>
      <c r="AY25" s="1905" t="s">
        <v>17</v>
      </c>
      <c r="AZ25" s="1905" t="s">
        <v>17</v>
      </c>
      <c r="BA25" s="225" t="s">
        <v>17</v>
      </c>
    </row>
    <row r="26" spans="1:53" ht="30.75" customHeight="1" thickBot="1" x14ac:dyDescent="0.25">
      <c r="A26" s="1937">
        <v>4</v>
      </c>
      <c r="B26" s="1938" t="s">
        <v>54</v>
      </c>
      <c r="C26" s="1939" t="s">
        <v>54</v>
      </c>
      <c r="D26" s="1939" t="s">
        <v>54</v>
      </c>
      <c r="E26" s="1940" t="s">
        <v>54</v>
      </c>
      <c r="F26" s="1941" t="s">
        <v>54</v>
      </c>
      <c r="G26" s="1939" t="s">
        <v>54</v>
      </c>
      <c r="H26" s="1939" t="s">
        <v>54</v>
      </c>
      <c r="I26" s="1940" t="s">
        <v>54</v>
      </c>
      <c r="J26" s="1941" t="s">
        <v>54</v>
      </c>
      <c r="K26" s="1939" t="s">
        <v>54</v>
      </c>
      <c r="L26" s="1939" t="s">
        <v>54</v>
      </c>
      <c r="M26" s="1942" t="s">
        <v>54</v>
      </c>
      <c r="N26" s="1943" t="s">
        <v>54</v>
      </c>
      <c r="O26" s="1944" t="s">
        <v>54</v>
      </c>
      <c r="P26" s="1938" t="s">
        <v>56</v>
      </c>
      <c r="Q26" s="1945" t="s">
        <v>16</v>
      </c>
      <c r="R26" s="1946" t="s">
        <v>16</v>
      </c>
      <c r="S26" s="1947" t="s">
        <v>17</v>
      </c>
      <c r="T26" s="1948" t="s">
        <v>57</v>
      </c>
      <c r="U26" s="1948" t="s">
        <v>57</v>
      </c>
      <c r="V26" s="1948" t="s">
        <v>57</v>
      </c>
      <c r="W26" s="1949" t="s">
        <v>57</v>
      </c>
      <c r="X26" s="1950" t="s">
        <v>57</v>
      </c>
      <c r="Y26" s="1948" t="s">
        <v>57</v>
      </c>
      <c r="Z26" s="1948" t="s">
        <v>57</v>
      </c>
      <c r="AA26" s="1951" t="s">
        <v>57</v>
      </c>
      <c r="AB26" s="1950" t="s">
        <v>57</v>
      </c>
      <c r="AC26" s="1948" t="s">
        <v>57</v>
      </c>
      <c r="AD26" s="1948" t="s">
        <v>56</v>
      </c>
      <c r="AE26" s="1951" t="s">
        <v>56</v>
      </c>
      <c r="AF26" s="1950" t="s">
        <v>56</v>
      </c>
      <c r="AG26" s="21" t="s">
        <v>16</v>
      </c>
      <c r="AH26" s="405" t="s">
        <v>16</v>
      </c>
      <c r="AI26" s="405" t="s">
        <v>17</v>
      </c>
      <c r="AJ26" s="1952" t="s">
        <v>19</v>
      </c>
      <c r="AK26" s="405" t="s">
        <v>19</v>
      </c>
      <c r="AL26" s="21" t="s">
        <v>19</v>
      </c>
      <c r="AM26" s="440" t="s">
        <v>19</v>
      </c>
      <c r="AN26" s="429" t="s">
        <v>19</v>
      </c>
      <c r="AO26" s="440" t="s">
        <v>19</v>
      </c>
      <c r="AP26" s="21" t="s">
        <v>19</v>
      </c>
      <c r="AQ26" s="21" t="s">
        <v>19</v>
      </c>
      <c r="AR26" s="1946" t="s">
        <v>471</v>
      </c>
      <c r="AS26" s="2152"/>
      <c r="AT26" s="2153"/>
      <c r="AU26" s="2153"/>
      <c r="AV26" s="2153"/>
      <c r="AW26" s="2153"/>
      <c r="AX26" s="2154"/>
      <c r="AY26" s="2154"/>
      <c r="AZ26" s="2154"/>
      <c r="BA26" s="2155"/>
    </row>
    <row r="27" spans="1:53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 t="s">
        <v>47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26.25" customHeight="1" x14ac:dyDescent="0.3">
      <c r="A28" s="2212" t="s">
        <v>724</v>
      </c>
      <c r="B28" s="2212"/>
      <c r="C28" s="2212"/>
      <c r="D28" s="2212"/>
      <c r="E28" s="2212"/>
      <c r="F28" s="2212"/>
      <c r="G28" s="2212"/>
      <c r="H28" s="2212"/>
      <c r="I28" s="2212"/>
      <c r="J28" s="2212"/>
      <c r="K28" s="2212"/>
      <c r="L28" s="2212"/>
      <c r="M28" s="2212"/>
      <c r="N28" s="2212"/>
      <c r="O28" s="2212"/>
      <c r="P28" s="2212"/>
      <c r="Q28" s="2212"/>
      <c r="R28" s="2212"/>
      <c r="S28" s="2212"/>
      <c r="T28" s="2212"/>
      <c r="U28" s="2212"/>
      <c r="V28" s="2212"/>
      <c r="W28" s="2212"/>
      <c r="X28" s="2212"/>
      <c r="Y28" s="2212"/>
      <c r="Z28" s="2212"/>
      <c r="AA28" s="2212"/>
      <c r="AB28" s="2212"/>
      <c r="AC28" s="2212"/>
      <c r="AD28" s="2212"/>
      <c r="AE28" s="2212"/>
      <c r="AF28" s="2212"/>
      <c r="AG28" s="2212"/>
      <c r="AH28" s="2212"/>
      <c r="AI28" s="2212"/>
      <c r="AJ28" s="2212"/>
      <c r="AK28" s="2212"/>
      <c r="AL28" s="2212"/>
      <c r="AM28" s="2212"/>
      <c r="AN28" s="2212"/>
      <c r="AO28" s="2212"/>
      <c r="AP28" s="2212"/>
      <c r="AQ28" s="2212"/>
      <c r="AR28" s="2212"/>
      <c r="AS28" s="2212"/>
      <c r="AT28" s="2212"/>
      <c r="AU28" s="2212"/>
      <c r="AV28" s="2212"/>
      <c r="AW28" s="2212"/>
      <c r="AX28" s="2212"/>
      <c r="AY28" s="2212"/>
      <c r="AZ28" s="2212"/>
      <c r="BA28" s="2212"/>
    </row>
    <row r="29" spans="1:53" ht="15.75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9"/>
      <c r="AW29" s="99"/>
      <c r="AX29" s="99"/>
      <c r="AY29" s="99"/>
      <c r="AZ29" s="99"/>
      <c r="BA29" s="1"/>
    </row>
    <row r="30" spans="1:53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99"/>
      <c r="AW30" s="99"/>
      <c r="AX30" s="99"/>
      <c r="AY30" s="99"/>
      <c r="AZ30" s="99"/>
      <c r="BA30" s="1"/>
    </row>
    <row r="31" spans="1:53" ht="20.25" customHeight="1" x14ac:dyDescent="0.3">
      <c r="A31" s="101" t="s">
        <v>302</v>
      </c>
      <c r="B31" s="2250" t="s">
        <v>572</v>
      </c>
      <c r="C31" s="2251"/>
      <c r="D31" s="2251"/>
      <c r="E31" s="2251"/>
      <c r="F31" s="2251"/>
      <c r="G31" s="2251"/>
      <c r="H31" s="2251"/>
      <c r="I31" s="2251"/>
      <c r="J31" s="2251"/>
      <c r="K31" s="2251"/>
      <c r="L31" s="2251"/>
      <c r="M31" s="2251"/>
      <c r="N31" s="2251"/>
      <c r="O31" s="2251"/>
      <c r="P31" s="2251"/>
      <c r="Q31" s="2251"/>
      <c r="R31" s="2251"/>
      <c r="S31" s="2251"/>
      <c r="T31" s="2251"/>
      <c r="U31" s="2251"/>
      <c r="V31" s="2251"/>
      <c r="W31" s="2251"/>
      <c r="X31" s="2251"/>
      <c r="Y31" s="2251"/>
      <c r="Z31" s="2251"/>
      <c r="AA31" s="2251"/>
      <c r="AB31" s="2251"/>
      <c r="AC31" s="2251"/>
      <c r="AD31" s="2251"/>
      <c r="AE31" s="2251"/>
      <c r="AF31" s="2251"/>
      <c r="AG31" s="2251"/>
      <c r="AH31" s="2251"/>
      <c r="AI31" s="2251"/>
      <c r="AJ31" s="2251"/>
      <c r="AK31" s="2251"/>
      <c r="AL31" s="2251"/>
      <c r="AM31" s="2251"/>
      <c r="AN31" s="2251"/>
      <c r="AO31" s="2251"/>
      <c r="AP31" s="2251"/>
      <c r="AQ31" s="2251"/>
      <c r="AR31" s="2251"/>
      <c r="AS31" s="2251"/>
      <c r="AT31" s="2251"/>
      <c r="AU31" s="2251"/>
      <c r="AV31" s="2251"/>
      <c r="AW31" s="2251"/>
      <c r="AX31" s="2251"/>
      <c r="AY31" s="2251"/>
      <c r="AZ31" s="2251"/>
      <c r="BA31" s="2251"/>
    </row>
    <row r="32" spans="1:53" ht="15" customHeight="1" x14ac:dyDescent="0.3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2"/>
    </row>
    <row r="33" spans="1:53" ht="29.25" customHeight="1" x14ac:dyDescent="0.2">
      <c r="A33" s="2485" t="s">
        <v>3</v>
      </c>
      <c r="B33" s="2193"/>
      <c r="C33" s="2486" t="s">
        <v>20</v>
      </c>
      <c r="D33" s="2192"/>
      <c r="E33" s="2192"/>
      <c r="F33" s="2193"/>
      <c r="G33" s="2191" t="s">
        <v>472</v>
      </c>
      <c r="H33" s="2192"/>
      <c r="I33" s="2193"/>
      <c r="J33" s="2191" t="s">
        <v>22</v>
      </c>
      <c r="K33" s="2192"/>
      <c r="L33" s="2192"/>
      <c r="M33" s="2193"/>
      <c r="N33" s="2191" t="s">
        <v>592</v>
      </c>
      <c r="O33" s="2192"/>
      <c r="P33" s="2193"/>
      <c r="Q33" s="2191" t="s">
        <v>593</v>
      </c>
      <c r="R33" s="2487"/>
      <c r="S33" s="2488"/>
      <c r="T33" s="2191" t="s">
        <v>101</v>
      </c>
      <c r="U33" s="2192"/>
      <c r="V33" s="2193"/>
      <c r="W33" s="2191" t="s">
        <v>102</v>
      </c>
      <c r="X33" s="2192"/>
      <c r="Y33" s="2193"/>
      <c r="Z33" s="104"/>
      <c r="AA33" s="2273" t="s">
        <v>103</v>
      </c>
      <c r="AB33" s="2274"/>
      <c r="AC33" s="2274"/>
      <c r="AD33" s="2274"/>
      <c r="AE33" s="2275"/>
      <c r="AF33" s="2163" t="s">
        <v>467</v>
      </c>
      <c r="AG33" s="2274"/>
      <c r="AH33" s="2275"/>
      <c r="AI33" s="2163" t="s">
        <v>104</v>
      </c>
      <c r="AJ33" s="2149"/>
      <c r="AK33" s="2275"/>
      <c r="AL33" s="105"/>
      <c r="AM33" s="2302" t="s">
        <v>573</v>
      </c>
      <c r="AN33" s="2303"/>
      <c r="AO33" s="2304"/>
      <c r="AP33" s="2281" t="s">
        <v>574</v>
      </c>
      <c r="AQ33" s="2279"/>
      <c r="AR33" s="2279"/>
      <c r="AS33" s="2279"/>
      <c r="AT33" s="2279"/>
      <c r="AU33" s="2279"/>
      <c r="AV33" s="2279"/>
      <c r="AW33" s="2279"/>
      <c r="AX33" s="2279" t="s">
        <v>467</v>
      </c>
      <c r="AY33" s="2279"/>
      <c r="AZ33" s="2279"/>
      <c r="BA33" s="2280"/>
    </row>
    <row r="34" spans="1:53" ht="17.25" customHeight="1" x14ac:dyDescent="0.2">
      <c r="A34" s="2194"/>
      <c r="B34" s="2196"/>
      <c r="C34" s="2194"/>
      <c r="D34" s="2195"/>
      <c r="E34" s="2195"/>
      <c r="F34" s="2196"/>
      <c r="G34" s="2194"/>
      <c r="H34" s="2195"/>
      <c r="I34" s="2196"/>
      <c r="J34" s="2194"/>
      <c r="K34" s="2195"/>
      <c r="L34" s="2195"/>
      <c r="M34" s="2196"/>
      <c r="N34" s="2194"/>
      <c r="O34" s="2195"/>
      <c r="P34" s="2196"/>
      <c r="Q34" s="2489"/>
      <c r="R34" s="2490"/>
      <c r="S34" s="2491"/>
      <c r="T34" s="2194"/>
      <c r="U34" s="2195"/>
      <c r="V34" s="2196"/>
      <c r="W34" s="2194"/>
      <c r="X34" s="2195"/>
      <c r="Y34" s="2196"/>
      <c r="Z34" s="104"/>
      <c r="AA34" s="2276"/>
      <c r="AB34" s="2277"/>
      <c r="AC34" s="2277"/>
      <c r="AD34" s="2277"/>
      <c r="AE34" s="2278"/>
      <c r="AF34" s="2276"/>
      <c r="AG34" s="2277"/>
      <c r="AH34" s="2278"/>
      <c r="AI34" s="2143"/>
      <c r="AJ34" s="2151"/>
      <c r="AK34" s="2278"/>
      <c r="AL34" s="106"/>
      <c r="AM34" s="2305"/>
      <c r="AN34" s="2306"/>
      <c r="AO34" s="2307"/>
      <c r="AP34" s="2281"/>
      <c r="AQ34" s="2279"/>
      <c r="AR34" s="2279"/>
      <c r="AS34" s="2279"/>
      <c r="AT34" s="2279"/>
      <c r="AU34" s="2279"/>
      <c r="AV34" s="2279"/>
      <c r="AW34" s="2279"/>
      <c r="AX34" s="2279"/>
      <c r="AY34" s="2279"/>
      <c r="AZ34" s="2279"/>
      <c r="BA34" s="2280"/>
    </row>
    <row r="35" spans="1:53" ht="66" customHeight="1" x14ac:dyDescent="0.2">
      <c r="A35" s="2197"/>
      <c r="B35" s="2198"/>
      <c r="C35" s="2197"/>
      <c r="D35" s="1981"/>
      <c r="E35" s="1981"/>
      <c r="F35" s="2198"/>
      <c r="G35" s="2197"/>
      <c r="H35" s="1981"/>
      <c r="I35" s="2198"/>
      <c r="J35" s="2197"/>
      <c r="K35" s="1981"/>
      <c r="L35" s="1981"/>
      <c r="M35" s="2198"/>
      <c r="N35" s="2197"/>
      <c r="O35" s="1981"/>
      <c r="P35" s="2198"/>
      <c r="Q35" s="2492"/>
      <c r="R35" s="2493"/>
      <c r="S35" s="2494"/>
      <c r="T35" s="2197"/>
      <c r="U35" s="1981"/>
      <c r="V35" s="2198"/>
      <c r="W35" s="2197"/>
      <c r="X35" s="1981"/>
      <c r="Y35" s="2198"/>
      <c r="Z35" s="104"/>
      <c r="AA35" s="2315"/>
      <c r="AB35" s="2316"/>
      <c r="AC35" s="2316"/>
      <c r="AD35" s="2316"/>
      <c r="AE35" s="2317"/>
      <c r="AF35" s="2284"/>
      <c r="AG35" s="2285"/>
      <c r="AH35" s="2286"/>
      <c r="AI35" s="2284"/>
      <c r="AJ35" s="2321"/>
      <c r="AK35" s="2286"/>
      <c r="AL35" s="106"/>
      <c r="AM35" s="2305"/>
      <c r="AN35" s="2306"/>
      <c r="AO35" s="2307"/>
      <c r="AP35" s="2281"/>
      <c r="AQ35" s="2279"/>
      <c r="AR35" s="2279"/>
      <c r="AS35" s="2279"/>
      <c r="AT35" s="2279"/>
      <c r="AU35" s="2279"/>
      <c r="AV35" s="2279"/>
      <c r="AW35" s="2279"/>
      <c r="AX35" s="2279"/>
      <c r="AY35" s="2279"/>
      <c r="AZ35" s="2279"/>
      <c r="BA35" s="2280"/>
    </row>
    <row r="36" spans="1:53" ht="20.25" x14ac:dyDescent="0.3">
      <c r="A36" s="2203">
        <v>1</v>
      </c>
      <c r="B36" s="2204"/>
      <c r="C36" s="2145">
        <v>33</v>
      </c>
      <c r="D36" s="2146"/>
      <c r="E36" s="2146"/>
      <c r="F36" s="2147"/>
      <c r="G36" s="2209">
        <v>5</v>
      </c>
      <c r="H36" s="2210"/>
      <c r="I36" s="2211"/>
      <c r="J36" s="2145"/>
      <c r="K36" s="2146"/>
      <c r="L36" s="2146"/>
      <c r="M36" s="2147"/>
      <c r="N36" s="2145"/>
      <c r="O36" s="2146"/>
      <c r="P36" s="2147"/>
      <c r="Q36" s="2188"/>
      <c r="R36" s="2189"/>
      <c r="S36" s="2190"/>
      <c r="T36" s="2145">
        <v>14</v>
      </c>
      <c r="U36" s="2146"/>
      <c r="V36" s="2147"/>
      <c r="W36" s="2145">
        <f>C36+G36+J36+N36+Q36+T36</f>
        <v>52</v>
      </c>
      <c r="X36" s="2146"/>
      <c r="Y36" s="2319"/>
      <c r="Z36" s="104"/>
      <c r="AA36" s="2252" t="s">
        <v>513</v>
      </c>
      <c r="AB36" s="2253"/>
      <c r="AC36" s="2253"/>
      <c r="AD36" s="2253"/>
      <c r="AE36" s="2254"/>
      <c r="AF36" s="2241" t="s">
        <v>461</v>
      </c>
      <c r="AG36" s="2164"/>
      <c r="AH36" s="2165"/>
      <c r="AI36" s="2241" t="s">
        <v>716</v>
      </c>
      <c r="AJ36" s="2149"/>
      <c r="AK36" s="2275"/>
      <c r="AL36" s="106"/>
      <c r="AM36" s="2308"/>
      <c r="AN36" s="2309"/>
      <c r="AO36" s="2310"/>
      <c r="AP36" s="2282"/>
      <c r="AQ36" s="2283"/>
      <c r="AR36" s="2283"/>
      <c r="AS36" s="2283"/>
      <c r="AT36" s="2283"/>
      <c r="AU36" s="2283"/>
      <c r="AV36" s="2283"/>
      <c r="AW36" s="2283"/>
      <c r="AX36" s="2279"/>
      <c r="AY36" s="2279"/>
      <c r="AZ36" s="2279"/>
      <c r="BA36" s="2280"/>
    </row>
    <row r="37" spans="1:53" ht="33.75" customHeight="1" x14ac:dyDescent="0.3">
      <c r="A37" s="2203">
        <v>2</v>
      </c>
      <c r="B37" s="2204"/>
      <c r="C37" s="2145">
        <v>33</v>
      </c>
      <c r="D37" s="2146"/>
      <c r="E37" s="2146"/>
      <c r="F37" s="2147"/>
      <c r="G37" s="2160">
        <v>6</v>
      </c>
      <c r="H37" s="2161"/>
      <c r="I37" s="2162"/>
      <c r="J37" s="2175" t="s">
        <v>716</v>
      </c>
      <c r="K37" s="2176"/>
      <c r="L37" s="2176"/>
      <c r="M37" s="2177"/>
      <c r="N37" s="2160"/>
      <c r="O37" s="2161"/>
      <c r="P37" s="2162"/>
      <c r="Q37" s="2188"/>
      <c r="R37" s="2189"/>
      <c r="S37" s="2190"/>
      <c r="T37" s="2160">
        <v>12</v>
      </c>
      <c r="U37" s="2161"/>
      <c r="V37" s="2162"/>
      <c r="W37" s="2160">
        <v>52</v>
      </c>
      <c r="X37" s="2161"/>
      <c r="Y37" s="2299"/>
      <c r="Z37" s="104"/>
      <c r="AA37" s="2255"/>
      <c r="AB37" s="2256"/>
      <c r="AC37" s="2256"/>
      <c r="AD37" s="2256"/>
      <c r="AE37" s="2257"/>
      <c r="AF37" s="2239"/>
      <c r="AG37" s="1974"/>
      <c r="AH37" s="2240"/>
      <c r="AI37" s="2247"/>
      <c r="AJ37" s="2248"/>
      <c r="AK37" s="2249"/>
      <c r="AL37" s="106"/>
      <c r="AM37" s="2241">
        <v>1</v>
      </c>
      <c r="AN37" s="2242"/>
      <c r="AO37" s="2243"/>
      <c r="AP37" s="2234" t="s">
        <v>493</v>
      </c>
      <c r="AQ37" s="2287"/>
      <c r="AR37" s="2287"/>
      <c r="AS37" s="2287"/>
      <c r="AT37" s="2287"/>
      <c r="AU37" s="2287"/>
      <c r="AV37" s="2287"/>
      <c r="AW37" s="2288"/>
      <c r="AX37" s="2234">
        <v>8</v>
      </c>
      <c r="AY37" s="2235"/>
      <c r="AZ37" s="2235"/>
      <c r="BA37" s="2236"/>
    </row>
    <row r="38" spans="1:53" ht="20.25" customHeight="1" x14ac:dyDescent="0.3">
      <c r="A38" s="2203">
        <v>3</v>
      </c>
      <c r="B38" s="2204"/>
      <c r="C38" s="2145">
        <v>33</v>
      </c>
      <c r="D38" s="2146"/>
      <c r="E38" s="2146"/>
      <c r="F38" s="2147"/>
      <c r="G38" s="2160">
        <v>6</v>
      </c>
      <c r="H38" s="2161"/>
      <c r="I38" s="2162"/>
      <c r="J38" s="2160">
        <v>2</v>
      </c>
      <c r="K38" s="2161"/>
      <c r="L38" s="2161"/>
      <c r="M38" s="2162"/>
      <c r="N38" s="2160"/>
      <c r="O38" s="2161"/>
      <c r="P38" s="2162"/>
      <c r="Q38" s="2188"/>
      <c r="R38" s="2189"/>
      <c r="S38" s="2190"/>
      <c r="T38" s="2160">
        <v>11</v>
      </c>
      <c r="U38" s="2161"/>
      <c r="V38" s="2162"/>
      <c r="W38" s="2160">
        <v>52</v>
      </c>
      <c r="X38" s="2161"/>
      <c r="Y38" s="2299"/>
      <c r="Z38" s="104"/>
      <c r="AA38" s="2252" t="s">
        <v>107</v>
      </c>
      <c r="AB38" s="2253"/>
      <c r="AC38" s="2253"/>
      <c r="AD38" s="2253"/>
      <c r="AE38" s="2254"/>
      <c r="AF38" s="2241" t="s">
        <v>463</v>
      </c>
      <c r="AG38" s="2164"/>
      <c r="AH38" s="2165"/>
      <c r="AI38" s="2241">
        <v>2</v>
      </c>
      <c r="AJ38" s="2149"/>
      <c r="AK38" s="2275"/>
      <c r="AL38" s="107"/>
      <c r="AM38" s="2244"/>
      <c r="AN38" s="2245"/>
      <c r="AO38" s="2246"/>
      <c r="AP38" s="2289"/>
      <c r="AQ38" s="2290"/>
      <c r="AR38" s="2290"/>
      <c r="AS38" s="2290"/>
      <c r="AT38" s="2290"/>
      <c r="AU38" s="2290"/>
      <c r="AV38" s="2290"/>
      <c r="AW38" s="2291"/>
      <c r="AX38" s="2237"/>
      <c r="AY38" s="2220"/>
      <c r="AZ38" s="2220"/>
      <c r="BA38" s="2238"/>
    </row>
    <row r="39" spans="1:53" ht="33" customHeight="1" x14ac:dyDescent="0.35">
      <c r="A39" s="2205">
        <v>4</v>
      </c>
      <c r="B39" s="2201"/>
      <c r="C39" s="2206">
        <v>28</v>
      </c>
      <c r="D39" s="2207"/>
      <c r="E39" s="2207"/>
      <c r="F39" s="2208"/>
      <c r="G39" s="2172">
        <v>4</v>
      </c>
      <c r="H39" s="2173"/>
      <c r="I39" s="2174"/>
      <c r="J39" s="2199" t="s">
        <v>716</v>
      </c>
      <c r="K39" s="2200"/>
      <c r="L39" s="2200"/>
      <c r="M39" s="2201"/>
      <c r="N39" s="2181">
        <v>8</v>
      </c>
      <c r="O39" s="2182"/>
      <c r="P39" s="2183"/>
      <c r="Q39" s="2160">
        <v>1</v>
      </c>
      <c r="R39" s="2161"/>
      <c r="S39" s="2162"/>
      <c r="T39" s="2318" t="s">
        <v>217</v>
      </c>
      <c r="U39" s="2173"/>
      <c r="V39" s="2174"/>
      <c r="W39" s="2206">
        <v>43</v>
      </c>
      <c r="X39" s="2207"/>
      <c r="Y39" s="2258"/>
      <c r="Z39" s="104"/>
      <c r="AA39" s="2255"/>
      <c r="AB39" s="2256"/>
      <c r="AC39" s="2256"/>
      <c r="AD39" s="2256"/>
      <c r="AE39" s="2257"/>
      <c r="AF39" s="2239"/>
      <c r="AG39" s="1974"/>
      <c r="AH39" s="2240"/>
      <c r="AI39" s="2247"/>
      <c r="AJ39" s="2248"/>
      <c r="AK39" s="2249"/>
      <c r="AL39" s="107"/>
      <c r="AM39" s="2244"/>
      <c r="AN39" s="2245"/>
      <c r="AO39" s="2246"/>
      <c r="AP39" s="2289"/>
      <c r="AQ39" s="2290"/>
      <c r="AR39" s="2290"/>
      <c r="AS39" s="2290"/>
      <c r="AT39" s="2290"/>
      <c r="AU39" s="2290"/>
      <c r="AV39" s="2290"/>
      <c r="AW39" s="2291"/>
      <c r="AX39" s="2237"/>
      <c r="AY39" s="2220"/>
      <c r="AZ39" s="2220"/>
      <c r="BA39" s="2238"/>
    </row>
    <row r="40" spans="1:53" ht="23.25" customHeight="1" x14ac:dyDescent="0.35">
      <c r="A40" s="2259" t="s">
        <v>514</v>
      </c>
      <c r="B40" s="2260"/>
      <c r="C40" s="2186">
        <v>127</v>
      </c>
      <c r="D40" s="2187"/>
      <c r="E40" s="2187"/>
      <c r="F40" s="2187"/>
      <c r="G40" s="2186">
        <v>21</v>
      </c>
      <c r="H40" s="2187"/>
      <c r="I40" s="2187"/>
      <c r="J40" s="2270" t="s">
        <v>718</v>
      </c>
      <c r="K40" s="2271"/>
      <c r="L40" s="2271"/>
      <c r="M40" s="2272"/>
      <c r="N40" s="2179">
        <v>8</v>
      </c>
      <c r="O40" s="2180"/>
      <c r="P40" s="2180"/>
      <c r="Q40" s="2160">
        <v>1</v>
      </c>
      <c r="R40" s="2161"/>
      <c r="S40" s="2162"/>
      <c r="T40" s="2320" t="s">
        <v>723</v>
      </c>
      <c r="U40" s="2187"/>
      <c r="V40" s="2187"/>
      <c r="W40" s="2186">
        <v>199</v>
      </c>
      <c r="X40" s="2187"/>
      <c r="Y40" s="2187"/>
      <c r="Z40" s="104"/>
      <c r="AA40" s="2294" t="s">
        <v>108</v>
      </c>
      <c r="AB40" s="2295"/>
      <c r="AC40" s="2295"/>
      <c r="AD40" s="2295"/>
      <c r="AE40" s="2295"/>
      <c r="AF40" s="2300">
        <v>8</v>
      </c>
      <c r="AG40" s="2301"/>
      <c r="AH40" s="2301"/>
      <c r="AI40" s="2261" t="s">
        <v>719</v>
      </c>
      <c r="AJ40" s="2262"/>
      <c r="AK40" s="2263"/>
      <c r="AL40" s="108"/>
      <c r="AM40" s="2244"/>
      <c r="AN40" s="2245"/>
      <c r="AO40" s="2246"/>
      <c r="AP40" s="2289"/>
      <c r="AQ40" s="2290"/>
      <c r="AR40" s="2290"/>
      <c r="AS40" s="2290"/>
      <c r="AT40" s="2290"/>
      <c r="AU40" s="2290"/>
      <c r="AV40" s="2290"/>
      <c r="AW40" s="2291"/>
      <c r="AX40" s="2237"/>
      <c r="AY40" s="2220"/>
      <c r="AZ40" s="2220"/>
      <c r="BA40" s="2238"/>
    </row>
    <row r="41" spans="1:53" ht="20.25" customHeight="1" x14ac:dyDescent="0.2">
      <c r="Z41" s="104"/>
      <c r="AA41" s="2295"/>
      <c r="AB41" s="2295"/>
      <c r="AC41" s="2295"/>
      <c r="AD41" s="2295"/>
      <c r="AE41" s="2295"/>
      <c r="AF41" s="2301"/>
      <c r="AG41" s="2301"/>
      <c r="AH41" s="2301"/>
      <c r="AI41" s="2264"/>
      <c r="AJ41" s="2265"/>
      <c r="AK41" s="2266"/>
      <c r="AL41" s="107"/>
      <c r="AM41" s="2244"/>
      <c r="AN41" s="2245"/>
      <c r="AO41" s="2246"/>
      <c r="AP41" s="2289"/>
      <c r="AQ41" s="2290"/>
      <c r="AR41" s="2290"/>
      <c r="AS41" s="2290"/>
      <c r="AT41" s="2290"/>
      <c r="AU41" s="2290"/>
      <c r="AV41" s="2290"/>
      <c r="AW41" s="2291"/>
      <c r="AX41" s="2237"/>
      <c r="AY41" s="2220"/>
      <c r="AZ41" s="2220"/>
      <c r="BA41" s="2238"/>
    </row>
    <row r="42" spans="1:53" ht="20.25" customHeight="1" x14ac:dyDescent="0.2">
      <c r="Z42" s="104"/>
      <c r="AA42" s="2295"/>
      <c r="AB42" s="2295"/>
      <c r="AC42" s="2295"/>
      <c r="AD42" s="2295"/>
      <c r="AE42" s="2295"/>
      <c r="AF42" s="2301"/>
      <c r="AG42" s="2301"/>
      <c r="AH42" s="2301"/>
      <c r="AI42" s="2267"/>
      <c r="AJ42" s="2268"/>
      <c r="AK42" s="2269"/>
      <c r="AL42" s="107"/>
      <c r="AM42" s="2247"/>
      <c r="AN42" s="2248"/>
      <c r="AO42" s="2249"/>
      <c r="AP42" s="2292"/>
      <c r="AQ42" s="1962"/>
      <c r="AR42" s="1962"/>
      <c r="AS42" s="1962"/>
      <c r="AT42" s="1962"/>
      <c r="AU42" s="1962"/>
      <c r="AV42" s="1962"/>
      <c r="AW42" s="2293"/>
      <c r="AX42" s="2239"/>
      <c r="AY42" s="1974"/>
      <c r="AZ42" s="1974"/>
      <c r="BA42" s="2240"/>
    </row>
    <row r="43" spans="1:53" ht="23.25" customHeight="1" x14ac:dyDescent="0.3">
      <c r="A43" s="2313"/>
      <c r="B43" s="2314"/>
      <c r="C43" s="2324"/>
      <c r="D43" s="2325"/>
      <c r="E43" s="2325"/>
      <c r="F43" s="2325"/>
      <c r="G43" s="2158"/>
      <c r="H43" s="2159"/>
      <c r="I43" s="2159"/>
      <c r="J43" s="2178"/>
      <c r="K43" s="2159"/>
      <c r="L43" s="2159"/>
      <c r="M43" s="2159"/>
      <c r="N43" s="2184"/>
      <c r="O43" s="2185"/>
      <c r="P43" s="2185"/>
      <c r="Q43" s="2322"/>
      <c r="R43" s="2323"/>
      <c r="S43" s="2323"/>
      <c r="T43" s="2158"/>
      <c r="U43" s="2159"/>
      <c r="V43" s="2159"/>
      <c r="W43" s="2178"/>
      <c r="X43" s="2159"/>
      <c r="Y43" s="2159"/>
      <c r="AA43" s="2297"/>
      <c r="AB43" s="2298"/>
      <c r="AC43" s="2298"/>
      <c r="AD43" s="2298"/>
      <c r="AE43" s="2298"/>
      <c r="AF43" s="2296"/>
      <c r="AG43" s="2245"/>
      <c r="AH43" s="2245"/>
      <c r="AI43" s="2311"/>
      <c r="AJ43" s="2245"/>
      <c r="AK43" s="2245"/>
    </row>
    <row r="44" spans="1:53" ht="31.5" customHeight="1" x14ac:dyDescent="0.2">
      <c r="A44" s="2312" t="s">
        <v>717</v>
      </c>
      <c r="B44" s="2245"/>
      <c r="C44" s="2245"/>
      <c r="D44" s="2245"/>
      <c r="E44" s="2245"/>
      <c r="F44" s="2245"/>
      <c r="G44" s="2245"/>
      <c r="H44" s="2245"/>
      <c r="I44" s="2245"/>
      <c r="J44" s="2245"/>
      <c r="K44" s="2245"/>
      <c r="L44" s="2245"/>
      <c r="M44" s="2245"/>
      <c r="N44" s="2245"/>
      <c r="O44" s="2245"/>
      <c r="P44" s="2245"/>
      <c r="Q44" s="2245"/>
      <c r="R44" s="2245"/>
      <c r="S44" s="2245"/>
      <c r="T44" s="2245"/>
      <c r="U44" s="2245"/>
      <c r="V44" s="2245"/>
      <c r="W44" s="2245"/>
      <c r="X44" s="2245"/>
      <c r="Y44" s="2245"/>
      <c r="AA44" s="2298"/>
      <c r="AB44" s="2298"/>
      <c r="AC44" s="2298"/>
      <c r="AD44" s="2298"/>
      <c r="AE44" s="2298"/>
      <c r="AF44" s="2245"/>
      <c r="AG44" s="2245"/>
      <c r="AH44" s="2245"/>
      <c r="AI44" s="2245"/>
      <c r="AJ44" s="2245"/>
      <c r="AK44" s="2245"/>
    </row>
  </sheetData>
  <mergeCells count="124">
    <mergeCell ref="W43:Y43"/>
    <mergeCell ref="AP37:AW42"/>
    <mergeCell ref="AA40:AE42"/>
    <mergeCell ref="AF43:AH44"/>
    <mergeCell ref="AA43:AE44"/>
    <mergeCell ref="T43:V43"/>
    <mergeCell ref="W38:Y38"/>
    <mergeCell ref="AF40:AH42"/>
    <mergeCell ref="AM33:AO36"/>
    <mergeCell ref="AI43:AK44"/>
    <mergeCell ref="A44:Y44"/>
    <mergeCell ref="A43:B43"/>
    <mergeCell ref="AA35:AE35"/>
    <mergeCell ref="T39:V39"/>
    <mergeCell ref="W36:Y36"/>
    <mergeCell ref="T40:V40"/>
    <mergeCell ref="AI36:AK37"/>
    <mergeCell ref="AI35:AK35"/>
    <mergeCell ref="AF36:AH37"/>
    <mergeCell ref="AA36:AE37"/>
    <mergeCell ref="AI38:AK39"/>
    <mergeCell ref="W37:Y37"/>
    <mergeCell ref="Q43:S43"/>
    <mergeCell ref="C43:F43"/>
    <mergeCell ref="AX37:BA42"/>
    <mergeCell ref="AM37:AO42"/>
    <mergeCell ref="B31:BA31"/>
    <mergeCell ref="A36:B36"/>
    <mergeCell ref="AA38:AE39"/>
    <mergeCell ref="W39:Y39"/>
    <mergeCell ref="Q40:S40"/>
    <mergeCell ref="T37:V37"/>
    <mergeCell ref="W40:Y40"/>
    <mergeCell ref="A40:B40"/>
    <mergeCell ref="AI40:AK42"/>
    <mergeCell ref="J40:M40"/>
    <mergeCell ref="J33:M35"/>
    <mergeCell ref="Q39:S39"/>
    <mergeCell ref="AA33:AE34"/>
    <mergeCell ref="AF33:AH34"/>
    <mergeCell ref="AX33:BA36"/>
    <mergeCell ref="AP33:AW36"/>
    <mergeCell ref="W33:Y35"/>
    <mergeCell ref="AF38:AH39"/>
    <mergeCell ref="T38:V38"/>
    <mergeCell ref="AF35:AH35"/>
    <mergeCell ref="AI33:AK34"/>
    <mergeCell ref="A4:O4"/>
    <mergeCell ref="P4:AN4"/>
    <mergeCell ref="A2:O2"/>
    <mergeCell ref="P2:AN2"/>
    <mergeCell ref="P18:AM18"/>
    <mergeCell ref="P11:AJ11"/>
    <mergeCell ref="P15:AN15"/>
    <mergeCell ref="P16:AN16"/>
    <mergeCell ref="P14:AX14"/>
    <mergeCell ref="AO2:BA4"/>
    <mergeCell ref="P13:AX13"/>
    <mergeCell ref="A5:O5"/>
    <mergeCell ref="AN5:BA6"/>
    <mergeCell ref="A6:O6"/>
    <mergeCell ref="P7:AM7"/>
    <mergeCell ref="AN7:BA7"/>
    <mergeCell ref="AN10:BA11"/>
    <mergeCell ref="P10:AK10"/>
    <mergeCell ref="P12:AZ12"/>
    <mergeCell ref="P9:AM9"/>
    <mergeCell ref="A3:O3"/>
    <mergeCell ref="AN8:BA9"/>
    <mergeCell ref="A8:O8"/>
    <mergeCell ref="P8:AM8"/>
    <mergeCell ref="A9:O9"/>
    <mergeCell ref="A37:B37"/>
    <mergeCell ref="T33:V35"/>
    <mergeCell ref="N37:P37"/>
    <mergeCell ref="AJ21:AN21"/>
    <mergeCell ref="Q36:S36"/>
    <mergeCell ref="G40:I40"/>
    <mergeCell ref="N36:P36"/>
    <mergeCell ref="A39:B39"/>
    <mergeCell ref="A38:B38"/>
    <mergeCell ref="C36:F36"/>
    <mergeCell ref="C39:F39"/>
    <mergeCell ref="C37:F37"/>
    <mergeCell ref="G37:I37"/>
    <mergeCell ref="G36:I36"/>
    <mergeCell ref="B21:E21"/>
    <mergeCell ref="AF21:AI21"/>
    <mergeCell ref="F21:I21"/>
    <mergeCell ref="N21:R21"/>
    <mergeCell ref="AB21:AE21"/>
    <mergeCell ref="J21:M21"/>
    <mergeCell ref="AO21:AR21"/>
    <mergeCell ref="AS21:AW21"/>
    <mergeCell ref="G43:I43"/>
    <mergeCell ref="G38:I38"/>
    <mergeCell ref="C38:F38"/>
    <mergeCell ref="N33:P35"/>
    <mergeCell ref="Q33:S35"/>
    <mergeCell ref="G39:I39"/>
    <mergeCell ref="J37:M37"/>
    <mergeCell ref="J36:M36"/>
    <mergeCell ref="J43:M43"/>
    <mergeCell ref="J38:M38"/>
    <mergeCell ref="N38:P38"/>
    <mergeCell ref="N40:P40"/>
    <mergeCell ref="N39:P39"/>
    <mergeCell ref="N43:P43"/>
    <mergeCell ref="C40:F40"/>
    <mergeCell ref="Q38:S38"/>
    <mergeCell ref="Q37:S37"/>
    <mergeCell ref="G33:I35"/>
    <mergeCell ref="J39:M39"/>
    <mergeCell ref="P17:AP17"/>
    <mergeCell ref="X21:AA21"/>
    <mergeCell ref="S21:W21"/>
    <mergeCell ref="A19:BA19"/>
    <mergeCell ref="AX21:BA21"/>
    <mergeCell ref="A33:B35"/>
    <mergeCell ref="T36:V36"/>
    <mergeCell ref="C33:F35"/>
    <mergeCell ref="AS26:BA26"/>
    <mergeCell ref="A21:A22"/>
    <mergeCell ref="A28:BA28"/>
  </mergeCells>
  <phoneticPr fontId="13" type="noConversion"/>
  <pageMargins left="0.7" right="0.7" top="0.75" bottom="0.75" header="0.3" footer="0.3"/>
  <pageSetup paperSize="9" scale="47" orientation="landscape" r:id="rId1"/>
  <colBreaks count="1" manualBreakCount="1">
    <brk id="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V195"/>
  <sheetViews>
    <sheetView zoomScale="55" zoomScaleNormal="55" zoomScaleSheetLayoutView="80" workbookViewId="0">
      <selection activeCell="L114" sqref="L114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customWidth="1"/>
    <col min="16" max="16" width="7.5703125" customWidth="1"/>
    <col min="17" max="17" width="6" customWidth="1"/>
    <col min="18" max="18" width="7" customWidth="1"/>
    <col min="19" max="20" width="6.85546875" customWidth="1"/>
    <col min="21" max="21" width="8.42578125" customWidth="1"/>
    <col min="22" max="22" width="5.85546875" customWidth="1"/>
    <col min="23" max="23" width="6.28515625" customWidth="1"/>
    <col min="24" max="24" width="7" customWidth="1"/>
    <col min="25" max="25" width="6.7109375" hidden="1" customWidth="1"/>
    <col min="26" max="26" width="1.42578125" customWidth="1"/>
    <col min="27" max="28" width="9.140625" hidden="1" customWidth="1"/>
    <col min="29" max="29" width="2" hidden="1" customWidth="1"/>
    <col min="30" max="46" width="9.140625" hidden="1" customWidth="1"/>
    <col min="47" max="47" width="10.28515625" customWidth="1"/>
    <col min="48" max="48" width="9.140625" customWidth="1"/>
    <col min="49" max="51" width="9.140625" hidden="1" customWidth="1"/>
    <col min="52" max="52" width="0" hidden="1" customWidth="1"/>
    <col min="53" max="53" width="11.85546875" hidden="1" customWidth="1"/>
    <col min="54" max="65" width="0" style="513" hidden="1" customWidth="1"/>
    <col min="66" max="66" width="0" hidden="1" customWidth="1"/>
  </cols>
  <sheetData>
    <row r="1" spans="1:67" ht="19.5" thickBot="1" x14ac:dyDescent="0.25">
      <c r="A1" s="2110" t="s">
        <v>714</v>
      </c>
      <c r="B1" s="2111"/>
      <c r="C1" s="2111"/>
      <c r="D1" s="2111"/>
      <c r="E1" s="2111"/>
      <c r="F1" s="2111"/>
      <c r="G1" s="2111"/>
      <c r="H1" s="2111"/>
      <c r="I1" s="2111"/>
      <c r="J1" s="2111"/>
      <c r="K1" s="2111"/>
      <c r="L1" s="2111"/>
      <c r="M1" s="2111"/>
      <c r="N1" s="2111"/>
      <c r="O1" s="2111"/>
      <c r="P1" s="2111"/>
      <c r="Q1" s="2111"/>
      <c r="R1" s="2111"/>
      <c r="S1" s="2111"/>
      <c r="T1" s="2111"/>
      <c r="U1" s="2111"/>
      <c r="V1" s="2111"/>
      <c r="W1" s="2111"/>
      <c r="X1" s="2111"/>
      <c r="Y1" s="2112"/>
    </row>
    <row r="2" spans="1:67" ht="15.75" customHeight="1" thickBot="1" x14ac:dyDescent="0.25">
      <c r="A2" s="2354" t="s">
        <v>27</v>
      </c>
      <c r="B2" s="2356" t="s">
        <v>121</v>
      </c>
      <c r="C2" s="2358" t="s">
        <v>457</v>
      </c>
      <c r="D2" s="2088"/>
      <c r="E2" s="2088"/>
      <c r="F2" s="2359"/>
      <c r="G2" s="2093" t="s">
        <v>130</v>
      </c>
      <c r="H2" s="2096" t="s">
        <v>122</v>
      </c>
      <c r="I2" s="2097"/>
      <c r="J2" s="2097"/>
      <c r="K2" s="2097"/>
      <c r="L2" s="2097"/>
      <c r="M2" s="2098"/>
      <c r="N2" s="2113" t="s">
        <v>456</v>
      </c>
      <c r="O2" s="2114"/>
      <c r="P2" s="2114"/>
      <c r="Q2" s="2114"/>
      <c r="R2" s="2114"/>
      <c r="S2" s="2114"/>
      <c r="T2" s="2114"/>
      <c r="U2" s="2114"/>
      <c r="V2" s="2114"/>
      <c r="W2" s="2114"/>
      <c r="X2" s="2114"/>
      <c r="Y2" s="2115"/>
      <c r="BB2" s="2333"/>
      <c r="BC2" s="2343"/>
      <c r="BD2" s="2343"/>
      <c r="BE2" s="2333"/>
      <c r="BF2" s="2333"/>
      <c r="BG2" s="2333"/>
      <c r="BH2" s="2333"/>
      <c r="BI2" s="2333"/>
      <c r="BJ2" s="2333"/>
      <c r="BK2" s="2333"/>
      <c r="BL2" s="2333"/>
      <c r="BM2" s="2333"/>
    </row>
    <row r="3" spans="1:67" ht="15.75" customHeight="1" x14ac:dyDescent="0.2">
      <c r="A3" s="2355"/>
      <c r="B3" s="2357"/>
      <c r="C3" s="2360"/>
      <c r="D3" s="2091"/>
      <c r="E3" s="2091"/>
      <c r="F3" s="2361"/>
      <c r="G3" s="2094"/>
      <c r="H3" s="2104" t="s">
        <v>123</v>
      </c>
      <c r="I3" s="2084" t="s">
        <v>128</v>
      </c>
      <c r="J3" s="2085"/>
      <c r="K3" s="2085"/>
      <c r="L3" s="2086"/>
      <c r="M3" s="2108" t="s">
        <v>127</v>
      </c>
      <c r="N3" s="2076" t="s">
        <v>29</v>
      </c>
      <c r="O3" s="2121"/>
      <c r="P3" s="2122"/>
      <c r="Q3" s="2076" t="s">
        <v>30</v>
      </c>
      <c r="R3" s="2077"/>
      <c r="S3" s="2078"/>
      <c r="T3" s="2076" t="s">
        <v>31</v>
      </c>
      <c r="U3" s="2077"/>
      <c r="V3" s="2078"/>
      <c r="W3" s="2076" t="s">
        <v>32</v>
      </c>
      <c r="X3" s="2077"/>
      <c r="Y3" s="2078"/>
      <c r="BB3" s="2343"/>
      <c r="BC3" s="2343"/>
      <c r="BD3" s="2343"/>
      <c r="BE3" s="2333"/>
      <c r="BF3" s="2333"/>
      <c r="BG3" s="2333"/>
      <c r="BH3" s="2333"/>
      <c r="BI3" s="2333"/>
      <c r="BJ3" s="2333"/>
      <c r="BK3" s="2333"/>
      <c r="BL3" s="2333"/>
      <c r="BM3" s="2333"/>
    </row>
    <row r="4" spans="1:67" ht="15.75" customHeight="1" thickBot="1" x14ac:dyDescent="0.25">
      <c r="A4" s="2355"/>
      <c r="B4" s="2357"/>
      <c r="C4" s="2362" t="s">
        <v>114</v>
      </c>
      <c r="D4" s="2104" t="s">
        <v>115</v>
      </c>
      <c r="E4" s="2116" t="s">
        <v>116</v>
      </c>
      <c r="F4" s="2367"/>
      <c r="G4" s="2094"/>
      <c r="H4" s="2095"/>
      <c r="I4" s="2104" t="s">
        <v>124</v>
      </c>
      <c r="J4" s="2116" t="s">
        <v>129</v>
      </c>
      <c r="K4" s="2117"/>
      <c r="L4" s="2118"/>
      <c r="M4" s="2108"/>
      <c r="N4" s="2123"/>
      <c r="O4" s="2124"/>
      <c r="P4" s="2125"/>
      <c r="Q4" s="2079"/>
      <c r="R4" s="2080"/>
      <c r="S4" s="2081"/>
      <c r="T4" s="2079"/>
      <c r="U4" s="2080"/>
      <c r="V4" s="2081"/>
      <c r="W4" s="2079"/>
      <c r="X4" s="2080"/>
      <c r="Y4" s="2081"/>
      <c r="BB4" s="1193"/>
      <c r="BC4" s="1193"/>
      <c r="BD4" s="1193"/>
      <c r="BE4" s="1193"/>
      <c r="BF4" s="1193"/>
      <c r="BG4" s="1193"/>
      <c r="BH4" s="1193"/>
      <c r="BI4" s="1193"/>
      <c r="BJ4" s="1193"/>
      <c r="BK4" s="1193"/>
      <c r="BL4" s="1193"/>
      <c r="BM4" s="1193"/>
    </row>
    <row r="5" spans="1:67" ht="16.5" thickBot="1" x14ac:dyDescent="0.25">
      <c r="A5" s="2355"/>
      <c r="B5" s="2357"/>
      <c r="C5" s="2363"/>
      <c r="D5" s="2095"/>
      <c r="E5" s="2127" t="s">
        <v>117</v>
      </c>
      <c r="F5" s="2382" t="s">
        <v>118</v>
      </c>
      <c r="G5" s="2094"/>
      <c r="H5" s="2095"/>
      <c r="I5" s="2095"/>
      <c r="J5" s="2102" t="s">
        <v>28</v>
      </c>
      <c r="K5" s="2102" t="s">
        <v>125</v>
      </c>
      <c r="L5" s="2102" t="s">
        <v>126</v>
      </c>
      <c r="M5" s="2108"/>
      <c r="N5" s="1480">
        <v>1</v>
      </c>
      <c r="O5" s="1481" t="s">
        <v>458</v>
      </c>
      <c r="P5" s="1482" t="s">
        <v>459</v>
      </c>
      <c r="Q5" s="1480">
        <v>3</v>
      </c>
      <c r="R5" s="1481" t="s">
        <v>460</v>
      </c>
      <c r="S5" s="1482" t="s">
        <v>461</v>
      </c>
      <c r="T5" s="1480">
        <v>5</v>
      </c>
      <c r="U5" s="1481" t="s">
        <v>462</v>
      </c>
      <c r="V5" s="1482" t="s">
        <v>463</v>
      </c>
      <c r="W5" s="1480">
        <v>7</v>
      </c>
      <c r="X5" s="1481">
        <v>8</v>
      </c>
      <c r="Y5" s="1490" t="s">
        <v>465</v>
      </c>
    </row>
    <row r="6" spans="1:67" ht="16.5" thickBot="1" x14ac:dyDescent="0.25">
      <c r="A6" s="2355"/>
      <c r="B6" s="2357"/>
      <c r="C6" s="2363"/>
      <c r="D6" s="2095"/>
      <c r="E6" s="2128"/>
      <c r="F6" s="2383"/>
      <c r="G6" s="2094"/>
      <c r="H6" s="2095"/>
      <c r="I6" s="2095"/>
      <c r="J6" s="2103"/>
      <c r="K6" s="2103"/>
      <c r="L6" s="2103"/>
      <c r="M6" s="2109"/>
      <c r="N6" s="2364" t="s">
        <v>470</v>
      </c>
      <c r="O6" s="2365"/>
      <c r="P6" s="2365"/>
      <c r="Q6" s="2365"/>
      <c r="R6" s="2365"/>
      <c r="S6" s="2365"/>
      <c r="T6" s="2365"/>
      <c r="U6" s="2365"/>
      <c r="V6" s="2365"/>
      <c r="W6" s="2365"/>
      <c r="X6" s="2365"/>
      <c r="Y6" s="2366"/>
    </row>
    <row r="7" spans="1:67" ht="49.5" customHeight="1" thickBot="1" x14ac:dyDescent="0.25">
      <c r="A7" s="2355"/>
      <c r="B7" s="2357"/>
      <c r="C7" s="2363"/>
      <c r="D7" s="2095"/>
      <c r="E7" s="2128"/>
      <c r="F7" s="2383"/>
      <c r="G7" s="2094"/>
      <c r="H7" s="2095"/>
      <c r="I7" s="2095"/>
      <c r="J7" s="2103"/>
      <c r="K7" s="2103"/>
      <c r="L7" s="2103"/>
      <c r="M7" s="2372"/>
      <c r="N7" s="1480">
        <v>15</v>
      </c>
      <c r="O7" s="1481">
        <v>9</v>
      </c>
      <c r="P7" s="1482">
        <v>9</v>
      </c>
      <c r="Q7" s="1480">
        <v>15</v>
      </c>
      <c r="R7" s="1481">
        <v>9</v>
      </c>
      <c r="S7" s="1482">
        <v>9</v>
      </c>
      <c r="T7" s="1480">
        <v>15</v>
      </c>
      <c r="U7" s="1481">
        <v>9</v>
      </c>
      <c r="V7" s="1482">
        <v>9</v>
      </c>
      <c r="W7" s="1480">
        <v>15</v>
      </c>
      <c r="X7" s="1481">
        <v>13</v>
      </c>
      <c r="Y7" s="1482"/>
    </row>
    <row r="8" spans="1:67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  <c r="X8" s="114">
        <v>24</v>
      </c>
      <c r="Y8" s="120">
        <v>25</v>
      </c>
      <c r="BB8" s="959"/>
      <c r="BC8" s="959"/>
      <c r="BD8" s="959"/>
      <c r="BE8" s="959"/>
      <c r="BF8" s="959"/>
      <c r="BG8" s="959"/>
      <c r="BH8" s="959"/>
      <c r="BI8" s="959"/>
      <c r="BJ8" s="959"/>
      <c r="BK8" s="959"/>
      <c r="BL8" s="959"/>
      <c r="BM8" s="959"/>
    </row>
    <row r="9" spans="1:67" ht="21.75" customHeight="1" thickBot="1" x14ac:dyDescent="0.25">
      <c r="A9" s="2379" t="s">
        <v>200</v>
      </c>
      <c r="B9" s="2380"/>
      <c r="C9" s="2380"/>
      <c r="D9" s="2380"/>
      <c r="E9" s="2380"/>
      <c r="F9" s="2380"/>
      <c r="G9" s="2380"/>
      <c r="H9" s="2380"/>
      <c r="I9" s="2380"/>
      <c r="J9" s="2380"/>
      <c r="K9" s="2380"/>
      <c r="L9" s="2380"/>
      <c r="M9" s="2380"/>
      <c r="N9" s="2380"/>
      <c r="O9" s="2380"/>
      <c r="P9" s="2380"/>
      <c r="Q9" s="2380"/>
      <c r="R9" s="2380"/>
      <c r="S9" s="2380"/>
      <c r="T9" s="2380"/>
      <c r="U9" s="2380"/>
      <c r="V9" s="2380"/>
      <c r="W9" s="2380"/>
      <c r="X9" s="2380"/>
      <c r="Y9" s="2381"/>
    </row>
    <row r="10" spans="1:67" ht="19.5" thickBot="1" x14ac:dyDescent="0.25">
      <c r="A10" s="2375" t="s">
        <v>474</v>
      </c>
      <c r="B10" s="2376"/>
      <c r="C10" s="2376"/>
      <c r="D10" s="2376"/>
      <c r="E10" s="2376"/>
      <c r="F10" s="2376"/>
      <c r="G10" s="2376"/>
      <c r="H10" s="2376"/>
      <c r="I10" s="2376"/>
      <c r="J10" s="2376"/>
      <c r="K10" s="2376"/>
      <c r="L10" s="2376"/>
      <c r="M10" s="2376"/>
      <c r="N10" s="2376"/>
      <c r="O10" s="2376"/>
      <c r="P10" s="2376"/>
      <c r="Q10" s="2376"/>
      <c r="R10" s="2376"/>
      <c r="S10" s="2376"/>
      <c r="T10" s="2376"/>
      <c r="U10" s="2376"/>
      <c r="V10" s="2376"/>
      <c r="W10" s="2376"/>
      <c r="X10" s="2376"/>
      <c r="Y10" s="2377"/>
    </row>
    <row r="11" spans="1:67" s="1186" customFormat="1" ht="31.5" x14ac:dyDescent="0.2">
      <c r="A11" s="1256" t="s">
        <v>131</v>
      </c>
      <c r="B11" s="1509" t="s">
        <v>33</v>
      </c>
      <c r="C11" s="671"/>
      <c r="D11" s="1510"/>
      <c r="E11" s="1510"/>
      <c r="F11" s="1511"/>
      <c r="G11" s="664">
        <f>G12+G13+G14+G15</f>
        <v>7</v>
      </c>
      <c r="H11" s="1491">
        <f t="shared" ref="H11:M11" si="0">H12+H13+H14+H15</f>
        <v>210</v>
      </c>
      <c r="I11" s="1491">
        <f t="shared" si="0"/>
        <v>92</v>
      </c>
      <c r="J11" s="1491">
        <f t="shared" si="0"/>
        <v>0</v>
      </c>
      <c r="K11" s="1491">
        <f t="shared" si="0"/>
        <v>0</v>
      </c>
      <c r="L11" s="1491">
        <f t="shared" si="0"/>
        <v>92</v>
      </c>
      <c r="M11" s="654">
        <f t="shared" si="0"/>
        <v>118</v>
      </c>
      <c r="N11" s="41"/>
      <c r="O11" s="13"/>
      <c r="P11" s="36"/>
      <c r="Q11" s="1512"/>
      <c r="R11" s="1513"/>
      <c r="S11" s="1514"/>
      <c r="T11" s="1515"/>
      <c r="U11" s="1516"/>
      <c r="V11" s="1517"/>
      <c r="W11" s="1515"/>
      <c r="X11" s="1516"/>
      <c r="Y11" s="1517"/>
      <c r="BB11" s="1308"/>
      <c r="BC11" s="1308"/>
      <c r="BD11" s="1308"/>
      <c r="BE11" s="1308"/>
      <c r="BF11" s="1308"/>
      <c r="BG11" s="1308"/>
      <c r="BH11" s="1308"/>
      <c r="BI11" s="1308"/>
      <c r="BJ11" s="1308"/>
      <c r="BK11" s="1308"/>
      <c r="BL11" s="1308"/>
      <c r="BM11" s="1308"/>
    </row>
    <row r="12" spans="1:67" ht="15.75" x14ac:dyDescent="0.2">
      <c r="A12" s="1207" t="s">
        <v>136</v>
      </c>
      <c r="B12" s="1518" t="s">
        <v>33</v>
      </c>
      <c r="C12" s="464"/>
      <c r="D12" s="663" t="s">
        <v>24</v>
      </c>
      <c r="E12" s="663"/>
      <c r="F12" s="1519"/>
      <c r="G12" s="171">
        <v>2</v>
      </c>
      <c r="H12" s="15">
        <f t="shared" ref="H12:H20" si="1">G12*30</f>
        <v>60</v>
      </c>
      <c r="I12" s="33">
        <v>30</v>
      </c>
      <c r="J12" s="15"/>
      <c r="K12" s="15"/>
      <c r="L12" s="15">
        <v>30</v>
      </c>
      <c r="M12" s="677">
        <f t="shared" ref="M12:M20" si="2">H12-I12</f>
        <v>30</v>
      </c>
      <c r="N12" s="261">
        <v>2</v>
      </c>
      <c r="O12" s="15"/>
      <c r="P12" s="262"/>
      <c r="Q12" s="261"/>
      <c r="R12" s="15"/>
      <c r="S12" s="262"/>
      <c r="T12" s="159"/>
      <c r="U12" s="15"/>
      <c r="V12" s="262"/>
      <c r="W12" s="261"/>
      <c r="X12" s="15"/>
      <c r="Y12" s="262"/>
      <c r="AZ12" s="1186"/>
      <c r="BB12" s="1308"/>
      <c r="BC12" s="1308"/>
      <c r="BD12" s="1308"/>
      <c r="BE12" s="1308"/>
      <c r="BF12" s="1308"/>
      <c r="BG12" s="1308"/>
      <c r="BH12" s="1308"/>
      <c r="BI12" s="1308"/>
      <c r="BJ12" s="1308"/>
      <c r="BK12" s="1308"/>
      <c r="BL12" s="1308"/>
      <c r="BM12" s="1308"/>
    </row>
    <row r="13" spans="1:67" ht="15.75" x14ac:dyDescent="0.2">
      <c r="A13" s="1207" t="s">
        <v>137</v>
      </c>
      <c r="B13" s="1518" t="s">
        <v>33</v>
      </c>
      <c r="C13" s="464"/>
      <c r="D13" s="663"/>
      <c r="E13" s="663"/>
      <c r="F13" s="1519"/>
      <c r="G13" s="171">
        <v>1.5</v>
      </c>
      <c r="H13" s="15">
        <f t="shared" si="1"/>
        <v>45</v>
      </c>
      <c r="I13" s="33">
        <f t="shared" ref="I13:I20" si="3">J13+K13+L13</f>
        <v>18</v>
      </c>
      <c r="J13" s="15"/>
      <c r="K13" s="15"/>
      <c r="L13" s="15">
        <v>18</v>
      </c>
      <c r="M13" s="262">
        <f t="shared" si="2"/>
        <v>27</v>
      </c>
      <c r="N13" s="261"/>
      <c r="O13" s="15">
        <v>2</v>
      </c>
      <c r="P13" s="262"/>
      <c r="Q13" s="261"/>
      <c r="R13" s="15"/>
      <c r="S13" s="262"/>
      <c r="T13" s="159"/>
      <c r="U13" s="15"/>
      <c r="V13" s="262"/>
      <c r="W13" s="261"/>
      <c r="X13" s="15"/>
      <c r="Y13" s="262"/>
      <c r="AZ13" s="1186"/>
      <c r="BB13" s="1308"/>
      <c r="BC13" s="1308"/>
      <c r="BD13" s="1308"/>
      <c r="BE13" s="1308"/>
      <c r="BF13" s="1308"/>
      <c r="BG13" s="1308"/>
      <c r="BH13" s="1308"/>
      <c r="BI13" s="1308"/>
      <c r="BJ13" s="1308"/>
      <c r="BK13" s="1308"/>
      <c r="BL13" s="1308"/>
      <c r="BM13" s="1308"/>
      <c r="BO13" s="1488"/>
    </row>
    <row r="14" spans="1:67" ht="15.75" x14ac:dyDescent="0.2">
      <c r="A14" s="1207" t="s">
        <v>138</v>
      </c>
      <c r="B14" s="1518" t="s">
        <v>33</v>
      </c>
      <c r="C14" s="464" t="s">
        <v>459</v>
      </c>
      <c r="D14" s="663"/>
      <c r="E14" s="663"/>
      <c r="F14" s="1519"/>
      <c r="G14" s="171">
        <v>1.5</v>
      </c>
      <c r="H14" s="15">
        <f t="shared" si="1"/>
        <v>45</v>
      </c>
      <c r="I14" s="33">
        <f t="shared" si="3"/>
        <v>18</v>
      </c>
      <c r="J14" s="15"/>
      <c r="K14" s="15"/>
      <c r="L14" s="15">
        <v>18</v>
      </c>
      <c r="M14" s="262">
        <f t="shared" si="2"/>
        <v>27</v>
      </c>
      <c r="N14" s="261"/>
      <c r="O14" s="15"/>
      <c r="P14" s="262">
        <v>2</v>
      </c>
      <c r="Q14" s="261"/>
      <c r="R14" s="15"/>
      <c r="S14" s="262"/>
      <c r="T14" s="159"/>
      <c r="U14" s="15"/>
      <c r="V14" s="262"/>
      <c r="W14" s="261"/>
      <c r="X14" s="15"/>
      <c r="Y14" s="262"/>
      <c r="AZ14" s="1186"/>
      <c r="BB14" s="1308"/>
      <c r="BC14" s="1308"/>
      <c r="BD14" s="1308"/>
      <c r="BE14" s="1308"/>
      <c r="BF14" s="1308"/>
      <c r="BG14" s="1308"/>
      <c r="BH14" s="1308"/>
      <c r="BI14" s="1308"/>
      <c r="BJ14" s="1308"/>
      <c r="BK14" s="1308"/>
      <c r="BL14" s="1308"/>
      <c r="BM14" s="1308"/>
    </row>
    <row r="15" spans="1:67" ht="18" customHeight="1" x14ac:dyDescent="0.2">
      <c r="A15" s="1207" t="s">
        <v>304</v>
      </c>
      <c r="B15" s="1520" t="s">
        <v>33</v>
      </c>
      <c r="C15" s="464"/>
      <c r="D15" s="663" t="s">
        <v>565</v>
      </c>
      <c r="E15" s="663"/>
      <c r="F15" s="1519"/>
      <c r="G15" s="171">
        <v>2</v>
      </c>
      <c r="H15" s="15">
        <f t="shared" si="1"/>
        <v>60</v>
      </c>
      <c r="I15" s="33">
        <f t="shared" si="3"/>
        <v>26</v>
      </c>
      <c r="J15" s="15"/>
      <c r="K15" s="15"/>
      <c r="L15" s="15">
        <v>26</v>
      </c>
      <c r="M15" s="1307">
        <f t="shared" si="2"/>
        <v>34</v>
      </c>
      <c r="N15" s="261"/>
      <c r="O15" s="15"/>
      <c r="P15" s="262"/>
      <c r="Q15" s="261"/>
      <c r="R15" s="15"/>
      <c r="S15" s="262"/>
      <c r="T15" s="159"/>
      <c r="U15" s="15"/>
      <c r="V15" s="262"/>
      <c r="W15" s="261"/>
      <c r="X15" s="15">
        <v>2</v>
      </c>
      <c r="Y15" s="270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</row>
    <row r="16" spans="1:67" s="1240" customFormat="1" ht="15.75" x14ac:dyDescent="0.25">
      <c r="A16" s="1390" t="s">
        <v>132</v>
      </c>
      <c r="B16" s="1521" t="s">
        <v>566</v>
      </c>
      <c r="C16" s="1522"/>
      <c r="D16" s="1523"/>
      <c r="E16" s="1523"/>
      <c r="F16" s="1524"/>
      <c r="G16" s="1768">
        <f>G17+G18</f>
        <v>5</v>
      </c>
      <c r="H16" s="80">
        <f t="shared" si="1"/>
        <v>150</v>
      </c>
      <c r="I16" s="1908">
        <f t="shared" si="3"/>
        <v>60</v>
      </c>
      <c r="J16" s="1907">
        <v>40</v>
      </c>
      <c r="K16" s="1907"/>
      <c r="L16" s="1907">
        <v>20</v>
      </c>
      <c r="M16" s="1906">
        <f t="shared" si="2"/>
        <v>90</v>
      </c>
      <c r="N16" s="1525"/>
      <c r="O16" s="1526"/>
      <c r="P16" s="1527"/>
      <c r="Q16" s="1525"/>
      <c r="R16" s="1526"/>
      <c r="S16" s="1527"/>
      <c r="T16" s="1522"/>
      <c r="U16" s="1523"/>
      <c r="V16" s="1524"/>
      <c r="W16" s="1522"/>
      <c r="X16" s="1523"/>
      <c r="Y16" s="1524"/>
      <c r="AU16" s="1300"/>
      <c r="BB16" s="1391"/>
      <c r="BC16" s="1391"/>
      <c r="BD16" s="1391"/>
      <c r="BE16" s="1391"/>
      <c r="BF16" s="1391"/>
      <c r="BG16" s="1391"/>
      <c r="BH16" s="1391"/>
      <c r="BI16" s="1391"/>
      <c r="BJ16" s="1391"/>
      <c r="BK16" s="1391"/>
      <c r="BL16" s="1391"/>
      <c r="BM16" s="1391"/>
    </row>
    <row r="17" spans="1:65" s="1240" customFormat="1" ht="15.75" x14ac:dyDescent="0.25">
      <c r="A17" s="1736" t="s">
        <v>656</v>
      </c>
      <c r="B17" s="1735" t="s">
        <v>566</v>
      </c>
      <c r="C17" s="1522"/>
      <c r="D17" s="1523"/>
      <c r="E17" s="1523"/>
      <c r="F17" s="1524"/>
      <c r="G17" s="1737">
        <v>2.5</v>
      </c>
      <c r="H17" s="15">
        <f t="shared" si="1"/>
        <v>75</v>
      </c>
      <c r="I17" s="265">
        <f t="shared" si="3"/>
        <v>30</v>
      </c>
      <c r="J17" s="1917">
        <v>20</v>
      </c>
      <c r="K17" s="1917"/>
      <c r="L17" s="1917">
        <v>10</v>
      </c>
      <c r="M17" s="1307">
        <f t="shared" si="2"/>
        <v>45</v>
      </c>
      <c r="N17" s="1525"/>
      <c r="O17" s="1526"/>
      <c r="P17" s="1527"/>
      <c r="Q17" s="1525"/>
      <c r="R17" s="1526">
        <v>3</v>
      </c>
      <c r="S17" s="1527"/>
      <c r="T17" s="1522"/>
      <c r="U17" s="1523"/>
      <c r="V17" s="1524"/>
      <c r="W17" s="1522"/>
      <c r="X17" s="1523"/>
      <c r="Y17" s="1524"/>
      <c r="AU17" s="1300"/>
      <c r="BB17" s="1391"/>
      <c r="BC17" s="1391"/>
      <c r="BD17" s="1391"/>
      <c r="BE17" s="1391"/>
      <c r="BF17" s="1391"/>
      <c r="BG17" s="1391"/>
      <c r="BH17" s="1391"/>
      <c r="BI17" s="1391"/>
      <c r="BJ17" s="1391"/>
      <c r="BK17" s="1391"/>
      <c r="BL17" s="1391"/>
      <c r="BM17" s="1391"/>
    </row>
    <row r="18" spans="1:65" s="1240" customFormat="1" ht="15.75" x14ac:dyDescent="0.25">
      <c r="A18" s="1736" t="s">
        <v>657</v>
      </c>
      <c r="B18" s="1735" t="s">
        <v>566</v>
      </c>
      <c r="C18" s="1522" t="s">
        <v>461</v>
      </c>
      <c r="D18" s="1523"/>
      <c r="E18" s="1523"/>
      <c r="F18" s="1524"/>
      <c r="G18" s="1737">
        <v>2.5</v>
      </c>
      <c r="H18" s="15">
        <f t="shared" si="1"/>
        <v>75</v>
      </c>
      <c r="I18" s="265">
        <f t="shared" si="3"/>
        <v>30</v>
      </c>
      <c r="J18" s="1917">
        <v>20</v>
      </c>
      <c r="K18" s="1917"/>
      <c r="L18" s="1917">
        <v>10</v>
      </c>
      <c r="M18" s="1307">
        <f t="shared" si="2"/>
        <v>45</v>
      </c>
      <c r="N18" s="1525"/>
      <c r="O18" s="1526"/>
      <c r="P18" s="1527"/>
      <c r="Q18" s="1525"/>
      <c r="R18" s="1526"/>
      <c r="S18" s="1527">
        <v>3</v>
      </c>
      <c r="T18" s="1522"/>
      <c r="U18" s="1523"/>
      <c r="V18" s="1524"/>
      <c r="W18" s="1522"/>
      <c r="X18" s="1523"/>
      <c r="Y18" s="1524"/>
      <c r="AU18" s="1300"/>
      <c r="BB18" s="1391"/>
      <c r="BC18" s="1391"/>
      <c r="BD18" s="1391"/>
      <c r="BE18" s="1391"/>
      <c r="BF18" s="1391"/>
      <c r="BG18" s="1391"/>
      <c r="BH18" s="1391"/>
      <c r="BI18" s="1391"/>
      <c r="BJ18" s="1391"/>
      <c r="BK18" s="1391"/>
      <c r="BL18" s="1391"/>
      <c r="BM18" s="1391"/>
    </row>
    <row r="19" spans="1:65" s="1240" customFormat="1" ht="31.5" x14ac:dyDescent="0.25">
      <c r="A19" s="1234" t="s">
        <v>133</v>
      </c>
      <c r="B19" s="1528" t="s">
        <v>480</v>
      </c>
      <c r="C19" s="1254">
        <v>3</v>
      </c>
      <c r="D19" s="1236"/>
      <c r="E19" s="1236"/>
      <c r="F19" s="1238"/>
      <c r="G19" s="1343">
        <v>3</v>
      </c>
      <c r="H19" s="1236">
        <f>G19*30</f>
        <v>90</v>
      </c>
      <c r="I19" s="1237">
        <f>J19+K19+L19</f>
        <v>30</v>
      </c>
      <c r="J19" s="1236"/>
      <c r="K19" s="1236"/>
      <c r="L19" s="1236">
        <v>30</v>
      </c>
      <c r="M19" s="1238">
        <f>H19-I19</f>
        <v>60</v>
      </c>
      <c r="N19" s="1208"/>
      <c r="O19" s="512"/>
      <c r="P19" s="604"/>
      <c r="Q19" s="1208">
        <v>2</v>
      </c>
      <c r="R19" s="512"/>
      <c r="S19" s="604"/>
      <c r="T19" s="1254"/>
      <c r="U19" s="1236"/>
      <c r="V19" s="1238"/>
      <c r="W19" s="1254"/>
      <c r="X19" s="1236"/>
      <c r="Y19" s="1238"/>
      <c r="AU19" s="1300"/>
      <c r="BB19" s="1308"/>
      <c r="BC19" s="1308"/>
      <c r="BD19" s="1308"/>
      <c r="BE19" s="1308"/>
      <c r="BF19" s="1308"/>
      <c r="BG19" s="1308"/>
      <c r="BH19" s="1308"/>
      <c r="BI19" s="1308"/>
      <c r="BJ19" s="1308"/>
      <c r="BK19" s="1308"/>
      <c r="BL19" s="1308"/>
      <c r="BM19" s="1308"/>
    </row>
    <row r="20" spans="1:65" s="1240" customFormat="1" ht="15.75" x14ac:dyDescent="0.25">
      <c r="A20" s="1234" t="s">
        <v>482</v>
      </c>
      <c r="B20" s="1529" t="s">
        <v>570</v>
      </c>
      <c r="C20" s="464">
        <v>3</v>
      </c>
      <c r="D20" s="80"/>
      <c r="E20" s="80"/>
      <c r="F20" s="470"/>
      <c r="G20" s="676">
        <v>3</v>
      </c>
      <c r="H20" s="80">
        <f t="shared" si="1"/>
        <v>90</v>
      </c>
      <c r="I20" s="265">
        <f t="shared" si="3"/>
        <v>45</v>
      </c>
      <c r="J20" s="80">
        <v>30</v>
      </c>
      <c r="K20" s="80"/>
      <c r="L20" s="80">
        <v>15</v>
      </c>
      <c r="M20" s="470">
        <f t="shared" si="2"/>
        <v>45</v>
      </c>
      <c r="N20" s="1451"/>
      <c r="O20" s="15"/>
      <c r="P20" s="262"/>
      <c r="Q20" s="261">
        <v>3</v>
      </c>
      <c r="R20" s="15"/>
      <c r="S20" s="262"/>
      <c r="T20" s="464"/>
      <c r="U20" s="80"/>
      <c r="V20" s="470"/>
      <c r="W20" s="464"/>
      <c r="X20" s="80"/>
      <c r="Y20" s="470"/>
      <c r="AU20" s="1300"/>
      <c r="BB20" s="1308"/>
      <c r="BC20" s="1308"/>
      <c r="BD20" s="1308"/>
      <c r="BE20" s="1308"/>
      <c r="BF20" s="1308"/>
      <c r="BG20" s="1308"/>
      <c r="BH20" s="1308"/>
      <c r="BI20" s="1308"/>
      <c r="BJ20" s="1308"/>
      <c r="BK20" s="1308"/>
      <c r="BL20" s="1308"/>
      <c r="BM20" s="1308"/>
    </row>
    <row r="21" spans="1:65" s="1240" customFormat="1" ht="15.75" x14ac:dyDescent="0.25">
      <c r="A21" s="1234" t="s">
        <v>134</v>
      </c>
      <c r="B21" s="1528" t="s">
        <v>481</v>
      </c>
      <c r="C21" s="1235"/>
      <c r="D21" s="1244" t="s">
        <v>24</v>
      </c>
      <c r="E21" s="1244"/>
      <c r="F21" s="465"/>
      <c r="G21" s="1241">
        <v>3</v>
      </c>
      <c r="H21" s="85">
        <f>G21*30</f>
        <v>90</v>
      </c>
      <c r="I21" s="81">
        <f>J21+K21+L21</f>
        <v>30</v>
      </c>
      <c r="J21" s="85">
        <v>15</v>
      </c>
      <c r="K21" s="32"/>
      <c r="L21" s="32">
        <v>15</v>
      </c>
      <c r="M21" s="470">
        <f t="shared" ref="M21:M29" si="4">H21-I21</f>
        <v>60</v>
      </c>
      <c r="N21" s="261">
        <v>2</v>
      </c>
      <c r="O21" s="15"/>
      <c r="P21" s="1452"/>
      <c r="Q21" s="1453"/>
      <c r="R21" s="1454"/>
      <c r="S21" s="1452"/>
      <c r="T21" s="1255"/>
      <c r="U21" s="1252"/>
      <c r="V21" s="1253"/>
      <c r="W21" s="1255"/>
      <c r="X21" s="1252"/>
      <c r="Y21" s="1253"/>
      <c r="AU21" s="1300"/>
      <c r="BB21" s="1308"/>
      <c r="BC21" s="1308"/>
      <c r="BD21" s="1308"/>
      <c r="BE21" s="1308"/>
      <c r="BF21" s="1308"/>
      <c r="BG21" s="1308"/>
      <c r="BH21" s="1308"/>
      <c r="BI21" s="1308"/>
      <c r="BJ21" s="1308"/>
      <c r="BK21" s="1308"/>
      <c r="BL21" s="1308"/>
      <c r="BM21" s="1308"/>
    </row>
    <row r="22" spans="1:65" s="1233" customFormat="1" ht="15.75" x14ac:dyDescent="0.2">
      <c r="A22" s="1234" t="s">
        <v>135</v>
      </c>
      <c r="B22" s="1298" t="s">
        <v>43</v>
      </c>
      <c r="C22" s="1235"/>
      <c r="D22" s="32">
        <v>1</v>
      </c>
      <c r="E22" s="32"/>
      <c r="F22" s="465"/>
      <c r="G22" s="676">
        <v>3</v>
      </c>
      <c r="H22" s="85">
        <f>G22*30</f>
        <v>90</v>
      </c>
      <c r="I22" s="265">
        <f>J22+L22</f>
        <v>30</v>
      </c>
      <c r="J22" s="85">
        <v>20</v>
      </c>
      <c r="K22" s="32"/>
      <c r="L22" s="32">
        <v>10</v>
      </c>
      <c r="M22" s="470">
        <f t="shared" si="4"/>
        <v>60</v>
      </c>
      <c r="N22" s="159">
        <v>2</v>
      </c>
      <c r="O22" s="15"/>
      <c r="P22" s="262"/>
      <c r="Q22" s="159"/>
      <c r="R22" s="156"/>
      <c r="S22" s="160"/>
      <c r="T22" s="177"/>
      <c r="U22" s="175"/>
      <c r="V22" s="176"/>
      <c r="W22" s="177"/>
      <c r="X22" s="175"/>
      <c r="Y22" s="176"/>
      <c r="AU22" s="1186"/>
      <c r="BB22" s="1308"/>
      <c r="BC22" s="1308"/>
      <c r="BD22" s="1308"/>
      <c r="BE22" s="1308"/>
      <c r="BF22" s="1308"/>
      <c r="BG22" s="1308"/>
      <c r="BH22" s="1308"/>
      <c r="BI22" s="1308"/>
      <c r="BJ22" s="1308"/>
      <c r="BK22" s="1308"/>
      <c r="BL22" s="1308"/>
      <c r="BM22" s="1308"/>
    </row>
    <row r="23" spans="1:65" s="1233" customFormat="1" ht="31.5" x14ac:dyDescent="0.2">
      <c r="A23" s="1234" t="s">
        <v>484</v>
      </c>
      <c r="B23" s="1298" t="s">
        <v>224</v>
      </c>
      <c r="C23" s="1235"/>
      <c r="D23" s="1244"/>
      <c r="E23" s="80"/>
      <c r="F23" s="470"/>
      <c r="G23" s="1241">
        <f>SUM(G24:G25)</f>
        <v>4</v>
      </c>
      <c r="H23" s="80">
        <f t="shared" ref="H23:H40" si="5">PRODUCT(G23,30)</f>
        <v>120</v>
      </c>
      <c r="I23" s="1909">
        <f>SUM(J23+K23+L23)</f>
        <v>54</v>
      </c>
      <c r="J23" s="1909">
        <f>SUM(J24:J25)</f>
        <v>27</v>
      </c>
      <c r="K23" s="1910">
        <f>SUM(K24:K25)</f>
        <v>18</v>
      </c>
      <c r="L23" s="1910">
        <f>SUM(L24:L25)</f>
        <v>9</v>
      </c>
      <c r="M23" s="1911">
        <f t="shared" si="4"/>
        <v>66</v>
      </c>
      <c r="N23" s="159"/>
      <c r="O23" s="156"/>
      <c r="P23" s="160"/>
      <c r="Q23" s="159"/>
      <c r="R23" s="156"/>
      <c r="S23" s="160"/>
      <c r="T23" s="177"/>
      <c r="U23" s="175"/>
      <c r="V23" s="176"/>
      <c r="W23" s="177"/>
      <c r="X23" s="175"/>
      <c r="Y23" s="176"/>
      <c r="AU23" s="1186"/>
      <c r="BB23" s="1308"/>
      <c r="BC23" s="1308"/>
      <c r="BD23" s="1308"/>
      <c r="BE23" s="1308"/>
      <c r="BF23" s="1308"/>
      <c r="BG23" s="1308"/>
      <c r="BH23" s="1308"/>
      <c r="BI23" s="1308"/>
      <c r="BJ23" s="1308"/>
      <c r="BK23" s="1308"/>
      <c r="BL23" s="1308"/>
      <c r="BM23" s="1308"/>
    </row>
    <row r="24" spans="1:65" s="1233" customFormat="1" ht="27.75" customHeight="1" x14ac:dyDescent="0.2">
      <c r="A24" s="1234"/>
      <c r="B24" s="1165" t="s">
        <v>224</v>
      </c>
      <c r="C24" s="1235"/>
      <c r="D24" s="1244"/>
      <c r="E24" s="80"/>
      <c r="F24" s="470"/>
      <c r="G24" s="1197">
        <v>2</v>
      </c>
      <c r="H24" s="15">
        <f t="shared" si="5"/>
        <v>60</v>
      </c>
      <c r="I24" s="23">
        <f t="shared" ref="I24:I25" si="6">SUM(J24+K24+L24)</f>
        <v>27</v>
      </c>
      <c r="J24" s="23">
        <v>18</v>
      </c>
      <c r="K24" s="15">
        <v>9</v>
      </c>
      <c r="L24" s="15"/>
      <c r="M24" s="262">
        <f t="shared" si="4"/>
        <v>33</v>
      </c>
      <c r="N24" s="159"/>
      <c r="O24" s="156"/>
      <c r="P24" s="160"/>
      <c r="Q24" s="159"/>
      <c r="R24" s="156">
        <v>3</v>
      </c>
      <c r="S24" s="160"/>
      <c r="T24" s="177"/>
      <c r="U24" s="175"/>
      <c r="V24" s="176"/>
      <c r="W24" s="177"/>
      <c r="X24" s="175"/>
      <c r="Y24" s="176"/>
      <c r="AU24" s="1186"/>
      <c r="BB24" s="1308"/>
      <c r="BC24" s="1308"/>
      <c r="BD24" s="1308"/>
      <c r="BE24" s="1308"/>
      <c r="BF24" s="1308"/>
      <c r="BG24" s="1308"/>
      <c r="BH24" s="1308"/>
      <c r="BI24" s="1308"/>
      <c r="BJ24" s="1308"/>
      <c r="BK24" s="1308"/>
      <c r="BL24" s="1308"/>
      <c r="BM24" s="1308"/>
    </row>
    <row r="25" spans="1:65" s="1233" customFormat="1" ht="27" customHeight="1" x14ac:dyDescent="0.2">
      <c r="A25" s="1234"/>
      <c r="B25" s="1165" t="s">
        <v>224</v>
      </c>
      <c r="C25" s="1235" t="s">
        <v>461</v>
      </c>
      <c r="D25" s="1244"/>
      <c r="E25" s="80"/>
      <c r="F25" s="470"/>
      <c r="G25" s="1197">
        <v>2</v>
      </c>
      <c r="H25" s="15">
        <f t="shared" si="5"/>
        <v>60</v>
      </c>
      <c r="I25" s="23">
        <f t="shared" si="6"/>
        <v>27</v>
      </c>
      <c r="J25" s="23">
        <v>9</v>
      </c>
      <c r="K25" s="15">
        <v>9</v>
      </c>
      <c r="L25" s="15">
        <v>9</v>
      </c>
      <c r="M25" s="262">
        <f t="shared" si="4"/>
        <v>33</v>
      </c>
      <c r="N25" s="159"/>
      <c r="O25" s="156"/>
      <c r="P25" s="160"/>
      <c r="Q25" s="159"/>
      <c r="R25" s="156"/>
      <c r="S25" s="160">
        <v>3</v>
      </c>
      <c r="T25" s="177"/>
      <c r="U25" s="175"/>
      <c r="V25" s="176"/>
      <c r="W25" s="177"/>
      <c r="X25" s="175"/>
      <c r="Y25" s="176"/>
      <c r="AU25" s="1186"/>
      <c r="BB25" s="1308"/>
      <c r="BC25" s="1308"/>
      <c r="BD25" s="1308"/>
      <c r="BE25" s="1308"/>
      <c r="BF25" s="1308"/>
      <c r="BG25" s="1308"/>
      <c r="BH25" s="1308"/>
      <c r="BI25" s="1308"/>
      <c r="BJ25" s="1308"/>
      <c r="BK25" s="1308"/>
      <c r="BL25" s="1308"/>
      <c r="BM25" s="1308"/>
    </row>
    <row r="26" spans="1:65" s="1233" customFormat="1" ht="15.75" x14ac:dyDescent="0.2">
      <c r="A26" s="1234" t="s">
        <v>483</v>
      </c>
      <c r="B26" s="1298" t="s">
        <v>222</v>
      </c>
      <c r="C26" s="464"/>
      <c r="D26" s="80"/>
      <c r="E26" s="80"/>
      <c r="F26" s="470"/>
      <c r="G26" s="1241">
        <f>G27+G28+G29</f>
        <v>7.5</v>
      </c>
      <c r="H26" s="80">
        <f t="shared" si="5"/>
        <v>225</v>
      </c>
      <c r="I26" s="81">
        <f>SUM(J26+K26+L26)</f>
        <v>99</v>
      </c>
      <c r="J26" s="81">
        <f>J27+J28+J29</f>
        <v>33</v>
      </c>
      <c r="K26" s="81">
        <f>K27+K28+K29</f>
        <v>66</v>
      </c>
      <c r="L26" s="80"/>
      <c r="M26" s="470">
        <f t="shared" si="4"/>
        <v>126</v>
      </c>
      <c r="N26" s="177"/>
      <c r="O26" s="175"/>
      <c r="P26" s="176"/>
      <c r="Q26" s="177"/>
      <c r="R26" s="175"/>
      <c r="S26" s="176"/>
      <c r="T26" s="177"/>
      <c r="U26" s="175"/>
      <c r="V26" s="176"/>
      <c r="W26" s="177"/>
      <c r="X26" s="175"/>
      <c r="Y26" s="176"/>
      <c r="AU26" s="1186"/>
      <c r="BB26" s="1308"/>
      <c r="BC26" s="1308"/>
      <c r="BD26" s="1308"/>
      <c r="BE26" s="1308"/>
      <c r="BF26" s="1308"/>
      <c r="BG26" s="1308"/>
      <c r="BH26" s="1308"/>
      <c r="BI26" s="1308"/>
      <c r="BJ26" s="1308"/>
      <c r="BK26" s="1308"/>
      <c r="BL26" s="1308"/>
      <c r="BM26" s="1308"/>
    </row>
    <row r="27" spans="1:65" s="1191" customFormat="1" ht="15.75" x14ac:dyDescent="0.2">
      <c r="A27" s="1207" t="s">
        <v>485</v>
      </c>
      <c r="B27" s="1165" t="s">
        <v>222</v>
      </c>
      <c r="C27" s="464"/>
      <c r="D27" s="80">
        <v>1</v>
      </c>
      <c r="E27" s="184"/>
      <c r="F27" s="185"/>
      <c r="G27" s="1197">
        <v>3.5</v>
      </c>
      <c r="H27" s="15">
        <f>PRODUCT(G27,30)</f>
        <v>105</v>
      </c>
      <c r="I27" s="23">
        <v>30</v>
      </c>
      <c r="J27" s="34">
        <v>15</v>
      </c>
      <c r="K27" s="11">
        <v>30</v>
      </c>
      <c r="L27" s="11"/>
      <c r="M27" s="262">
        <f t="shared" si="4"/>
        <v>75</v>
      </c>
      <c r="N27" s="159">
        <v>3</v>
      </c>
      <c r="O27" s="156"/>
      <c r="P27" s="160"/>
      <c r="Q27" s="159"/>
      <c r="R27" s="156"/>
      <c r="S27" s="160"/>
      <c r="T27" s="159"/>
      <c r="U27" s="156"/>
      <c r="V27" s="160"/>
      <c r="W27" s="159"/>
      <c r="X27" s="156"/>
      <c r="Y27" s="160"/>
      <c r="AU27"/>
      <c r="BB27" s="1308"/>
      <c r="BC27" s="1308"/>
      <c r="BD27" s="1308"/>
      <c r="BE27" s="1308"/>
      <c r="BF27" s="1308"/>
      <c r="BG27" s="1308"/>
      <c r="BH27" s="1308"/>
      <c r="BI27" s="1308"/>
      <c r="BJ27" s="1308"/>
      <c r="BK27" s="1308"/>
      <c r="BL27" s="1308"/>
      <c r="BM27" s="1308"/>
    </row>
    <row r="28" spans="1:65" s="1191" customFormat="1" ht="15.75" x14ac:dyDescent="0.2">
      <c r="A28" s="1207" t="s">
        <v>486</v>
      </c>
      <c r="B28" s="1165" t="s">
        <v>222</v>
      </c>
      <c r="C28" s="464"/>
      <c r="D28" s="80"/>
      <c r="E28" s="184"/>
      <c r="F28" s="185"/>
      <c r="G28" s="1197">
        <v>2</v>
      </c>
      <c r="H28" s="15">
        <f t="shared" si="5"/>
        <v>60</v>
      </c>
      <c r="I28" s="23">
        <f>SUM(J28+K28+L28)</f>
        <v>27</v>
      </c>
      <c r="J28" s="34">
        <v>9</v>
      </c>
      <c r="K28" s="11">
        <v>18</v>
      </c>
      <c r="L28" s="11"/>
      <c r="M28" s="262">
        <f t="shared" si="4"/>
        <v>33</v>
      </c>
      <c r="N28" s="159"/>
      <c r="O28" s="156">
        <v>3</v>
      </c>
      <c r="P28" s="160"/>
      <c r="Q28" s="159"/>
      <c r="R28" s="156"/>
      <c r="S28" s="160"/>
      <c r="T28" s="159"/>
      <c r="U28" s="156"/>
      <c r="V28" s="160"/>
      <c r="W28" s="159"/>
      <c r="X28" s="156"/>
      <c r="Y28" s="160"/>
      <c r="AU28"/>
      <c r="BB28" s="1308"/>
      <c r="BC28" s="1308"/>
      <c r="BD28" s="1308"/>
      <c r="BE28" s="1308"/>
      <c r="BF28" s="1308"/>
      <c r="BG28" s="1308"/>
      <c r="BH28" s="1308"/>
      <c r="BI28" s="1308"/>
      <c r="BJ28" s="1308"/>
      <c r="BK28" s="1308"/>
      <c r="BL28" s="1308"/>
      <c r="BM28" s="1308"/>
    </row>
    <row r="29" spans="1:65" s="1191" customFormat="1" ht="15.75" x14ac:dyDescent="0.2">
      <c r="A29" s="1207" t="s">
        <v>567</v>
      </c>
      <c r="B29" s="1165" t="s">
        <v>222</v>
      </c>
      <c r="C29" s="464" t="s">
        <v>459</v>
      </c>
      <c r="D29" s="80"/>
      <c r="E29" s="80"/>
      <c r="F29" s="470"/>
      <c r="G29" s="1197">
        <v>2</v>
      </c>
      <c r="H29" s="15">
        <f t="shared" si="5"/>
        <v>60</v>
      </c>
      <c r="I29" s="23">
        <f>SUM(J29+K29+L29)</f>
        <v>27</v>
      </c>
      <c r="J29" s="34">
        <v>9</v>
      </c>
      <c r="K29" s="11">
        <v>18</v>
      </c>
      <c r="L29" s="11"/>
      <c r="M29" s="262">
        <f t="shared" si="4"/>
        <v>33</v>
      </c>
      <c r="N29" s="159"/>
      <c r="O29" s="156"/>
      <c r="P29" s="160">
        <v>3</v>
      </c>
      <c r="Q29" s="159"/>
      <c r="R29" s="156"/>
      <c r="S29" s="160"/>
      <c r="T29" s="159"/>
      <c r="U29" s="156"/>
      <c r="V29" s="160"/>
      <c r="W29" s="159"/>
      <c r="X29" s="156"/>
      <c r="Y29" s="160"/>
      <c r="AU29"/>
      <c r="BB29" s="1308"/>
      <c r="BC29" s="1308"/>
      <c r="BD29" s="1308"/>
      <c r="BE29" s="1308"/>
      <c r="BF29" s="1308"/>
      <c r="BG29" s="1308"/>
      <c r="BH29" s="1308"/>
      <c r="BI29" s="1308"/>
      <c r="BJ29" s="1308"/>
      <c r="BK29" s="1308"/>
      <c r="BL29" s="1308"/>
      <c r="BM29" s="1308"/>
    </row>
    <row r="30" spans="1:65" s="1233" customFormat="1" ht="15.75" x14ac:dyDescent="0.2">
      <c r="A30" s="1234" t="s">
        <v>487</v>
      </c>
      <c r="B30" s="1298" t="s">
        <v>303</v>
      </c>
      <c r="C30" s="1242"/>
      <c r="D30" s="922"/>
      <c r="E30" s="922"/>
      <c r="F30" s="462"/>
      <c r="G30" s="676">
        <f>G31+G32+G33</f>
        <v>12.5</v>
      </c>
      <c r="H30" s="80">
        <f t="shared" si="5"/>
        <v>375</v>
      </c>
      <c r="I30" s="81">
        <f>SUM(J30+K30+L30)</f>
        <v>198</v>
      </c>
      <c r="J30" s="85">
        <f>J31+J32+J33</f>
        <v>99</v>
      </c>
      <c r="K30" s="85"/>
      <c r="L30" s="85">
        <f>L31+L32+L33</f>
        <v>99</v>
      </c>
      <c r="M30" s="1243">
        <f>SUM(M31:M33)</f>
        <v>177</v>
      </c>
      <c r="N30" s="183"/>
      <c r="O30" s="181"/>
      <c r="P30" s="182"/>
      <c r="Q30" s="183"/>
      <c r="R30" s="181"/>
      <c r="S30" s="182"/>
      <c r="T30" s="183"/>
      <c r="U30" s="181"/>
      <c r="V30" s="182"/>
      <c r="W30" s="183"/>
      <c r="X30" s="181"/>
      <c r="Y30" s="182"/>
      <c r="AU30" s="1186"/>
      <c r="BB30" s="1308"/>
      <c r="BC30" s="1308"/>
      <c r="BD30" s="1308"/>
      <c r="BE30" s="1308"/>
      <c r="BF30" s="1308"/>
      <c r="BG30" s="1308"/>
      <c r="BH30" s="1308"/>
      <c r="BI30" s="1308"/>
      <c r="BJ30" s="1308"/>
      <c r="BK30" s="1308"/>
      <c r="BL30" s="1308"/>
      <c r="BM30" s="1308"/>
    </row>
    <row r="31" spans="1:65" s="1191" customFormat="1" ht="15.75" x14ac:dyDescent="0.2">
      <c r="A31" s="1207" t="s">
        <v>533</v>
      </c>
      <c r="B31" s="1165" t="s">
        <v>303</v>
      </c>
      <c r="C31" s="464"/>
      <c r="D31" s="80">
        <v>1</v>
      </c>
      <c r="E31" s="184"/>
      <c r="F31" s="185"/>
      <c r="G31" s="1197">
        <v>6</v>
      </c>
      <c r="H31" s="15">
        <f t="shared" si="5"/>
        <v>180</v>
      </c>
      <c r="I31" s="23">
        <f>J31+L31</f>
        <v>90</v>
      </c>
      <c r="J31" s="34">
        <v>45</v>
      </c>
      <c r="K31" s="11"/>
      <c r="L31" s="11">
        <v>45</v>
      </c>
      <c r="M31" s="262">
        <f>H31-I31</f>
        <v>90</v>
      </c>
      <c r="N31" s="159">
        <v>6</v>
      </c>
      <c r="O31" s="156"/>
      <c r="P31" s="160"/>
      <c r="Q31" s="159"/>
      <c r="R31" s="156"/>
      <c r="S31" s="160"/>
      <c r="T31" s="159"/>
      <c r="U31" s="156"/>
      <c r="V31" s="160"/>
      <c r="W31" s="159"/>
      <c r="X31" s="156"/>
      <c r="Y31" s="160"/>
      <c r="AU31" s="1186"/>
      <c r="BB31" s="1308"/>
      <c r="BC31" s="1308"/>
      <c r="BD31" s="1308"/>
      <c r="BE31" s="1308"/>
      <c r="BF31" s="1308"/>
      <c r="BG31" s="1308"/>
      <c r="BH31" s="1308"/>
      <c r="BI31" s="1308"/>
      <c r="BJ31" s="1308"/>
      <c r="BK31" s="1308"/>
      <c r="BL31" s="1308"/>
      <c r="BM31" s="1308"/>
    </row>
    <row r="32" spans="1:65" s="1191" customFormat="1" ht="15.75" x14ac:dyDescent="0.2">
      <c r="A32" s="1207" t="s">
        <v>534</v>
      </c>
      <c r="B32" s="1165" t="s">
        <v>303</v>
      </c>
      <c r="C32" s="464"/>
      <c r="D32" s="80"/>
      <c r="E32" s="184"/>
      <c r="F32" s="185"/>
      <c r="G32" s="1197">
        <v>3.5</v>
      </c>
      <c r="H32" s="15">
        <f t="shared" si="5"/>
        <v>105</v>
      </c>
      <c r="I32" s="23">
        <f>SUM(J32+K32+L32)</f>
        <v>54</v>
      </c>
      <c r="J32" s="34">
        <v>27</v>
      </c>
      <c r="K32" s="11"/>
      <c r="L32" s="11">
        <v>27</v>
      </c>
      <c r="M32" s="262">
        <f>H32-I32</f>
        <v>51</v>
      </c>
      <c r="N32" s="159"/>
      <c r="O32" s="156">
        <v>6</v>
      </c>
      <c r="P32" s="160"/>
      <c r="Q32" s="159"/>
      <c r="R32" s="156"/>
      <c r="S32" s="160"/>
      <c r="T32" s="159"/>
      <c r="U32" s="156"/>
      <c r="V32" s="160"/>
      <c r="W32" s="159"/>
      <c r="X32" s="156"/>
      <c r="Y32" s="160"/>
      <c r="AU32" s="1186"/>
      <c r="BB32" s="1308"/>
      <c r="BC32" s="1308"/>
      <c r="BD32" s="1308"/>
      <c r="BE32" s="1308"/>
      <c r="BF32" s="1308"/>
      <c r="BG32" s="1308"/>
      <c r="BH32" s="1308"/>
      <c r="BI32" s="1308"/>
      <c r="BJ32" s="1308"/>
      <c r="BK32" s="1308"/>
      <c r="BL32" s="1308"/>
      <c r="BM32" s="1308"/>
    </row>
    <row r="33" spans="1:65" s="1191" customFormat="1" ht="15.75" x14ac:dyDescent="0.2">
      <c r="A33" s="1207" t="s">
        <v>535</v>
      </c>
      <c r="B33" s="1165" t="s">
        <v>303</v>
      </c>
      <c r="C33" s="464" t="s">
        <v>459</v>
      </c>
      <c r="D33" s="80"/>
      <c r="E33" s="80"/>
      <c r="F33" s="470"/>
      <c r="G33" s="1197">
        <v>3</v>
      </c>
      <c r="H33" s="15">
        <f t="shared" si="5"/>
        <v>90</v>
      </c>
      <c r="I33" s="23">
        <f>SUM(J33+K33+L33)</f>
        <v>54</v>
      </c>
      <c r="J33" s="34">
        <v>27</v>
      </c>
      <c r="K33" s="11"/>
      <c r="L33" s="11">
        <v>27</v>
      </c>
      <c r="M33" s="262">
        <f>H33-I33</f>
        <v>36</v>
      </c>
      <c r="N33" s="159"/>
      <c r="O33" s="156"/>
      <c r="P33" s="160">
        <v>6</v>
      </c>
      <c r="Q33" s="159"/>
      <c r="R33" s="156"/>
      <c r="S33" s="160"/>
      <c r="T33" s="159"/>
      <c r="U33" s="156"/>
      <c r="V33" s="160"/>
      <c r="W33" s="159"/>
      <c r="X33" s="156"/>
      <c r="Y33" s="160"/>
      <c r="AU33" s="1186"/>
      <c r="BB33" s="1308"/>
      <c r="BC33" s="1308"/>
      <c r="BD33" s="1308"/>
      <c r="BE33" s="1308"/>
      <c r="BF33" s="1308"/>
      <c r="BG33" s="1308"/>
      <c r="BH33" s="1308"/>
      <c r="BI33" s="1308"/>
      <c r="BJ33" s="1308"/>
      <c r="BK33" s="1308"/>
      <c r="BL33" s="1308"/>
      <c r="BM33" s="1308"/>
    </row>
    <row r="34" spans="1:65" hidden="1" x14ac:dyDescent="0.2">
      <c r="A34" s="1392"/>
      <c r="C34" s="1455"/>
      <c r="D34" s="1186"/>
      <c r="E34" s="1186"/>
      <c r="F34" s="1456"/>
      <c r="G34" s="1387"/>
      <c r="H34" s="513"/>
      <c r="I34" s="513"/>
      <c r="J34" s="513"/>
      <c r="K34" s="513"/>
      <c r="L34" s="513"/>
      <c r="M34" s="1388"/>
      <c r="N34" s="1393"/>
      <c r="P34" s="1394"/>
      <c r="Q34" s="1393"/>
      <c r="S34" s="1394"/>
      <c r="T34" s="1393"/>
      <c r="V34" s="1394"/>
      <c r="W34" s="1393"/>
      <c r="Y34" s="1394"/>
      <c r="AU34" s="1186"/>
    </row>
    <row r="35" spans="1:65" hidden="1" x14ac:dyDescent="0.2">
      <c r="A35" s="1392"/>
      <c r="C35" s="1455"/>
      <c r="D35" s="1186"/>
      <c r="E35" s="1186"/>
      <c r="F35" s="1456"/>
      <c r="G35" s="1387"/>
      <c r="H35" s="513"/>
      <c r="I35" s="513"/>
      <c r="J35" s="513"/>
      <c r="K35" s="513"/>
      <c r="L35" s="513"/>
      <c r="M35" s="1388"/>
      <c r="N35" s="1393"/>
      <c r="P35" s="1394"/>
      <c r="Q35" s="1393"/>
      <c r="S35" s="1394"/>
      <c r="T35" s="1393"/>
      <c r="V35" s="1394"/>
      <c r="W35" s="1393"/>
      <c r="Y35" s="1394"/>
      <c r="AU35" s="1186"/>
    </row>
    <row r="36" spans="1:65" s="1233" customFormat="1" ht="15.75" x14ac:dyDescent="0.2">
      <c r="A36" s="1234" t="s">
        <v>488</v>
      </c>
      <c r="B36" s="1298" t="s">
        <v>77</v>
      </c>
      <c r="C36" s="464"/>
      <c r="D36" s="80"/>
      <c r="E36" s="80"/>
      <c r="F36" s="470"/>
      <c r="G36" s="177">
        <f>G37+G38+G39</f>
        <v>6.5</v>
      </c>
      <c r="H36" s="80">
        <f t="shared" si="5"/>
        <v>195</v>
      </c>
      <c r="I36" s="81">
        <f>SUM(J36+K36+L36)</f>
        <v>114</v>
      </c>
      <c r="J36" s="81">
        <f>J37+J38+J39</f>
        <v>30</v>
      </c>
      <c r="K36" s="81">
        <f>K37+K38+K39</f>
        <v>0</v>
      </c>
      <c r="L36" s="81">
        <f>L37+L38+L39</f>
        <v>84</v>
      </c>
      <c r="M36" s="552">
        <f>M37+M38+M39</f>
        <v>81</v>
      </c>
      <c r="N36" s="177"/>
      <c r="O36" s="175"/>
      <c r="P36" s="176"/>
      <c r="Q36" s="177"/>
      <c r="R36" s="175"/>
      <c r="S36" s="176"/>
      <c r="T36" s="177"/>
      <c r="U36" s="175"/>
      <c r="V36" s="176"/>
      <c r="W36" s="177"/>
      <c r="X36" s="175"/>
      <c r="Y36" s="176"/>
      <c r="AU36" s="1186"/>
      <c r="BB36" s="1308"/>
      <c r="BC36" s="1308"/>
      <c r="BD36" s="1308"/>
      <c r="BE36" s="1308"/>
      <c r="BF36" s="1308"/>
      <c r="BG36" s="1308"/>
      <c r="BH36" s="1308"/>
      <c r="BI36" s="1308"/>
      <c r="BJ36" s="1308"/>
      <c r="BK36" s="1308"/>
      <c r="BL36" s="1308"/>
      <c r="BM36" s="1308"/>
    </row>
    <row r="37" spans="1:65" s="1233" customFormat="1" ht="15.75" x14ac:dyDescent="0.2">
      <c r="A37" s="1207" t="s">
        <v>548</v>
      </c>
      <c r="B37" s="1165" t="s">
        <v>77</v>
      </c>
      <c r="C37" s="464">
        <v>1</v>
      </c>
      <c r="D37" s="80"/>
      <c r="E37" s="80"/>
      <c r="F37" s="470"/>
      <c r="G37" s="1197">
        <v>3</v>
      </c>
      <c r="H37" s="15">
        <f t="shared" si="5"/>
        <v>90</v>
      </c>
      <c r="I37" s="23">
        <f>SUM(J37+K37+L37)</f>
        <v>60</v>
      </c>
      <c r="J37" s="34">
        <v>30</v>
      </c>
      <c r="K37" s="11"/>
      <c r="L37" s="11">
        <v>30</v>
      </c>
      <c r="M37" s="30">
        <f>H37-I37</f>
        <v>30</v>
      </c>
      <c r="N37" s="159">
        <v>4</v>
      </c>
      <c r="O37" s="156"/>
      <c r="P37" s="160"/>
      <c r="Q37" s="159"/>
      <c r="R37" s="156"/>
      <c r="S37" s="160"/>
      <c r="T37" s="159"/>
      <c r="U37" s="156"/>
      <c r="V37" s="160"/>
      <c r="W37" s="159"/>
      <c r="X37" s="156"/>
      <c r="Y37" s="160"/>
      <c r="AU37" s="1186"/>
      <c r="BB37" s="1308"/>
      <c r="BC37" s="1308"/>
      <c r="BD37" s="1308"/>
      <c r="BE37" s="1308"/>
      <c r="BF37" s="1308"/>
      <c r="BG37" s="1308"/>
      <c r="BH37" s="1308"/>
      <c r="BI37" s="1308"/>
      <c r="BJ37" s="1308"/>
      <c r="BK37" s="1308"/>
      <c r="BL37" s="1308"/>
      <c r="BM37" s="1308"/>
    </row>
    <row r="38" spans="1:65" s="1233" customFormat="1" ht="15.75" x14ac:dyDescent="0.2">
      <c r="A38" s="1207" t="s">
        <v>549</v>
      </c>
      <c r="B38" s="1165" t="s">
        <v>77</v>
      </c>
      <c r="C38" s="464"/>
      <c r="D38" s="80"/>
      <c r="E38" s="80"/>
      <c r="F38" s="470"/>
      <c r="G38" s="1197">
        <v>2</v>
      </c>
      <c r="H38" s="15">
        <f t="shared" si="5"/>
        <v>60</v>
      </c>
      <c r="I38" s="23">
        <f>SUM(J38+K38+L38)</f>
        <v>27</v>
      </c>
      <c r="J38" s="34"/>
      <c r="K38" s="11"/>
      <c r="L38" s="11">
        <v>27</v>
      </c>
      <c r="M38" s="262">
        <f>H38-I38</f>
        <v>33</v>
      </c>
      <c r="N38" s="159"/>
      <c r="O38" s="156">
        <v>3</v>
      </c>
      <c r="P38" s="160"/>
      <c r="Q38" s="159"/>
      <c r="R38" s="156"/>
      <c r="S38" s="160"/>
      <c r="T38" s="159"/>
      <c r="U38" s="156"/>
      <c r="V38" s="160"/>
      <c r="W38" s="159"/>
      <c r="X38" s="156"/>
      <c r="Y38" s="160"/>
      <c r="AU38" s="1186"/>
      <c r="BB38" s="1308"/>
      <c r="BC38" s="1308"/>
      <c r="BD38" s="1308"/>
      <c r="BE38" s="1308"/>
      <c r="BF38" s="1308"/>
      <c r="BG38" s="1308"/>
      <c r="BH38" s="1308"/>
      <c r="BI38" s="1308"/>
      <c r="BJ38" s="1308"/>
      <c r="BK38" s="1308"/>
      <c r="BL38" s="1308"/>
      <c r="BM38" s="1308"/>
    </row>
    <row r="39" spans="1:65" s="1191" customFormat="1" ht="15.75" x14ac:dyDescent="0.2">
      <c r="A39" s="1207" t="s">
        <v>550</v>
      </c>
      <c r="B39" s="1165" t="s">
        <v>77</v>
      </c>
      <c r="C39" s="464"/>
      <c r="D39" s="80" t="s">
        <v>466</v>
      </c>
      <c r="E39" s="80"/>
      <c r="F39" s="470"/>
      <c r="G39" s="1197">
        <v>1.5</v>
      </c>
      <c r="H39" s="15">
        <f t="shared" si="5"/>
        <v>45</v>
      </c>
      <c r="I39" s="23">
        <f>SUM(J39+K39+L39)</f>
        <v>27</v>
      </c>
      <c r="J39" s="34"/>
      <c r="K39" s="11"/>
      <c r="L39" s="11">
        <v>27</v>
      </c>
      <c r="M39" s="262">
        <f>H39-I39</f>
        <v>18</v>
      </c>
      <c r="N39" s="159"/>
      <c r="O39" s="156"/>
      <c r="P39" s="160">
        <v>3</v>
      </c>
      <c r="Q39" s="159"/>
      <c r="R39" s="156"/>
      <c r="S39" s="160"/>
      <c r="T39" s="159"/>
      <c r="U39" s="156"/>
      <c r="V39" s="160"/>
      <c r="W39" s="159"/>
      <c r="X39" s="156"/>
      <c r="Y39" s="160"/>
      <c r="AU39" s="1186"/>
      <c r="BB39" s="1308"/>
      <c r="BC39" s="1308"/>
      <c r="BD39" s="1308"/>
      <c r="BE39" s="1308"/>
      <c r="BF39" s="1308"/>
      <c r="BG39" s="1308"/>
      <c r="BH39" s="1308"/>
      <c r="BI39" s="1308"/>
      <c r="BJ39" s="1308"/>
      <c r="BK39" s="1308"/>
      <c r="BL39" s="1308"/>
      <c r="BM39" s="1308"/>
    </row>
    <row r="40" spans="1:65" s="1191" customFormat="1" ht="15.75" x14ac:dyDescent="0.2">
      <c r="A40" s="1234" t="s">
        <v>489</v>
      </c>
      <c r="B40" s="1529" t="s">
        <v>571</v>
      </c>
      <c r="C40" s="464">
        <v>7</v>
      </c>
      <c r="D40" s="80"/>
      <c r="E40" s="80"/>
      <c r="F40" s="470"/>
      <c r="G40" s="1241">
        <v>3</v>
      </c>
      <c r="H40" s="80">
        <f t="shared" si="5"/>
        <v>90</v>
      </c>
      <c r="I40" s="81">
        <f>SUM(J40+K40+L40)</f>
        <v>30</v>
      </c>
      <c r="J40" s="85">
        <v>20</v>
      </c>
      <c r="K40" s="32">
        <v>10</v>
      </c>
      <c r="L40" s="32"/>
      <c r="M40" s="470">
        <f>H40-I40</f>
        <v>60</v>
      </c>
      <c r="N40" s="159"/>
      <c r="O40" s="156"/>
      <c r="P40" s="160"/>
      <c r="Q40" s="159"/>
      <c r="R40" s="156"/>
      <c r="S40" s="160"/>
      <c r="T40" s="159"/>
      <c r="U40" s="156"/>
      <c r="V40" s="160"/>
      <c r="W40" s="159">
        <v>2</v>
      </c>
      <c r="X40" s="156"/>
      <c r="Y40" s="160"/>
      <c r="AU40" s="1186"/>
      <c r="BB40" s="1308"/>
      <c r="BC40" s="1308"/>
      <c r="BD40" s="1308"/>
      <c r="BE40" s="1308"/>
      <c r="BF40" s="1308"/>
      <c r="BG40" s="1308"/>
      <c r="BH40" s="1308"/>
      <c r="BI40" s="1308"/>
      <c r="BJ40" s="1308"/>
      <c r="BK40" s="1308"/>
      <c r="BL40" s="1308"/>
      <c r="BM40" s="1308"/>
    </row>
    <row r="41" spans="1:65" s="1233" customFormat="1" ht="31.5" x14ac:dyDescent="0.2">
      <c r="A41" s="1234" t="s">
        <v>490</v>
      </c>
      <c r="B41" s="1298" t="s">
        <v>568</v>
      </c>
      <c r="C41" s="1241"/>
      <c r="D41" s="32">
        <v>3</v>
      </c>
      <c r="E41" s="80"/>
      <c r="F41" s="470"/>
      <c r="G41" s="1241">
        <v>3</v>
      </c>
      <c r="H41" s="32">
        <f>G41*30</f>
        <v>90</v>
      </c>
      <c r="I41" s="32">
        <f>J41+K41+L41</f>
        <v>30</v>
      </c>
      <c r="J41" s="32">
        <v>15</v>
      </c>
      <c r="K41" s="32"/>
      <c r="L41" s="32">
        <v>15</v>
      </c>
      <c r="M41" s="465">
        <f>H41-I41</f>
        <v>60</v>
      </c>
      <c r="N41" s="177"/>
      <c r="O41" s="175"/>
      <c r="P41" s="176"/>
      <c r="Q41" s="159">
        <v>2</v>
      </c>
      <c r="R41" s="175"/>
      <c r="S41" s="176"/>
      <c r="T41" s="177"/>
      <c r="U41" s="175"/>
      <c r="V41" s="176"/>
      <c r="W41" s="177"/>
      <c r="X41" s="175"/>
      <c r="Y41" s="176"/>
      <c r="AU41" s="1186"/>
      <c r="BB41" s="1308"/>
      <c r="BC41" s="1308"/>
      <c r="BD41" s="1308"/>
      <c r="BE41" s="1308"/>
      <c r="BF41" s="1308"/>
      <c r="BG41" s="1308"/>
      <c r="BH41" s="1308"/>
      <c r="BI41" s="1308"/>
      <c r="BJ41" s="1308"/>
      <c r="BK41" s="1308"/>
      <c r="BL41" s="1308"/>
      <c r="BM41" s="1308"/>
    </row>
    <row r="42" spans="1:65" hidden="1" x14ac:dyDescent="0.2">
      <c r="A42" s="1392"/>
      <c r="C42" s="1455"/>
      <c r="D42" s="1186"/>
      <c r="E42" s="1186"/>
      <c r="F42" s="1456"/>
      <c r="G42" s="1387"/>
      <c r="H42" s="513"/>
      <c r="I42" s="513"/>
      <c r="J42" s="513"/>
      <c r="K42" s="513"/>
      <c r="L42" s="513"/>
      <c r="M42" s="1388"/>
      <c r="N42" s="1393"/>
      <c r="P42" s="1394"/>
      <c r="Q42" s="1393"/>
      <c r="S42" s="1394"/>
      <c r="T42" s="1393"/>
      <c r="V42" s="1394"/>
      <c r="W42" s="1393"/>
      <c r="Y42" s="1394"/>
      <c r="AU42" s="1186"/>
    </row>
    <row r="43" spans="1:65" s="1233" customFormat="1" ht="15.75" x14ac:dyDescent="0.2">
      <c r="A43" s="1234" t="s">
        <v>491</v>
      </c>
      <c r="B43" s="1298" t="s">
        <v>45</v>
      </c>
      <c r="C43" s="1235"/>
      <c r="D43" s="1244"/>
      <c r="E43" s="80"/>
      <c r="F43" s="470"/>
      <c r="G43" s="1241">
        <f>SUM(G44:G46)</f>
        <v>11</v>
      </c>
      <c r="H43" s="80">
        <f>PRODUCT(G43,30)</f>
        <v>330</v>
      </c>
      <c r="I43" s="1909">
        <f>SUM(J43+K43+L43)</f>
        <v>165</v>
      </c>
      <c r="J43" s="1909">
        <f>SUM(J44:J46)</f>
        <v>99</v>
      </c>
      <c r="K43" s="1909">
        <f>SUM(K44:K46)</f>
        <v>33</v>
      </c>
      <c r="L43" s="1909">
        <f>SUM(L44:L46)</f>
        <v>33</v>
      </c>
      <c r="M43" s="1912">
        <f>SUM(M44:M46)</f>
        <v>165</v>
      </c>
      <c r="N43" s="177"/>
      <c r="O43" s="175"/>
      <c r="P43" s="176"/>
      <c r="Q43" s="177"/>
      <c r="R43" s="175"/>
      <c r="S43" s="176"/>
      <c r="T43" s="177"/>
      <c r="U43" s="175"/>
      <c r="V43" s="176"/>
      <c r="W43" s="177"/>
      <c r="X43" s="175"/>
      <c r="Y43" s="176"/>
      <c r="AU43" s="1186"/>
      <c r="BB43" s="1308"/>
      <c r="BC43" s="1308"/>
      <c r="BD43" s="1308"/>
      <c r="BE43" s="1308"/>
      <c r="BF43" s="1308"/>
      <c r="BG43" s="1308"/>
      <c r="BH43" s="1308"/>
      <c r="BI43" s="1308"/>
      <c r="BJ43" s="1308"/>
      <c r="BK43" s="1308"/>
      <c r="BL43" s="1308"/>
      <c r="BM43" s="1308"/>
    </row>
    <row r="44" spans="1:65" s="1191" customFormat="1" ht="15.75" x14ac:dyDescent="0.2">
      <c r="A44" s="1207" t="s">
        <v>648</v>
      </c>
      <c r="B44" s="1165" t="s">
        <v>45</v>
      </c>
      <c r="C44" s="464"/>
      <c r="D44" s="80"/>
      <c r="E44" s="80"/>
      <c r="F44" s="470"/>
      <c r="G44" s="1197">
        <v>3</v>
      </c>
      <c r="H44" s="15">
        <f>PRODUCT(G44,30)</f>
        <v>90</v>
      </c>
      <c r="I44" s="1913">
        <f>SUM(J44+K44+L44)</f>
        <v>45</v>
      </c>
      <c r="J44" s="1914">
        <v>27</v>
      </c>
      <c r="K44" s="1915">
        <v>9</v>
      </c>
      <c r="L44" s="1915">
        <v>9</v>
      </c>
      <c r="M44" s="1916">
        <f>H44-I44</f>
        <v>45</v>
      </c>
      <c r="N44" s="159"/>
      <c r="O44" s="156">
        <v>5</v>
      </c>
      <c r="P44" s="160"/>
      <c r="Q44" s="159"/>
      <c r="R44" s="156"/>
      <c r="S44" s="160"/>
      <c r="T44" s="159"/>
      <c r="U44" s="156"/>
      <c r="V44" s="160"/>
      <c r="W44" s="159"/>
      <c r="X44" s="156"/>
      <c r="Y44" s="160"/>
      <c r="AU44" s="1186"/>
      <c r="BB44" s="1308"/>
      <c r="BC44" s="1308"/>
      <c r="BD44" s="1308"/>
      <c r="BE44" s="1308"/>
      <c r="BF44" s="1308"/>
      <c r="BG44" s="1308"/>
      <c r="BH44" s="1308"/>
      <c r="BI44" s="1308"/>
      <c r="BJ44" s="1308"/>
      <c r="BK44" s="1308"/>
      <c r="BL44" s="1308"/>
      <c r="BM44" s="1308"/>
    </row>
    <row r="45" spans="1:65" s="1191" customFormat="1" ht="15.75" x14ac:dyDescent="0.2">
      <c r="A45" s="1207" t="s">
        <v>649</v>
      </c>
      <c r="B45" s="1165" t="s">
        <v>45</v>
      </c>
      <c r="C45" s="464" t="s">
        <v>459</v>
      </c>
      <c r="D45" s="80"/>
      <c r="E45" s="80"/>
      <c r="F45" s="470"/>
      <c r="G45" s="1197">
        <v>3</v>
      </c>
      <c r="H45" s="15">
        <f>PRODUCT(G45,30)</f>
        <v>90</v>
      </c>
      <c r="I45" s="1913">
        <f>SUM(J45+K45+L45)</f>
        <v>45</v>
      </c>
      <c r="J45" s="1914">
        <v>27</v>
      </c>
      <c r="K45" s="1915">
        <v>9</v>
      </c>
      <c r="L45" s="1915">
        <v>9</v>
      </c>
      <c r="M45" s="1916">
        <f>H45-I45</f>
        <v>45</v>
      </c>
      <c r="N45" s="159"/>
      <c r="O45" s="156"/>
      <c r="P45" s="160">
        <v>5</v>
      </c>
      <c r="Q45" s="159"/>
      <c r="R45" s="156"/>
      <c r="S45" s="160"/>
      <c r="T45" s="159"/>
      <c r="U45" s="156"/>
      <c r="V45" s="160"/>
      <c r="W45" s="159"/>
      <c r="X45" s="156"/>
      <c r="Y45" s="160"/>
      <c r="AU45" s="1186"/>
      <c r="BB45" s="1308"/>
      <c r="BC45" s="1308"/>
      <c r="BD45" s="1308"/>
      <c r="BE45" s="1308"/>
      <c r="BF45" s="1308"/>
      <c r="BG45" s="1308"/>
      <c r="BH45" s="1308"/>
      <c r="BI45" s="1308"/>
      <c r="BJ45" s="1308"/>
      <c r="BK45" s="1308"/>
      <c r="BL45" s="1308"/>
      <c r="BM45" s="1308"/>
    </row>
    <row r="46" spans="1:65" s="1191" customFormat="1" ht="15.75" x14ac:dyDescent="0.2">
      <c r="A46" s="1207" t="s">
        <v>650</v>
      </c>
      <c r="B46" s="1165" t="s">
        <v>45</v>
      </c>
      <c r="C46" s="464">
        <v>3</v>
      </c>
      <c r="D46" s="80"/>
      <c r="E46" s="80"/>
      <c r="F46" s="470"/>
      <c r="G46" s="1197">
        <v>5</v>
      </c>
      <c r="H46" s="15">
        <f>PRODUCT(G46,30)</f>
        <v>150</v>
      </c>
      <c r="I46" s="23">
        <f>SUM(J46+K46+L46)</f>
        <v>75</v>
      </c>
      <c r="J46" s="34">
        <v>45</v>
      </c>
      <c r="K46" s="11">
        <v>15</v>
      </c>
      <c r="L46" s="11">
        <v>15</v>
      </c>
      <c r="M46" s="262">
        <f>H46-I46</f>
        <v>75</v>
      </c>
      <c r="N46" s="159"/>
      <c r="O46" s="156"/>
      <c r="P46" s="160"/>
      <c r="Q46" s="159">
        <v>5</v>
      </c>
      <c r="R46" s="156"/>
      <c r="S46" s="160"/>
      <c r="T46" s="159"/>
      <c r="U46" s="156"/>
      <c r="V46" s="160"/>
      <c r="W46" s="159"/>
      <c r="X46" s="156"/>
      <c r="Y46" s="160"/>
      <c r="AU46" s="1186"/>
      <c r="BB46" s="1308"/>
      <c r="BC46" s="1308"/>
      <c r="BD46" s="1308"/>
      <c r="BE46" s="1308"/>
      <c r="BF46" s="1308"/>
      <c r="BG46" s="1308"/>
      <c r="BH46" s="1308"/>
      <c r="BI46" s="1308"/>
      <c r="BJ46" s="1308"/>
      <c r="BK46" s="1308"/>
      <c r="BL46" s="1308"/>
      <c r="BM46" s="1308"/>
    </row>
    <row r="47" spans="1:65" s="1233" customFormat="1" ht="16.5" thickBot="1" x14ac:dyDescent="0.25">
      <c r="A47" s="1257" t="s">
        <v>651</v>
      </c>
      <c r="B47" s="1531" t="s">
        <v>46</v>
      </c>
      <c r="C47" s="1258">
        <v>1</v>
      </c>
      <c r="D47" s="1259"/>
      <c r="E47" s="1259"/>
      <c r="F47" s="1400"/>
      <c r="G47" s="1305">
        <v>7.5</v>
      </c>
      <c r="H47" s="1259">
        <f>PRODUCT(G47,30)</f>
        <v>225</v>
      </c>
      <c r="I47" s="1532">
        <f>SUM(J47+K47+L47)</f>
        <v>75</v>
      </c>
      <c r="J47" s="1533">
        <v>45</v>
      </c>
      <c r="K47" s="1534">
        <v>15</v>
      </c>
      <c r="L47" s="1534">
        <v>15</v>
      </c>
      <c r="M47" s="1400">
        <f>H47-I47</f>
        <v>150</v>
      </c>
      <c r="N47" s="1535">
        <v>5</v>
      </c>
      <c r="O47" s="1536"/>
      <c r="P47" s="1537"/>
      <c r="Q47" s="1535"/>
      <c r="R47" s="1536"/>
      <c r="S47" s="1537"/>
      <c r="T47" s="1535"/>
      <c r="U47" s="1536"/>
      <c r="V47" s="1537"/>
      <c r="W47" s="1535"/>
      <c r="X47" s="1536"/>
      <c r="Y47" s="1537"/>
      <c r="AU47" s="1186"/>
      <c r="BB47" s="1308"/>
      <c r="BC47" s="1308"/>
      <c r="BD47" s="1308"/>
      <c r="BE47" s="1308"/>
      <c r="BF47" s="1308"/>
      <c r="BG47" s="1308"/>
      <c r="BH47" s="1308"/>
      <c r="BI47" s="1308"/>
      <c r="BJ47" s="1308"/>
      <c r="BK47" s="1308"/>
      <c r="BL47" s="1308"/>
      <c r="BM47" s="1308"/>
    </row>
    <row r="48" spans="1:65" s="1186" customFormat="1" ht="16.5" thickBot="1" x14ac:dyDescent="0.25">
      <c r="A48" s="2378" t="s">
        <v>37</v>
      </c>
      <c r="B48" s="2075"/>
      <c r="C48" s="76"/>
      <c r="D48" s="74"/>
      <c r="E48" s="74"/>
      <c r="F48" s="1538"/>
      <c r="G48" s="1386">
        <f t="shared" ref="G48:L48" si="7">G11+G16+G19+G20+G21+G22+G23+G26+G30+G36+G40+G41+G43+G47</f>
        <v>79</v>
      </c>
      <c r="H48" s="1386">
        <f t="shared" si="7"/>
        <v>2370</v>
      </c>
      <c r="I48" s="1386">
        <f t="shared" si="7"/>
        <v>1052</v>
      </c>
      <c r="J48" s="1386">
        <f t="shared" si="7"/>
        <v>473</v>
      </c>
      <c r="K48" s="1386">
        <f t="shared" si="7"/>
        <v>142</v>
      </c>
      <c r="L48" s="1386">
        <f t="shared" si="7"/>
        <v>437</v>
      </c>
      <c r="M48" s="1386">
        <f>M11+M16+M19+M20+M21+M22+M23+M26+M30+M36+M40+M41+M43+M47</f>
        <v>1318</v>
      </c>
      <c r="N48" s="1539">
        <f t="shared" ref="N48:Y48" si="8">SUM(N11:N47)</f>
        <v>24</v>
      </c>
      <c r="O48" s="1539">
        <f t="shared" si="8"/>
        <v>19</v>
      </c>
      <c r="P48" s="1539">
        <f t="shared" si="8"/>
        <v>19</v>
      </c>
      <c r="Q48" s="1540">
        <f t="shared" si="8"/>
        <v>12</v>
      </c>
      <c r="R48" s="1539">
        <f t="shared" si="8"/>
        <v>6</v>
      </c>
      <c r="S48" s="1539">
        <f t="shared" si="8"/>
        <v>6</v>
      </c>
      <c r="T48" s="1541">
        <f t="shared" si="8"/>
        <v>0</v>
      </c>
      <c r="U48" s="1539">
        <f t="shared" si="8"/>
        <v>0</v>
      </c>
      <c r="V48" s="1539">
        <f t="shared" si="8"/>
        <v>0</v>
      </c>
      <c r="W48" s="1539">
        <f t="shared" si="8"/>
        <v>2</v>
      </c>
      <c r="X48" s="1539">
        <f t="shared" si="8"/>
        <v>2</v>
      </c>
      <c r="Y48" s="1539">
        <f t="shared" si="8"/>
        <v>0</v>
      </c>
      <c r="AY48" s="1245"/>
      <c r="AZ48" s="1245"/>
      <c r="BB48" s="1308"/>
      <c r="BC48" s="1308"/>
      <c r="BD48" s="1308"/>
      <c r="BE48" s="1308"/>
      <c r="BF48" s="1308"/>
      <c r="BG48" s="1308"/>
      <c r="BH48" s="1308"/>
      <c r="BI48" s="1308"/>
      <c r="BJ48" s="1308"/>
      <c r="BK48" s="1308"/>
      <c r="BL48" s="1308"/>
      <c r="BM48" s="1308"/>
    </row>
    <row r="49" spans="1:65" ht="23.25" customHeight="1" thickBot="1" x14ac:dyDescent="0.25">
      <c r="A49" s="2339" t="s">
        <v>473</v>
      </c>
      <c r="B49" s="2340"/>
      <c r="C49" s="2340"/>
      <c r="D49" s="2340"/>
      <c r="E49" s="2341"/>
      <c r="F49" s="2341"/>
      <c r="G49" s="2341"/>
      <c r="H49" s="2341"/>
      <c r="I49" s="2341"/>
      <c r="J49" s="2341"/>
      <c r="K49" s="2341"/>
      <c r="L49" s="2341"/>
      <c r="M49" s="2341"/>
      <c r="N49" s="2341"/>
      <c r="O49" s="2341"/>
      <c r="P49" s="2341"/>
      <c r="Q49" s="2341"/>
      <c r="R49" s="2341"/>
      <c r="S49" s="2341"/>
      <c r="T49" s="2341"/>
      <c r="U49" s="2341"/>
      <c r="V49" s="2341"/>
      <c r="W49" s="2341"/>
      <c r="X49" s="2341"/>
      <c r="Y49" s="2342"/>
    </row>
    <row r="50" spans="1:65" s="1249" customFormat="1" ht="23.25" customHeight="1" x14ac:dyDescent="0.25">
      <c r="A50" s="1542" t="s">
        <v>149</v>
      </c>
      <c r="B50" s="1703" t="s">
        <v>226</v>
      </c>
      <c r="C50" s="1543"/>
      <c r="D50" s="1544"/>
      <c r="E50" s="1544"/>
      <c r="F50" s="1545"/>
      <c r="G50" s="656">
        <f>G51+G52</f>
        <v>6</v>
      </c>
      <c r="H50" s="1546">
        <f t="shared" ref="H50:H58" si="9">G50*30</f>
        <v>180</v>
      </c>
      <c r="I50" s="653">
        <f>I51+I52</f>
        <v>63</v>
      </c>
      <c r="J50" s="653">
        <f>J51+J52</f>
        <v>27</v>
      </c>
      <c r="K50" s="653">
        <f>K51+K52</f>
        <v>18</v>
      </c>
      <c r="L50" s="653">
        <f>L51+L52</f>
        <v>18</v>
      </c>
      <c r="M50" s="1491">
        <f>M51+M52</f>
        <v>117</v>
      </c>
      <c r="N50" s="671"/>
      <c r="O50" s="674"/>
      <c r="P50" s="1261"/>
      <c r="Q50" s="671"/>
      <c r="R50" s="674"/>
      <c r="S50" s="1261"/>
      <c r="T50" s="671"/>
      <c r="U50" s="674"/>
      <c r="V50" s="1261"/>
      <c r="W50" s="671"/>
      <c r="X50" s="674"/>
      <c r="Y50" s="675"/>
      <c r="AU50" s="1186"/>
      <c r="AZ50" s="1186"/>
      <c r="BA50" s="1310"/>
      <c r="BB50" s="1308"/>
      <c r="BC50" s="1308"/>
      <c r="BD50" s="1308"/>
      <c r="BE50" s="1308"/>
      <c r="BF50" s="1308"/>
      <c r="BG50" s="1308"/>
      <c r="BH50" s="1308"/>
      <c r="BI50" s="1308"/>
      <c r="BJ50" s="1308"/>
      <c r="BK50" s="1308"/>
      <c r="BL50" s="1308"/>
      <c r="BM50" s="1308"/>
    </row>
    <row r="51" spans="1:65" s="1248" customFormat="1" ht="19.5" customHeight="1" x14ac:dyDescent="0.25">
      <c r="A51" s="1547" t="s">
        <v>538</v>
      </c>
      <c r="B51" s="1205" t="s">
        <v>226</v>
      </c>
      <c r="C51" s="1235"/>
      <c r="D51" s="1244"/>
      <c r="E51" s="1244"/>
      <c r="F51" s="479"/>
      <c r="G51" s="171">
        <v>3.5</v>
      </c>
      <c r="H51" s="34">
        <f t="shared" si="9"/>
        <v>105</v>
      </c>
      <c r="I51" s="33">
        <f>J51+K51+L51</f>
        <v>36</v>
      </c>
      <c r="J51" s="34">
        <v>18</v>
      </c>
      <c r="K51" s="11">
        <v>9</v>
      </c>
      <c r="L51" s="11">
        <v>9</v>
      </c>
      <c r="M51" s="88">
        <f>H51-I51</f>
        <v>69</v>
      </c>
      <c r="N51" s="261"/>
      <c r="O51" s="15">
        <v>4</v>
      </c>
      <c r="P51" s="19"/>
      <c r="Q51" s="261"/>
      <c r="R51" s="15"/>
      <c r="S51" s="19"/>
      <c r="T51" s="261"/>
      <c r="U51" s="15"/>
      <c r="V51" s="19"/>
      <c r="W51" s="261"/>
      <c r="X51" s="15"/>
      <c r="Y51" s="262"/>
      <c r="AU51" s="1186"/>
      <c r="AZ51" s="1186"/>
      <c r="BA51" s="1311"/>
      <c r="BB51" s="1308"/>
      <c r="BC51" s="1308"/>
      <c r="BD51" s="1308"/>
      <c r="BE51" s="1308"/>
      <c r="BF51" s="1308"/>
      <c r="BG51" s="1308"/>
      <c r="BH51" s="1308"/>
      <c r="BI51" s="1308"/>
      <c r="BJ51" s="1308"/>
      <c r="BK51" s="1308"/>
      <c r="BL51" s="1308"/>
      <c r="BM51" s="1308"/>
    </row>
    <row r="52" spans="1:65" s="1248" customFormat="1" ht="22.5" customHeight="1" x14ac:dyDescent="0.25">
      <c r="A52" s="1547" t="s">
        <v>539</v>
      </c>
      <c r="B52" s="1205" t="s">
        <v>226</v>
      </c>
      <c r="C52" s="1235" t="s">
        <v>459</v>
      </c>
      <c r="D52" s="1244"/>
      <c r="E52" s="1244"/>
      <c r="F52" s="479"/>
      <c r="G52" s="171">
        <v>2.5</v>
      </c>
      <c r="H52" s="34">
        <f t="shared" si="9"/>
        <v>75</v>
      </c>
      <c r="I52" s="33">
        <f>J52+K52+L52</f>
        <v>27</v>
      </c>
      <c r="J52" s="34">
        <v>9</v>
      </c>
      <c r="K52" s="11">
        <v>9</v>
      </c>
      <c r="L52" s="11">
        <v>9</v>
      </c>
      <c r="M52" s="88">
        <f>H52-I52</f>
        <v>48</v>
      </c>
      <c r="N52" s="261"/>
      <c r="O52" s="15"/>
      <c r="P52" s="19">
        <v>3</v>
      </c>
      <c r="Q52" s="261"/>
      <c r="R52" s="15"/>
      <c r="S52" s="19"/>
      <c r="T52" s="261"/>
      <c r="U52" s="15"/>
      <c r="V52" s="19"/>
      <c r="W52" s="261"/>
      <c r="X52" s="15"/>
      <c r="Y52" s="262"/>
      <c r="AU52" s="1186"/>
      <c r="AZ52" s="1186"/>
      <c r="BA52" s="1311"/>
      <c r="BB52" s="1308"/>
      <c r="BC52" s="1308"/>
      <c r="BD52" s="1308"/>
      <c r="BE52" s="1308"/>
      <c r="BF52" s="1308"/>
      <c r="BG52" s="1308"/>
      <c r="BH52" s="1308"/>
      <c r="BI52" s="1308"/>
      <c r="BJ52" s="1308"/>
      <c r="BK52" s="1308"/>
      <c r="BL52" s="1308"/>
      <c r="BM52" s="1308"/>
    </row>
    <row r="53" spans="1:65" s="1248" customFormat="1" ht="22.5" customHeight="1" x14ac:dyDescent="0.25">
      <c r="A53" s="1548" t="s">
        <v>150</v>
      </c>
      <c r="B53" s="1499" t="s">
        <v>520</v>
      </c>
      <c r="C53" s="1235"/>
      <c r="D53" s="1244"/>
      <c r="E53" s="1244"/>
      <c r="F53" s="479"/>
      <c r="G53" s="676">
        <f>G55+G54</f>
        <v>3</v>
      </c>
      <c r="H53" s="85">
        <f t="shared" ref="H53:M53" si="10">H54+H55</f>
        <v>90</v>
      </c>
      <c r="I53" s="85">
        <f t="shared" si="10"/>
        <v>54</v>
      </c>
      <c r="J53" s="85">
        <f t="shared" si="10"/>
        <v>36</v>
      </c>
      <c r="K53" s="85">
        <f t="shared" si="10"/>
        <v>0</v>
      </c>
      <c r="L53" s="85">
        <f t="shared" si="10"/>
        <v>18</v>
      </c>
      <c r="M53" s="85">
        <f t="shared" si="10"/>
        <v>36</v>
      </c>
      <c r="N53" s="261"/>
      <c r="O53" s="15"/>
      <c r="P53" s="19"/>
      <c r="Q53" s="261"/>
      <c r="R53" s="15"/>
      <c r="S53" s="19"/>
      <c r="T53" s="261"/>
      <c r="U53" s="15"/>
      <c r="V53" s="19"/>
      <c r="W53" s="261"/>
      <c r="X53" s="15"/>
      <c r="Y53" s="262"/>
      <c r="AU53" s="1186"/>
      <c r="AZ53" s="1186"/>
      <c r="BA53" s="1311"/>
      <c r="BB53" s="1308"/>
      <c r="BC53" s="1308"/>
      <c r="BD53" s="1308"/>
      <c r="BE53" s="1308"/>
      <c r="BF53" s="1308"/>
      <c r="BG53" s="1308"/>
      <c r="BH53" s="1308"/>
      <c r="BI53" s="1308"/>
      <c r="BJ53" s="1308"/>
      <c r="BK53" s="1308"/>
      <c r="BL53" s="1308"/>
      <c r="BM53" s="1308"/>
    </row>
    <row r="54" spans="1:65" s="1248" customFormat="1" ht="22.5" customHeight="1" x14ac:dyDescent="0.25">
      <c r="A54" s="1547" t="s">
        <v>580</v>
      </c>
      <c r="B54" s="1549" t="s">
        <v>520</v>
      </c>
      <c r="C54" s="1235"/>
      <c r="D54" s="1244"/>
      <c r="E54" s="1244"/>
      <c r="F54" s="479"/>
      <c r="G54" s="171">
        <v>1.5</v>
      </c>
      <c r="H54" s="34">
        <f>G54*30</f>
        <v>45</v>
      </c>
      <c r="I54" s="33">
        <f>J54+K54+L54</f>
        <v>27</v>
      </c>
      <c r="J54" s="34">
        <v>18</v>
      </c>
      <c r="K54" s="11"/>
      <c r="L54" s="11">
        <v>9</v>
      </c>
      <c r="M54" s="88">
        <f>H54-I54</f>
        <v>18</v>
      </c>
      <c r="N54" s="261"/>
      <c r="O54" s="15">
        <v>3</v>
      </c>
      <c r="P54" s="19"/>
      <c r="Q54" s="261"/>
      <c r="R54" s="15"/>
      <c r="S54" s="19"/>
      <c r="T54" s="261"/>
      <c r="U54" s="15"/>
      <c r="V54" s="19"/>
      <c r="W54" s="261"/>
      <c r="X54" s="15"/>
      <c r="Y54" s="262"/>
      <c r="AU54" s="1186"/>
      <c r="AZ54" s="1186"/>
      <c r="BA54" s="1311"/>
      <c r="BB54" s="1308"/>
      <c r="BC54" s="1308"/>
      <c r="BD54" s="1308"/>
      <c r="BE54" s="1308"/>
      <c r="BF54" s="1308"/>
      <c r="BG54" s="1308"/>
      <c r="BH54" s="1308"/>
      <c r="BI54" s="1308"/>
      <c r="BJ54" s="1308"/>
      <c r="BK54" s="1308"/>
      <c r="BL54" s="1308"/>
      <c r="BM54" s="1308"/>
    </row>
    <row r="55" spans="1:65" s="1248" customFormat="1" ht="22.5" customHeight="1" x14ac:dyDescent="0.25">
      <c r="A55" s="1547" t="s">
        <v>581</v>
      </c>
      <c r="B55" s="1549" t="s">
        <v>520</v>
      </c>
      <c r="C55" s="1235"/>
      <c r="D55" s="1244" t="s">
        <v>459</v>
      </c>
      <c r="E55" s="1244"/>
      <c r="F55" s="479"/>
      <c r="G55" s="171">
        <v>1.5</v>
      </c>
      <c r="H55" s="34">
        <f>G55*30</f>
        <v>45</v>
      </c>
      <c r="I55" s="33">
        <f>J55+K55+L55</f>
        <v>27</v>
      </c>
      <c r="J55" s="34">
        <v>18</v>
      </c>
      <c r="K55" s="11"/>
      <c r="L55" s="11">
        <v>9</v>
      </c>
      <c r="M55" s="88">
        <f>H55-I55</f>
        <v>18</v>
      </c>
      <c r="N55" s="261"/>
      <c r="O55" s="15"/>
      <c r="P55" s="19">
        <v>3</v>
      </c>
      <c r="Q55" s="261"/>
      <c r="R55" s="15"/>
      <c r="S55" s="19"/>
      <c r="T55" s="261"/>
      <c r="U55" s="15"/>
      <c r="V55" s="19"/>
      <c r="W55" s="261"/>
      <c r="X55" s="15"/>
      <c r="Y55" s="262"/>
      <c r="AU55" s="1186"/>
      <c r="AZ55" s="1186"/>
      <c r="BA55" s="1311"/>
      <c r="BB55" s="1308"/>
      <c r="BC55" s="1308"/>
      <c r="BD55" s="1308"/>
      <c r="BE55" s="1308"/>
      <c r="BF55" s="1308"/>
      <c r="BG55" s="1308"/>
      <c r="BH55" s="1308"/>
      <c r="BI55" s="1308"/>
      <c r="BJ55" s="1308"/>
      <c r="BK55" s="1308"/>
      <c r="BL55" s="1308"/>
      <c r="BM55" s="1308"/>
    </row>
    <row r="56" spans="1:65" s="1249" customFormat="1" ht="22.5" customHeight="1" x14ac:dyDescent="0.25">
      <c r="A56" s="1548" t="s">
        <v>151</v>
      </c>
      <c r="B56" s="1499" t="s">
        <v>515</v>
      </c>
      <c r="C56" s="1241"/>
      <c r="D56" s="1244"/>
      <c r="E56" s="1244"/>
      <c r="F56" s="479"/>
      <c r="G56" s="676">
        <f>G58+G57</f>
        <v>8</v>
      </c>
      <c r="H56" s="85">
        <f t="shared" si="9"/>
        <v>240</v>
      </c>
      <c r="I56" s="265">
        <f>I58+I57</f>
        <v>90</v>
      </c>
      <c r="J56" s="265">
        <f>J58+J57</f>
        <v>54</v>
      </c>
      <c r="K56" s="265">
        <f>K58+K57</f>
        <v>36</v>
      </c>
      <c r="L56" s="265">
        <f>L58+L57</f>
        <v>0</v>
      </c>
      <c r="M56" s="265">
        <f>M58+M57</f>
        <v>150</v>
      </c>
      <c r="N56" s="464"/>
      <c r="O56" s="80"/>
      <c r="P56" s="82"/>
      <c r="Q56" s="464"/>
      <c r="R56" s="80"/>
      <c r="S56" s="82"/>
      <c r="T56" s="464"/>
      <c r="U56" s="80"/>
      <c r="V56" s="82"/>
      <c r="W56" s="464"/>
      <c r="X56" s="80"/>
      <c r="Y56" s="470"/>
      <c r="AU56" s="1186"/>
      <c r="AZ56" s="1186"/>
      <c r="BA56" s="1310"/>
      <c r="BB56" s="1308"/>
      <c r="BC56" s="1308"/>
      <c r="BD56" s="1308"/>
      <c r="BE56" s="1308"/>
      <c r="BF56" s="1308"/>
      <c r="BG56" s="1308"/>
      <c r="BH56" s="1308"/>
      <c r="BI56" s="1308"/>
      <c r="BJ56" s="1308"/>
      <c r="BK56" s="1308"/>
      <c r="BL56" s="1308"/>
      <c r="BM56" s="1308"/>
    </row>
    <row r="57" spans="1:65" s="1248" customFormat="1" ht="24" customHeight="1" x14ac:dyDescent="0.25">
      <c r="A57" s="1547"/>
      <c r="B57" s="1549" t="s">
        <v>515</v>
      </c>
      <c r="C57" s="1241"/>
      <c r="D57" s="1244"/>
      <c r="E57" s="1244"/>
      <c r="F57" s="479"/>
      <c r="G57" s="171">
        <v>4</v>
      </c>
      <c r="H57" s="34">
        <f t="shared" si="9"/>
        <v>120</v>
      </c>
      <c r="I57" s="33">
        <f>J57+K57+L57</f>
        <v>45</v>
      </c>
      <c r="J57" s="34">
        <v>27</v>
      </c>
      <c r="K57" s="11">
        <v>18</v>
      </c>
      <c r="L57" s="11"/>
      <c r="M57" s="88">
        <f>H57-I57</f>
        <v>75</v>
      </c>
      <c r="N57" s="261"/>
      <c r="O57" s="15"/>
      <c r="P57" s="19"/>
      <c r="Q57" s="261"/>
      <c r="R57" s="15">
        <v>5</v>
      </c>
      <c r="S57" s="19"/>
      <c r="T57" s="261"/>
      <c r="U57" s="15"/>
      <c r="V57" s="19"/>
      <c r="W57" s="261"/>
      <c r="X57" s="15"/>
      <c r="Y57" s="262"/>
      <c r="AU57" s="1186"/>
      <c r="BA57" s="1311"/>
      <c r="BB57" s="1308"/>
      <c r="BC57" s="1308"/>
      <c r="BD57" s="1308"/>
      <c r="BE57" s="1308"/>
      <c r="BF57" s="1308"/>
      <c r="BG57" s="1308"/>
      <c r="BH57" s="1308"/>
      <c r="BI57" s="1308"/>
      <c r="BJ57" s="1308"/>
      <c r="BK57" s="1308"/>
      <c r="BL57" s="1308"/>
      <c r="BM57" s="1308"/>
    </row>
    <row r="58" spans="1:65" s="1248" customFormat="1" ht="24" customHeight="1" x14ac:dyDescent="0.25">
      <c r="A58" s="1547" t="s">
        <v>154</v>
      </c>
      <c r="B58" s="1549" t="s">
        <v>516</v>
      </c>
      <c r="C58" s="1241" t="s">
        <v>461</v>
      </c>
      <c r="D58" s="1244"/>
      <c r="E58" s="1244"/>
      <c r="F58" s="479"/>
      <c r="G58" s="171">
        <v>4</v>
      </c>
      <c r="H58" s="34">
        <f t="shared" si="9"/>
        <v>120</v>
      </c>
      <c r="I58" s="33">
        <f>J58+K58+L58</f>
        <v>45</v>
      </c>
      <c r="J58" s="34">
        <v>27</v>
      </c>
      <c r="K58" s="11">
        <v>18</v>
      </c>
      <c r="L58" s="11"/>
      <c r="M58" s="88">
        <f>H58-I58</f>
        <v>75</v>
      </c>
      <c r="N58" s="261"/>
      <c r="O58" s="15"/>
      <c r="P58" s="19"/>
      <c r="Q58" s="261"/>
      <c r="R58" s="15"/>
      <c r="S58" s="19">
        <v>5</v>
      </c>
      <c r="T58" s="261"/>
      <c r="U58" s="15"/>
      <c r="V58" s="19"/>
      <c r="W58" s="261"/>
      <c r="X58" s="15"/>
      <c r="Y58" s="262"/>
      <c r="AU58" s="1186"/>
      <c r="BB58" s="1308"/>
      <c r="BC58" s="1308"/>
      <c r="BD58" s="1308"/>
      <c r="BE58" s="1308"/>
      <c r="BF58" s="1308"/>
      <c r="BG58" s="1308"/>
      <c r="BH58" s="1308"/>
      <c r="BI58" s="1308"/>
      <c r="BJ58" s="1308"/>
      <c r="BK58" s="1308"/>
      <c r="BL58" s="1308"/>
      <c r="BM58" s="1308"/>
    </row>
    <row r="59" spans="1:65" s="1248" customFormat="1" ht="21.75" customHeight="1" x14ac:dyDescent="0.2">
      <c r="A59" s="1492" t="s">
        <v>152</v>
      </c>
      <c r="B59" s="1498" t="s">
        <v>67</v>
      </c>
      <c r="C59" s="1241">
        <v>3</v>
      </c>
      <c r="D59" s="1244"/>
      <c r="E59" s="1244"/>
      <c r="F59" s="479"/>
      <c r="G59" s="676">
        <v>3</v>
      </c>
      <c r="H59" s="85">
        <f>G59*30</f>
        <v>90</v>
      </c>
      <c r="I59" s="265">
        <f>J59+K59+L59</f>
        <v>45</v>
      </c>
      <c r="J59" s="265">
        <v>30</v>
      </c>
      <c r="K59" s="265"/>
      <c r="L59" s="265">
        <v>15</v>
      </c>
      <c r="M59" s="82">
        <f>H59-I59</f>
        <v>45</v>
      </c>
      <c r="N59" s="464"/>
      <c r="O59" s="80"/>
      <c r="P59" s="82"/>
      <c r="Q59" s="261">
        <v>3</v>
      </c>
      <c r="R59" s="80"/>
      <c r="S59" s="82"/>
      <c r="T59" s="464"/>
      <c r="U59" s="80"/>
      <c r="V59" s="82"/>
      <c r="W59" s="464"/>
      <c r="X59" s="80"/>
      <c r="Y59" s="470"/>
      <c r="AU59" s="1186"/>
      <c r="BB59" s="1308"/>
      <c r="BC59" s="1308"/>
      <c r="BD59" s="1308"/>
      <c r="BE59" s="1308"/>
      <c r="BF59" s="1308"/>
      <c r="BG59" s="1308"/>
      <c r="BH59" s="1308"/>
      <c r="BI59" s="1308"/>
      <c r="BJ59" s="1308"/>
      <c r="BK59" s="1308"/>
      <c r="BL59" s="1308"/>
      <c r="BM59" s="1308"/>
    </row>
    <row r="60" spans="1:65" s="1233" customFormat="1" ht="36.75" customHeight="1" x14ac:dyDescent="0.2">
      <c r="A60" s="1492" t="s">
        <v>155</v>
      </c>
      <c r="B60" s="1500" t="s">
        <v>307</v>
      </c>
      <c r="C60" s="464"/>
      <c r="D60" s="80">
        <v>7</v>
      </c>
      <c r="E60" s="80"/>
      <c r="F60" s="82"/>
      <c r="G60" s="1241">
        <v>3</v>
      </c>
      <c r="H60" s="80">
        <f>PRODUCT(G60,30)</f>
        <v>90</v>
      </c>
      <c r="I60" s="80">
        <f>J60+K60+L60</f>
        <v>45</v>
      </c>
      <c r="J60" s="80">
        <v>30</v>
      </c>
      <c r="K60" s="80"/>
      <c r="L60" s="80">
        <v>15</v>
      </c>
      <c r="M60" s="82">
        <f>H60-I60</f>
        <v>45</v>
      </c>
      <c r="N60" s="177"/>
      <c r="O60" s="175"/>
      <c r="P60" s="1550"/>
      <c r="Q60" s="177"/>
      <c r="R60" s="175"/>
      <c r="S60" s="286"/>
      <c r="T60" s="177"/>
      <c r="U60" s="175"/>
      <c r="V60" s="1550"/>
      <c r="W60" s="159">
        <v>3</v>
      </c>
      <c r="X60" s="156"/>
      <c r="Y60" s="160"/>
      <c r="AU60" s="1186"/>
      <c r="BB60" s="1308"/>
      <c r="BC60" s="1308"/>
      <c r="BD60" s="1308"/>
      <c r="BE60" s="1308"/>
      <c r="BF60" s="1308"/>
      <c r="BG60" s="1308"/>
      <c r="BH60" s="1308"/>
      <c r="BI60" s="1308"/>
      <c r="BJ60" s="1308"/>
      <c r="BK60" s="1308"/>
      <c r="BL60" s="1308"/>
      <c r="BM60" s="1308"/>
    </row>
    <row r="61" spans="1:65" s="1186" customFormat="1" ht="31.5" customHeight="1" x14ac:dyDescent="0.2">
      <c r="A61" s="1492" t="s">
        <v>159</v>
      </c>
      <c r="B61" s="1498" t="s">
        <v>58</v>
      </c>
      <c r="C61" s="1241"/>
      <c r="D61" s="32">
        <v>8</v>
      </c>
      <c r="E61" s="80"/>
      <c r="F61" s="82"/>
      <c r="G61" s="676">
        <v>3</v>
      </c>
      <c r="H61" s="80">
        <f>PRODUCT(G61,30)</f>
        <v>90</v>
      </c>
      <c r="I61" s="81">
        <f>J61+K61+L61</f>
        <v>39</v>
      </c>
      <c r="J61" s="85">
        <v>26</v>
      </c>
      <c r="K61" s="32"/>
      <c r="L61" s="32">
        <v>13</v>
      </c>
      <c r="M61" s="82">
        <f t="shared" ref="M61:M80" si="11">H61-I61</f>
        <v>51</v>
      </c>
      <c r="N61" s="177"/>
      <c r="O61" s="175"/>
      <c r="P61" s="1550"/>
      <c r="Q61" s="177"/>
      <c r="R61" s="175"/>
      <c r="S61" s="286"/>
      <c r="T61" s="177"/>
      <c r="U61" s="175"/>
      <c r="V61" s="1550"/>
      <c r="W61" s="159"/>
      <c r="X61" s="156">
        <v>3</v>
      </c>
      <c r="Y61" s="160"/>
      <c r="AY61" s="1245"/>
      <c r="AZ61" s="1245"/>
      <c r="BB61" s="1308"/>
      <c r="BC61" s="1308"/>
      <c r="BD61" s="1308"/>
      <c r="BE61" s="1308"/>
      <c r="BF61" s="1308"/>
      <c r="BG61" s="1308"/>
      <c r="BH61" s="1308"/>
      <c r="BI61" s="1308"/>
      <c r="BJ61" s="1308"/>
      <c r="BK61" s="1308"/>
      <c r="BL61" s="1308"/>
      <c r="BM61" s="1308"/>
    </row>
    <row r="62" spans="1:65" s="1233" customFormat="1" ht="35.25" customHeight="1" x14ac:dyDescent="0.2">
      <c r="A62" s="1492" t="s">
        <v>160</v>
      </c>
      <c r="B62" s="1499" t="s">
        <v>78</v>
      </c>
      <c r="C62" s="261"/>
      <c r="D62" s="32"/>
      <c r="E62" s="513"/>
      <c r="F62" s="1551"/>
      <c r="G62" s="676">
        <f>G63+G64+G65</f>
        <v>9</v>
      </c>
      <c r="H62" s="80">
        <f>G62*30</f>
        <v>270</v>
      </c>
      <c r="I62" s="81">
        <f>I63+I64+I65</f>
        <v>162</v>
      </c>
      <c r="J62" s="81">
        <f>J63+J64+J65</f>
        <v>105</v>
      </c>
      <c r="K62" s="81">
        <f>K63+K64+K65</f>
        <v>24</v>
      </c>
      <c r="L62" s="81">
        <f>L63+L64+L65</f>
        <v>33</v>
      </c>
      <c r="M62" s="82">
        <f t="shared" si="11"/>
        <v>108</v>
      </c>
      <c r="N62" s="1387"/>
      <c r="O62" s="23"/>
      <c r="P62" s="88"/>
      <c r="Q62" s="1387"/>
      <c r="R62" s="513"/>
      <c r="S62" s="1551"/>
      <c r="T62" s="1387"/>
      <c r="U62" s="513"/>
      <c r="V62" s="1551"/>
      <c r="W62" s="1387"/>
      <c r="X62" s="513"/>
      <c r="Y62" s="1388"/>
      <c r="AU62" s="1230">
        <f>I62/H62</f>
        <v>0.6</v>
      </c>
      <c r="BB62" s="1308"/>
      <c r="BC62" s="1308"/>
      <c r="BD62" s="1308"/>
      <c r="BE62" s="1308"/>
      <c r="BF62" s="1308"/>
      <c r="BG62" s="1308"/>
      <c r="BH62" s="1308"/>
      <c r="BI62" s="1308"/>
      <c r="BJ62" s="1308"/>
      <c r="BK62" s="1308"/>
      <c r="BL62" s="1308"/>
      <c r="BM62" s="1308"/>
    </row>
    <row r="63" spans="1:65" s="1191" customFormat="1" ht="37.5" customHeight="1" x14ac:dyDescent="0.2">
      <c r="A63" s="658" t="s">
        <v>582</v>
      </c>
      <c r="B63" s="1552" t="s">
        <v>562</v>
      </c>
      <c r="C63" s="464"/>
      <c r="D63" s="80">
        <v>3</v>
      </c>
      <c r="E63" s="15"/>
      <c r="F63" s="19"/>
      <c r="G63" s="171">
        <v>5</v>
      </c>
      <c r="H63" s="15">
        <f>G63*30</f>
        <v>150</v>
      </c>
      <c r="I63" s="23">
        <f>J63+K63+L63</f>
        <v>90</v>
      </c>
      <c r="J63" s="18">
        <v>60</v>
      </c>
      <c r="K63" s="18">
        <v>15</v>
      </c>
      <c r="L63" s="18">
        <v>15</v>
      </c>
      <c r="M63" s="19">
        <f t="shared" si="11"/>
        <v>60</v>
      </c>
      <c r="N63" s="159"/>
      <c r="O63" s="156"/>
      <c r="P63" s="253"/>
      <c r="Q63" s="159">
        <v>6</v>
      </c>
      <c r="R63" s="156"/>
      <c r="S63" s="253"/>
      <c r="T63" s="159"/>
      <c r="U63" s="156"/>
      <c r="V63" s="253"/>
      <c r="W63" s="159"/>
      <c r="X63" s="156"/>
      <c r="Y63" s="160"/>
      <c r="AU63" s="1230">
        <f>I63/H63</f>
        <v>0.6</v>
      </c>
      <c r="AZ63" s="1186"/>
      <c r="BA63" s="593"/>
      <c r="BB63" s="1308"/>
      <c r="BC63" s="1308"/>
      <c r="BD63" s="1308"/>
      <c r="BE63" s="1308"/>
      <c r="BF63" s="1308"/>
      <c r="BG63" s="1308"/>
      <c r="BH63" s="1308"/>
      <c r="BI63" s="1308"/>
      <c r="BJ63" s="1308"/>
      <c r="BK63" s="1308"/>
      <c r="BL63" s="1308"/>
      <c r="BM63" s="1308"/>
    </row>
    <row r="64" spans="1:65" s="1191" customFormat="1" ht="30.75" customHeight="1" x14ac:dyDescent="0.2">
      <c r="A64" s="658" t="s">
        <v>583</v>
      </c>
      <c r="B64" s="1552" t="s">
        <v>258</v>
      </c>
      <c r="C64" s="464"/>
      <c r="D64" s="80"/>
      <c r="E64" s="15"/>
      <c r="F64" s="19"/>
      <c r="G64" s="171">
        <v>2</v>
      </c>
      <c r="H64" s="15">
        <f>G64*30</f>
        <v>60</v>
      </c>
      <c r="I64" s="23">
        <f>J64+K64+L64</f>
        <v>36</v>
      </c>
      <c r="J64" s="18">
        <v>27</v>
      </c>
      <c r="K64" s="18"/>
      <c r="L64" s="18">
        <v>9</v>
      </c>
      <c r="M64" s="19">
        <f t="shared" si="11"/>
        <v>24</v>
      </c>
      <c r="N64" s="159"/>
      <c r="O64" s="156"/>
      <c r="P64" s="253"/>
      <c r="Q64" s="159"/>
      <c r="R64" s="156">
        <v>4</v>
      </c>
      <c r="S64" s="253"/>
      <c r="T64" s="159"/>
      <c r="U64" s="156"/>
      <c r="V64" s="253"/>
      <c r="W64" s="159"/>
      <c r="X64" s="156"/>
      <c r="Y64" s="160"/>
      <c r="AU64" s="1230">
        <f>I64/H64</f>
        <v>0.6</v>
      </c>
      <c r="AZ64" s="1186"/>
      <c r="BA64" s="593"/>
      <c r="BB64" s="1308"/>
      <c r="BC64" s="1308"/>
      <c r="BD64" s="1308"/>
      <c r="BE64" s="1308"/>
      <c r="BF64" s="1308"/>
      <c r="BG64" s="1308"/>
      <c r="BH64" s="1308"/>
      <c r="BI64" s="1308"/>
      <c r="BJ64" s="1308"/>
      <c r="BK64" s="1308"/>
      <c r="BL64" s="1308"/>
      <c r="BM64" s="1308"/>
    </row>
    <row r="65" spans="1:68" s="1191" customFormat="1" ht="32.25" customHeight="1" x14ac:dyDescent="0.2">
      <c r="A65" s="658" t="s">
        <v>584</v>
      </c>
      <c r="B65" s="1552" t="s">
        <v>561</v>
      </c>
      <c r="C65" s="464" t="s">
        <v>461</v>
      </c>
      <c r="D65" s="80"/>
      <c r="E65" s="15"/>
      <c r="F65" s="82"/>
      <c r="G65" s="1197">
        <v>2</v>
      </c>
      <c r="H65" s="15">
        <f>G65*30</f>
        <v>60</v>
      </c>
      <c r="I65" s="23">
        <f>J65+K65+L65</f>
        <v>36</v>
      </c>
      <c r="J65" s="15">
        <v>18</v>
      </c>
      <c r="K65" s="15">
        <v>9</v>
      </c>
      <c r="L65" s="15">
        <v>9</v>
      </c>
      <c r="M65" s="19">
        <f t="shared" si="11"/>
        <v>24</v>
      </c>
      <c r="N65" s="159"/>
      <c r="O65" s="156"/>
      <c r="P65" s="253"/>
      <c r="Q65" s="159"/>
      <c r="R65" s="18"/>
      <c r="S65" s="388">
        <v>4</v>
      </c>
      <c r="T65" s="159"/>
      <c r="U65" s="156"/>
      <c r="V65" s="253"/>
      <c r="W65" s="159"/>
      <c r="X65" s="156"/>
      <c r="Y65" s="160"/>
      <c r="AU65" s="1230">
        <f>I65/H65</f>
        <v>0.6</v>
      </c>
      <c r="AZ65" s="1186"/>
      <c r="BA65" s="593"/>
      <c r="BB65" s="1308"/>
      <c r="BC65" s="1308"/>
      <c r="BD65" s="1308"/>
      <c r="BE65" s="1308"/>
      <c r="BF65" s="1308"/>
      <c r="BG65" s="1308"/>
      <c r="BH65" s="1308"/>
      <c r="BI65" s="1308"/>
      <c r="BJ65" s="1308"/>
      <c r="BK65" s="1308"/>
      <c r="BL65" s="1308"/>
      <c r="BM65" s="1308"/>
    </row>
    <row r="66" spans="1:68" s="1191" customFormat="1" ht="22.5" customHeight="1" x14ac:dyDescent="0.2">
      <c r="A66" s="1492" t="s">
        <v>161</v>
      </c>
      <c r="B66" s="1498" t="s">
        <v>260</v>
      </c>
      <c r="C66" s="464"/>
      <c r="D66" s="15"/>
      <c r="E66" s="15"/>
      <c r="F66" s="19"/>
      <c r="G66" s="676">
        <f>G67+G68</f>
        <v>5</v>
      </c>
      <c r="H66" s="80">
        <f t="shared" ref="H66:H72" si="12">G66*30</f>
        <v>150</v>
      </c>
      <c r="I66" s="81">
        <f>I67+I68</f>
        <v>78</v>
      </c>
      <c r="J66" s="81">
        <f>J67+J68</f>
        <v>45</v>
      </c>
      <c r="K66" s="81">
        <f>K67+K68</f>
        <v>15</v>
      </c>
      <c r="L66" s="81">
        <f>L67+L68</f>
        <v>18</v>
      </c>
      <c r="M66" s="81">
        <f>M67+M68</f>
        <v>72</v>
      </c>
      <c r="N66" s="159"/>
      <c r="O66" s="156"/>
      <c r="P66" s="253"/>
      <c r="Q66" s="159"/>
      <c r="R66" s="156"/>
      <c r="S66" s="88"/>
      <c r="T66" s="159"/>
      <c r="U66" s="156"/>
      <c r="V66" s="253"/>
      <c r="W66" s="1493"/>
      <c r="X66" s="156"/>
      <c r="Y66" s="160"/>
      <c r="AU66" s="1230"/>
      <c r="AZ66" s="1186"/>
      <c r="BA66" s="593"/>
      <c r="BB66" s="1308"/>
      <c r="BC66" s="1308"/>
      <c r="BD66" s="1308"/>
      <c r="BE66" s="1308"/>
      <c r="BF66" s="1308"/>
      <c r="BG66" s="1308"/>
      <c r="BH66" s="1308"/>
      <c r="BI66" s="1308"/>
      <c r="BJ66" s="1308"/>
      <c r="BK66" s="1308"/>
      <c r="BL66" s="1308"/>
      <c r="BM66" s="1308"/>
    </row>
    <row r="67" spans="1:68" s="1191" customFormat="1" ht="22.5" customHeight="1" x14ac:dyDescent="0.2">
      <c r="A67" s="658" t="s">
        <v>390</v>
      </c>
      <c r="B67" s="1549" t="s">
        <v>260</v>
      </c>
      <c r="C67" s="464">
        <v>3</v>
      </c>
      <c r="D67" s="80"/>
      <c r="E67" s="15"/>
      <c r="F67" s="19"/>
      <c r="G67" s="171">
        <v>4</v>
      </c>
      <c r="H67" s="15">
        <f t="shared" si="12"/>
        <v>120</v>
      </c>
      <c r="I67" s="23">
        <f t="shared" ref="I67:I72" si="13">J67+K67+L67</f>
        <v>60</v>
      </c>
      <c r="J67" s="23">
        <v>45</v>
      </c>
      <c r="K67" s="23">
        <v>15</v>
      </c>
      <c r="L67" s="23"/>
      <c r="M67" s="19">
        <f t="shared" si="11"/>
        <v>60</v>
      </c>
      <c r="N67" s="159"/>
      <c r="O67" s="156"/>
      <c r="P67" s="253"/>
      <c r="Q67" s="1710">
        <v>4</v>
      </c>
      <c r="R67" s="1711"/>
      <c r="S67" s="1712"/>
      <c r="T67" s="159"/>
      <c r="U67" s="156"/>
      <c r="V67" s="253"/>
      <c r="W67" s="1493"/>
      <c r="X67" s="156"/>
      <c r="Y67" s="160"/>
      <c r="AU67" s="1230"/>
      <c r="AZ67" s="1186"/>
      <c r="BA67" s="593"/>
      <c r="BB67" s="1308"/>
      <c r="BC67" s="1308"/>
      <c r="BD67" s="1308"/>
      <c r="BE67" s="1308"/>
      <c r="BF67" s="1308"/>
      <c r="BG67" s="1308"/>
      <c r="BH67" s="1308"/>
      <c r="BI67" s="1308"/>
      <c r="BJ67" s="1308"/>
      <c r="BK67" s="1308"/>
      <c r="BL67" s="1308"/>
      <c r="BM67" s="1308"/>
    </row>
    <row r="68" spans="1:68" s="1191" customFormat="1" ht="21.75" customHeight="1" x14ac:dyDescent="0.2">
      <c r="A68" s="658" t="s">
        <v>391</v>
      </c>
      <c r="B68" s="1549" t="s">
        <v>264</v>
      </c>
      <c r="C68" s="464"/>
      <c r="D68" s="80"/>
      <c r="E68" s="80" t="s">
        <v>461</v>
      </c>
      <c r="F68" s="1241"/>
      <c r="G68" s="171">
        <v>1</v>
      </c>
      <c r="H68" s="15">
        <f t="shared" si="12"/>
        <v>30</v>
      </c>
      <c r="I68" s="23">
        <f>J68+K68+L68</f>
        <v>18</v>
      </c>
      <c r="J68" s="23"/>
      <c r="K68" s="23"/>
      <c r="L68" s="23">
        <v>18</v>
      </c>
      <c r="M68" s="19">
        <f t="shared" si="11"/>
        <v>12</v>
      </c>
      <c r="N68" s="159"/>
      <c r="O68" s="156"/>
      <c r="P68" s="253"/>
      <c r="Q68" s="159"/>
      <c r="R68" s="156">
        <v>1</v>
      </c>
      <c r="S68" s="253">
        <v>1</v>
      </c>
      <c r="T68" s="159"/>
      <c r="U68" s="156"/>
      <c r="V68" s="253"/>
      <c r="W68" s="159"/>
      <c r="X68" s="156"/>
      <c r="Y68" s="160"/>
      <c r="AU68" s="1230"/>
      <c r="AZ68" s="1186"/>
      <c r="BA68" s="593"/>
      <c r="BB68" s="1308"/>
      <c r="BC68" s="1308"/>
      <c r="BD68" s="1308"/>
      <c r="BE68" s="1308"/>
      <c r="BF68" s="1308"/>
      <c r="BG68" s="1308"/>
      <c r="BH68" s="1308"/>
      <c r="BI68" s="1308"/>
      <c r="BJ68" s="1308"/>
      <c r="BK68" s="1308"/>
      <c r="BL68" s="1308"/>
      <c r="BM68" s="1308"/>
      <c r="BO68"/>
      <c r="BP68"/>
    </row>
    <row r="69" spans="1:68" s="1191" customFormat="1" ht="24.75" customHeight="1" x14ac:dyDescent="0.2">
      <c r="A69" s="1492" t="s">
        <v>162</v>
      </c>
      <c r="B69" s="1498" t="s">
        <v>251</v>
      </c>
      <c r="C69" s="464"/>
      <c r="D69" s="1553"/>
      <c r="E69" s="80"/>
      <c r="F69" s="82"/>
      <c r="G69" s="676">
        <f>G70+G71</f>
        <v>6</v>
      </c>
      <c r="H69" s="80">
        <f t="shared" si="12"/>
        <v>180</v>
      </c>
      <c r="I69" s="81">
        <f t="shared" si="13"/>
        <v>90</v>
      </c>
      <c r="J69" s="85">
        <f>J70+J71</f>
        <v>54</v>
      </c>
      <c r="K69" s="85">
        <f>K70+K71</f>
        <v>18</v>
      </c>
      <c r="L69" s="85">
        <f>L70+L71</f>
        <v>18</v>
      </c>
      <c r="M69" s="82">
        <f t="shared" si="11"/>
        <v>90</v>
      </c>
      <c r="N69" s="159"/>
      <c r="O69" s="156"/>
      <c r="P69" s="253"/>
      <c r="Q69" s="159"/>
      <c r="R69" s="156"/>
      <c r="S69" s="253"/>
      <c r="T69" s="159"/>
      <c r="U69" s="156"/>
      <c r="V69" s="253"/>
      <c r="W69" s="159"/>
      <c r="X69" s="156"/>
      <c r="Y69" s="160"/>
      <c r="AU69" s="1230"/>
      <c r="AZ69" s="1186"/>
      <c r="BA69" s="593"/>
      <c r="BB69" s="1308"/>
      <c r="BC69" s="1308"/>
      <c r="BD69" s="1308"/>
      <c r="BE69" s="1308"/>
      <c r="BF69" s="1308"/>
      <c r="BG69" s="1308"/>
      <c r="BH69" s="1308"/>
      <c r="BI69" s="1308"/>
      <c r="BJ69" s="1308"/>
      <c r="BK69" s="1308"/>
      <c r="BL69" s="1308"/>
      <c r="BM69" s="1308"/>
      <c r="BO69"/>
      <c r="BP69"/>
    </row>
    <row r="70" spans="1:68" s="1191" customFormat="1" ht="24.75" customHeight="1" x14ac:dyDescent="0.2">
      <c r="A70" s="658" t="s">
        <v>192</v>
      </c>
      <c r="B70" s="1549" t="s">
        <v>251</v>
      </c>
      <c r="C70" s="464"/>
      <c r="D70" s="1553"/>
      <c r="E70" s="80"/>
      <c r="F70" s="82"/>
      <c r="G70" s="171">
        <v>3</v>
      </c>
      <c r="H70" s="15">
        <f t="shared" si="12"/>
        <v>90</v>
      </c>
      <c r="I70" s="23">
        <f t="shared" si="13"/>
        <v>45</v>
      </c>
      <c r="J70" s="34">
        <v>27</v>
      </c>
      <c r="K70" s="34">
        <v>9</v>
      </c>
      <c r="L70" s="16">
        <v>9</v>
      </c>
      <c r="M70" s="19">
        <f t="shared" si="11"/>
        <v>45</v>
      </c>
      <c r="N70" s="159"/>
      <c r="O70" s="156"/>
      <c r="P70" s="253"/>
      <c r="Q70" s="159"/>
      <c r="R70" s="156">
        <v>5</v>
      </c>
      <c r="S70" s="253"/>
      <c r="T70" s="159"/>
      <c r="U70" s="156"/>
      <c r="V70" s="253"/>
      <c r="W70" s="159"/>
      <c r="X70" s="156"/>
      <c r="Y70" s="160"/>
      <c r="AU70" s="1230"/>
      <c r="AZ70" s="1186"/>
      <c r="BA70" s="593"/>
      <c r="BB70" s="1308"/>
      <c r="BC70" s="1308"/>
      <c r="BD70" s="1308"/>
      <c r="BE70" s="1308"/>
      <c r="BF70" s="1308"/>
      <c r="BG70" s="1308"/>
      <c r="BH70" s="1308"/>
      <c r="BI70" s="1308"/>
      <c r="BJ70" s="1308"/>
      <c r="BK70" s="1308"/>
      <c r="BL70" s="1308"/>
      <c r="BM70" s="1308"/>
      <c r="BO70"/>
      <c r="BP70"/>
    </row>
    <row r="71" spans="1:68" s="1191" customFormat="1" ht="24.75" customHeight="1" x14ac:dyDescent="0.2">
      <c r="A71" s="658" t="s">
        <v>193</v>
      </c>
      <c r="B71" s="1549" t="s">
        <v>251</v>
      </c>
      <c r="C71" s="464" t="s">
        <v>461</v>
      </c>
      <c r="D71" s="1553"/>
      <c r="E71" s="80"/>
      <c r="F71" s="82"/>
      <c r="G71" s="171">
        <v>3</v>
      </c>
      <c r="H71" s="15">
        <f t="shared" si="12"/>
        <v>90</v>
      </c>
      <c r="I71" s="23">
        <f t="shared" si="13"/>
        <v>45</v>
      </c>
      <c r="J71" s="34">
        <v>27</v>
      </c>
      <c r="K71" s="34">
        <v>9</v>
      </c>
      <c r="L71" s="16">
        <v>9</v>
      </c>
      <c r="M71" s="19">
        <f t="shared" si="11"/>
        <v>45</v>
      </c>
      <c r="N71" s="159"/>
      <c r="O71" s="156"/>
      <c r="P71" s="253"/>
      <c r="Q71" s="159"/>
      <c r="R71" s="156"/>
      <c r="S71" s="253">
        <v>5</v>
      </c>
      <c r="T71" s="159"/>
      <c r="U71" s="156"/>
      <c r="V71" s="253"/>
      <c r="W71" s="159"/>
      <c r="X71" s="156"/>
      <c r="Y71" s="160"/>
      <c r="AU71" s="1230"/>
      <c r="AZ71" s="1186"/>
      <c r="BA71" s="593"/>
      <c r="BB71" s="1308"/>
      <c r="BC71" s="1308"/>
      <c r="BD71" s="1308"/>
      <c r="BE71" s="1308"/>
      <c r="BF71" s="1308"/>
      <c r="BG71" s="1308"/>
      <c r="BH71" s="1308"/>
      <c r="BI71" s="1308"/>
      <c r="BJ71" s="1308"/>
      <c r="BK71" s="1308"/>
      <c r="BL71" s="1308"/>
      <c r="BM71" s="1308"/>
      <c r="BO71"/>
      <c r="BP71"/>
    </row>
    <row r="72" spans="1:68" s="1191" customFormat="1" ht="25.5" customHeight="1" x14ac:dyDescent="0.2">
      <c r="A72" s="1492" t="s">
        <v>163</v>
      </c>
      <c r="B72" s="1498" t="s">
        <v>253</v>
      </c>
      <c r="C72" s="464">
        <v>5</v>
      </c>
      <c r="D72" s="80"/>
      <c r="E72" s="80"/>
      <c r="F72" s="82"/>
      <c r="G72" s="676">
        <v>5</v>
      </c>
      <c r="H72" s="80">
        <f t="shared" si="12"/>
        <v>150</v>
      </c>
      <c r="I72" s="81">
        <f t="shared" si="13"/>
        <v>75</v>
      </c>
      <c r="J72" s="81">
        <v>60</v>
      </c>
      <c r="K72" s="81">
        <v>15</v>
      </c>
      <c r="L72" s="24"/>
      <c r="M72" s="82">
        <f t="shared" si="11"/>
        <v>75</v>
      </c>
      <c r="N72" s="159"/>
      <c r="O72" s="156"/>
      <c r="P72" s="253"/>
      <c r="Q72" s="159"/>
      <c r="R72" s="156"/>
      <c r="S72" s="253"/>
      <c r="T72" s="177">
        <v>5</v>
      </c>
      <c r="U72" s="23"/>
      <c r="V72" s="253"/>
      <c r="W72" s="22"/>
      <c r="X72" s="156"/>
      <c r="Y72" s="160"/>
      <c r="AU72" s="1230"/>
      <c r="AZ72" s="1186"/>
      <c r="BA72" s="593"/>
      <c r="BB72" s="1308"/>
      <c r="BC72" s="1308"/>
      <c r="BD72" s="1308"/>
      <c r="BE72" s="1308"/>
      <c r="BF72" s="1308"/>
      <c r="BG72" s="1308"/>
      <c r="BH72" s="1308"/>
      <c r="BI72" s="1308"/>
      <c r="BJ72" s="1308"/>
      <c r="BK72" s="1308"/>
      <c r="BL72" s="1308"/>
      <c r="BM72" s="1308"/>
    </row>
    <row r="73" spans="1:68" s="1191" customFormat="1" ht="21" customHeight="1" x14ac:dyDescent="0.2">
      <c r="A73" s="1492" t="s">
        <v>393</v>
      </c>
      <c r="B73" s="1498" t="s">
        <v>266</v>
      </c>
      <c r="C73" s="464"/>
      <c r="D73" s="80"/>
      <c r="E73" s="15"/>
      <c r="F73" s="19"/>
      <c r="G73" s="676">
        <f>G74+G75+G76</f>
        <v>9</v>
      </c>
      <c r="H73" s="80">
        <f t="shared" ref="H73:H80" si="14">G73*30</f>
        <v>270</v>
      </c>
      <c r="I73" s="81">
        <f>I74+I75+I76</f>
        <v>159</v>
      </c>
      <c r="J73" s="81">
        <f>J74+J75+J76</f>
        <v>99</v>
      </c>
      <c r="K73" s="81">
        <f>K74+K75+K76</f>
        <v>18</v>
      </c>
      <c r="L73" s="81">
        <f>L74+L75+L76</f>
        <v>42</v>
      </c>
      <c r="M73" s="82">
        <f t="shared" si="11"/>
        <v>111</v>
      </c>
      <c r="N73" s="177"/>
      <c r="O73" s="175"/>
      <c r="P73" s="1550"/>
      <c r="Q73" s="177"/>
      <c r="R73" s="175"/>
      <c r="S73" s="1550"/>
      <c r="T73" s="177"/>
      <c r="U73" s="175"/>
      <c r="V73" s="87"/>
      <c r="W73" s="22"/>
      <c r="X73" s="156"/>
      <c r="Y73" s="160"/>
      <c r="AU73" s="1230"/>
      <c r="AZ73" s="1186"/>
      <c r="BA73" s="593"/>
      <c r="BB73" s="1308"/>
      <c r="BC73" s="1308"/>
      <c r="BD73" s="1308"/>
      <c r="BE73" s="1308"/>
      <c r="BF73" s="1308"/>
      <c r="BG73" s="1308"/>
      <c r="BH73" s="1308"/>
      <c r="BI73" s="1308"/>
      <c r="BJ73" s="1308"/>
      <c r="BK73" s="1308"/>
      <c r="BL73" s="1308"/>
      <c r="BM73" s="1308"/>
    </row>
    <row r="74" spans="1:68" s="1191" customFormat="1" ht="21.75" customHeight="1" x14ac:dyDescent="0.2">
      <c r="A74" s="1492" t="s">
        <v>394</v>
      </c>
      <c r="B74" s="1549" t="s">
        <v>266</v>
      </c>
      <c r="C74" s="464"/>
      <c r="D74" s="1739"/>
      <c r="E74" s="1740"/>
      <c r="F74" s="1741"/>
      <c r="G74" s="171">
        <v>4</v>
      </c>
      <c r="H74" s="15">
        <f t="shared" si="14"/>
        <v>120</v>
      </c>
      <c r="I74" s="23">
        <f t="shared" ref="I74:I79" si="15">J74+K74+L74</f>
        <v>72</v>
      </c>
      <c r="J74" s="23">
        <v>54</v>
      </c>
      <c r="K74" s="23">
        <v>18</v>
      </c>
      <c r="L74" s="23"/>
      <c r="M74" s="19">
        <f t="shared" si="11"/>
        <v>48</v>
      </c>
      <c r="N74" s="484"/>
      <c r="O74" s="481"/>
      <c r="P74" s="1742"/>
      <c r="Q74" s="484"/>
      <c r="R74" s="15"/>
      <c r="S74" s="19"/>
      <c r="T74" s="261"/>
      <c r="U74" s="156">
        <v>8</v>
      </c>
      <c r="V74" s="253"/>
      <c r="W74" s="1340"/>
      <c r="X74" s="1733"/>
      <c r="Y74" s="262"/>
      <c r="AU74" s="1230">
        <f>I74/H74</f>
        <v>0.6</v>
      </c>
      <c r="BB74" s="1308"/>
      <c r="BC74" s="1308"/>
      <c r="BD74" s="1308"/>
      <c r="BE74" s="1308"/>
      <c r="BF74" s="1308"/>
      <c r="BG74" s="1308"/>
      <c r="BH74" s="1308"/>
      <c r="BI74" s="1308"/>
      <c r="BJ74" s="1308"/>
      <c r="BK74" s="1308"/>
      <c r="BL74" s="1308"/>
      <c r="BM74" s="1308"/>
    </row>
    <row r="75" spans="1:68" s="1191" customFormat="1" ht="24" customHeight="1" x14ac:dyDescent="0.2">
      <c r="A75" s="1492" t="s">
        <v>395</v>
      </c>
      <c r="B75" s="1549" t="s">
        <v>266</v>
      </c>
      <c r="C75" s="464" t="s">
        <v>463</v>
      </c>
      <c r="D75" s="80"/>
      <c r="E75" s="1337"/>
      <c r="F75" s="1743"/>
      <c r="G75" s="171">
        <v>4</v>
      </c>
      <c r="H75" s="15">
        <f t="shared" si="14"/>
        <v>120</v>
      </c>
      <c r="I75" s="23">
        <f t="shared" si="15"/>
        <v>72</v>
      </c>
      <c r="J75" s="34">
        <v>45</v>
      </c>
      <c r="K75" s="34"/>
      <c r="L75" s="11">
        <v>27</v>
      </c>
      <c r="M75" s="19">
        <f t="shared" si="11"/>
        <v>48</v>
      </c>
      <c r="N75" s="159"/>
      <c r="O75" s="156"/>
      <c r="P75" s="253"/>
      <c r="Q75" s="159"/>
      <c r="R75" s="18"/>
      <c r="S75" s="388"/>
      <c r="T75" s="171"/>
      <c r="U75" s="162"/>
      <c r="V75" s="388">
        <v>8</v>
      </c>
      <c r="W75" s="1734"/>
      <c r="X75" s="18"/>
      <c r="Y75" s="160"/>
      <c r="AU75" s="1230">
        <f>I75/H75</f>
        <v>0.6</v>
      </c>
      <c r="BB75" s="1308"/>
      <c r="BC75" s="1308"/>
      <c r="BD75" s="1308"/>
      <c r="BE75" s="1308"/>
      <c r="BF75" s="1308"/>
      <c r="BG75" s="1308"/>
      <c r="BH75" s="1308"/>
      <c r="BI75" s="1308"/>
      <c r="BJ75" s="1308"/>
      <c r="BK75" s="1308"/>
      <c r="BL75" s="1308"/>
      <c r="BM75" s="1308"/>
      <c r="BO75"/>
    </row>
    <row r="76" spans="1:68" s="1191" customFormat="1" ht="24.75" customHeight="1" x14ac:dyDescent="0.2">
      <c r="A76" s="658" t="s">
        <v>396</v>
      </c>
      <c r="B76" s="1549" t="s">
        <v>270</v>
      </c>
      <c r="C76" s="464"/>
      <c r="D76" s="80"/>
      <c r="E76" s="80">
        <v>7</v>
      </c>
      <c r="F76" s="82"/>
      <c r="G76" s="171">
        <v>1</v>
      </c>
      <c r="H76" s="15">
        <f t="shared" si="14"/>
        <v>30</v>
      </c>
      <c r="I76" s="23">
        <f t="shared" si="15"/>
        <v>15</v>
      </c>
      <c r="J76" s="80"/>
      <c r="K76" s="80"/>
      <c r="L76" s="15">
        <v>15</v>
      </c>
      <c r="M76" s="19">
        <f t="shared" si="11"/>
        <v>15</v>
      </c>
      <c r="N76" s="161"/>
      <c r="O76" s="162"/>
      <c r="P76" s="1554"/>
      <c r="Q76" s="161"/>
      <c r="R76" s="162"/>
      <c r="S76" s="1554"/>
      <c r="T76" s="171"/>
      <c r="U76" s="18"/>
      <c r="V76" s="253"/>
      <c r="W76" s="171">
        <v>1</v>
      </c>
      <c r="X76" s="156"/>
      <c r="Y76" s="160"/>
      <c r="AU76" s="1230"/>
      <c r="AZ76" s="1186"/>
      <c r="BA76" s="593"/>
      <c r="BB76" s="1308"/>
      <c r="BC76" s="1308"/>
      <c r="BD76" s="1308"/>
      <c r="BE76" s="1308"/>
      <c r="BF76" s="1308"/>
      <c r="BG76" s="1308"/>
      <c r="BH76" s="1308"/>
      <c r="BI76" s="1308"/>
      <c r="BJ76" s="1308"/>
      <c r="BK76" s="1308"/>
      <c r="BL76" s="1308"/>
      <c r="BM76" s="1308"/>
      <c r="BO76"/>
      <c r="BP76"/>
    </row>
    <row r="77" spans="1:68" s="1191" customFormat="1" ht="24.75" customHeight="1" x14ac:dyDescent="0.2">
      <c r="A77" s="1555" t="s">
        <v>397</v>
      </c>
      <c r="B77" s="1498" t="s">
        <v>232</v>
      </c>
      <c r="C77" s="464"/>
      <c r="D77" s="476"/>
      <c r="E77" s="476"/>
      <c r="F77" s="551"/>
      <c r="G77" s="1349">
        <f>G78+G79</f>
        <v>6</v>
      </c>
      <c r="H77" s="476">
        <f t="shared" si="14"/>
        <v>180</v>
      </c>
      <c r="I77" s="81">
        <f t="shared" si="15"/>
        <v>93</v>
      </c>
      <c r="J77" s="476">
        <f>J78+J79</f>
        <v>45</v>
      </c>
      <c r="K77" s="476">
        <f>K78+K79</f>
        <v>15</v>
      </c>
      <c r="L77" s="476">
        <f>L78+L79</f>
        <v>33</v>
      </c>
      <c r="M77" s="476">
        <f>M78+M79</f>
        <v>87</v>
      </c>
      <c r="N77" s="1556"/>
      <c r="O77" s="1557"/>
      <c r="P77" s="1558"/>
      <c r="Q77" s="1556"/>
      <c r="R77" s="1557"/>
      <c r="S77" s="1558"/>
      <c r="T77" s="1306"/>
      <c r="U77" s="1559"/>
      <c r="V77" s="1560"/>
      <c r="W77" s="1306"/>
      <c r="X77" s="173"/>
      <c r="Y77" s="174"/>
      <c r="AU77" s="1230"/>
      <c r="AZ77" s="1186"/>
      <c r="BA77" s="593"/>
      <c r="BB77" s="1308"/>
      <c r="BC77" s="1308"/>
      <c r="BD77" s="1308"/>
      <c r="BE77" s="1308"/>
      <c r="BF77" s="1308"/>
      <c r="BG77" s="1308"/>
      <c r="BH77" s="1308"/>
      <c r="BI77" s="1308"/>
      <c r="BJ77" s="1308"/>
      <c r="BK77" s="1308"/>
      <c r="BL77" s="1308"/>
      <c r="BM77" s="1308"/>
      <c r="BO77"/>
      <c r="BP77"/>
    </row>
    <row r="78" spans="1:68" s="1191" customFormat="1" ht="24.75" customHeight="1" x14ac:dyDescent="0.2">
      <c r="A78" s="1638" t="s">
        <v>585</v>
      </c>
      <c r="B78" s="1549" t="s">
        <v>232</v>
      </c>
      <c r="C78" s="464">
        <v>5</v>
      </c>
      <c r="D78" s="476"/>
      <c r="E78" s="476"/>
      <c r="F78" s="551"/>
      <c r="G78" s="1306">
        <v>5</v>
      </c>
      <c r="H78" s="155">
        <f t="shared" si="14"/>
        <v>150</v>
      </c>
      <c r="I78" s="23">
        <f t="shared" si="15"/>
        <v>75</v>
      </c>
      <c r="J78" s="155">
        <v>45</v>
      </c>
      <c r="K78" s="155">
        <v>15</v>
      </c>
      <c r="L78" s="155">
        <v>15</v>
      </c>
      <c r="M78" s="19">
        <f t="shared" si="11"/>
        <v>75</v>
      </c>
      <c r="N78" s="1556"/>
      <c r="O78" s="1557"/>
      <c r="P78" s="1558"/>
      <c r="Q78" s="1556"/>
      <c r="R78" s="1557"/>
      <c r="S78" s="1558"/>
      <c r="T78" s="1306">
        <v>5</v>
      </c>
      <c r="U78" s="1559"/>
      <c r="V78" s="1560"/>
      <c r="W78" s="1306"/>
      <c r="X78" s="173"/>
      <c r="Y78" s="174"/>
      <c r="AU78" s="1230"/>
      <c r="AZ78" s="1186"/>
      <c r="BA78" s="593"/>
      <c r="BB78" s="1308"/>
      <c r="BC78" s="1308"/>
      <c r="BD78" s="1308"/>
      <c r="BE78" s="1308"/>
      <c r="BF78" s="1308"/>
      <c r="BG78" s="1308"/>
      <c r="BH78" s="1308"/>
      <c r="BI78" s="1308"/>
      <c r="BJ78" s="1308"/>
      <c r="BK78" s="1308"/>
      <c r="BL78" s="1308"/>
      <c r="BM78" s="1308"/>
      <c r="BO78"/>
      <c r="BP78"/>
    </row>
    <row r="79" spans="1:68" s="1191" customFormat="1" ht="24.75" customHeight="1" x14ac:dyDescent="0.2">
      <c r="A79" s="1638" t="s">
        <v>586</v>
      </c>
      <c r="B79" s="1549" t="s">
        <v>235</v>
      </c>
      <c r="C79" s="464"/>
      <c r="D79" s="476"/>
      <c r="E79" s="476"/>
      <c r="F79" s="551" t="s">
        <v>463</v>
      </c>
      <c r="G79" s="1306">
        <v>1</v>
      </c>
      <c r="H79" s="155">
        <f t="shared" si="14"/>
        <v>30</v>
      </c>
      <c r="I79" s="23">
        <f t="shared" si="15"/>
        <v>18</v>
      </c>
      <c r="J79" s="476"/>
      <c r="K79" s="476"/>
      <c r="L79" s="155">
        <v>18</v>
      </c>
      <c r="M79" s="19">
        <f t="shared" si="11"/>
        <v>12</v>
      </c>
      <c r="N79" s="1556"/>
      <c r="O79" s="1557"/>
      <c r="P79" s="1558"/>
      <c r="Q79" s="1556"/>
      <c r="R79" s="1557"/>
      <c r="S79" s="1558"/>
      <c r="T79" s="1306"/>
      <c r="U79" s="1559">
        <v>1</v>
      </c>
      <c r="V79" s="1560">
        <v>1</v>
      </c>
      <c r="W79" s="1306"/>
      <c r="X79" s="173"/>
      <c r="Y79" s="174"/>
      <c r="AU79" s="1230"/>
      <c r="AZ79" s="1186"/>
      <c r="BA79" s="593"/>
      <c r="BB79" s="1308"/>
      <c r="BC79" s="1308"/>
      <c r="BD79" s="1308"/>
      <c r="BE79" s="1308"/>
      <c r="BF79" s="1308"/>
      <c r="BG79" s="1308"/>
      <c r="BH79" s="1308"/>
      <c r="BI79" s="1308"/>
      <c r="BJ79" s="1308"/>
      <c r="BK79" s="1308"/>
      <c r="BL79" s="1308"/>
      <c r="BM79" s="1308"/>
      <c r="BO79"/>
      <c r="BP79"/>
    </row>
    <row r="80" spans="1:68" s="1191" customFormat="1" ht="24.75" customHeight="1" x14ac:dyDescent="0.2">
      <c r="A80" s="1555" t="s">
        <v>587</v>
      </c>
      <c r="B80" s="1498" t="s">
        <v>238</v>
      </c>
      <c r="C80" s="1494"/>
      <c r="D80" s="476"/>
      <c r="E80" s="476"/>
      <c r="F80" s="551"/>
      <c r="G80" s="1349">
        <f>G81+G82</f>
        <v>4</v>
      </c>
      <c r="H80" s="476">
        <f t="shared" si="14"/>
        <v>120</v>
      </c>
      <c r="I80" s="81">
        <f>I81+I82</f>
        <v>73</v>
      </c>
      <c r="J80" s="81">
        <f>J81+J82</f>
        <v>30</v>
      </c>
      <c r="K80" s="81">
        <f>K81+K82</f>
        <v>15</v>
      </c>
      <c r="L80" s="81">
        <f>L81+L82</f>
        <v>28</v>
      </c>
      <c r="M80" s="87">
        <f t="shared" si="11"/>
        <v>47</v>
      </c>
      <c r="N80" s="1556"/>
      <c r="O80" s="1557"/>
      <c r="P80" s="1558"/>
      <c r="Q80" s="1556"/>
      <c r="R80" s="1557"/>
      <c r="S80" s="1558"/>
      <c r="T80" s="1306"/>
      <c r="U80" s="1559"/>
      <c r="V80" s="1560"/>
      <c r="W80" s="1306"/>
      <c r="X80" s="173"/>
      <c r="Y80" s="174"/>
      <c r="AU80" s="1230"/>
      <c r="AZ80" s="1186"/>
      <c r="BA80" s="593"/>
      <c r="BB80" s="1308"/>
      <c r="BC80" s="1308"/>
      <c r="BD80" s="1308"/>
      <c r="BE80" s="1308"/>
      <c r="BF80" s="1308"/>
      <c r="BG80" s="1308"/>
      <c r="BH80" s="1308"/>
      <c r="BI80" s="1308"/>
      <c r="BJ80" s="1308"/>
      <c r="BK80" s="1308"/>
      <c r="BL80" s="1308"/>
      <c r="BM80" s="1308"/>
      <c r="BO80"/>
      <c r="BP80"/>
    </row>
    <row r="81" spans="1:68" s="1191" customFormat="1" ht="24.75" customHeight="1" x14ac:dyDescent="0.2">
      <c r="A81" s="1638" t="s">
        <v>588</v>
      </c>
      <c r="B81" s="1549" t="s">
        <v>238</v>
      </c>
      <c r="C81" s="1494">
        <v>7</v>
      </c>
      <c r="D81" s="476"/>
      <c r="E81" s="476"/>
      <c r="F81" s="551"/>
      <c r="G81" s="1306">
        <v>3</v>
      </c>
      <c r="H81" s="155">
        <f t="shared" ref="H81:H90" si="16">G81*30</f>
        <v>90</v>
      </c>
      <c r="I81" s="569">
        <f t="shared" ref="I81:I90" si="17">J81+K81+L81</f>
        <v>60</v>
      </c>
      <c r="J81" s="155">
        <v>30</v>
      </c>
      <c r="K81" s="155">
        <v>15</v>
      </c>
      <c r="L81" s="155">
        <v>15</v>
      </c>
      <c r="M81" s="88">
        <f t="shared" ref="M81:M90" si="18">H81-I81</f>
        <v>30</v>
      </c>
      <c r="N81" s="1556"/>
      <c r="O81" s="1557"/>
      <c r="P81" s="1558"/>
      <c r="Q81" s="1556"/>
      <c r="R81" s="1557"/>
      <c r="S81" s="1558"/>
      <c r="T81" s="1306"/>
      <c r="U81" s="1559"/>
      <c r="V81" s="1560"/>
      <c r="W81" s="1306">
        <v>4</v>
      </c>
      <c r="X81" s="173"/>
      <c r="Y81" s="174"/>
      <c r="AU81" s="1230"/>
      <c r="AZ81" s="1186"/>
      <c r="BA81" s="593"/>
      <c r="BB81" s="1308"/>
      <c r="BC81" s="1308"/>
      <c r="BD81" s="1308"/>
      <c r="BE81" s="1308"/>
      <c r="BF81" s="1308"/>
      <c r="BG81" s="1308"/>
      <c r="BH81" s="1308"/>
      <c r="BI81" s="1308"/>
      <c r="BJ81" s="1308"/>
      <c r="BK81" s="1308"/>
      <c r="BL81" s="1308"/>
      <c r="BM81" s="1308"/>
      <c r="BO81"/>
      <c r="BP81"/>
    </row>
    <row r="82" spans="1:68" s="1191" customFormat="1" ht="24.75" customHeight="1" x14ac:dyDescent="0.2">
      <c r="A82" s="1638" t="s">
        <v>590</v>
      </c>
      <c r="B82" s="1549" t="s">
        <v>239</v>
      </c>
      <c r="C82" s="1494"/>
      <c r="D82" s="476"/>
      <c r="E82" s="476">
        <v>8</v>
      </c>
      <c r="F82" s="551"/>
      <c r="G82" s="1306">
        <v>1</v>
      </c>
      <c r="H82" s="155">
        <f t="shared" si="16"/>
        <v>30</v>
      </c>
      <c r="I82" s="569">
        <f t="shared" si="17"/>
        <v>13</v>
      </c>
      <c r="J82" s="155"/>
      <c r="K82" s="155"/>
      <c r="L82" s="155">
        <v>13</v>
      </c>
      <c r="M82" s="88">
        <f t="shared" si="18"/>
        <v>17</v>
      </c>
      <c r="N82" s="1556"/>
      <c r="O82" s="1557"/>
      <c r="P82" s="1558"/>
      <c r="Q82" s="1556"/>
      <c r="R82" s="1557"/>
      <c r="S82" s="1558"/>
      <c r="T82" s="1306"/>
      <c r="U82" s="1559"/>
      <c r="V82" s="1560"/>
      <c r="W82" s="1306"/>
      <c r="X82" s="173">
        <v>1</v>
      </c>
      <c r="Y82" s="174"/>
      <c r="AU82" s="1230"/>
      <c r="AZ82" s="1186"/>
      <c r="BA82" s="593"/>
      <c r="BB82" s="1308"/>
      <c r="BC82" s="1308"/>
      <c r="BD82" s="1308"/>
      <c r="BE82" s="1308"/>
      <c r="BF82" s="1308"/>
      <c r="BG82" s="1308"/>
      <c r="BH82" s="1308"/>
      <c r="BI82" s="1308"/>
      <c r="BJ82" s="1308"/>
      <c r="BK82" s="1308"/>
      <c r="BL82" s="1308"/>
      <c r="BM82" s="1308"/>
      <c r="BO82"/>
      <c r="BP82"/>
    </row>
    <row r="83" spans="1:68" s="1191" customFormat="1" ht="24.75" customHeight="1" x14ac:dyDescent="0.2">
      <c r="A83" s="1555" t="s">
        <v>589</v>
      </c>
      <c r="B83" s="1498" t="s">
        <v>231</v>
      </c>
      <c r="C83" s="464"/>
      <c r="D83" s="476"/>
      <c r="E83" s="476"/>
      <c r="F83" s="551"/>
      <c r="G83" s="1349">
        <f>G84+G85</f>
        <v>5</v>
      </c>
      <c r="H83" s="476">
        <f t="shared" si="16"/>
        <v>150</v>
      </c>
      <c r="I83" s="549">
        <f t="shared" si="17"/>
        <v>72</v>
      </c>
      <c r="J83" s="549">
        <f>J84+J85</f>
        <v>54</v>
      </c>
      <c r="K83" s="549">
        <f>K84+K85</f>
        <v>18</v>
      </c>
      <c r="L83" s="476"/>
      <c r="M83" s="1561">
        <f t="shared" si="18"/>
        <v>78</v>
      </c>
      <c r="N83" s="1556"/>
      <c r="O83" s="1557"/>
      <c r="P83" s="1558"/>
      <c r="Q83" s="1556"/>
      <c r="R83" s="1557"/>
      <c r="S83" s="1558"/>
      <c r="T83" s="1306"/>
      <c r="U83" s="1559"/>
      <c r="V83" s="1560"/>
      <c r="W83" s="1306"/>
      <c r="X83" s="173"/>
      <c r="Y83" s="174"/>
      <c r="AU83" s="1230"/>
      <c r="AZ83" s="1186"/>
      <c r="BA83" s="593"/>
      <c r="BB83" s="1308"/>
      <c r="BC83" s="1308"/>
      <c r="BD83" s="1308"/>
      <c r="BE83" s="1308"/>
      <c r="BF83" s="1308"/>
      <c r="BG83" s="1308"/>
      <c r="BH83" s="1308"/>
      <c r="BI83" s="1308"/>
      <c r="BJ83" s="1308"/>
      <c r="BK83" s="1308"/>
      <c r="BL83" s="1308"/>
      <c r="BM83" s="1308"/>
      <c r="BO83"/>
      <c r="BP83"/>
    </row>
    <row r="84" spans="1:68" s="1191" customFormat="1" ht="24.75" customHeight="1" x14ac:dyDescent="0.2">
      <c r="A84" s="1638" t="s">
        <v>644</v>
      </c>
      <c r="B84" s="1549" t="s">
        <v>231</v>
      </c>
      <c r="C84" s="1494"/>
      <c r="D84" s="476"/>
      <c r="E84" s="476"/>
      <c r="F84" s="551"/>
      <c r="G84" s="1306">
        <v>2.5</v>
      </c>
      <c r="H84" s="155">
        <f t="shared" si="16"/>
        <v>75</v>
      </c>
      <c r="I84" s="569">
        <f t="shared" si="17"/>
        <v>36</v>
      </c>
      <c r="J84" s="155">
        <v>27</v>
      </c>
      <c r="K84" s="155">
        <v>9</v>
      </c>
      <c r="L84" s="155"/>
      <c r="M84" s="395">
        <f t="shared" si="18"/>
        <v>39</v>
      </c>
      <c r="N84" s="1556"/>
      <c r="O84" s="1557"/>
      <c r="P84" s="1558"/>
      <c r="Q84" s="1556"/>
      <c r="R84" s="1557"/>
      <c r="S84" s="1558"/>
      <c r="T84" s="1306"/>
      <c r="U84" s="1559">
        <v>4</v>
      </c>
      <c r="V84" s="1560"/>
      <c r="W84" s="1306"/>
      <c r="X84" s="173"/>
      <c r="Y84" s="174"/>
      <c r="AU84" s="1230"/>
      <c r="AZ84" s="1186"/>
      <c r="BA84" s="593"/>
      <c r="BB84" s="1308"/>
      <c r="BC84" s="1308"/>
      <c r="BD84" s="1308"/>
      <c r="BE84" s="1308"/>
      <c r="BF84" s="1308"/>
      <c r="BG84" s="1308"/>
      <c r="BH84" s="1308"/>
      <c r="BI84" s="1308"/>
      <c r="BJ84" s="1308"/>
      <c r="BK84" s="1308"/>
      <c r="BL84" s="1308"/>
      <c r="BM84" s="1308"/>
      <c r="BO84"/>
      <c r="BP84"/>
    </row>
    <row r="85" spans="1:68" s="1191" customFormat="1" ht="24.75" customHeight="1" x14ac:dyDescent="0.2">
      <c r="A85" s="1638" t="s">
        <v>645</v>
      </c>
      <c r="B85" s="1549" t="s">
        <v>231</v>
      </c>
      <c r="C85" s="1494" t="s">
        <v>463</v>
      </c>
      <c r="D85" s="476"/>
      <c r="E85" s="476"/>
      <c r="F85" s="551"/>
      <c r="G85" s="1306">
        <v>2.5</v>
      </c>
      <c r="H85" s="155">
        <f t="shared" si="16"/>
        <v>75</v>
      </c>
      <c r="I85" s="569">
        <f t="shared" si="17"/>
        <v>36</v>
      </c>
      <c r="J85" s="155">
        <v>27</v>
      </c>
      <c r="K85" s="155">
        <v>9</v>
      </c>
      <c r="L85" s="155"/>
      <c r="M85" s="395">
        <f t="shared" si="18"/>
        <v>39</v>
      </c>
      <c r="N85" s="1556"/>
      <c r="O85" s="1557"/>
      <c r="P85" s="1558"/>
      <c r="Q85" s="1556"/>
      <c r="R85" s="1557"/>
      <c r="S85" s="1558"/>
      <c r="T85" s="1306"/>
      <c r="U85" s="1559"/>
      <c r="V85" s="1560">
        <v>4</v>
      </c>
      <c r="W85" s="1306"/>
      <c r="X85" s="173"/>
      <c r="Y85" s="174"/>
      <c r="AU85" s="1230"/>
      <c r="AZ85" s="1186"/>
      <c r="BA85" s="593"/>
      <c r="BB85" s="1308"/>
      <c r="BC85" s="1308"/>
      <c r="BD85" s="1308"/>
      <c r="BE85" s="1308"/>
      <c r="BF85" s="1308"/>
      <c r="BG85" s="1308"/>
      <c r="BH85" s="1308"/>
      <c r="BI85" s="1308"/>
      <c r="BJ85" s="1308"/>
      <c r="BK85" s="1308"/>
      <c r="BL85" s="1308"/>
      <c r="BM85" s="1308"/>
      <c r="BO85"/>
      <c r="BP85"/>
    </row>
    <row r="86" spans="1:68" s="1191" customFormat="1" ht="24.75" customHeight="1" x14ac:dyDescent="0.2">
      <c r="A86" s="1555" t="s">
        <v>643</v>
      </c>
      <c r="B86" s="1718" t="s">
        <v>272</v>
      </c>
      <c r="C86" s="1494"/>
      <c r="D86" s="476">
        <v>7</v>
      </c>
      <c r="E86" s="80"/>
      <c r="F86" s="82"/>
      <c r="G86" s="676">
        <v>3</v>
      </c>
      <c r="H86" s="80">
        <f t="shared" si="16"/>
        <v>90</v>
      </c>
      <c r="I86" s="549">
        <f t="shared" si="17"/>
        <v>45</v>
      </c>
      <c r="J86" s="476">
        <v>30</v>
      </c>
      <c r="K86" s="476"/>
      <c r="L86" s="476">
        <v>15</v>
      </c>
      <c r="M86" s="1561">
        <f t="shared" si="18"/>
        <v>45</v>
      </c>
      <c r="N86" s="161"/>
      <c r="O86" s="162"/>
      <c r="P86" s="163"/>
      <c r="Q86" s="1556"/>
      <c r="R86" s="162"/>
      <c r="S86" s="163"/>
      <c r="T86" s="1306"/>
      <c r="U86" s="1559"/>
      <c r="V86" s="1560"/>
      <c r="W86" s="1306">
        <v>3</v>
      </c>
      <c r="X86" s="173"/>
      <c r="Y86" s="174"/>
      <c r="AU86" s="1230"/>
      <c r="AZ86" s="1186"/>
      <c r="BA86" s="593"/>
      <c r="BB86" s="1308"/>
      <c r="BC86" s="1308"/>
      <c r="BD86" s="1308"/>
      <c r="BE86" s="1308"/>
      <c r="BF86" s="1308"/>
      <c r="BG86" s="1308"/>
      <c r="BH86" s="1308"/>
      <c r="BI86" s="1308"/>
      <c r="BJ86" s="1308"/>
      <c r="BK86" s="1308"/>
      <c r="BL86" s="1308"/>
      <c r="BM86" s="1308"/>
      <c r="BO86"/>
      <c r="BP86"/>
    </row>
    <row r="87" spans="1:68" s="1191" customFormat="1" ht="33" customHeight="1" x14ac:dyDescent="0.2">
      <c r="A87" s="1555" t="s">
        <v>646</v>
      </c>
      <c r="B87" s="1498" t="s">
        <v>228</v>
      </c>
      <c r="C87" s="1494">
        <v>7</v>
      </c>
      <c r="D87" s="476"/>
      <c r="E87" s="1634"/>
      <c r="F87" s="1744"/>
      <c r="G87" s="1349">
        <v>3</v>
      </c>
      <c r="H87" s="80">
        <f t="shared" si="16"/>
        <v>90</v>
      </c>
      <c r="I87" s="549">
        <f t="shared" si="17"/>
        <v>60</v>
      </c>
      <c r="J87" s="476">
        <v>45</v>
      </c>
      <c r="K87" s="476">
        <v>15</v>
      </c>
      <c r="L87" s="1745"/>
      <c r="M87" s="1561">
        <f t="shared" si="18"/>
        <v>30</v>
      </c>
      <c r="N87" s="1556"/>
      <c r="O87" s="1746"/>
      <c r="P87" s="1747"/>
      <c r="Q87" s="1556"/>
      <c r="R87" s="1746"/>
      <c r="S87" s="1747"/>
      <c r="T87" s="1306"/>
      <c r="U87" s="1559"/>
      <c r="V87" s="1748"/>
      <c r="W87" s="1306">
        <v>4</v>
      </c>
      <c r="X87" s="1748"/>
      <c r="Y87" s="459"/>
      <c r="Z87" s="1719"/>
      <c r="AU87" s="1230"/>
      <c r="AZ87" s="1186"/>
      <c r="BA87" s="593"/>
      <c r="BB87" s="1308"/>
      <c r="BC87" s="1308"/>
      <c r="BD87" s="1308"/>
      <c r="BE87" s="1308"/>
      <c r="BF87" s="1308"/>
      <c r="BG87" s="1308"/>
      <c r="BH87" s="1308"/>
      <c r="BI87" s="1308"/>
      <c r="BJ87" s="1308"/>
      <c r="BK87" s="1308"/>
      <c r="BL87" s="1308"/>
      <c r="BM87" s="1308"/>
      <c r="BO87"/>
      <c r="BP87"/>
    </row>
    <row r="88" spans="1:68" s="1191" customFormat="1" ht="24.75" customHeight="1" x14ac:dyDescent="0.2">
      <c r="A88" s="1492" t="s">
        <v>647</v>
      </c>
      <c r="B88" s="1718" t="s">
        <v>247</v>
      </c>
      <c r="C88" s="464"/>
      <c r="D88" s="80"/>
      <c r="E88" s="476"/>
      <c r="F88" s="1749"/>
      <c r="G88" s="676">
        <v>4</v>
      </c>
      <c r="H88" s="476">
        <f t="shared" si="16"/>
        <v>120</v>
      </c>
      <c r="I88" s="549">
        <f>J88+K88+L88</f>
        <v>71</v>
      </c>
      <c r="J88" s="549">
        <f>J89+J90</f>
        <v>43</v>
      </c>
      <c r="K88" s="549">
        <f>K89+K90</f>
        <v>15</v>
      </c>
      <c r="L88" s="549">
        <f>L89+L90</f>
        <v>13</v>
      </c>
      <c r="M88" s="1561">
        <f t="shared" si="18"/>
        <v>49</v>
      </c>
      <c r="N88" s="161"/>
      <c r="O88" s="164"/>
      <c r="P88" s="163"/>
      <c r="Q88" s="161"/>
      <c r="R88" s="1557"/>
      <c r="S88" s="1750"/>
      <c r="T88" s="171"/>
      <c r="U88" s="1751"/>
      <c r="V88" s="1752"/>
      <c r="W88" s="1306"/>
      <c r="X88" s="1748"/>
      <c r="Y88" s="459"/>
      <c r="Z88" s="1719"/>
      <c r="AU88" s="1230"/>
      <c r="AZ88" s="1186"/>
      <c r="BA88" s="593"/>
      <c r="BB88" s="1308"/>
      <c r="BC88" s="1308"/>
      <c r="BD88" s="1308"/>
      <c r="BE88" s="1308"/>
      <c r="BF88" s="1308"/>
      <c r="BG88" s="1308"/>
      <c r="BH88" s="1308"/>
      <c r="BI88" s="1308"/>
      <c r="BJ88" s="1308"/>
      <c r="BK88" s="1308"/>
      <c r="BL88" s="1308"/>
      <c r="BM88" s="1308"/>
      <c r="BO88"/>
      <c r="BP88"/>
    </row>
    <row r="89" spans="1:68" s="1191" customFormat="1" ht="24.75" customHeight="1" x14ac:dyDescent="0.2">
      <c r="A89" s="1207" t="s">
        <v>654</v>
      </c>
      <c r="B89" s="1205" t="s">
        <v>247</v>
      </c>
      <c r="C89" s="464"/>
      <c r="D89" s="80"/>
      <c r="E89" s="80"/>
      <c r="F89" s="470"/>
      <c r="G89" s="574">
        <v>2.5</v>
      </c>
      <c r="H89" s="80">
        <f t="shared" si="16"/>
        <v>75</v>
      </c>
      <c r="I89" s="549">
        <f t="shared" si="17"/>
        <v>45</v>
      </c>
      <c r="J89" s="80">
        <v>30</v>
      </c>
      <c r="K89" s="80">
        <v>15</v>
      </c>
      <c r="L89" s="80"/>
      <c r="M89" s="1561">
        <f t="shared" si="18"/>
        <v>30</v>
      </c>
      <c r="N89" s="161"/>
      <c r="O89" s="162"/>
      <c r="P89" s="1753"/>
      <c r="Q89" s="161"/>
      <c r="R89" s="164"/>
      <c r="S89" s="1753"/>
      <c r="T89" s="1737"/>
      <c r="U89" s="1754"/>
      <c r="V89" s="160"/>
      <c r="W89" s="171">
        <v>3</v>
      </c>
      <c r="X89" s="156"/>
      <c r="Y89" s="459"/>
      <c r="AU89" s="1230"/>
      <c r="AZ89" s="1186"/>
      <c r="BA89" s="593"/>
      <c r="BB89" s="1308"/>
      <c r="BC89" s="1308"/>
      <c r="BD89" s="1308"/>
      <c r="BE89" s="1308"/>
      <c r="BF89" s="1308"/>
      <c r="BG89" s="1308"/>
      <c r="BH89" s="1308"/>
      <c r="BI89" s="1308"/>
      <c r="BJ89" s="1308"/>
      <c r="BK89" s="1308"/>
      <c r="BL89" s="1308"/>
      <c r="BM89" s="1308"/>
      <c r="BO89"/>
      <c r="BP89"/>
    </row>
    <row r="90" spans="1:68" s="1191" customFormat="1" ht="24.75" customHeight="1" thickBot="1" x14ac:dyDescent="0.25">
      <c r="A90" s="1207" t="s">
        <v>655</v>
      </c>
      <c r="B90" s="1205" t="s">
        <v>247</v>
      </c>
      <c r="C90" s="1395">
        <v>8</v>
      </c>
      <c r="D90" s="1350"/>
      <c r="E90" s="1350"/>
      <c r="F90" s="1403"/>
      <c r="G90" s="322">
        <v>1.5</v>
      </c>
      <c r="H90" s="1350">
        <f t="shared" si="16"/>
        <v>45</v>
      </c>
      <c r="I90" s="549">
        <f t="shared" si="17"/>
        <v>26</v>
      </c>
      <c r="J90" s="1350">
        <v>13</v>
      </c>
      <c r="K90" s="1350"/>
      <c r="L90" s="1350">
        <v>13</v>
      </c>
      <c r="M90" s="1561">
        <f t="shared" si="18"/>
        <v>19</v>
      </c>
      <c r="N90" s="1755"/>
      <c r="O90" s="1756"/>
      <c r="P90" s="1757"/>
      <c r="Q90" s="1755"/>
      <c r="R90" s="1758"/>
      <c r="S90" s="1757"/>
      <c r="T90" s="1759"/>
      <c r="U90" s="1760"/>
      <c r="V90" s="1761"/>
      <c r="W90" s="1759"/>
      <c r="X90" s="1762">
        <v>2</v>
      </c>
      <c r="Y90" s="459"/>
      <c r="AU90" s="1230"/>
      <c r="AZ90" s="1186"/>
      <c r="BA90" s="593"/>
      <c r="BB90" s="1308"/>
      <c r="BC90" s="1308"/>
      <c r="BD90" s="1308"/>
      <c r="BE90" s="1308"/>
      <c r="BF90" s="1308"/>
      <c r="BG90" s="1308"/>
      <c r="BH90" s="1308"/>
      <c r="BI90" s="1308"/>
      <c r="BJ90" s="1308"/>
      <c r="BK90" s="1308"/>
      <c r="BL90" s="1308"/>
      <c r="BM90" s="1308"/>
      <c r="BO90"/>
      <c r="BP90"/>
    </row>
    <row r="91" spans="1:68" s="1186" customFormat="1" ht="16.5" customHeight="1" thickBot="1" x14ac:dyDescent="0.25">
      <c r="A91" s="2074" t="s">
        <v>495</v>
      </c>
      <c r="B91" s="2075"/>
      <c r="C91" s="1395"/>
      <c r="D91" s="1350"/>
      <c r="E91" s="1350"/>
      <c r="F91" s="1403"/>
      <c r="G91" s="1770">
        <f>G50+G53+G56+G59+G60+G61+G62+G66+G69+G72+G73+G77+G80+G83+G86+G87+G88</f>
        <v>85</v>
      </c>
      <c r="H91" s="73">
        <f t="shared" ref="H91:M91" si="19">H50+H53+H56+H59+H60+H61+H62+H66+H69+H72+H73+H77+H80+H83+H86</f>
        <v>2340</v>
      </c>
      <c r="I91" s="73">
        <f t="shared" si="19"/>
        <v>1183</v>
      </c>
      <c r="J91" s="73">
        <f t="shared" si="19"/>
        <v>725</v>
      </c>
      <c r="K91" s="73">
        <f t="shared" si="19"/>
        <v>192</v>
      </c>
      <c r="L91" s="73">
        <f t="shared" si="19"/>
        <v>266</v>
      </c>
      <c r="M91" s="73">
        <f t="shared" si="19"/>
        <v>1157</v>
      </c>
      <c r="N91" s="1562">
        <f>SUM(N50:N90)</f>
        <v>0</v>
      </c>
      <c r="O91" s="1562">
        <f>SUM(O50:O90)</f>
        <v>7</v>
      </c>
      <c r="P91" s="1562">
        <f>SUM(P50:P90)</f>
        <v>6</v>
      </c>
      <c r="Q91" s="1562">
        <f>SUM(Q50:Q86)</f>
        <v>13</v>
      </c>
      <c r="R91" s="1562">
        <f>SUM(R50:R86)</f>
        <v>15</v>
      </c>
      <c r="S91" s="1562">
        <f t="shared" ref="S91:X91" si="20">SUM(S50:S90)</f>
        <v>15</v>
      </c>
      <c r="T91" s="1562">
        <f t="shared" si="20"/>
        <v>10</v>
      </c>
      <c r="U91" s="1562">
        <f t="shared" si="20"/>
        <v>13</v>
      </c>
      <c r="V91" s="1562">
        <f t="shared" si="20"/>
        <v>13</v>
      </c>
      <c r="W91" s="1562">
        <f t="shared" si="20"/>
        <v>18</v>
      </c>
      <c r="X91" s="1562">
        <f t="shared" si="20"/>
        <v>6</v>
      </c>
      <c r="Y91" s="1562">
        <f>SUM(Y50:Y86)</f>
        <v>0</v>
      </c>
      <c r="AY91" s="1245"/>
      <c r="BB91" s="1308"/>
      <c r="BC91" s="1308"/>
      <c r="BD91" s="1308"/>
      <c r="BE91" s="1308"/>
      <c r="BF91" s="1308"/>
      <c r="BG91" s="1308"/>
      <c r="BH91" s="1308"/>
      <c r="BI91" s="1308"/>
      <c r="BJ91" s="1308"/>
      <c r="BK91" s="1308"/>
      <c r="BL91" s="1308"/>
      <c r="BM91" s="1308"/>
    </row>
    <row r="92" spans="1:68" s="1186" customFormat="1" ht="19.5" customHeight="1" thickBot="1" x14ac:dyDescent="0.25">
      <c r="A92" s="2000" t="s">
        <v>492</v>
      </c>
      <c r="B92" s="2001"/>
      <c r="C92" s="2001"/>
      <c r="D92" s="2001"/>
      <c r="E92" s="2001"/>
      <c r="F92" s="2001"/>
      <c r="G92" s="2001"/>
      <c r="H92" s="2001"/>
      <c r="I92" s="2001"/>
      <c r="J92" s="2001"/>
      <c r="K92" s="2001"/>
      <c r="L92" s="2001"/>
      <c r="M92" s="2001"/>
      <c r="N92" s="2001"/>
      <c r="O92" s="2001"/>
      <c r="P92" s="2001"/>
      <c r="Q92" s="2001"/>
      <c r="R92" s="2001"/>
      <c r="S92" s="2001"/>
      <c r="T92" s="2001"/>
      <c r="U92" s="2001"/>
      <c r="V92" s="2001"/>
      <c r="W92" s="2001"/>
      <c r="X92" s="2001"/>
      <c r="Y92" s="2002"/>
      <c r="AY92" s="1245"/>
      <c r="BB92" s="1308"/>
      <c r="BC92" s="1308"/>
      <c r="BD92" s="1308"/>
      <c r="BE92" s="1308"/>
      <c r="BF92" s="1308"/>
      <c r="BG92" s="1308"/>
      <c r="BH92" s="1308"/>
      <c r="BI92" s="1308"/>
      <c r="BJ92" s="1308"/>
      <c r="BK92" s="1308"/>
      <c r="BL92" s="1308"/>
      <c r="BM92" s="1308"/>
    </row>
    <row r="93" spans="1:68" s="1186" customFormat="1" ht="15.75" x14ac:dyDescent="0.2">
      <c r="A93" s="1396" t="s">
        <v>166</v>
      </c>
      <c r="B93" s="1317" t="s">
        <v>48</v>
      </c>
      <c r="C93" s="1318"/>
      <c r="D93" s="1319" t="s">
        <v>461</v>
      </c>
      <c r="E93" s="674"/>
      <c r="F93" s="675"/>
      <c r="G93" s="1484">
        <v>3</v>
      </c>
      <c r="H93" s="674">
        <f>PRODUCT(G93,30)</f>
        <v>90</v>
      </c>
      <c r="I93" s="674"/>
      <c r="J93" s="1351"/>
      <c r="K93" s="1351"/>
      <c r="L93" s="1319"/>
      <c r="M93" s="675"/>
      <c r="N93" s="1352" t="s">
        <v>63</v>
      </c>
      <c r="O93" s="673" t="s">
        <v>63</v>
      </c>
      <c r="P93" s="1353"/>
      <c r="Q93" s="1354" t="s">
        <v>63</v>
      </c>
      <c r="R93" s="673" t="s">
        <v>63</v>
      </c>
      <c r="S93" s="1353" t="s">
        <v>63</v>
      </c>
      <c r="T93" s="1354" t="s">
        <v>63</v>
      </c>
      <c r="U93" s="673" t="s">
        <v>63</v>
      </c>
      <c r="V93" s="1353" t="s">
        <v>63</v>
      </c>
      <c r="W93" s="1352" t="s">
        <v>63</v>
      </c>
      <c r="X93" s="673" t="s">
        <v>63</v>
      </c>
      <c r="Y93" s="1353" t="s">
        <v>63</v>
      </c>
      <c r="AY93" s="1245"/>
      <c r="BA93" s="1357"/>
      <c r="BB93" s="1308"/>
      <c r="BC93" s="1308"/>
      <c r="BD93" s="1308"/>
      <c r="BE93" s="1308"/>
      <c r="BF93" s="1308"/>
      <c r="BG93" s="1308"/>
      <c r="BH93" s="1308"/>
      <c r="BI93" s="1308"/>
      <c r="BJ93" s="1308"/>
      <c r="BK93" s="1308"/>
      <c r="BL93" s="1308"/>
      <c r="BM93" s="1308"/>
    </row>
    <row r="94" spans="1:68" s="1186" customFormat="1" ht="15.75" x14ac:dyDescent="0.2">
      <c r="A94" s="1397" t="s">
        <v>167</v>
      </c>
      <c r="B94" s="1329" t="s">
        <v>49</v>
      </c>
      <c r="C94" s="1330"/>
      <c r="D94" s="32" t="s">
        <v>463</v>
      </c>
      <c r="E94" s="80"/>
      <c r="F94" s="470"/>
      <c r="G94" s="1241">
        <v>3</v>
      </c>
      <c r="H94" s="80">
        <f>PRODUCT(G94,30)</f>
        <v>90</v>
      </c>
      <c r="I94" s="80"/>
      <c r="J94" s="1355"/>
      <c r="K94" s="1355"/>
      <c r="L94" s="32"/>
      <c r="M94" s="470"/>
      <c r="N94" s="1302" t="s">
        <v>63</v>
      </c>
      <c r="O94" s="81"/>
      <c r="P94" s="552"/>
      <c r="Q94" s="1356"/>
      <c r="R94" s="81"/>
      <c r="S94" s="552"/>
      <c r="T94" s="1356"/>
      <c r="U94" s="81"/>
      <c r="V94" s="552"/>
      <c r="W94" s="1302"/>
      <c r="X94" s="81"/>
      <c r="Y94" s="552"/>
      <c r="AY94" s="1245"/>
      <c r="AZ94" s="1245"/>
      <c r="BB94" s="1308"/>
      <c r="BC94" s="1308"/>
      <c r="BD94" s="1308"/>
      <c r="BE94" s="1308"/>
      <c r="BF94" s="1308"/>
      <c r="BG94" s="1308"/>
      <c r="BH94" s="1308"/>
      <c r="BI94" s="1308"/>
      <c r="BJ94" s="1308"/>
      <c r="BK94" s="1308"/>
      <c r="BL94" s="1308"/>
      <c r="BM94" s="1308"/>
    </row>
    <row r="95" spans="1:68" s="1186" customFormat="1" ht="16.5" thickBot="1" x14ac:dyDescent="0.25">
      <c r="A95" s="1398" t="s">
        <v>168</v>
      </c>
      <c r="B95" s="1563" t="s">
        <v>26</v>
      </c>
      <c r="C95" s="1399"/>
      <c r="D95" s="1534" t="s">
        <v>465</v>
      </c>
      <c r="E95" s="1259"/>
      <c r="F95" s="1400"/>
      <c r="G95" s="1241">
        <v>3</v>
      </c>
      <c r="H95" s="80">
        <f>PRODUCT(G95,30)</f>
        <v>90</v>
      </c>
      <c r="I95" s="80"/>
      <c r="J95" s="1355"/>
      <c r="K95" s="1355"/>
      <c r="L95" s="32"/>
      <c r="M95" s="470"/>
      <c r="N95" s="1302" t="s">
        <v>63</v>
      </c>
      <c r="O95" s="81"/>
      <c r="P95" s="552"/>
      <c r="Q95" s="1356"/>
      <c r="R95" s="81"/>
      <c r="S95" s="552"/>
      <c r="T95" s="1356"/>
      <c r="U95" s="81"/>
      <c r="V95" s="552"/>
      <c r="W95" s="1302"/>
      <c r="X95" s="81"/>
      <c r="Y95" s="552"/>
      <c r="AY95" s="1245"/>
      <c r="AZ95" s="1245"/>
      <c r="BB95" s="1308"/>
      <c r="BC95" s="1308"/>
      <c r="BD95" s="1308"/>
      <c r="BE95" s="1308"/>
      <c r="BF95" s="1308"/>
      <c r="BG95" s="1308"/>
      <c r="BH95" s="1308"/>
      <c r="BI95" s="1308"/>
      <c r="BJ95" s="1308"/>
      <c r="BK95" s="1308"/>
      <c r="BL95" s="1308"/>
      <c r="BM95" s="1308"/>
    </row>
    <row r="96" spans="1:68" s="1186" customFormat="1" ht="16.5" thickBot="1" x14ac:dyDescent="0.25">
      <c r="A96" s="1988" t="s">
        <v>496</v>
      </c>
      <c r="B96" s="1989"/>
      <c r="C96" s="1989"/>
      <c r="D96" s="1989"/>
      <c r="E96" s="1989"/>
      <c r="F96" s="1989"/>
      <c r="G96" s="1344">
        <f>G93+G94+G95</f>
        <v>9</v>
      </c>
      <c r="H96" s="1344">
        <f t="shared" ref="H96:M96" si="21">H93+H94+H95</f>
        <v>270</v>
      </c>
      <c r="I96" s="1344">
        <f t="shared" si="21"/>
        <v>0</v>
      </c>
      <c r="J96" s="1344">
        <f t="shared" si="21"/>
        <v>0</v>
      </c>
      <c r="K96" s="1344">
        <f t="shared" si="21"/>
        <v>0</v>
      </c>
      <c r="L96" s="1344">
        <f t="shared" si="21"/>
        <v>0</v>
      </c>
      <c r="M96" s="1344">
        <f t="shared" si="21"/>
        <v>0</v>
      </c>
      <c r="N96" s="475">
        <f t="shared" ref="N96:Y96" si="22">SUM(N93:N95)</f>
        <v>0</v>
      </c>
      <c r="O96" s="475">
        <f t="shared" si="22"/>
        <v>0</v>
      </c>
      <c r="P96" s="475">
        <f t="shared" si="22"/>
        <v>0</v>
      </c>
      <c r="Q96" s="475">
        <f t="shared" si="22"/>
        <v>0</v>
      </c>
      <c r="R96" s="475">
        <f t="shared" si="22"/>
        <v>0</v>
      </c>
      <c r="S96" s="475">
        <f t="shared" si="22"/>
        <v>0</v>
      </c>
      <c r="T96" s="475">
        <f t="shared" si="22"/>
        <v>0</v>
      </c>
      <c r="U96" s="475">
        <f t="shared" si="22"/>
        <v>0</v>
      </c>
      <c r="V96" s="475">
        <f t="shared" si="22"/>
        <v>0</v>
      </c>
      <c r="W96" s="475">
        <f t="shared" si="22"/>
        <v>0</v>
      </c>
      <c r="X96" s="475">
        <f t="shared" si="22"/>
        <v>0</v>
      </c>
      <c r="Y96" s="475">
        <f t="shared" si="22"/>
        <v>0</v>
      </c>
      <c r="AY96" s="1245"/>
      <c r="AZ96" s="1245"/>
      <c r="BB96" s="1308"/>
      <c r="BC96" s="1308"/>
      <c r="BD96" s="1308"/>
      <c r="BE96" s="1308"/>
      <c r="BF96" s="1308"/>
      <c r="BG96" s="1308"/>
      <c r="BH96" s="1308"/>
      <c r="BI96" s="1308"/>
      <c r="BJ96" s="1308"/>
      <c r="BK96" s="1308"/>
      <c r="BL96" s="1308"/>
      <c r="BM96" s="1308"/>
    </row>
    <row r="97" spans="1:71" s="1186" customFormat="1" ht="25.5" customHeight="1" thickBot="1" x14ac:dyDescent="0.25">
      <c r="A97" s="2334" t="s">
        <v>518</v>
      </c>
      <c r="B97" s="2335"/>
      <c r="C97" s="2336"/>
      <c r="D97" s="2336"/>
      <c r="E97" s="2336"/>
      <c r="F97" s="2336"/>
      <c r="G97" s="2336"/>
      <c r="H97" s="2336"/>
      <c r="I97" s="2336"/>
      <c r="J97" s="2336"/>
      <c r="K97" s="2336"/>
      <c r="L97" s="2336"/>
      <c r="M97" s="2336"/>
      <c r="N97" s="2336"/>
      <c r="O97" s="2336"/>
      <c r="P97" s="2336"/>
      <c r="Q97" s="2336"/>
      <c r="R97" s="2336"/>
      <c r="S97" s="2336"/>
      <c r="T97" s="2336"/>
      <c r="U97" s="2336"/>
      <c r="V97" s="2336"/>
      <c r="W97" s="2336"/>
      <c r="X97" s="2336"/>
      <c r="Y97" s="2337"/>
      <c r="BB97" s="1308"/>
      <c r="BC97" s="1308"/>
      <c r="BD97" s="1308"/>
      <c r="BE97" s="1308"/>
      <c r="BF97" s="1308"/>
      <c r="BG97" s="1308"/>
      <c r="BH97" s="1308"/>
      <c r="BI97" s="1308"/>
      <c r="BJ97" s="1308"/>
      <c r="BK97" s="1308"/>
      <c r="BL97" s="1308"/>
      <c r="BM97" s="1308"/>
    </row>
    <row r="98" spans="1:71" ht="20.25" customHeight="1" thickBot="1" x14ac:dyDescent="0.25">
      <c r="A98" s="1251" t="s">
        <v>494</v>
      </c>
      <c r="B98" s="1564" t="s">
        <v>493</v>
      </c>
      <c r="C98" s="75"/>
      <c r="D98" s="74"/>
      <c r="E98" s="74"/>
      <c r="F98" s="1291"/>
      <c r="G98" s="143">
        <v>7</v>
      </c>
      <c r="H98" s="144">
        <f>G98*30</f>
        <v>210</v>
      </c>
      <c r="I98" s="144"/>
      <c r="J98" s="144"/>
      <c r="K98" s="144"/>
      <c r="L98" s="144"/>
      <c r="M98" s="145"/>
      <c r="N98" s="75"/>
      <c r="O98" s="74"/>
      <c r="P98" s="1291"/>
      <c r="Q98" s="75"/>
      <c r="R98" s="74"/>
      <c r="S98" s="1291"/>
      <c r="T98" s="75"/>
      <c r="U98" s="74"/>
      <c r="V98" s="1291"/>
      <c r="W98" s="76"/>
      <c r="X98" s="74"/>
      <c r="Y98" s="1291"/>
    </row>
    <row r="99" spans="1:71" ht="18.75" customHeight="1" thickBot="1" x14ac:dyDescent="0.25">
      <c r="A99" s="2074" t="s">
        <v>497</v>
      </c>
      <c r="B99" s="2338"/>
      <c r="C99" s="1395"/>
      <c r="D99" s="1350"/>
      <c r="E99" s="1350"/>
      <c r="F99" s="1358"/>
      <c r="G99" s="1386">
        <f>G98</f>
        <v>7</v>
      </c>
      <c r="H99" s="1386">
        <f>H98</f>
        <v>210</v>
      </c>
      <c r="I99" s="1401"/>
      <c r="J99" s="1401"/>
      <c r="K99" s="1401"/>
      <c r="L99" s="1401"/>
      <c r="M99" s="1402"/>
      <c r="N99" s="1395"/>
      <c r="O99" s="1350"/>
      <c r="P99" s="1403"/>
      <c r="Q99" s="1395"/>
      <c r="R99" s="1350"/>
      <c r="S99" s="1403"/>
      <c r="T99" s="1395"/>
      <c r="U99" s="1350"/>
      <c r="V99" s="1403"/>
      <c r="W99" s="1404"/>
      <c r="X99" s="1350"/>
      <c r="Y99" s="1403"/>
      <c r="BB99" s="1405"/>
      <c r="BC99" s="1405"/>
      <c r="BD99" s="1405"/>
      <c r="BE99" s="1405"/>
      <c r="BF99" s="1405"/>
      <c r="BG99" s="1405"/>
      <c r="BH99" s="1405"/>
      <c r="BI99" s="1405"/>
      <c r="BJ99" s="1405"/>
      <c r="BK99" s="1405"/>
      <c r="BL99" s="1405"/>
      <c r="BM99" s="1405"/>
    </row>
    <row r="100" spans="1:71" ht="18.75" customHeight="1" thickBot="1" x14ac:dyDescent="0.25">
      <c r="A100" s="2347" t="s">
        <v>498</v>
      </c>
      <c r="B100" s="2348"/>
      <c r="C100" s="2349"/>
      <c r="D100" s="2349"/>
      <c r="E100" s="2349"/>
      <c r="F100" s="2350"/>
      <c r="G100" s="1247">
        <f>G48+G96+G99+G91</f>
        <v>180</v>
      </c>
      <c r="H100" s="1247">
        <f>H48+H96+H99+H91</f>
        <v>5190</v>
      </c>
      <c r="I100" s="1247">
        <f>I48+I50+I56+I96+I99</f>
        <v>1205</v>
      </c>
      <c r="J100" s="1247">
        <f>J48+J50+J56+J96+J99</f>
        <v>554</v>
      </c>
      <c r="K100" s="1247">
        <f>K48+K50+K56+K96+K99</f>
        <v>196</v>
      </c>
      <c r="L100" s="1247">
        <f>L48+L50+L56+L96+L99</f>
        <v>455</v>
      </c>
      <c r="M100" s="1247">
        <f>M48+M50+M56+M96+M99</f>
        <v>1585</v>
      </c>
      <c r="N100" s="1260">
        <f>N48+N91+N96</f>
        <v>24</v>
      </c>
      <c r="O100" s="1260">
        <f>O48+O91+O96</f>
        <v>26</v>
      </c>
      <c r="P100" s="1260">
        <f>P48+P91+P96</f>
        <v>25</v>
      </c>
      <c r="Q100" s="1260">
        <f>Q48+Q91+Q96</f>
        <v>25</v>
      </c>
      <c r="R100" s="1260">
        <f>R91+R48</f>
        <v>21</v>
      </c>
      <c r="S100" s="1260">
        <f t="shared" ref="S100:Y100" si="23">S48+S91+S96</f>
        <v>21</v>
      </c>
      <c r="T100" s="1260">
        <f t="shared" si="23"/>
        <v>10</v>
      </c>
      <c r="U100" s="1260">
        <f t="shared" si="23"/>
        <v>13</v>
      </c>
      <c r="V100" s="1260">
        <f t="shared" si="23"/>
        <v>13</v>
      </c>
      <c r="W100" s="1260">
        <f t="shared" si="23"/>
        <v>20</v>
      </c>
      <c r="X100" s="1260">
        <f t="shared" si="23"/>
        <v>8</v>
      </c>
      <c r="Y100" s="1260">
        <f t="shared" si="23"/>
        <v>0</v>
      </c>
      <c r="Z100" s="1409"/>
      <c r="AA100" s="1409"/>
      <c r="AB100" s="1409"/>
      <c r="AC100" s="1409"/>
      <c r="AD100" s="1409"/>
      <c r="AE100" s="1409"/>
      <c r="AF100" s="1409"/>
      <c r="AG100" s="1409"/>
      <c r="AH100" s="1409"/>
      <c r="AI100" s="1409"/>
      <c r="AJ100" s="1409"/>
      <c r="AK100" s="1409"/>
      <c r="AL100" s="1409"/>
      <c r="AM100" s="1409"/>
      <c r="AN100" s="1409"/>
      <c r="AO100" s="1409"/>
      <c r="AP100" s="1409"/>
      <c r="AQ100" s="1409"/>
      <c r="AR100" s="1409"/>
      <c r="AS100" s="1409"/>
      <c r="AT100" s="1409"/>
      <c r="AU100" s="1409"/>
      <c r="BB100"/>
      <c r="BC100"/>
      <c r="BD100"/>
      <c r="BE100"/>
      <c r="BF100"/>
      <c r="BG100"/>
      <c r="BH100"/>
      <c r="BI100"/>
      <c r="BJ100"/>
      <c r="BK100"/>
      <c r="BL100"/>
      <c r="BM100"/>
    </row>
    <row r="101" spans="1:71" ht="18.75" customHeight="1" thickBot="1" x14ac:dyDescent="0.25">
      <c r="A101" s="2351" t="s">
        <v>499</v>
      </c>
      <c r="B101" s="2352"/>
      <c r="C101" s="2352"/>
      <c r="D101" s="2352"/>
      <c r="E101" s="2352"/>
      <c r="F101" s="2352"/>
      <c r="G101" s="2352"/>
      <c r="H101" s="2352"/>
      <c r="I101" s="2352"/>
      <c r="J101" s="2352"/>
      <c r="K101" s="2352"/>
      <c r="L101" s="2352"/>
      <c r="M101" s="2352"/>
      <c r="N101" s="2352"/>
      <c r="O101" s="2352"/>
      <c r="P101" s="2352"/>
      <c r="Q101" s="2352"/>
      <c r="R101" s="2352"/>
      <c r="S101" s="2352"/>
      <c r="T101" s="2352"/>
      <c r="U101" s="2352"/>
      <c r="V101" s="2352"/>
      <c r="W101" s="2352"/>
      <c r="X101" s="2352"/>
      <c r="Y101" s="2353"/>
      <c r="AY101" s="593"/>
      <c r="AZ101" s="1186"/>
      <c r="BB101" s="1565"/>
      <c r="BC101" s="1565"/>
      <c r="BD101" s="1565"/>
      <c r="BE101" s="1565"/>
      <c r="BF101" s="1565"/>
      <c r="BG101" s="1565"/>
      <c r="BH101" s="1565"/>
      <c r="BI101" s="1565"/>
      <c r="BJ101" s="1565"/>
      <c r="BK101" s="1565"/>
      <c r="BL101" s="1565"/>
      <c r="BM101" s="1565"/>
    </row>
    <row r="102" spans="1:71" ht="18.75" customHeight="1" thickBot="1" x14ac:dyDescent="0.25">
      <c r="A102" s="2000" t="s">
        <v>540</v>
      </c>
      <c r="B102" s="2001"/>
      <c r="C102" s="2001"/>
      <c r="D102" s="2001"/>
      <c r="E102" s="2001"/>
      <c r="F102" s="2001"/>
      <c r="G102" s="2001"/>
      <c r="H102" s="2001"/>
      <c r="I102" s="2001"/>
      <c r="J102" s="2001"/>
      <c r="K102" s="2001"/>
      <c r="L102" s="2001"/>
      <c r="M102" s="2001"/>
      <c r="N102" s="2001"/>
      <c r="O102" s="2001"/>
      <c r="P102" s="2001"/>
      <c r="Q102" s="2001"/>
      <c r="R102" s="2001"/>
      <c r="S102" s="2001"/>
      <c r="T102" s="2001"/>
      <c r="U102" s="2001"/>
      <c r="V102" s="2001"/>
      <c r="W102" s="2001"/>
      <c r="X102" s="2001"/>
      <c r="Y102" s="2002"/>
      <c r="AZ102" s="1186"/>
    </row>
    <row r="103" spans="1:71" ht="18.75" customHeight="1" thickBot="1" x14ac:dyDescent="0.25">
      <c r="A103" s="2344" t="s">
        <v>560</v>
      </c>
      <c r="B103" s="2345"/>
      <c r="C103" s="2345"/>
      <c r="D103" s="2345"/>
      <c r="E103" s="2345"/>
      <c r="F103" s="2345"/>
      <c r="G103" s="2345"/>
      <c r="H103" s="2345"/>
      <c r="I103" s="2345"/>
      <c r="J103" s="2345"/>
      <c r="K103" s="2345"/>
      <c r="L103" s="2345"/>
      <c r="M103" s="2345"/>
      <c r="N103" s="2345"/>
      <c r="O103" s="2345"/>
      <c r="P103" s="2345"/>
      <c r="Q103" s="2345"/>
      <c r="R103" s="2345"/>
      <c r="S103" s="2345"/>
      <c r="T103" s="2345"/>
      <c r="U103" s="2345"/>
      <c r="V103" s="2345"/>
      <c r="W103" s="2345"/>
      <c r="X103" s="2345"/>
      <c r="Y103" s="2346"/>
      <c r="AZ103" s="1186"/>
    </row>
    <row r="104" spans="1:71" ht="21" customHeight="1" thickBot="1" x14ac:dyDescent="0.3">
      <c r="A104" s="1566" t="s">
        <v>201</v>
      </c>
      <c r="B104" s="1567" t="s">
        <v>500</v>
      </c>
      <c r="C104" s="1407"/>
      <c r="D104" s="1408" t="s">
        <v>461</v>
      </c>
      <c r="E104" s="1408"/>
      <c r="F104" s="1568"/>
      <c r="G104" s="1485">
        <v>3</v>
      </c>
      <c r="H104" s="1283">
        <v>90</v>
      </c>
      <c r="I104" s="1283">
        <v>36</v>
      </c>
      <c r="J104" s="1501">
        <v>18</v>
      </c>
      <c r="K104" s="1501"/>
      <c r="L104" s="1501">
        <v>18</v>
      </c>
      <c r="M104" s="1290">
        <v>54</v>
      </c>
      <c r="N104" s="1569"/>
      <c r="O104" s="1570"/>
      <c r="P104" s="1571"/>
      <c r="Q104" s="1572"/>
      <c r="R104" s="1501">
        <v>2</v>
      </c>
      <c r="S104" s="1573">
        <v>2</v>
      </c>
      <c r="T104" s="1572"/>
      <c r="U104" s="1501"/>
      <c r="V104" s="1573"/>
      <c r="W104" s="75"/>
      <c r="X104" s="74"/>
      <c r="Y104" s="1291"/>
      <c r="AZ104" s="1186"/>
    </row>
    <row r="105" spans="1:71" ht="18.75" customHeight="1" x14ac:dyDescent="0.25">
      <c r="A105" s="1574" t="s">
        <v>668</v>
      </c>
      <c r="B105" s="1575" t="s">
        <v>426</v>
      </c>
      <c r="C105" s="1457"/>
      <c r="D105" s="1458" t="s">
        <v>461</v>
      </c>
      <c r="E105" s="1458"/>
      <c r="F105" s="1576"/>
      <c r="G105" s="1406">
        <v>3</v>
      </c>
      <c r="H105" s="1412">
        <v>90</v>
      </c>
      <c r="I105" s="1412">
        <v>36</v>
      </c>
      <c r="J105" s="1577">
        <v>18</v>
      </c>
      <c r="K105" s="1577"/>
      <c r="L105" s="1577">
        <v>18</v>
      </c>
      <c r="M105" s="1415">
        <v>54</v>
      </c>
      <c r="N105" s="1578"/>
      <c r="O105" s="1579"/>
      <c r="P105" s="1580"/>
      <c r="Q105" s="1581"/>
      <c r="R105" s="1577">
        <v>2</v>
      </c>
      <c r="S105" s="1582">
        <v>2</v>
      </c>
      <c r="T105" s="1581"/>
      <c r="U105" s="1577"/>
      <c r="V105" s="1582"/>
      <c r="W105" s="397"/>
      <c r="X105" s="396"/>
      <c r="Y105" s="398"/>
      <c r="BS105" s="593"/>
    </row>
    <row r="106" spans="1:71" ht="18.75" customHeight="1" x14ac:dyDescent="0.25">
      <c r="A106" s="1583" t="s">
        <v>669</v>
      </c>
      <c r="B106" s="1264" t="s">
        <v>427</v>
      </c>
      <c r="C106" s="1459"/>
      <c r="D106" s="1460" t="s">
        <v>461</v>
      </c>
      <c r="E106" s="1460"/>
      <c r="F106" s="1584"/>
      <c r="G106" s="1345">
        <v>3</v>
      </c>
      <c r="H106" s="1198">
        <v>90</v>
      </c>
      <c r="I106" s="1198">
        <v>36</v>
      </c>
      <c r="J106" s="1262"/>
      <c r="K106" s="1262"/>
      <c r="L106" s="1262">
        <v>36</v>
      </c>
      <c r="M106" s="1199">
        <v>54</v>
      </c>
      <c r="N106" s="1585"/>
      <c r="O106" s="1586"/>
      <c r="P106" s="1587"/>
      <c r="Q106" s="1265"/>
      <c r="R106" s="1262">
        <v>2</v>
      </c>
      <c r="S106" s="1266">
        <v>2</v>
      </c>
      <c r="T106" s="1265"/>
      <c r="U106" s="1262"/>
      <c r="V106" s="1266"/>
      <c r="W106" s="261"/>
      <c r="X106" s="15"/>
      <c r="Y106" s="262"/>
    </row>
    <row r="107" spans="1:71" ht="18.75" customHeight="1" x14ac:dyDescent="0.25">
      <c r="A107" s="1574" t="s">
        <v>670</v>
      </c>
      <c r="B107" s="1264" t="s">
        <v>42</v>
      </c>
      <c r="C107" s="1459"/>
      <c r="D107" s="1460" t="s">
        <v>461</v>
      </c>
      <c r="E107" s="1460"/>
      <c r="F107" s="1584"/>
      <c r="G107" s="1345">
        <v>3</v>
      </c>
      <c r="H107" s="1198">
        <v>90</v>
      </c>
      <c r="I107" s="1198">
        <v>36</v>
      </c>
      <c r="J107" s="1262">
        <v>18</v>
      </c>
      <c r="K107" s="1262"/>
      <c r="L107" s="1262">
        <v>18</v>
      </c>
      <c r="M107" s="1199">
        <v>54</v>
      </c>
      <c r="N107" s="1585"/>
      <c r="O107" s="1586"/>
      <c r="P107" s="1587"/>
      <c r="Q107" s="1265"/>
      <c r="R107" s="1262">
        <v>2</v>
      </c>
      <c r="S107" s="1266">
        <v>2</v>
      </c>
      <c r="T107" s="1265"/>
      <c r="U107" s="1262"/>
      <c r="V107" s="1266"/>
      <c r="W107" s="261"/>
      <c r="X107" s="15"/>
      <c r="Y107" s="262"/>
    </row>
    <row r="108" spans="1:71" ht="18.75" customHeight="1" x14ac:dyDescent="0.25">
      <c r="A108" s="1583" t="s">
        <v>671</v>
      </c>
      <c r="B108" s="1264" t="s">
        <v>434</v>
      </c>
      <c r="C108" s="1459"/>
      <c r="D108" s="1460" t="s">
        <v>461</v>
      </c>
      <c r="E108" s="1460"/>
      <c r="F108" s="1584"/>
      <c r="G108" s="1345">
        <v>3</v>
      </c>
      <c r="H108" s="1198">
        <v>90</v>
      </c>
      <c r="I108" s="1198">
        <v>36</v>
      </c>
      <c r="J108" s="1262">
        <v>18</v>
      </c>
      <c r="K108" s="1262"/>
      <c r="L108" s="1262">
        <v>18</v>
      </c>
      <c r="M108" s="1199">
        <v>54</v>
      </c>
      <c r="N108" s="1585"/>
      <c r="O108" s="1586"/>
      <c r="P108" s="1587"/>
      <c r="Q108" s="1265"/>
      <c r="R108" s="1262">
        <v>2</v>
      </c>
      <c r="S108" s="1266">
        <v>2</v>
      </c>
      <c r="T108" s="1265"/>
      <c r="U108" s="1262"/>
      <c r="V108" s="1266"/>
      <c r="W108" s="1588"/>
      <c r="X108" s="959"/>
      <c r="Y108" s="1272"/>
      <c r="BR108" s="593"/>
    </row>
    <row r="109" spans="1:71" ht="18.75" customHeight="1" x14ac:dyDescent="0.2">
      <c r="A109" s="1574" t="s">
        <v>672</v>
      </c>
      <c r="B109" s="1264" t="s">
        <v>437</v>
      </c>
      <c r="C109" s="1461"/>
      <c r="D109" s="1771" t="s">
        <v>461</v>
      </c>
      <c r="E109" s="1771"/>
      <c r="F109" s="1462"/>
      <c r="G109" s="78" t="s">
        <v>506</v>
      </c>
      <c r="H109" s="31" t="s">
        <v>507</v>
      </c>
      <c r="I109" s="31" t="s">
        <v>508</v>
      </c>
      <c r="J109" s="31" t="s">
        <v>509</v>
      </c>
      <c r="K109" s="31"/>
      <c r="L109" s="31" t="s">
        <v>509</v>
      </c>
      <c r="M109" s="1269" t="s">
        <v>510</v>
      </c>
      <c r="N109" s="1268"/>
      <c r="O109" s="1267"/>
      <c r="P109" s="1269"/>
      <c r="Q109" s="1268"/>
      <c r="R109" s="1267" t="s">
        <v>217</v>
      </c>
      <c r="S109" s="1269" t="s">
        <v>217</v>
      </c>
      <c r="T109" s="1268"/>
      <c r="U109" s="1267"/>
      <c r="V109" s="1269"/>
      <c r="W109" s="261"/>
      <c r="X109" s="15"/>
      <c r="Y109" s="262"/>
    </row>
    <row r="110" spans="1:71" ht="18.75" customHeight="1" x14ac:dyDescent="0.25">
      <c r="A110" s="1583" t="s">
        <v>673</v>
      </c>
      <c r="B110" s="1206" t="s">
        <v>424</v>
      </c>
      <c r="C110" s="464"/>
      <c r="D110" s="32" t="s">
        <v>461</v>
      </c>
      <c r="E110" s="32"/>
      <c r="F110" s="185"/>
      <c r="G110" s="1200">
        <v>3</v>
      </c>
      <c r="H110" s="1198">
        <v>90</v>
      </c>
      <c r="I110" s="1198">
        <v>36</v>
      </c>
      <c r="J110" s="1198">
        <v>18</v>
      </c>
      <c r="K110" s="1198"/>
      <c r="L110" s="1198">
        <v>18</v>
      </c>
      <c r="M110" s="1199">
        <v>54</v>
      </c>
      <c r="N110" s="261"/>
      <c r="O110" s="15"/>
      <c r="P110" s="262"/>
      <c r="Q110" s="1200"/>
      <c r="R110" s="1198">
        <v>2</v>
      </c>
      <c r="S110" s="1199">
        <v>2</v>
      </c>
      <c r="T110" s="1201"/>
      <c r="U110" s="1198"/>
      <c r="V110" s="1199"/>
      <c r="W110" s="261"/>
      <c r="X110" s="959"/>
      <c r="Y110" s="1272"/>
    </row>
    <row r="111" spans="1:71" ht="18.75" customHeight="1" x14ac:dyDescent="0.25">
      <c r="A111" s="1574" t="s">
        <v>674</v>
      </c>
      <c r="B111" s="1213" t="s">
        <v>52</v>
      </c>
      <c r="C111" s="464"/>
      <c r="D111" s="32" t="s">
        <v>461</v>
      </c>
      <c r="E111" s="32"/>
      <c r="F111" s="185"/>
      <c r="G111" s="1200">
        <v>3</v>
      </c>
      <c r="H111" s="1198">
        <v>90</v>
      </c>
      <c r="I111" s="1198">
        <v>36</v>
      </c>
      <c r="J111" s="1198">
        <v>18</v>
      </c>
      <c r="K111" s="1198"/>
      <c r="L111" s="1198">
        <v>18</v>
      </c>
      <c r="M111" s="1199">
        <v>54</v>
      </c>
      <c r="N111" s="261"/>
      <c r="O111" s="15"/>
      <c r="P111" s="262"/>
      <c r="Q111" s="1200"/>
      <c r="R111" s="1198">
        <v>2</v>
      </c>
      <c r="S111" s="1199">
        <v>2</v>
      </c>
      <c r="T111" s="1201"/>
      <c r="U111" s="1198"/>
      <c r="V111" s="1199"/>
      <c r="W111" s="261"/>
      <c r="X111" s="15"/>
      <c r="Y111" s="262"/>
    </row>
    <row r="112" spans="1:71" ht="18.75" customHeight="1" thickBot="1" x14ac:dyDescent="0.3">
      <c r="A112" s="1583" t="s">
        <v>675</v>
      </c>
      <c r="B112" s="1263" t="s">
        <v>501</v>
      </c>
      <c r="C112" s="1463"/>
      <c r="D112" s="1464"/>
      <c r="E112" s="1464"/>
      <c r="F112" s="1465"/>
      <c r="G112" s="1217">
        <v>3</v>
      </c>
      <c r="H112" s="1218">
        <v>90</v>
      </c>
      <c r="I112" s="1218"/>
      <c r="J112" s="1218"/>
      <c r="K112" s="1218"/>
      <c r="L112" s="1218"/>
      <c r="M112" s="1219"/>
      <c r="N112" s="1223"/>
      <c r="O112" s="1224"/>
      <c r="P112" s="1225"/>
      <c r="Q112" s="1217"/>
      <c r="R112" s="1218"/>
      <c r="S112" s="1226"/>
      <c r="T112" s="1227"/>
      <c r="U112" s="1218"/>
      <c r="V112" s="1219"/>
      <c r="W112" s="438"/>
      <c r="X112" s="21"/>
      <c r="Y112" s="429"/>
      <c r="AW112" s="593"/>
    </row>
    <row r="113" spans="1:71" ht="18.75" customHeight="1" thickBot="1" x14ac:dyDescent="0.3">
      <c r="A113" s="1420" t="s">
        <v>207</v>
      </c>
      <c r="B113" s="1589" t="s">
        <v>502</v>
      </c>
      <c r="C113" s="1417"/>
      <c r="D113" s="1283">
        <v>5</v>
      </c>
      <c r="E113" s="1283"/>
      <c r="F113" s="1418"/>
      <c r="G113" s="1289">
        <v>3</v>
      </c>
      <c r="H113" s="1283">
        <v>90</v>
      </c>
      <c r="I113" s="1283">
        <v>30</v>
      </c>
      <c r="J113" s="1283">
        <v>15</v>
      </c>
      <c r="K113" s="1283"/>
      <c r="L113" s="1283">
        <v>15</v>
      </c>
      <c r="M113" s="1290">
        <v>60</v>
      </c>
      <c r="N113" s="1417"/>
      <c r="O113" s="1419"/>
      <c r="P113" s="1418"/>
      <c r="Q113" s="1289"/>
      <c r="R113" s="1283"/>
      <c r="S113" s="1290"/>
      <c r="T113" s="1289">
        <v>2</v>
      </c>
      <c r="U113" s="1283"/>
      <c r="V113" s="1290"/>
      <c r="W113" s="75"/>
      <c r="X113" s="74"/>
      <c r="Y113" s="1291"/>
      <c r="BS113" s="593"/>
    </row>
    <row r="114" spans="1:71" ht="18.75" customHeight="1" x14ac:dyDescent="0.25">
      <c r="A114" s="1203" t="s">
        <v>676</v>
      </c>
      <c r="B114" s="1410" t="s">
        <v>427</v>
      </c>
      <c r="C114" s="1466"/>
      <c r="D114" s="1467">
        <v>5</v>
      </c>
      <c r="E114" s="1467"/>
      <c r="F114" s="1468"/>
      <c r="G114" s="1414">
        <v>3</v>
      </c>
      <c r="H114" s="1412">
        <v>90</v>
      </c>
      <c r="I114" s="1412">
        <v>30</v>
      </c>
      <c r="J114" s="1412"/>
      <c r="K114" s="1412"/>
      <c r="L114" s="1412">
        <v>30</v>
      </c>
      <c r="M114" s="1415">
        <v>60</v>
      </c>
      <c r="N114" s="1411"/>
      <c r="O114" s="1416"/>
      <c r="P114" s="1413"/>
      <c r="Q114" s="1414"/>
      <c r="R114" s="1412"/>
      <c r="S114" s="1415"/>
      <c r="T114" s="1414">
        <v>2</v>
      </c>
      <c r="U114" s="1412"/>
      <c r="V114" s="1413"/>
      <c r="W114" s="397"/>
      <c r="X114" s="396"/>
      <c r="Y114" s="398"/>
    </row>
    <row r="115" spans="1:71" ht="18.75" customHeight="1" x14ac:dyDescent="0.25">
      <c r="A115" s="1196" t="s">
        <v>677</v>
      </c>
      <c r="B115" s="1273" t="s">
        <v>194</v>
      </c>
      <c r="C115" s="1469"/>
      <c r="D115" s="1470">
        <v>5</v>
      </c>
      <c r="E115" s="1470"/>
      <c r="F115" s="1471"/>
      <c r="G115" s="1200">
        <v>3</v>
      </c>
      <c r="H115" s="1198">
        <v>90</v>
      </c>
      <c r="I115" s="1198">
        <v>30</v>
      </c>
      <c r="J115" s="1198">
        <v>15</v>
      </c>
      <c r="K115" s="1198"/>
      <c r="L115" s="1198">
        <v>15</v>
      </c>
      <c r="M115" s="1199">
        <v>60</v>
      </c>
      <c r="N115" s="1220"/>
      <c r="O115" s="1215"/>
      <c r="P115" s="1221"/>
      <c r="Q115" s="1200"/>
      <c r="R115" s="1198"/>
      <c r="S115" s="1199"/>
      <c r="T115" s="1200">
        <v>2</v>
      </c>
      <c r="U115" s="1198"/>
      <c r="V115" s="1199"/>
      <c r="W115" s="261"/>
      <c r="X115" s="15"/>
      <c r="Y115" s="262"/>
    </row>
    <row r="116" spans="1:71" ht="18.75" customHeight="1" x14ac:dyDescent="0.25">
      <c r="A116" s="1203" t="s">
        <v>678</v>
      </c>
      <c r="B116" s="1273" t="s">
        <v>109</v>
      </c>
      <c r="C116" s="1469"/>
      <c r="D116" s="1470">
        <v>5</v>
      </c>
      <c r="E116" s="1470"/>
      <c r="F116" s="1471"/>
      <c r="G116" s="1200">
        <v>3</v>
      </c>
      <c r="H116" s="1198">
        <v>90</v>
      </c>
      <c r="I116" s="1198">
        <v>30</v>
      </c>
      <c r="J116" s="1198">
        <v>15</v>
      </c>
      <c r="K116" s="1198"/>
      <c r="L116" s="1198">
        <v>15</v>
      </c>
      <c r="M116" s="1199">
        <v>60</v>
      </c>
      <c r="N116" s="1220"/>
      <c r="O116" s="1215"/>
      <c r="P116" s="1221"/>
      <c r="Q116" s="1200"/>
      <c r="R116" s="1198"/>
      <c r="S116" s="1199"/>
      <c r="T116" s="1200">
        <v>2</v>
      </c>
      <c r="U116" s="1198"/>
      <c r="V116" s="1199"/>
      <c r="W116" s="261"/>
      <c r="X116" s="15"/>
      <c r="Y116" s="262"/>
      <c r="BS116" s="593"/>
    </row>
    <row r="117" spans="1:71" ht="18.75" customHeight="1" x14ac:dyDescent="0.25">
      <c r="A117" s="1196" t="s">
        <v>679</v>
      </c>
      <c r="B117" s="1273" t="s">
        <v>503</v>
      </c>
      <c r="C117" s="1469"/>
      <c r="D117" s="1470">
        <v>5</v>
      </c>
      <c r="E117" s="1470"/>
      <c r="F117" s="1471"/>
      <c r="G117" s="1216">
        <v>3</v>
      </c>
      <c r="H117" s="1198">
        <v>90</v>
      </c>
      <c r="I117" s="1198">
        <v>30</v>
      </c>
      <c r="J117" s="1198">
        <v>15</v>
      </c>
      <c r="K117" s="1198"/>
      <c r="L117" s="1198">
        <v>15</v>
      </c>
      <c r="M117" s="1199">
        <v>60</v>
      </c>
      <c r="N117" s="1220"/>
      <c r="O117" s="1215"/>
      <c r="P117" s="1221"/>
      <c r="Q117" s="1200"/>
      <c r="R117" s="1198"/>
      <c r="S117" s="1199"/>
      <c r="T117" s="1200">
        <v>2</v>
      </c>
      <c r="U117" s="1198"/>
      <c r="V117" s="1199"/>
      <c r="W117" s="261"/>
      <c r="X117" s="15"/>
      <c r="Y117" s="262"/>
    </row>
    <row r="118" spans="1:71" ht="18.75" customHeight="1" thickBot="1" x14ac:dyDescent="0.3">
      <c r="A118" s="1203" t="s">
        <v>680</v>
      </c>
      <c r="B118" s="1274" t="s">
        <v>501</v>
      </c>
      <c r="C118" s="1472"/>
      <c r="D118" s="1464"/>
      <c r="E118" s="1464"/>
      <c r="F118" s="1473"/>
      <c r="G118" s="1217">
        <v>3</v>
      </c>
      <c r="H118" s="1218">
        <v>90</v>
      </c>
      <c r="I118" s="1218"/>
      <c r="J118" s="1218"/>
      <c r="K118" s="1218"/>
      <c r="L118" s="1218"/>
      <c r="M118" s="1219"/>
      <c r="N118" s="1227"/>
      <c r="O118" s="1275"/>
      <c r="P118" s="1226"/>
      <c r="Q118" s="1217"/>
      <c r="R118" s="1218"/>
      <c r="S118" s="1219"/>
      <c r="T118" s="1217"/>
      <c r="U118" s="1218"/>
      <c r="V118" s="1219"/>
      <c r="W118" s="438"/>
      <c r="X118" s="21"/>
      <c r="Y118" s="429"/>
    </row>
    <row r="119" spans="1:71" ht="21.75" customHeight="1" thickBot="1" x14ac:dyDescent="0.3">
      <c r="A119" s="1420" t="s">
        <v>208</v>
      </c>
      <c r="B119" s="1590" t="s">
        <v>504</v>
      </c>
      <c r="C119" s="1417"/>
      <c r="D119" s="1283" t="s">
        <v>463</v>
      </c>
      <c r="E119" s="1283"/>
      <c r="F119" s="1418"/>
      <c r="G119" s="1289">
        <v>3</v>
      </c>
      <c r="H119" s="1283">
        <v>90</v>
      </c>
      <c r="I119" s="1283">
        <v>36</v>
      </c>
      <c r="J119" s="1283">
        <v>18</v>
      </c>
      <c r="K119" s="1283"/>
      <c r="L119" s="1283">
        <v>18</v>
      </c>
      <c r="M119" s="1290">
        <v>54</v>
      </c>
      <c r="N119" s="1417"/>
      <c r="O119" s="1419"/>
      <c r="P119" s="1418"/>
      <c r="Q119" s="1289"/>
      <c r="R119" s="1283"/>
      <c r="S119" s="1290"/>
      <c r="T119" s="1289"/>
      <c r="U119" s="1283">
        <v>2</v>
      </c>
      <c r="V119" s="1290">
        <v>2</v>
      </c>
      <c r="W119" s="75"/>
      <c r="X119" s="74"/>
      <c r="Y119" s="1291"/>
    </row>
    <row r="120" spans="1:71" ht="18.75" customHeight="1" x14ac:dyDescent="0.25">
      <c r="A120" s="1203" t="s">
        <v>681</v>
      </c>
      <c r="B120" s="1410" t="s">
        <v>425</v>
      </c>
      <c r="C120" s="1466"/>
      <c r="D120" s="1467" t="s">
        <v>463</v>
      </c>
      <c r="E120" s="1467"/>
      <c r="F120" s="1468"/>
      <c r="G120" s="1414">
        <v>3</v>
      </c>
      <c r="H120" s="1412">
        <v>90</v>
      </c>
      <c r="I120" s="1412">
        <v>36</v>
      </c>
      <c r="J120" s="1412">
        <v>18</v>
      </c>
      <c r="K120" s="1412"/>
      <c r="L120" s="1412">
        <v>18</v>
      </c>
      <c r="M120" s="1415">
        <v>54</v>
      </c>
      <c r="N120" s="1411"/>
      <c r="O120" s="1416"/>
      <c r="P120" s="1413"/>
      <c r="Q120" s="1414"/>
      <c r="R120" s="1412"/>
      <c r="S120" s="1415"/>
      <c r="T120" s="1414"/>
      <c r="U120" s="1412">
        <v>2</v>
      </c>
      <c r="V120" s="1415">
        <v>2</v>
      </c>
      <c r="W120" s="397"/>
      <c r="X120" s="396"/>
      <c r="Y120" s="398"/>
    </row>
    <row r="121" spans="1:71" ht="18.75" customHeight="1" x14ac:dyDescent="0.25">
      <c r="A121" s="1196" t="s">
        <v>682</v>
      </c>
      <c r="B121" s="1276" t="s">
        <v>427</v>
      </c>
      <c r="C121" s="1474"/>
      <c r="D121" s="1470" t="s">
        <v>463</v>
      </c>
      <c r="E121" s="1470"/>
      <c r="F121" s="1475"/>
      <c r="G121" s="1200">
        <v>3</v>
      </c>
      <c r="H121" s="1198">
        <v>90</v>
      </c>
      <c r="I121" s="1198">
        <v>36</v>
      </c>
      <c r="J121" s="1198"/>
      <c r="K121" s="1198"/>
      <c r="L121" s="1198">
        <v>36</v>
      </c>
      <c r="M121" s="1199">
        <v>54</v>
      </c>
      <c r="N121" s="1214"/>
      <c r="O121" s="1204"/>
      <c r="P121" s="1222"/>
      <c r="Q121" s="1200"/>
      <c r="R121" s="1198"/>
      <c r="S121" s="1199"/>
      <c r="T121" s="1200"/>
      <c r="U121" s="1198">
        <v>2</v>
      </c>
      <c r="V121" s="1199">
        <v>2</v>
      </c>
      <c r="W121" s="261"/>
      <c r="X121" s="15"/>
      <c r="Y121" s="262"/>
    </row>
    <row r="122" spans="1:71" ht="18.75" customHeight="1" x14ac:dyDescent="0.25">
      <c r="A122" s="1203" t="s">
        <v>683</v>
      </c>
      <c r="B122" s="1213" t="s">
        <v>82</v>
      </c>
      <c r="C122" s="1241"/>
      <c r="D122" s="32" t="s">
        <v>463</v>
      </c>
      <c r="E122" s="32"/>
      <c r="F122" s="465"/>
      <c r="G122" s="1200">
        <v>3</v>
      </c>
      <c r="H122" s="1198">
        <v>90</v>
      </c>
      <c r="I122" s="1198">
        <v>36</v>
      </c>
      <c r="J122" s="1198">
        <v>18</v>
      </c>
      <c r="K122" s="1198"/>
      <c r="L122" s="1198">
        <v>18</v>
      </c>
      <c r="M122" s="1199">
        <v>54</v>
      </c>
      <c r="N122" s="1197"/>
      <c r="O122" s="11"/>
      <c r="P122" s="502"/>
      <c r="Q122" s="1200"/>
      <c r="R122" s="1198"/>
      <c r="S122" s="1199"/>
      <c r="T122" s="1201"/>
      <c r="U122" s="1202">
        <v>2</v>
      </c>
      <c r="V122" s="1199">
        <v>2</v>
      </c>
      <c r="W122" s="261"/>
      <c r="X122" s="15"/>
      <c r="Y122" s="262"/>
    </row>
    <row r="123" spans="1:71" ht="18.75" customHeight="1" x14ac:dyDescent="0.25">
      <c r="A123" s="1196" t="s">
        <v>684</v>
      </c>
      <c r="B123" s="1276" t="s">
        <v>86</v>
      </c>
      <c r="C123" s="1474"/>
      <c r="D123" s="1470" t="s">
        <v>463</v>
      </c>
      <c r="E123" s="1470"/>
      <c r="F123" s="1476"/>
      <c r="G123" s="1200">
        <v>3</v>
      </c>
      <c r="H123" s="1198">
        <v>90</v>
      </c>
      <c r="I123" s="1198">
        <v>36</v>
      </c>
      <c r="J123" s="1198">
        <v>18</v>
      </c>
      <c r="K123" s="1198"/>
      <c r="L123" s="1198">
        <v>18</v>
      </c>
      <c r="M123" s="1199">
        <v>54</v>
      </c>
      <c r="N123" s="1214"/>
      <c r="O123" s="1204"/>
      <c r="P123" s="1222"/>
      <c r="Q123" s="1200"/>
      <c r="R123" s="1198"/>
      <c r="S123" s="1199"/>
      <c r="T123" s="1200"/>
      <c r="U123" s="1198">
        <v>2</v>
      </c>
      <c r="V123" s="1199">
        <v>2</v>
      </c>
      <c r="W123" s="261"/>
      <c r="X123" s="15"/>
      <c r="Y123" s="262"/>
    </row>
    <row r="124" spans="1:71" s="1186" customFormat="1" ht="18.75" customHeight="1" x14ac:dyDescent="0.25">
      <c r="A124" s="1203" t="s">
        <v>685</v>
      </c>
      <c r="B124" s="1277" t="s">
        <v>440</v>
      </c>
      <c r="C124" s="1474"/>
      <c r="D124" s="1470" t="s">
        <v>463</v>
      </c>
      <c r="E124" s="1470"/>
      <c r="F124" s="1476"/>
      <c r="G124" s="1200">
        <v>3</v>
      </c>
      <c r="H124" s="1198">
        <v>90</v>
      </c>
      <c r="I124" s="1198">
        <v>36</v>
      </c>
      <c r="J124" s="1198">
        <v>18</v>
      </c>
      <c r="K124" s="1198"/>
      <c r="L124" s="1198">
        <v>18</v>
      </c>
      <c r="M124" s="1199">
        <v>54</v>
      </c>
      <c r="N124" s="1214"/>
      <c r="O124" s="1204"/>
      <c r="P124" s="1222"/>
      <c r="Q124" s="1200"/>
      <c r="R124" s="1198"/>
      <c r="S124" s="1199"/>
      <c r="T124" s="1200"/>
      <c r="U124" s="1198">
        <v>2</v>
      </c>
      <c r="V124" s="1199">
        <v>2</v>
      </c>
      <c r="W124" s="261"/>
      <c r="X124" s="15"/>
      <c r="Y124" s="262"/>
      <c r="BB124" s="1308"/>
      <c r="BC124" s="1308"/>
      <c r="BD124" s="1308"/>
      <c r="BE124" s="1308"/>
      <c r="BF124" s="1308"/>
      <c r="BG124" s="1308"/>
      <c r="BH124" s="1308"/>
      <c r="BI124" s="1308"/>
      <c r="BJ124" s="1308"/>
      <c r="BK124" s="1308"/>
      <c r="BL124" s="1308"/>
      <c r="BM124" s="1308"/>
    </row>
    <row r="125" spans="1:71" s="1186" customFormat="1" ht="18.75" customHeight="1" x14ac:dyDescent="0.25">
      <c r="A125" s="1196" t="s">
        <v>686</v>
      </c>
      <c r="B125" s="851" t="s">
        <v>637</v>
      </c>
      <c r="C125" s="1704"/>
      <c r="D125" s="1460" t="s">
        <v>463</v>
      </c>
      <c r="E125" s="1705"/>
      <c r="F125" s="1706"/>
      <c r="G125" s="1200">
        <v>3</v>
      </c>
      <c r="H125" s="1708">
        <f>G125*30</f>
        <v>90</v>
      </c>
      <c r="I125" s="1437">
        <f>J125+K125+L125</f>
        <v>36</v>
      </c>
      <c r="J125" s="1437">
        <v>18</v>
      </c>
      <c r="K125" s="1437"/>
      <c r="L125" s="1437">
        <v>18</v>
      </c>
      <c r="M125" s="1707">
        <f>H125-I125</f>
        <v>54</v>
      </c>
      <c r="N125" s="1704"/>
      <c r="O125" s="1705"/>
      <c r="P125" s="1706"/>
      <c r="Q125" s="1704"/>
      <c r="R125" s="1705"/>
      <c r="S125" s="1706"/>
      <c r="T125" s="1704"/>
      <c r="U125" s="1705">
        <v>2</v>
      </c>
      <c r="V125" s="1706">
        <v>2</v>
      </c>
      <c r="W125" s="261"/>
      <c r="X125" s="15"/>
      <c r="Y125" s="262"/>
      <c r="BB125" s="1308"/>
      <c r="BC125" s="1308"/>
      <c r="BD125" s="1308"/>
      <c r="BE125" s="1308"/>
      <c r="BF125" s="1308"/>
      <c r="BG125" s="1308"/>
      <c r="BH125" s="1308"/>
      <c r="BI125" s="1308"/>
      <c r="BJ125" s="1308"/>
      <c r="BK125" s="1308"/>
      <c r="BL125" s="1308"/>
      <c r="BM125" s="1308"/>
    </row>
    <row r="126" spans="1:71" ht="21" customHeight="1" x14ac:dyDescent="0.25">
      <c r="A126" s="1203" t="s">
        <v>687</v>
      </c>
      <c r="B126" s="1277" t="s">
        <v>53</v>
      </c>
      <c r="C126" s="1474"/>
      <c r="D126" s="1470" t="s">
        <v>463</v>
      </c>
      <c r="E126" s="1470"/>
      <c r="F126" s="1476"/>
      <c r="G126" s="1200">
        <v>3</v>
      </c>
      <c r="H126" s="1198">
        <v>90</v>
      </c>
      <c r="I126" s="1198">
        <v>36</v>
      </c>
      <c r="J126" s="1198">
        <v>18</v>
      </c>
      <c r="K126" s="1198"/>
      <c r="L126" s="1198">
        <v>18</v>
      </c>
      <c r="M126" s="1199">
        <v>54</v>
      </c>
      <c r="N126" s="1214"/>
      <c r="O126" s="1204"/>
      <c r="P126" s="1222"/>
      <c r="Q126" s="1200"/>
      <c r="R126" s="1198"/>
      <c r="S126" s="1199"/>
      <c r="T126" s="1200"/>
      <c r="U126" s="1198">
        <v>2</v>
      </c>
      <c r="V126" s="1199">
        <v>2</v>
      </c>
      <c r="W126" s="261"/>
      <c r="X126" s="15"/>
      <c r="Y126" s="262"/>
    </row>
    <row r="127" spans="1:71" ht="21" customHeight="1" thickBot="1" x14ac:dyDescent="0.3">
      <c r="A127" s="1196" t="s">
        <v>688</v>
      </c>
      <c r="B127" s="1278" t="s">
        <v>501</v>
      </c>
      <c r="C127" s="1477"/>
      <c r="D127" s="1478"/>
      <c r="E127" s="1478"/>
      <c r="F127" s="1479"/>
      <c r="G127" s="1279">
        <v>3</v>
      </c>
      <c r="H127" s="1280">
        <v>90</v>
      </c>
      <c r="I127" s="1280"/>
      <c r="J127" s="1280"/>
      <c r="K127" s="1280"/>
      <c r="L127" s="1280"/>
      <c r="M127" s="1281"/>
      <c r="N127" s="1223"/>
      <c r="O127" s="1224"/>
      <c r="P127" s="1225"/>
      <c r="Q127" s="1217"/>
      <c r="R127" s="1218"/>
      <c r="S127" s="1219"/>
      <c r="T127" s="1217"/>
      <c r="U127" s="1218"/>
      <c r="V127" s="1219"/>
      <c r="W127" s="267"/>
      <c r="X127" s="155"/>
      <c r="Y127" s="270"/>
    </row>
    <row r="128" spans="1:71" s="1191" customFormat="1" ht="18" customHeight="1" thickBot="1" x14ac:dyDescent="0.3">
      <c r="A128" s="2373" t="s">
        <v>505</v>
      </c>
      <c r="B128" s="2374"/>
      <c r="C128" s="1282"/>
      <c r="D128" s="1283"/>
      <c r="E128" s="1283"/>
      <c r="F128" s="1284"/>
      <c r="G128" s="1285">
        <f>G104+G113+G119</f>
        <v>9</v>
      </c>
      <c r="H128" s="1285">
        <f t="shared" ref="H128:M128" si="24">H104+H113+H119</f>
        <v>270</v>
      </c>
      <c r="I128" s="1285">
        <f t="shared" si="24"/>
        <v>102</v>
      </c>
      <c r="J128" s="1285">
        <f t="shared" si="24"/>
        <v>51</v>
      </c>
      <c r="K128" s="1285">
        <f t="shared" si="24"/>
        <v>0</v>
      </c>
      <c r="L128" s="1285">
        <f t="shared" si="24"/>
        <v>51</v>
      </c>
      <c r="M128" s="1286">
        <f t="shared" si="24"/>
        <v>168</v>
      </c>
      <c r="N128" s="1282"/>
      <c r="O128" s="1287"/>
      <c r="P128" s="1288"/>
      <c r="Q128" s="1289"/>
      <c r="R128" s="1283">
        <v>2</v>
      </c>
      <c r="S128" s="1290">
        <v>2</v>
      </c>
      <c r="T128" s="1289">
        <v>2</v>
      </c>
      <c r="U128" s="1283">
        <v>2</v>
      </c>
      <c r="V128" s="1290">
        <v>2</v>
      </c>
      <c r="W128" s="75"/>
      <c r="X128" s="74"/>
      <c r="Y128" s="1291"/>
      <c r="AU128" s="1496"/>
      <c r="AZ128" s="1186"/>
      <c r="BA128" s="593"/>
      <c r="BB128" s="1308"/>
      <c r="BC128" s="1308"/>
      <c r="BD128" s="1308"/>
      <c r="BE128" s="1308"/>
      <c r="BF128" s="1308"/>
      <c r="BG128" s="1308"/>
      <c r="BH128" s="1308"/>
      <c r="BI128" s="1308"/>
      <c r="BJ128" s="1308"/>
      <c r="BK128" s="1308"/>
      <c r="BL128" s="1308"/>
      <c r="BM128" s="1308"/>
    </row>
    <row r="129" spans="1:70" s="1191" customFormat="1" ht="18" customHeight="1" thickBot="1" x14ac:dyDescent="0.25">
      <c r="A129" s="2368" t="s">
        <v>519</v>
      </c>
      <c r="B129" s="2369"/>
      <c r="C129" s="2369"/>
      <c r="D129" s="2369"/>
      <c r="E129" s="2369"/>
      <c r="F129" s="2369"/>
      <c r="G129" s="2370"/>
      <c r="H129" s="2370"/>
      <c r="I129" s="2370"/>
      <c r="J129" s="2370"/>
      <c r="K129" s="2370"/>
      <c r="L129" s="2370"/>
      <c r="M129" s="2370"/>
      <c r="N129" s="2369"/>
      <c r="O129" s="2369"/>
      <c r="P129" s="2369"/>
      <c r="Q129" s="2369"/>
      <c r="R129" s="2369"/>
      <c r="S129" s="2369"/>
      <c r="T129" s="2369"/>
      <c r="U129" s="2369"/>
      <c r="V129" s="2369"/>
      <c r="W129" s="2369"/>
      <c r="X129" s="2369"/>
      <c r="Y129" s="2371"/>
      <c r="AU129" s="1496"/>
      <c r="AZ129" s="1186"/>
      <c r="BA129" s="593"/>
      <c r="BB129" s="1308"/>
      <c r="BC129" s="1308"/>
      <c r="BD129" s="1308"/>
      <c r="BE129" s="1308"/>
      <c r="BF129" s="1308"/>
      <c r="BG129" s="1308"/>
      <c r="BH129" s="1308"/>
      <c r="BI129" s="1308"/>
      <c r="BJ129" s="1308"/>
      <c r="BK129" s="1308"/>
      <c r="BL129" s="1308"/>
      <c r="BM129" s="1308"/>
    </row>
    <row r="130" spans="1:70" s="1191" customFormat="1" ht="18" customHeight="1" thickBot="1" x14ac:dyDescent="0.25">
      <c r="A130" s="2344" t="s">
        <v>641</v>
      </c>
      <c r="B130" s="2345"/>
      <c r="C130" s="2345"/>
      <c r="D130" s="2345"/>
      <c r="E130" s="2345"/>
      <c r="F130" s="2345"/>
      <c r="G130" s="2345"/>
      <c r="H130" s="2345"/>
      <c r="I130" s="2345"/>
      <c r="J130" s="2345"/>
      <c r="K130" s="2345"/>
      <c r="L130" s="2345"/>
      <c r="M130" s="2345"/>
      <c r="N130" s="2345"/>
      <c r="O130" s="2345"/>
      <c r="P130" s="2345"/>
      <c r="Q130" s="2345"/>
      <c r="R130" s="2345"/>
      <c r="S130" s="2345"/>
      <c r="T130" s="2345"/>
      <c r="U130" s="2345"/>
      <c r="V130" s="2345"/>
      <c r="W130" s="2345"/>
      <c r="X130" s="2345"/>
      <c r="Y130" s="2346"/>
      <c r="AU130" s="1496"/>
      <c r="AZ130" s="1186"/>
      <c r="BA130" s="593"/>
      <c r="BB130" s="1308"/>
      <c r="BC130" s="1308"/>
      <c r="BD130" s="1308"/>
      <c r="BE130" s="1308"/>
      <c r="BF130" s="1308"/>
      <c r="BG130" s="1308"/>
      <c r="BH130" s="1308"/>
      <c r="BI130" s="1308"/>
      <c r="BJ130" s="1308"/>
      <c r="BK130" s="1308"/>
      <c r="BL130" s="1308"/>
      <c r="BM130" s="1308"/>
    </row>
    <row r="131" spans="1:70" s="1233" customFormat="1" ht="28.5" customHeight="1" thickBot="1" x14ac:dyDescent="0.25">
      <c r="A131" s="1591" t="s">
        <v>541</v>
      </c>
      <c r="B131" s="1606" t="s">
        <v>502</v>
      </c>
      <c r="C131" s="1607"/>
      <c r="D131" s="1645"/>
      <c r="E131" s="1646"/>
      <c r="F131" s="1647"/>
      <c r="G131" s="1495">
        <f>G132+G133+G134</f>
        <v>15</v>
      </c>
      <c r="H131" s="1495">
        <f t="shared" ref="H131:M131" si="25">H132+H133+H134</f>
        <v>450</v>
      </c>
      <c r="I131" s="1495">
        <f t="shared" si="25"/>
        <v>180</v>
      </c>
      <c r="J131" s="1495">
        <f t="shared" si="25"/>
        <v>105</v>
      </c>
      <c r="K131" s="1495">
        <f t="shared" si="25"/>
        <v>0</v>
      </c>
      <c r="L131" s="1495">
        <f t="shared" si="25"/>
        <v>75</v>
      </c>
      <c r="M131" s="1495">
        <f t="shared" si="25"/>
        <v>270</v>
      </c>
      <c r="N131" s="1495"/>
      <c r="O131" s="1495"/>
      <c r="P131" s="1495"/>
      <c r="Q131" s="1495"/>
      <c r="R131" s="1495"/>
      <c r="S131" s="1495"/>
      <c r="T131" s="1495">
        <f>SUM(T132:T134)</f>
        <v>12</v>
      </c>
      <c r="U131" s="1646"/>
      <c r="V131" s="1647"/>
      <c r="W131" s="1648"/>
      <c r="X131" s="1647"/>
      <c r="Y131" s="1639"/>
      <c r="AU131" s="1230"/>
      <c r="BB131" s="1308"/>
      <c r="BC131" s="1308"/>
      <c r="BD131" s="1308"/>
      <c r="BE131" s="1308"/>
      <c r="BF131" s="1308"/>
      <c r="BG131" s="1308"/>
      <c r="BH131" s="1308"/>
      <c r="BI131" s="1308"/>
      <c r="BJ131" s="1308"/>
      <c r="BK131" s="1308"/>
      <c r="BL131" s="1308"/>
      <c r="BM131" s="1308"/>
    </row>
    <row r="132" spans="1:70" s="1191" customFormat="1" ht="25.5" customHeight="1" x14ac:dyDescent="0.2">
      <c r="A132" s="1901" t="s">
        <v>689</v>
      </c>
      <c r="B132" s="1765" t="s">
        <v>639</v>
      </c>
      <c r="C132" s="1270"/>
      <c r="D132" s="454">
        <v>5</v>
      </c>
      <c r="E132" s="246"/>
      <c r="F132" s="391"/>
      <c r="G132" s="1640">
        <v>5</v>
      </c>
      <c r="H132" s="246">
        <f>G132*30</f>
        <v>150</v>
      </c>
      <c r="I132" s="247">
        <f>J132+K132+L132</f>
        <v>60</v>
      </c>
      <c r="J132" s="1641">
        <v>45</v>
      </c>
      <c r="K132" s="1641"/>
      <c r="L132" s="1642">
        <v>15</v>
      </c>
      <c r="M132" s="391">
        <f>H132-I132</f>
        <v>90</v>
      </c>
      <c r="N132" s="248"/>
      <c r="O132" s="249"/>
      <c r="P132" s="1643"/>
      <c r="Q132" s="248"/>
      <c r="R132" s="249"/>
      <c r="S132" s="1643"/>
      <c r="T132" s="159">
        <v>4</v>
      </c>
      <c r="U132" s="566"/>
      <c r="V132" s="1644"/>
      <c r="W132" s="562"/>
      <c r="X132" s="566"/>
      <c r="Y132" s="1592"/>
      <c r="AU132" s="1230"/>
      <c r="AZ132" s="1186"/>
      <c r="BA132" s="593"/>
      <c r="BB132" s="1308"/>
      <c r="BC132" s="1308"/>
      <c r="BD132" s="1308"/>
      <c r="BE132" s="1308"/>
      <c r="BF132" s="1308"/>
      <c r="BG132" s="1308"/>
      <c r="BH132" s="1308"/>
      <c r="BI132" s="1308"/>
      <c r="BJ132" s="1308"/>
      <c r="BK132" s="1308"/>
      <c r="BL132" s="1308"/>
      <c r="BM132" s="1308"/>
      <c r="BO132"/>
      <c r="BP132"/>
    </row>
    <row r="133" spans="1:70" s="1191" customFormat="1" ht="21" customHeight="1" x14ac:dyDescent="0.2">
      <c r="A133" s="1651" t="s">
        <v>690</v>
      </c>
      <c r="B133" s="1766" t="s">
        <v>180</v>
      </c>
      <c r="C133" s="1235"/>
      <c r="D133" s="1244" t="s">
        <v>547</v>
      </c>
      <c r="E133" s="80"/>
      <c r="F133" s="82"/>
      <c r="G133" s="1640">
        <v>5</v>
      </c>
      <c r="H133" s="80">
        <f>PRODUCT(G133,30)</f>
        <v>150</v>
      </c>
      <c r="I133" s="247">
        <f>J133+K133+L133</f>
        <v>60</v>
      </c>
      <c r="J133" s="1641">
        <v>15</v>
      </c>
      <c r="K133" s="1641"/>
      <c r="L133" s="1642">
        <v>45</v>
      </c>
      <c r="M133" s="82">
        <f>H133-I133</f>
        <v>90</v>
      </c>
      <c r="N133" s="177"/>
      <c r="O133" s="175"/>
      <c r="P133" s="1550"/>
      <c r="Q133" s="177"/>
      <c r="R133" s="175"/>
      <c r="S133" s="1550"/>
      <c r="T133" s="159">
        <v>4</v>
      </c>
      <c r="U133" s="175"/>
      <c r="V133" s="1550"/>
      <c r="W133" s="159"/>
      <c r="X133" s="156"/>
      <c r="Y133" s="1594"/>
      <c r="AU133" s="1230"/>
      <c r="AZ133" s="1186"/>
      <c r="BA133" s="593"/>
      <c r="BB133" s="1308"/>
      <c r="BC133" s="1308"/>
      <c r="BD133" s="1308"/>
      <c r="BE133" s="1308"/>
      <c r="BF133" s="1308"/>
      <c r="BG133" s="1308"/>
      <c r="BH133" s="1308"/>
      <c r="BI133" s="1308"/>
      <c r="BJ133" s="1308"/>
      <c r="BK133" s="1308"/>
      <c r="BL133" s="1308"/>
      <c r="BM133" s="1308"/>
      <c r="BO133"/>
    </row>
    <row r="134" spans="1:70" s="1191" customFormat="1" ht="21" customHeight="1" x14ac:dyDescent="0.2">
      <c r="A134" s="1651" t="s">
        <v>174</v>
      </c>
      <c r="B134" s="1766" t="s">
        <v>659</v>
      </c>
      <c r="C134" s="1713"/>
      <c r="D134" s="1347" t="s">
        <v>547</v>
      </c>
      <c r="E134" s="476"/>
      <c r="F134" s="551"/>
      <c r="G134" s="1640">
        <v>5</v>
      </c>
      <c r="H134" s="80">
        <f>PRODUCT(G134,30)</f>
        <v>150</v>
      </c>
      <c r="I134" s="247">
        <f>J134+K134+L134</f>
        <v>60</v>
      </c>
      <c r="J134" s="1641">
        <v>45</v>
      </c>
      <c r="K134" s="1641"/>
      <c r="L134" s="1642">
        <v>15</v>
      </c>
      <c r="M134" s="82">
        <f>H134-I134</f>
        <v>90</v>
      </c>
      <c r="N134" s="1714"/>
      <c r="O134" s="1715"/>
      <c r="P134" s="1716"/>
      <c r="Q134" s="1714"/>
      <c r="R134" s="1715"/>
      <c r="S134" s="1716"/>
      <c r="T134" s="159">
        <v>4</v>
      </c>
      <c r="U134" s="1715"/>
      <c r="V134" s="1716"/>
      <c r="W134" s="159"/>
      <c r="X134" s="156"/>
      <c r="Y134" s="1594"/>
      <c r="AU134" s="1230"/>
      <c r="AZ134" s="1186"/>
      <c r="BA134" s="593"/>
      <c r="BB134" s="1308"/>
      <c r="BC134" s="1308"/>
      <c r="BD134" s="1308"/>
      <c r="BE134" s="1308"/>
      <c r="BF134" s="1308"/>
      <c r="BG134" s="1308"/>
      <c r="BH134" s="1308"/>
      <c r="BI134" s="1308"/>
      <c r="BJ134" s="1308"/>
      <c r="BK134" s="1308"/>
      <c r="BL134" s="1308"/>
      <c r="BM134" s="1308"/>
      <c r="BO134"/>
    </row>
    <row r="135" spans="1:70" s="1191" customFormat="1" ht="18.75" customHeight="1" x14ac:dyDescent="0.2">
      <c r="A135" s="1651" t="s">
        <v>691</v>
      </c>
      <c r="B135" s="1717" t="s">
        <v>591</v>
      </c>
      <c r="C135" s="1494"/>
      <c r="D135" s="476">
        <v>5</v>
      </c>
      <c r="E135" s="476"/>
      <c r="F135" s="551"/>
      <c r="G135" s="1349">
        <v>5</v>
      </c>
      <c r="H135" s="476">
        <f>G135*30</f>
        <v>150</v>
      </c>
      <c r="I135" s="549">
        <f>J135+K135+L135</f>
        <v>60</v>
      </c>
      <c r="J135" s="476">
        <v>45</v>
      </c>
      <c r="K135" s="476"/>
      <c r="L135" s="476">
        <v>15</v>
      </c>
      <c r="M135" s="87">
        <f>H135-I135</f>
        <v>90</v>
      </c>
      <c r="N135" s="1556"/>
      <c r="O135" s="1557"/>
      <c r="P135" s="1558"/>
      <c r="Q135" s="1556"/>
      <c r="R135" s="1557"/>
      <c r="S135" s="1558"/>
      <c r="T135" s="159">
        <v>4</v>
      </c>
      <c r="U135" s="1559"/>
      <c r="V135" s="1560"/>
      <c r="W135" s="1595"/>
      <c r="X135" s="1596"/>
      <c r="Y135" s="1594"/>
      <c r="AU135" s="1230"/>
      <c r="AZ135" s="1186"/>
      <c r="BA135" s="593"/>
      <c r="BB135" s="1308"/>
      <c r="BC135" s="1308"/>
      <c r="BD135" s="1308"/>
      <c r="BE135" s="1308"/>
      <c r="BF135" s="1308"/>
      <c r="BG135" s="1308"/>
      <c r="BH135" s="1308"/>
      <c r="BI135" s="1308"/>
      <c r="BJ135" s="1308"/>
      <c r="BK135" s="1308"/>
      <c r="BL135" s="1308"/>
      <c r="BM135" s="1308"/>
      <c r="BO135"/>
    </row>
    <row r="136" spans="1:70" ht="18.75" customHeight="1" thickBot="1" x14ac:dyDescent="0.25">
      <c r="A136" s="1902" t="s">
        <v>331</v>
      </c>
      <c r="B136" s="1898" t="s">
        <v>501</v>
      </c>
      <c r="C136" s="1899"/>
      <c r="D136" s="1670">
        <v>5</v>
      </c>
      <c r="E136" s="1669"/>
      <c r="F136" s="1671"/>
      <c r="G136" s="1900">
        <v>5</v>
      </c>
      <c r="H136" s="1259">
        <f>G136*30</f>
        <v>150</v>
      </c>
      <c r="I136" s="1670"/>
      <c r="J136" s="1670"/>
      <c r="K136" s="1670"/>
      <c r="L136" s="1670"/>
      <c r="M136" s="1671"/>
      <c r="N136" s="1672"/>
      <c r="O136" s="1673"/>
      <c r="P136" s="1674"/>
      <c r="Q136" s="1672"/>
      <c r="R136" s="1673"/>
      <c r="S136" s="1674"/>
      <c r="T136" s="167">
        <v>4</v>
      </c>
      <c r="U136" s="1673"/>
      <c r="V136" s="1674"/>
      <c r="W136" s="1672"/>
      <c r="X136" s="1673"/>
      <c r="Y136" s="1594"/>
      <c r="AU136" s="1230"/>
      <c r="AZ136" s="1186"/>
      <c r="BA136" s="593"/>
      <c r="BB136" s="1308"/>
      <c r="BC136" s="1308"/>
      <c r="BD136" s="1308"/>
      <c r="BE136" s="1308"/>
      <c r="BF136" s="1308"/>
      <c r="BG136" s="1308"/>
      <c r="BH136" s="1308"/>
      <c r="BI136" s="1308"/>
      <c r="BJ136" s="1308"/>
      <c r="BK136" s="1308"/>
      <c r="BL136" s="1308"/>
      <c r="BM136" s="1308"/>
    </row>
    <row r="137" spans="1:70" ht="23.25" customHeight="1" thickBot="1" x14ac:dyDescent="0.25">
      <c r="A137" s="2326" t="s">
        <v>642</v>
      </c>
      <c r="B137" s="2327"/>
      <c r="C137" s="2327"/>
      <c r="D137" s="2327"/>
      <c r="E137" s="2327"/>
      <c r="F137" s="2327"/>
      <c r="G137" s="2327"/>
      <c r="H137" s="2327"/>
      <c r="I137" s="2327"/>
      <c r="J137" s="2327"/>
      <c r="K137" s="2327"/>
      <c r="L137" s="2327"/>
      <c r="M137" s="2327"/>
      <c r="N137" s="2327"/>
      <c r="O137" s="2327"/>
      <c r="P137" s="2327"/>
      <c r="Q137" s="2327"/>
      <c r="R137" s="2327"/>
      <c r="S137" s="2327"/>
      <c r="T137" s="2327"/>
      <c r="U137" s="2327"/>
      <c r="V137" s="2327"/>
      <c r="W137" s="2327"/>
      <c r="X137" s="2328"/>
      <c r="Y137" s="1594"/>
      <c r="AU137" s="1230"/>
      <c r="AZ137" s="1186"/>
      <c r="BA137" s="593"/>
      <c r="BB137" s="1308"/>
      <c r="BC137" s="1308"/>
      <c r="BD137" s="1308"/>
      <c r="BE137" s="1308"/>
      <c r="BF137" s="1308"/>
      <c r="BG137" s="1308"/>
      <c r="BH137" s="1308"/>
      <c r="BI137" s="1308"/>
      <c r="BJ137" s="1308"/>
      <c r="BK137" s="1308"/>
      <c r="BL137" s="1308"/>
      <c r="BM137" s="1308"/>
    </row>
    <row r="138" spans="1:70" s="1191" customFormat="1" ht="29.25" customHeight="1" thickBot="1" x14ac:dyDescent="0.25">
      <c r="A138" s="1605" t="s">
        <v>559</v>
      </c>
      <c r="B138" s="1606" t="s">
        <v>713</v>
      </c>
      <c r="C138" s="1607"/>
      <c r="D138" s="1608"/>
      <c r="E138" s="1608"/>
      <c r="F138" s="1609"/>
      <c r="G138" s="1495">
        <f>G139+G142+G145</f>
        <v>12</v>
      </c>
      <c r="H138" s="1495">
        <f t="shared" ref="H138:M138" si="26">H139+H142+H145</f>
        <v>360</v>
      </c>
      <c r="I138" s="1495">
        <f t="shared" si="26"/>
        <v>162</v>
      </c>
      <c r="J138" s="1495">
        <f t="shared" si="26"/>
        <v>108</v>
      </c>
      <c r="K138" s="1495">
        <f t="shared" si="26"/>
        <v>0</v>
      </c>
      <c r="L138" s="1495">
        <f t="shared" si="26"/>
        <v>54</v>
      </c>
      <c r="M138" s="1495">
        <f t="shared" si="26"/>
        <v>198</v>
      </c>
      <c r="N138" s="1610"/>
      <c r="O138" s="1611"/>
      <c r="P138" s="1612"/>
      <c r="Q138" s="1610"/>
      <c r="R138" s="1611"/>
      <c r="S138" s="1612"/>
      <c r="T138" s="1610"/>
      <c r="U138" s="1613">
        <f>SUM(U139:U146)</f>
        <v>9</v>
      </c>
      <c r="V138" s="1613">
        <f>SUM(V139:V147)</f>
        <v>9</v>
      </c>
      <c r="W138" s="1610"/>
      <c r="X138" s="1612"/>
      <c r="Y138" s="1614"/>
      <c r="AU138" s="1230"/>
      <c r="AZ138" s="1186"/>
      <c r="BA138" s="593"/>
      <c r="BB138" s="1308"/>
      <c r="BC138" s="1308"/>
      <c r="BD138" s="1308"/>
      <c r="BE138" s="1308"/>
      <c r="BF138" s="1308"/>
      <c r="BG138" s="1308"/>
      <c r="BH138" s="1308"/>
      <c r="BI138" s="1308"/>
      <c r="BJ138" s="1308"/>
      <c r="BK138" s="1308"/>
      <c r="BL138" s="1308"/>
      <c r="BM138" s="1308"/>
      <c r="BO138"/>
      <c r="BP138"/>
    </row>
    <row r="139" spans="1:70" s="1191" customFormat="1" ht="27" customHeight="1" x14ac:dyDescent="0.2">
      <c r="A139" s="1903" t="s">
        <v>692</v>
      </c>
      <c r="B139" s="1767" t="s">
        <v>271</v>
      </c>
      <c r="C139" s="1494" t="s">
        <v>47</v>
      </c>
      <c r="D139" s="476"/>
      <c r="E139" s="476"/>
      <c r="F139" s="551"/>
      <c r="G139" s="1349">
        <f>G140+G141</f>
        <v>4</v>
      </c>
      <c r="H139" s="476">
        <f t="shared" ref="H139:H144" si="27">G139*30</f>
        <v>120</v>
      </c>
      <c r="I139" s="549">
        <f>J139+K139+L139</f>
        <v>54</v>
      </c>
      <c r="J139" s="476">
        <v>36</v>
      </c>
      <c r="K139" s="476"/>
      <c r="L139" s="476">
        <v>18</v>
      </c>
      <c r="M139" s="87">
        <f>H139-I139</f>
        <v>66</v>
      </c>
      <c r="N139" s="1556"/>
      <c r="O139" s="1557"/>
      <c r="P139" s="1558"/>
      <c r="Q139" s="1556"/>
      <c r="R139" s="1557"/>
      <c r="S139" s="1558"/>
      <c r="T139" s="1306"/>
      <c r="U139" s="1559"/>
      <c r="V139" s="1560"/>
      <c r="W139" s="1306"/>
      <c r="X139" s="173"/>
      <c r="Y139" s="1592"/>
      <c r="AU139" s="1230"/>
      <c r="AZ139" s="1186"/>
      <c r="BA139" s="593"/>
      <c r="BB139" s="1308"/>
      <c r="BC139" s="1308"/>
      <c r="BD139" s="1308"/>
      <c r="BE139" s="1308"/>
      <c r="BF139" s="1308"/>
      <c r="BG139" s="1308"/>
      <c r="BH139" s="1308"/>
      <c r="BI139" s="1308"/>
      <c r="BJ139" s="1308"/>
      <c r="BK139" s="1308"/>
      <c r="BL139" s="1308"/>
      <c r="BM139" s="1308"/>
      <c r="BO139"/>
      <c r="BP139"/>
    </row>
    <row r="140" spans="1:70" s="1191" customFormat="1" ht="24.75" customHeight="1" x14ac:dyDescent="0.2">
      <c r="A140" s="1675" t="s">
        <v>693</v>
      </c>
      <c r="B140" s="1763" t="s">
        <v>271</v>
      </c>
      <c r="C140" s="1494"/>
      <c r="D140" s="476"/>
      <c r="E140" s="476"/>
      <c r="F140" s="551"/>
      <c r="G140" s="1306">
        <v>2</v>
      </c>
      <c r="H140" s="155">
        <f t="shared" si="27"/>
        <v>60</v>
      </c>
      <c r="I140" s="569">
        <f>J140+K140+L140</f>
        <v>27</v>
      </c>
      <c r="J140" s="155">
        <v>18</v>
      </c>
      <c r="K140" s="155"/>
      <c r="L140" s="155">
        <v>9</v>
      </c>
      <c r="M140" s="88">
        <f>H140-I140</f>
        <v>33</v>
      </c>
      <c r="N140" s="1556"/>
      <c r="O140" s="1557"/>
      <c r="P140" s="1558"/>
      <c r="Q140" s="1556"/>
      <c r="R140" s="1557"/>
      <c r="S140" s="1558"/>
      <c r="T140" s="1306"/>
      <c r="U140" s="1559">
        <v>3</v>
      </c>
      <c r="V140" s="1560"/>
      <c r="W140" s="1306"/>
      <c r="X140" s="173"/>
      <c r="Y140" s="1594"/>
      <c r="AU140" s="1230"/>
      <c r="AZ140" s="1186"/>
      <c r="BA140" s="593"/>
      <c r="BB140" s="1308"/>
      <c r="BC140" s="1308"/>
      <c r="BD140" s="1308"/>
      <c r="BE140" s="1308"/>
      <c r="BF140" s="1308"/>
      <c r="BG140" s="1308"/>
      <c r="BH140" s="1308"/>
      <c r="BI140" s="1308"/>
      <c r="BJ140" s="1308"/>
      <c r="BK140" s="1308"/>
      <c r="BL140" s="1308"/>
      <c r="BM140" s="1308"/>
      <c r="BO140"/>
      <c r="BP140"/>
    </row>
    <row r="141" spans="1:70" s="1191" customFormat="1" ht="26.25" customHeight="1" x14ac:dyDescent="0.2">
      <c r="A141" s="1651" t="s">
        <v>694</v>
      </c>
      <c r="B141" s="1763" t="s">
        <v>271</v>
      </c>
      <c r="C141" s="1494"/>
      <c r="D141" s="476" t="s">
        <v>463</v>
      </c>
      <c r="E141" s="476"/>
      <c r="F141" s="551"/>
      <c r="G141" s="1306">
        <v>2</v>
      </c>
      <c r="H141" s="155">
        <f t="shared" si="27"/>
        <v>60</v>
      </c>
      <c r="I141" s="569">
        <f>J141+K141+L141</f>
        <v>27</v>
      </c>
      <c r="J141" s="155">
        <v>18</v>
      </c>
      <c r="K141" s="155"/>
      <c r="L141" s="155">
        <v>9</v>
      </c>
      <c r="M141" s="88">
        <f>H141-I141</f>
        <v>33</v>
      </c>
      <c r="N141" s="1556"/>
      <c r="O141" s="1557"/>
      <c r="P141" s="1558"/>
      <c r="Q141" s="1556"/>
      <c r="R141" s="1557"/>
      <c r="S141" s="1558"/>
      <c r="T141" s="1306"/>
      <c r="U141" s="1559"/>
      <c r="V141" s="1560">
        <v>3</v>
      </c>
      <c r="W141" s="1306"/>
      <c r="X141" s="173"/>
      <c r="Y141" s="1594"/>
      <c r="AU141" s="1230"/>
      <c r="AZ141" s="1186"/>
      <c r="BA141" s="593"/>
      <c r="BB141" s="1308"/>
      <c r="BC141" s="1308"/>
      <c r="BD141" s="1308"/>
      <c r="BE141" s="1308"/>
      <c r="BF141" s="1308"/>
      <c r="BG141" s="1308"/>
      <c r="BH141" s="1308"/>
      <c r="BI141" s="1308"/>
      <c r="BJ141" s="1308"/>
      <c r="BK141" s="1308"/>
      <c r="BL141" s="1308"/>
      <c r="BM141" s="1308"/>
      <c r="BO141"/>
      <c r="BP141"/>
    </row>
    <row r="142" spans="1:70" s="1233" customFormat="1" ht="18.75" customHeight="1" x14ac:dyDescent="0.2">
      <c r="A142" s="1593" t="s">
        <v>690</v>
      </c>
      <c r="B142" s="1767" t="s">
        <v>658</v>
      </c>
      <c r="C142" s="1494"/>
      <c r="D142" s="476"/>
      <c r="E142" s="476"/>
      <c r="F142" s="551"/>
      <c r="G142" s="1349">
        <f>G143+G144</f>
        <v>4</v>
      </c>
      <c r="H142" s="476">
        <f t="shared" si="27"/>
        <v>120</v>
      </c>
      <c r="I142" s="549">
        <f>I143+I144</f>
        <v>54</v>
      </c>
      <c r="J142" s="549">
        <f>J143+J144</f>
        <v>36</v>
      </c>
      <c r="K142" s="549"/>
      <c r="L142" s="549">
        <f>L143+L144</f>
        <v>18</v>
      </c>
      <c r="M142" s="549">
        <f>M143+M144</f>
        <v>66</v>
      </c>
      <c r="N142" s="1556"/>
      <c r="O142" s="1557"/>
      <c r="P142" s="1558"/>
      <c r="Q142" s="1556"/>
      <c r="R142" s="1557"/>
      <c r="S142" s="1558"/>
      <c r="T142" s="1306"/>
      <c r="U142" s="1559"/>
      <c r="V142" s="1560"/>
      <c r="W142" s="1306"/>
      <c r="X142" s="173"/>
      <c r="Y142" s="1594"/>
      <c r="AU142" s="1230"/>
      <c r="BB142" s="1308"/>
      <c r="BC142" s="1308"/>
      <c r="BD142" s="1308"/>
      <c r="BE142" s="1308"/>
      <c r="BF142" s="1308"/>
      <c r="BG142" s="1308"/>
      <c r="BH142" s="1308"/>
      <c r="BI142" s="1308"/>
      <c r="BJ142" s="1308"/>
      <c r="BK142" s="1308"/>
      <c r="BL142" s="1308"/>
      <c r="BM142" s="1308"/>
    </row>
    <row r="143" spans="1:70" s="1191" customFormat="1" ht="18.75" customHeight="1" x14ac:dyDescent="0.2">
      <c r="A143" s="1593" t="s">
        <v>695</v>
      </c>
      <c r="B143" s="1763" t="s">
        <v>279</v>
      </c>
      <c r="C143" s="1494"/>
      <c r="D143" s="476"/>
      <c r="E143" s="476"/>
      <c r="F143" s="551"/>
      <c r="G143" s="1306">
        <v>2</v>
      </c>
      <c r="H143" s="155">
        <f t="shared" si="27"/>
        <v>60</v>
      </c>
      <c r="I143" s="569">
        <f>J143+K143+L143</f>
        <v>27</v>
      </c>
      <c r="J143" s="155">
        <v>18</v>
      </c>
      <c r="K143" s="155"/>
      <c r="L143" s="155">
        <v>9</v>
      </c>
      <c r="M143" s="395">
        <f>H143-I143</f>
        <v>33</v>
      </c>
      <c r="N143" s="1556"/>
      <c r="O143" s="1557"/>
      <c r="P143" s="1558"/>
      <c r="Q143" s="1556"/>
      <c r="R143" s="1557"/>
      <c r="S143" s="1558"/>
      <c r="T143" s="1306"/>
      <c r="U143" s="1559">
        <v>3</v>
      </c>
      <c r="V143" s="1560"/>
      <c r="W143" s="1306"/>
      <c r="X143" s="173"/>
      <c r="Y143" s="1594"/>
      <c r="AU143" s="1230"/>
      <c r="AZ143" s="1186"/>
      <c r="BA143" s="593"/>
      <c r="BB143" s="1308"/>
      <c r="BC143" s="1308"/>
      <c r="BD143" s="1308"/>
      <c r="BE143" s="1308"/>
      <c r="BF143" s="1308"/>
      <c r="BG143" s="1308"/>
      <c r="BH143" s="1308"/>
      <c r="BI143" s="1308"/>
      <c r="BJ143" s="1308"/>
      <c r="BK143" s="1308"/>
      <c r="BL143" s="1308"/>
      <c r="BM143" s="1308"/>
      <c r="BO143"/>
      <c r="BP143"/>
    </row>
    <row r="144" spans="1:70" s="1191" customFormat="1" ht="20.25" customHeight="1" x14ac:dyDescent="0.2">
      <c r="A144" s="1593" t="s">
        <v>696</v>
      </c>
      <c r="B144" s="1763" t="s">
        <v>279</v>
      </c>
      <c r="C144" s="1494"/>
      <c r="D144" s="476" t="s">
        <v>463</v>
      </c>
      <c r="E144" s="476"/>
      <c r="F144" s="551"/>
      <c r="G144" s="1306">
        <v>2</v>
      </c>
      <c r="H144" s="155">
        <f t="shared" si="27"/>
        <v>60</v>
      </c>
      <c r="I144" s="569">
        <f>J144+K144+L144</f>
        <v>27</v>
      </c>
      <c r="J144" s="155">
        <v>18</v>
      </c>
      <c r="K144" s="155"/>
      <c r="L144" s="155">
        <v>9</v>
      </c>
      <c r="M144" s="395">
        <f>H144-I144</f>
        <v>33</v>
      </c>
      <c r="N144" s="1556"/>
      <c r="O144" s="1557"/>
      <c r="P144" s="1558"/>
      <c r="Q144" s="1556"/>
      <c r="R144" s="1557"/>
      <c r="S144" s="1558"/>
      <c r="T144" s="1306"/>
      <c r="U144" s="1559"/>
      <c r="V144" s="1560">
        <v>3</v>
      </c>
      <c r="W144" s="1306"/>
      <c r="X144" s="173"/>
      <c r="Y144" s="1594"/>
      <c r="AU144" s="1230"/>
      <c r="AZ144" s="1186"/>
      <c r="BA144" s="593"/>
      <c r="BB144" s="1308"/>
      <c r="BC144" s="1308"/>
      <c r="BD144" s="1308"/>
      <c r="BE144" s="1308"/>
      <c r="BF144" s="1308"/>
      <c r="BG144" s="1308"/>
      <c r="BH144" s="1308"/>
      <c r="BI144" s="1308"/>
      <c r="BJ144" s="1308"/>
      <c r="BK144" s="1308"/>
      <c r="BL144" s="1308"/>
      <c r="BM144" s="1308"/>
      <c r="BO144"/>
      <c r="BR144" s="1615"/>
    </row>
    <row r="145" spans="1:256" ht="35.25" customHeight="1" x14ac:dyDescent="0.2">
      <c r="A145" s="1593" t="s">
        <v>691</v>
      </c>
      <c r="B145" s="1633" t="s">
        <v>594</v>
      </c>
      <c r="C145" s="1604"/>
      <c r="D145" s="1602"/>
      <c r="E145" s="1602"/>
      <c r="F145" s="1603"/>
      <c r="G145" s="1349">
        <f>G146+G147</f>
        <v>4</v>
      </c>
      <c r="H145" s="476">
        <f>G145*30</f>
        <v>120</v>
      </c>
      <c r="I145" s="549">
        <f>J145+K145+L145</f>
        <v>54</v>
      </c>
      <c r="J145" s="476">
        <v>36</v>
      </c>
      <c r="K145" s="476"/>
      <c r="L145" s="476">
        <v>18</v>
      </c>
      <c r="M145" s="87">
        <f>H145-I145</f>
        <v>66</v>
      </c>
      <c r="N145" s="1556"/>
      <c r="O145" s="1557"/>
      <c r="P145" s="1558"/>
      <c r="Q145" s="1556"/>
      <c r="R145" s="1557"/>
      <c r="S145" s="1558"/>
      <c r="T145" s="1306"/>
      <c r="U145" s="1559"/>
      <c r="V145" s="1560"/>
      <c r="W145" s="1595"/>
      <c r="X145" s="1596"/>
      <c r="Y145" s="1594"/>
      <c r="AU145" s="1250"/>
      <c r="BA145" s="593"/>
    </row>
    <row r="146" spans="1:256" ht="33.75" customHeight="1" x14ac:dyDescent="0.2">
      <c r="A146" s="1593" t="s">
        <v>697</v>
      </c>
      <c r="B146" s="1764" t="s">
        <v>594</v>
      </c>
      <c r="C146" s="1604"/>
      <c r="D146" s="1602"/>
      <c r="E146" s="1602"/>
      <c r="F146" s="1603"/>
      <c r="G146" s="1306">
        <v>2</v>
      </c>
      <c r="H146" s="155">
        <f>G146*30</f>
        <v>60</v>
      </c>
      <c r="I146" s="569">
        <f>J146+K146+L146</f>
        <v>27</v>
      </c>
      <c r="J146" s="155">
        <v>18</v>
      </c>
      <c r="K146" s="155"/>
      <c r="L146" s="155">
        <v>9</v>
      </c>
      <c r="M146" s="88">
        <f>H146-I146</f>
        <v>33</v>
      </c>
      <c r="N146" s="1556"/>
      <c r="O146" s="1557"/>
      <c r="P146" s="1558"/>
      <c r="Q146" s="1556"/>
      <c r="R146" s="1557"/>
      <c r="S146" s="1558"/>
      <c r="T146" s="1306"/>
      <c r="U146" s="1559">
        <v>3</v>
      </c>
      <c r="V146" s="1560"/>
      <c r="W146" s="1595"/>
      <c r="X146" s="1596"/>
      <c r="Y146" s="1594"/>
      <c r="AU146" s="1250"/>
      <c r="BA146" s="593"/>
    </row>
    <row r="147" spans="1:256" ht="33" customHeight="1" x14ac:dyDescent="0.2">
      <c r="A147" s="1593" t="s">
        <v>698</v>
      </c>
      <c r="B147" s="1764" t="s">
        <v>594</v>
      </c>
      <c r="C147" s="1604"/>
      <c r="D147" s="1599" t="s">
        <v>463</v>
      </c>
      <c r="E147" s="1602"/>
      <c r="F147" s="1603"/>
      <c r="G147" s="1306">
        <v>2</v>
      </c>
      <c r="H147" s="155">
        <f>G147*30</f>
        <v>60</v>
      </c>
      <c r="I147" s="569">
        <f>J147+K147+L147</f>
        <v>27</v>
      </c>
      <c r="J147" s="155">
        <v>18</v>
      </c>
      <c r="K147" s="155"/>
      <c r="L147" s="155">
        <v>9</v>
      </c>
      <c r="M147" s="88">
        <f>H147-I147</f>
        <v>33</v>
      </c>
      <c r="N147" s="1556"/>
      <c r="O147" s="1557"/>
      <c r="P147" s="1558"/>
      <c r="Q147" s="1556"/>
      <c r="R147" s="1557"/>
      <c r="S147" s="1558"/>
      <c r="T147" s="1306"/>
      <c r="U147" s="1559"/>
      <c r="V147" s="1560">
        <v>3</v>
      </c>
      <c r="W147" s="1595"/>
      <c r="X147" s="1596"/>
      <c r="Y147" s="1594"/>
      <c r="AU147" s="1250"/>
      <c r="BA147" s="593"/>
    </row>
    <row r="148" spans="1:256" ht="21" customHeight="1" x14ac:dyDescent="0.2">
      <c r="A148" s="1593" t="s">
        <v>699</v>
      </c>
      <c r="B148" s="1633" t="s">
        <v>66</v>
      </c>
      <c r="C148" s="1604"/>
      <c r="D148" s="1599"/>
      <c r="E148" s="1602"/>
      <c r="F148" s="1603"/>
      <c r="G148" s="1683">
        <v>4</v>
      </c>
      <c r="H148" s="1682">
        <f t="shared" ref="H148:M148" si="28">H149+H150</f>
        <v>120</v>
      </c>
      <c r="I148" s="1680">
        <f t="shared" si="28"/>
        <v>54</v>
      </c>
      <c r="J148" s="1682">
        <f t="shared" si="28"/>
        <v>36</v>
      </c>
      <c r="K148" s="1682"/>
      <c r="L148" s="1680">
        <f t="shared" si="28"/>
        <v>18</v>
      </c>
      <c r="M148" s="1681">
        <f t="shared" si="28"/>
        <v>66</v>
      </c>
      <c r="N148" s="1598"/>
      <c r="O148" s="1599"/>
      <c r="P148" s="1616"/>
      <c r="Q148" s="1598"/>
      <c r="R148" s="1599"/>
      <c r="S148" s="1616"/>
      <c r="T148" s="1598"/>
      <c r="U148" s="1599"/>
      <c r="V148" s="1600"/>
      <c r="W148" s="1595"/>
      <c r="X148" s="1596"/>
      <c r="Y148" s="1594"/>
      <c r="AU148" s="1230"/>
      <c r="AZ148" s="1186"/>
      <c r="BA148" s="593"/>
      <c r="BB148" s="1308"/>
      <c r="BC148" s="1308"/>
      <c r="BD148" s="1308"/>
      <c r="BE148" s="1308"/>
      <c r="BF148" s="1308"/>
      <c r="BG148" s="1308"/>
      <c r="BH148" s="1308"/>
      <c r="BI148" s="1308"/>
      <c r="BJ148" s="1308"/>
      <c r="BK148" s="1308"/>
      <c r="BL148" s="1308"/>
      <c r="BM148" s="1308"/>
    </row>
    <row r="149" spans="1:256" ht="18.75" customHeight="1" x14ac:dyDescent="0.2">
      <c r="A149" s="1593" t="s">
        <v>700</v>
      </c>
      <c r="B149" s="1652" t="s">
        <v>66</v>
      </c>
      <c r="C149" s="1650"/>
      <c r="D149" s="1599"/>
      <c r="E149" s="1602"/>
      <c r="F149" s="1603"/>
      <c r="G149" s="1486">
        <v>2</v>
      </c>
      <c r="H149" s="1617">
        <f>G149*30</f>
        <v>60</v>
      </c>
      <c r="I149" s="1618">
        <f>J149+K149+L149</f>
        <v>27</v>
      </c>
      <c r="J149" s="1617">
        <v>18</v>
      </c>
      <c r="K149" s="1619"/>
      <c r="L149" s="1619">
        <v>9</v>
      </c>
      <c r="M149" s="1620">
        <f>H149-I149</f>
        <v>33</v>
      </c>
      <c r="N149" s="1604"/>
      <c r="O149" s="1602"/>
      <c r="P149" s="1621"/>
      <c r="Q149" s="1604"/>
      <c r="R149" s="1602"/>
      <c r="S149" s="1621"/>
      <c r="T149" s="1604"/>
      <c r="U149" s="1602">
        <v>3</v>
      </c>
      <c r="V149" s="1603"/>
      <c r="W149" s="1595"/>
      <c r="X149" s="1596"/>
      <c r="Y149" s="1594"/>
      <c r="AU149" s="1230"/>
      <c r="AZ149" s="1186"/>
      <c r="BA149" s="593"/>
      <c r="BB149" s="1308"/>
      <c r="BC149" s="1308"/>
      <c r="BD149" s="1308"/>
      <c r="BE149" s="1308"/>
      <c r="BF149" s="1308"/>
      <c r="BG149" s="1308"/>
      <c r="BH149" s="1308"/>
      <c r="BI149" s="1308"/>
      <c r="BJ149" s="1308"/>
      <c r="BK149" s="1308"/>
      <c r="BL149" s="1308"/>
      <c r="BM149" s="1308"/>
    </row>
    <row r="150" spans="1:256" ht="21" customHeight="1" x14ac:dyDescent="0.2">
      <c r="A150" s="1593" t="s">
        <v>701</v>
      </c>
      <c r="B150" s="1652" t="s">
        <v>66</v>
      </c>
      <c r="C150" s="1650"/>
      <c r="D150" s="1599" t="s">
        <v>463</v>
      </c>
      <c r="E150" s="1602"/>
      <c r="F150" s="1603"/>
      <c r="G150" s="1487">
        <v>2</v>
      </c>
      <c r="H150" s="1617">
        <f>G150*30</f>
        <v>60</v>
      </c>
      <c r="I150" s="1618">
        <f>J150+K150+L150</f>
        <v>27</v>
      </c>
      <c r="J150" s="1602">
        <v>18</v>
      </c>
      <c r="K150" s="1602"/>
      <c r="L150" s="1602">
        <v>9</v>
      </c>
      <c r="M150" s="1620">
        <f>H150-I150</f>
        <v>33</v>
      </c>
      <c r="N150" s="1595"/>
      <c r="O150" s="1596"/>
      <c r="P150" s="1594"/>
      <c r="Q150" s="1595"/>
      <c r="R150" s="1596"/>
      <c r="S150" s="1594"/>
      <c r="T150" s="1595"/>
      <c r="U150" s="1596"/>
      <c r="V150" s="1601">
        <v>3</v>
      </c>
      <c r="W150" s="1595"/>
      <c r="X150" s="1596"/>
      <c r="Y150" s="1594"/>
      <c r="AU150" s="1230"/>
      <c r="AZ150" s="1186"/>
      <c r="BA150" s="593"/>
      <c r="BB150" s="1308"/>
      <c r="BC150" s="1308"/>
      <c r="BD150" s="1308"/>
      <c r="BE150" s="1308"/>
      <c r="BF150" s="1308"/>
      <c r="BG150" s="1308"/>
      <c r="BH150" s="1308"/>
      <c r="BI150" s="1308"/>
      <c r="BJ150" s="1308"/>
      <c r="BK150" s="1308"/>
      <c r="BL150" s="1308"/>
      <c r="BM150" s="1308"/>
    </row>
    <row r="151" spans="1:256" ht="23.25" customHeight="1" thickBot="1" x14ac:dyDescent="0.25">
      <c r="A151" s="1675" t="s">
        <v>702</v>
      </c>
      <c r="B151" s="1662" t="s">
        <v>501</v>
      </c>
      <c r="C151" s="1676"/>
      <c r="D151" s="1655"/>
      <c r="E151" s="1655"/>
      <c r="F151" s="1677"/>
      <c r="G151" s="1678">
        <v>4</v>
      </c>
      <c r="H151" s="1679">
        <f>G151*30</f>
        <v>120</v>
      </c>
      <c r="I151" s="1654"/>
      <c r="J151" s="1655"/>
      <c r="K151" s="1655"/>
      <c r="L151" s="1655"/>
      <c r="M151" s="1656"/>
      <c r="N151" s="1657"/>
      <c r="O151" s="1658"/>
      <c r="P151" s="1659"/>
      <c r="Q151" s="1657"/>
      <c r="R151" s="1658"/>
      <c r="S151" s="1659"/>
      <c r="T151" s="1657"/>
      <c r="U151" s="1658"/>
      <c r="V151" s="1660"/>
      <c r="W151" s="1657"/>
      <c r="X151" s="1658"/>
      <c r="Y151" s="1594"/>
      <c r="AU151" s="1230"/>
      <c r="AZ151" s="1186"/>
      <c r="BA151" s="593"/>
      <c r="BB151" s="1308"/>
      <c r="BC151" s="1308"/>
      <c r="BD151" s="1308"/>
      <c r="BE151" s="1308"/>
      <c r="BF151" s="1308"/>
      <c r="BG151" s="1308"/>
      <c r="BH151" s="1308"/>
      <c r="BI151" s="1308"/>
      <c r="BJ151" s="1308"/>
      <c r="BK151" s="1308"/>
      <c r="BL151" s="1308"/>
      <c r="BM151" s="1308"/>
    </row>
    <row r="152" spans="1:256" ht="24" customHeight="1" thickBot="1" x14ac:dyDescent="0.25">
      <c r="A152" s="2329" t="s">
        <v>652</v>
      </c>
      <c r="B152" s="2330"/>
      <c r="C152" s="2330"/>
      <c r="D152" s="2330"/>
      <c r="E152" s="2330"/>
      <c r="F152" s="2330"/>
      <c r="G152" s="2330"/>
      <c r="H152" s="2330"/>
      <c r="I152" s="2330"/>
      <c r="J152" s="2330"/>
      <c r="K152" s="2330"/>
      <c r="L152" s="2330"/>
      <c r="M152" s="2330"/>
      <c r="N152" s="2330"/>
      <c r="O152" s="2330"/>
      <c r="P152" s="2330"/>
      <c r="Q152" s="2330"/>
      <c r="R152" s="2330"/>
      <c r="S152" s="2330"/>
      <c r="T152" s="2330"/>
      <c r="U152" s="2330"/>
      <c r="V152" s="2330"/>
      <c r="W152" s="2330"/>
      <c r="X152" s="2331"/>
      <c r="Y152" s="1631"/>
      <c r="AU152" s="1230"/>
      <c r="AZ152" s="1186"/>
      <c r="BA152" s="593"/>
      <c r="BB152" s="1308"/>
      <c r="BC152" s="1308"/>
      <c r="BD152" s="1308"/>
      <c r="BE152" s="1308"/>
      <c r="BF152" s="1308"/>
      <c r="BG152" s="1308"/>
      <c r="BH152" s="1308"/>
      <c r="BI152" s="1308"/>
      <c r="BJ152" s="1308"/>
      <c r="BK152" s="1308"/>
      <c r="BL152" s="1308"/>
      <c r="BM152" s="1308"/>
    </row>
    <row r="153" spans="1:256" ht="38.25" customHeight="1" thickBot="1" x14ac:dyDescent="0.25">
      <c r="A153" s="1622" t="s">
        <v>551</v>
      </c>
      <c r="B153" s="1622" t="s">
        <v>712</v>
      </c>
      <c r="C153" s="1623"/>
      <c r="D153" s="1624"/>
      <c r="E153" s="1624"/>
      <c r="F153" s="1625"/>
      <c r="G153" s="1495">
        <v>6</v>
      </c>
      <c r="H153" s="1495">
        <f t="shared" ref="H153:M153" si="29">H154+H155</f>
        <v>360</v>
      </c>
      <c r="I153" s="1495">
        <f t="shared" si="29"/>
        <v>120</v>
      </c>
      <c r="J153" s="1495">
        <f t="shared" si="29"/>
        <v>60</v>
      </c>
      <c r="K153" s="1495">
        <f t="shared" si="29"/>
        <v>0</v>
      </c>
      <c r="L153" s="1495">
        <f t="shared" si="29"/>
        <v>60</v>
      </c>
      <c r="M153" s="1495">
        <f t="shared" si="29"/>
        <v>240</v>
      </c>
      <c r="N153" s="1626"/>
      <c r="O153" s="1627"/>
      <c r="P153" s="1628"/>
      <c r="Q153" s="1626"/>
      <c r="R153" s="1627"/>
      <c r="S153" s="1628"/>
      <c r="T153" s="1626"/>
      <c r="U153" s="1627"/>
      <c r="V153" s="1629"/>
      <c r="W153" s="1630">
        <v>4</v>
      </c>
      <c r="X153" s="1612"/>
      <c r="Y153" s="1631"/>
      <c r="AU153" s="1230"/>
      <c r="AZ153" s="1186"/>
      <c r="BA153" s="593"/>
      <c r="BB153" s="1308"/>
      <c r="BC153" s="1308"/>
      <c r="BD153" s="1308"/>
      <c r="BE153" s="1308"/>
      <c r="BF153" s="1308"/>
      <c r="BG153" s="1308"/>
      <c r="BH153" s="1308"/>
      <c r="BI153" s="1308"/>
      <c r="BJ153" s="1308"/>
      <c r="BK153" s="1308"/>
      <c r="BL153" s="1308"/>
      <c r="BM153" s="1308"/>
    </row>
    <row r="154" spans="1:256" s="1191" customFormat="1" ht="33.75" customHeight="1" x14ac:dyDescent="0.2">
      <c r="A154" s="1593" t="s">
        <v>703</v>
      </c>
      <c r="B154" s="1498" t="s">
        <v>563</v>
      </c>
      <c r="C154" s="1241"/>
      <c r="D154" s="80">
        <v>7</v>
      </c>
      <c r="E154" s="476"/>
      <c r="F154" s="551"/>
      <c r="G154" s="1349">
        <v>6</v>
      </c>
      <c r="H154" s="476">
        <f>G154*30</f>
        <v>180</v>
      </c>
      <c r="I154" s="549">
        <f>J154+K154+L154</f>
        <v>60</v>
      </c>
      <c r="J154" s="476">
        <v>30</v>
      </c>
      <c r="K154" s="476"/>
      <c r="L154" s="476">
        <v>30</v>
      </c>
      <c r="M154" s="1561">
        <f>H154-I154</f>
        <v>120</v>
      </c>
      <c r="N154" s="1556"/>
      <c r="O154" s="1557"/>
      <c r="P154" s="1558"/>
      <c r="Q154" s="1556"/>
      <c r="R154" s="1557"/>
      <c r="S154" s="1558"/>
      <c r="T154" s="1306"/>
      <c r="U154" s="1559"/>
      <c r="V154" s="1560"/>
      <c r="W154" s="1306">
        <v>4</v>
      </c>
      <c r="X154" s="173"/>
      <c r="Y154" s="1594"/>
      <c r="AU154" s="1230"/>
      <c r="AZ154" s="1186"/>
      <c r="BA154" s="593"/>
      <c r="BB154" s="1308"/>
      <c r="BC154" s="1308"/>
      <c r="BD154" s="1308"/>
      <c r="BE154" s="1308"/>
      <c r="BF154" s="1308"/>
      <c r="BG154" s="1308"/>
      <c r="BH154" s="1308"/>
      <c r="BI154" s="1308"/>
      <c r="BJ154" s="1308"/>
      <c r="BK154" s="1308"/>
      <c r="BL154" s="1308"/>
      <c r="BM154" s="1308"/>
    </row>
    <row r="155" spans="1:256" ht="30.75" customHeight="1" x14ac:dyDescent="0.2">
      <c r="A155" s="1593" t="s">
        <v>704</v>
      </c>
      <c r="B155" s="1769" t="s">
        <v>595</v>
      </c>
      <c r="C155" s="261"/>
      <c r="D155" s="80">
        <v>7</v>
      </c>
      <c r="E155" s="15"/>
      <c r="F155" s="313"/>
      <c r="G155" s="676">
        <v>6</v>
      </c>
      <c r="H155" s="85">
        <f>G155*30</f>
        <v>180</v>
      </c>
      <c r="I155" s="265">
        <f>J155+L155+K155</f>
        <v>60</v>
      </c>
      <c r="J155" s="476">
        <v>30</v>
      </c>
      <c r="K155" s="476"/>
      <c r="L155" s="476">
        <v>30</v>
      </c>
      <c r="M155" s="1435">
        <f>H155-I155</f>
        <v>120</v>
      </c>
      <c r="N155" s="159"/>
      <c r="O155" s="15"/>
      <c r="P155" s="19"/>
      <c r="Q155" s="261"/>
      <c r="R155" s="15"/>
      <c r="S155" s="19"/>
      <c r="T155" s="261"/>
      <c r="U155" s="15"/>
      <c r="V155" s="19"/>
      <c r="W155" s="261">
        <v>4</v>
      </c>
      <c r="X155" s="15"/>
      <c r="Y155" s="1594"/>
      <c r="Z155" s="272"/>
      <c r="AA155" s="272"/>
      <c r="AB155" s="272"/>
      <c r="AC155" s="1339"/>
      <c r="AD155" s="1339"/>
      <c r="AE155" s="1339"/>
      <c r="AF155" s="1339"/>
      <c r="AG155" s="1339"/>
      <c r="AH155" s="1339"/>
      <c r="AI155" s="1339"/>
      <c r="AJ155" s="1339"/>
      <c r="AK155" s="1339"/>
      <c r="AL155" s="1339"/>
      <c r="AM155" s="1339"/>
      <c r="AN155" s="1339"/>
      <c r="AO155" s="1339"/>
      <c r="AP155" s="1339"/>
      <c r="AQ155" s="1339"/>
      <c r="AR155" s="1339"/>
      <c r="AS155" s="1339"/>
      <c r="AT155" s="1339"/>
      <c r="AU155" s="1230"/>
      <c r="AV155" s="1339"/>
      <c r="AW155" s="1339"/>
      <c r="AX155" s="1339"/>
      <c r="AY155" s="1339"/>
      <c r="AZ155" s="1339"/>
      <c r="BA155" s="593"/>
      <c r="BB155" s="1632"/>
      <c r="BC155" s="1632"/>
      <c r="BD155" s="1632"/>
      <c r="BE155" s="1632"/>
      <c r="BF155" s="1632"/>
      <c r="BG155" s="1632"/>
      <c r="BH155" s="1632"/>
      <c r="BI155" s="1632"/>
      <c r="BJ155" s="1632"/>
      <c r="BK155" s="1632"/>
      <c r="BL155" s="1632"/>
      <c r="BM155" s="1632"/>
      <c r="BN155" s="1339"/>
      <c r="BO155" s="1339"/>
      <c r="BP155" s="1339"/>
      <c r="BQ155" s="1339"/>
      <c r="BR155" s="1339"/>
      <c r="BS155" s="1339"/>
      <c r="BT155" s="1339"/>
      <c r="BU155" s="1339"/>
      <c r="BV155" s="1339"/>
      <c r="BW155" s="1339"/>
      <c r="BX155" s="1339"/>
      <c r="BY155" s="1339"/>
      <c r="BZ155" s="1339"/>
      <c r="CA155" s="1339"/>
      <c r="CB155" s="1339"/>
      <c r="CC155" s="1339"/>
      <c r="CD155" s="1339"/>
      <c r="CE155" s="1339"/>
      <c r="CF155" s="1339"/>
      <c r="CG155" s="1339"/>
      <c r="CH155" s="1339"/>
      <c r="CI155" s="1339"/>
      <c r="CJ155" s="1339"/>
      <c r="CK155" s="1339"/>
      <c r="CL155" s="1339"/>
      <c r="CM155" s="1339"/>
      <c r="CN155" s="1339"/>
      <c r="CO155" s="1339"/>
      <c r="CP155" s="1339"/>
      <c r="CQ155" s="1339"/>
      <c r="CR155" s="1339"/>
      <c r="CS155" s="1339"/>
      <c r="CT155" s="1339"/>
      <c r="CU155" s="1339"/>
      <c r="CV155" s="1339"/>
      <c r="CW155" s="1339"/>
      <c r="CX155" s="1339"/>
      <c r="CY155" s="1339"/>
      <c r="CZ155" s="1339"/>
      <c r="DA155" s="1339"/>
      <c r="DB155" s="1339"/>
      <c r="DC155" s="1339"/>
      <c r="DD155" s="1339"/>
      <c r="DE155" s="1339"/>
      <c r="DF155" s="1339"/>
      <c r="DG155" s="1339"/>
      <c r="DH155" s="1339"/>
      <c r="DI155" s="1339"/>
      <c r="DJ155" s="1339"/>
      <c r="DK155" s="1339"/>
      <c r="DL155" s="1339"/>
      <c r="DM155" s="1339"/>
      <c r="DN155" s="1339"/>
      <c r="DO155" s="1339"/>
      <c r="DP155" s="1339"/>
      <c r="DQ155" s="1339"/>
      <c r="DR155" s="1339"/>
      <c r="DS155" s="1339"/>
      <c r="DT155" s="1339"/>
      <c r="DU155" s="1339"/>
      <c r="DV155" s="1339"/>
      <c r="DW155" s="1339"/>
      <c r="DX155" s="1339"/>
      <c r="DY155" s="1339"/>
      <c r="DZ155" s="1339"/>
      <c r="EA155" s="1339"/>
      <c r="EB155" s="1339"/>
      <c r="EC155" s="1339"/>
      <c r="ED155" s="1339"/>
      <c r="EE155" s="1339"/>
      <c r="EF155" s="1339"/>
      <c r="EG155" s="1339"/>
      <c r="EH155" s="1339"/>
      <c r="EI155" s="1339"/>
      <c r="EJ155" s="1339"/>
      <c r="EK155" s="1339"/>
      <c r="EL155" s="1339"/>
      <c r="EM155" s="1339"/>
      <c r="EN155" s="1339"/>
      <c r="EO155" s="1339"/>
      <c r="EP155" s="1339"/>
      <c r="EQ155" s="1339"/>
      <c r="ER155" s="1339"/>
      <c r="ES155" s="1339"/>
      <c r="ET155" s="1339"/>
      <c r="EU155" s="1339"/>
      <c r="EV155" s="1339"/>
      <c r="EW155" s="1339"/>
      <c r="EX155" s="1339"/>
      <c r="EY155" s="1339"/>
      <c r="EZ155" s="1339"/>
      <c r="FA155" s="1339"/>
      <c r="FB155" s="1339"/>
      <c r="FC155" s="1339"/>
      <c r="FD155" s="1339"/>
      <c r="FE155" s="1339"/>
      <c r="FF155" s="1339"/>
      <c r="FG155" s="1339"/>
      <c r="FH155" s="1339"/>
      <c r="FI155" s="1339"/>
      <c r="FJ155" s="1339"/>
      <c r="FK155" s="1339"/>
      <c r="FL155" s="1339"/>
      <c r="FM155" s="1339"/>
      <c r="FN155" s="1339"/>
      <c r="FO155" s="1339"/>
      <c r="FP155" s="1339"/>
      <c r="FQ155" s="1339"/>
      <c r="FR155" s="1339"/>
      <c r="FS155" s="1339"/>
      <c r="FT155" s="1339"/>
      <c r="FU155" s="1339"/>
      <c r="FV155" s="1339"/>
      <c r="FW155" s="1339"/>
      <c r="FX155" s="1339"/>
      <c r="FY155" s="1339"/>
      <c r="FZ155" s="1339"/>
      <c r="GA155" s="1339"/>
      <c r="GB155" s="1339"/>
      <c r="GC155" s="1339"/>
      <c r="GD155" s="1339"/>
      <c r="GE155" s="1339"/>
      <c r="GF155" s="1339"/>
      <c r="GG155" s="1339"/>
      <c r="GH155" s="1339"/>
      <c r="GI155" s="1339"/>
      <c r="GJ155" s="1339"/>
      <c r="GK155" s="1339"/>
      <c r="GL155" s="1339"/>
      <c r="GM155" s="1339"/>
      <c r="GN155" s="1339"/>
      <c r="GO155" s="1339"/>
      <c r="GP155" s="1339"/>
      <c r="GQ155" s="1339"/>
      <c r="GR155" s="1339"/>
      <c r="GS155" s="1339"/>
      <c r="GT155" s="1339"/>
      <c r="GU155" s="1339"/>
      <c r="GV155" s="1339"/>
      <c r="GW155" s="1339"/>
      <c r="GX155" s="1339"/>
      <c r="GY155" s="1339"/>
      <c r="GZ155" s="1339"/>
      <c r="HA155" s="1339"/>
      <c r="HB155" s="1339"/>
      <c r="HC155" s="1339"/>
      <c r="HD155" s="1339"/>
      <c r="HE155" s="1339"/>
      <c r="HF155" s="1339"/>
      <c r="HG155" s="1339"/>
      <c r="HH155" s="1339"/>
      <c r="HI155" s="1339"/>
      <c r="HJ155" s="1339"/>
      <c r="HK155" s="1339"/>
      <c r="HL155" s="1339"/>
      <c r="HM155" s="1339"/>
      <c r="HN155" s="1339"/>
      <c r="HO155" s="1339"/>
      <c r="HP155" s="1339"/>
      <c r="HQ155" s="1339"/>
      <c r="HR155" s="1339"/>
      <c r="HS155" s="1339"/>
      <c r="HT155" s="1339"/>
      <c r="HU155" s="1339"/>
      <c r="HV155" s="1339"/>
      <c r="HW155" s="1339"/>
      <c r="HX155" s="1339"/>
      <c r="HY155" s="1339"/>
      <c r="HZ155" s="1339"/>
      <c r="IA155" s="1339"/>
      <c r="IB155" s="1339"/>
      <c r="IC155" s="1339"/>
      <c r="ID155" s="1339"/>
      <c r="IE155" s="1339"/>
      <c r="IF155" s="1339"/>
      <c r="IG155" s="1339"/>
      <c r="IH155" s="1339"/>
      <c r="II155" s="1339"/>
      <c r="IJ155" s="1339"/>
      <c r="IK155" s="1339"/>
      <c r="IL155" s="1339"/>
      <c r="IM155" s="1339"/>
      <c r="IN155" s="1339"/>
      <c r="IO155" s="1339"/>
      <c r="IP155" s="1339"/>
      <c r="IQ155" s="1339"/>
      <c r="IR155" s="1339"/>
      <c r="IS155" s="1339"/>
      <c r="IT155" s="1339"/>
      <c r="IU155" s="1339"/>
      <c r="IV155" s="1339"/>
    </row>
    <row r="156" spans="1:256" ht="21.75" customHeight="1" thickBot="1" x14ac:dyDescent="0.25">
      <c r="A156" s="1593" t="s">
        <v>705</v>
      </c>
      <c r="B156" s="1662" t="s">
        <v>501</v>
      </c>
      <c r="C156" s="1598"/>
      <c r="D156" s="80">
        <v>7</v>
      </c>
      <c r="E156" s="1602"/>
      <c r="F156" s="1603"/>
      <c r="G156" s="1349">
        <v>6</v>
      </c>
      <c r="H156" s="476">
        <f>G156*30</f>
        <v>180</v>
      </c>
      <c r="I156" s="549"/>
      <c r="J156" s="476"/>
      <c r="K156" s="476"/>
      <c r="L156" s="476"/>
      <c r="M156" s="1561"/>
      <c r="N156" s="1556"/>
      <c r="O156" s="1557"/>
      <c r="P156" s="1558"/>
      <c r="Q156" s="1556"/>
      <c r="R156" s="1557"/>
      <c r="S156" s="1558"/>
      <c r="T156" s="1306"/>
      <c r="U156" s="1559"/>
      <c r="V156" s="1560"/>
      <c r="W156" s="261">
        <v>4</v>
      </c>
      <c r="X156" s="173"/>
      <c r="Y156" s="1594"/>
      <c r="Z156" s="272"/>
      <c r="AA156" s="272"/>
      <c r="AB156" s="272"/>
      <c r="AC156" s="1339"/>
      <c r="AD156" s="1339"/>
      <c r="AE156" s="1339"/>
      <c r="AF156" s="1339"/>
      <c r="AG156" s="1339"/>
      <c r="AH156" s="1339"/>
      <c r="AI156" s="1339"/>
      <c r="AJ156" s="1339"/>
      <c r="AK156" s="1339"/>
      <c r="AL156" s="1339"/>
      <c r="AM156" s="1339"/>
      <c r="AN156" s="1339"/>
      <c r="AO156" s="1339"/>
      <c r="AP156" s="1339"/>
      <c r="AQ156" s="1339"/>
      <c r="AR156" s="1339"/>
      <c r="AS156" s="1339"/>
      <c r="AT156" s="1339"/>
      <c r="AU156" s="1230"/>
      <c r="AV156" s="1339"/>
      <c r="AW156" s="1339"/>
      <c r="AX156" s="1339"/>
      <c r="AY156" s="1339"/>
      <c r="AZ156" s="1339"/>
      <c r="BA156" s="593"/>
      <c r="BB156" s="1632"/>
      <c r="BC156" s="1632"/>
      <c r="BD156" s="1632"/>
      <c r="BE156" s="1632"/>
      <c r="BF156" s="1632"/>
      <c r="BG156" s="1632"/>
      <c r="BH156" s="1632"/>
      <c r="BI156" s="1632"/>
      <c r="BJ156" s="1632"/>
      <c r="BK156" s="1632"/>
      <c r="BL156" s="1632"/>
      <c r="BM156" s="1632"/>
      <c r="BN156" s="1339"/>
      <c r="BO156" s="1339"/>
      <c r="BP156" s="1339"/>
      <c r="BQ156" s="1339"/>
      <c r="BR156" s="1339"/>
      <c r="BS156" s="1339"/>
      <c r="BT156" s="1339"/>
      <c r="BU156" s="1339"/>
      <c r="BV156" s="1339"/>
      <c r="BW156" s="1339"/>
      <c r="BX156" s="1339"/>
      <c r="BY156" s="1339"/>
      <c r="BZ156" s="1339"/>
      <c r="CA156" s="1339"/>
      <c r="CB156" s="1339"/>
      <c r="CC156" s="1339"/>
      <c r="CD156" s="1339"/>
      <c r="CE156" s="1339"/>
      <c r="CF156" s="1339"/>
      <c r="CG156" s="1339"/>
      <c r="CH156" s="1339"/>
      <c r="CI156" s="1339"/>
      <c r="CJ156" s="1339"/>
      <c r="CK156" s="1339"/>
      <c r="CL156" s="1339"/>
      <c r="CM156" s="1339"/>
      <c r="CN156" s="1339"/>
      <c r="CO156" s="1339"/>
      <c r="CP156" s="1339"/>
      <c r="CQ156" s="1339"/>
      <c r="CR156" s="1339"/>
      <c r="CS156" s="1339"/>
      <c r="CT156" s="1339"/>
      <c r="CU156" s="1339"/>
      <c r="CV156" s="1339"/>
      <c r="CW156" s="1339"/>
      <c r="CX156" s="1339"/>
      <c r="CY156" s="1339"/>
      <c r="CZ156" s="1339"/>
      <c r="DA156" s="1339"/>
      <c r="DB156" s="1339"/>
      <c r="DC156" s="1339"/>
      <c r="DD156" s="1339"/>
      <c r="DE156" s="1339"/>
      <c r="DF156" s="1339"/>
      <c r="DG156" s="1339"/>
      <c r="DH156" s="1339"/>
      <c r="DI156" s="1339"/>
      <c r="DJ156" s="1339"/>
      <c r="DK156" s="1339"/>
      <c r="DL156" s="1339"/>
      <c r="DM156" s="1339"/>
      <c r="DN156" s="1339"/>
      <c r="DO156" s="1339"/>
      <c r="DP156" s="1339"/>
      <c r="DQ156" s="1339"/>
      <c r="DR156" s="1339"/>
      <c r="DS156" s="1339"/>
      <c r="DT156" s="1339"/>
      <c r="DU156" s="1339"/>
      <c r="DV156" s="1339"/>
      <c r="DW156" s="1339"/>
      <c r="DX156" s="1339"/>
      <c r="DY156" s="1339"/>
      <c r="DZ156" s="1339"/>
      <c r="EA156" s="1339"/>
      <c r="EB156" s="1339"/>
      <c r="EC156" s="1339"/>
      <c r="ED156" s="1339"/>
      <c r="EE156" s="1339"/>
      <c r="EF156" s="1339"/>
      <c r="EG156" s="1339"/>
      <c r="EH156" s="1339"/>
      <c r="EI156" s="1339"/>
      <c r="EJ156" s="1339"/>
      <c r="EK156" s="1339"/>
      <c r="EL156" s="1339"/>
      <c r="EM156" s="1339"/>
      <c r="EN156" s="1339"/>
      <c r="EO156" s="1339"/>
      <c r="EP156" s="1339"/>
      <c r="EQ156" s="1339"/>
      <c r="ER156" s="1339"/>
      <c r="ES156" s="1339"/>
      <c r="ET156" s="1339"/>
      <c r="EU156" s="1339"/>
      <c r="EV156" s="1339"/>
      <c r="EW156" s="1339"/>
      <c r="EX156" s="1339"/>
      <c r="EY156" s="1339"/>
      <c r="EZ156" s="1339"/>
      <c r="FA156" s="1339"/>
      <c r="FB156" s="1339"/>
      <c r="FC156" s="1339"/>
      <c r="FD156" s="1339"/>
      <c r="FE156" s="1339"/>
      <c r="FF156" s="1339"/>
      <c r="FG156" s="1339"/>
      <c r="FH156" s="1339"/>
      <c r="FI156" s="1339"/>
      <c r="FJ156" s="1339"/>
      <c r="FK156" s="1339"/>
      <c r="FL156" s="1339"/>
      <c r="FM156" s="1339"/>
      <c r="FN156" s="1339"/>
      <c r="FO156" s="1339"/>
      <c r="FP156" s="1339"/>
      <c r="FQ156" s="1339"/>
      <c r="FR156" s="1339"/>
      <c r="FS156" s="1339"/>
      <c r="FT156" s="1339"/>
      <c r="FU156" s="1339"/>
      <c r="FV156" s="1339"/>
      <c r="FW156" s="1339"/>
      <c r="FX156" s="1339"/>
      <c r="FY156" s="1339"/>
      <c r="FZ156" s="1339"/>
      <c r="GA156" s="1339"/>
      <c r="GB156" s="1339"/>
      <c r="GC156" s="1339"/>
      <c r="GD156" s="1339"/>
      <c r="GE156" s="1339"/>
      <c r="GF156" s="1339"/>
      <c r="GG156" s="1339"/>
      <c r="GH156" s="1339"/>
      <c r="GI156" s="1339"/>
      <c r="GJ156" s="1339"/>
      <c r="GK156" s="1339"/>
      <c r="GL156" s="1339"/>
      <c r="GM156" s="1339"/>
      <c r="GN156" s="1339"/>
      <c r="GO156" s="1339"/>
      <c r="GP156" s="1339"/>
      <c r="GQ156" s="1339"/>
      <c r="GR156" s="1339"/>
      <c r="GS156" s="1339"/>
      <c r="GT156" s="1339"/>
      <c r="GU156" s="1339"/>
      <c r="GV156" s="1339"/>
      <c r="GW156" s="1339"/>
      <c r="GX156" s="1339"/>
      <c r="GY156" s="1339"/>
      <c r="GZ156" s="1339"/>
      <c r="HA156" s="1339"/>
      <c r="HB156" s="1339"/>
      <c r="HC156" s="1339"/>
      <c r="HD156" s="1339"/>
      <c r="HE156" s="1339"/>
      <c r="HF156" s="1339"/>
      <c r="HG156" s="1339"/>
      <c r="HH156" s="1339"/>
      <c r="HI156" s="1339"/>
      <c r="HJ156" s="1339"/>
      <c r="HK156" s="1339"/>
      <c r="HL156" s="1339"/>
      <c r="HM156" s="1339"/>
      <c r="HN156" s="1339"/>
      <c r="HO156" s="1339"/>
      <c r="HP156" s="1339"/>
      <c r="HQ156" s="1339"/>
      <c r="HR156" s="1339"/>
      <c r="HS156" s="1339"/>
      <c r="HT156" s="1339"/>
      <c r="HU156" s="1339"/>
      <c r="HV156" s="1339"/>
      <c r="HW156" s="1339"/>
      <c r="HX156" s="1339"/>
      <c r="HY156" s="1339"/>
      <c r="HZ156" s="1339"/>
      <c r="IA156" s="1339"/>
      <c r="IB156" s="1339"/>
      <c r="IC156" s="1339"/>
      <c r="ID156" s="1339"/>
      <c r="IE156" s="1339"/>
      <c r="IF156" s="1339"/>
      <c r="IG156" s="1339"/>
      <c r="IH156" s="1339"/>
      <c r="II156" s="1339"/>
      <c r="IJ156" s="1339"/>
      <c r="IK156" s="1339"/>
      <c r="IL156" s="1339"/>
      <c r="IM156" s="1339"/>
      <c r="IN156" s="1339"/>
      <c r="IO156" s="1339"/>
      <c r="IP156" s="1339"/>
      <c r="IQ156" s="1339"/>
      <c r="IR156" s="1339"/>
      <c r="IS156" s="1339"/>
      <c r="IT156" s="1339"/>
      <c r="IU156" s="1339"/>
      <c r="IV156" s="1339"/>
    </row>
    <row r="157" spans="1:256" ht="21.75" customHeight="1" thickBot="1" x14ac:dyDescent="0.25">
      <c r="A157" s="2329" t="s">
        <v>653</v>
      </c>
      <c r="B157" s="2330"/>
      <c r="C157" s="2330"/>
      <c r="D157" s="2330"/>
      <c r="E157" s="2330"/>
      <c r="F157" s="2330"/>
      <c r="G157" s="2330"/>
      <c r="H157" s="2330"/>
      <c r="I157" s="2330"/>
      <c r="J157" s="2330"/>
      <c r="K157" s="2330"/>
      <c r="L157" s="2330"/>
      <c r="M157" s="2330"/>
      <c r="N157" s="2330"/>
      <c r="O157" s="2330"/>
      <c r="P157" s="2330"/>
      <c r="Q157" s="2330"/>
      <c r="R157" s="2330"/>
      <c r="S157" s="2330"/>
      <c r="T157" s="2330"/>
      <c r="U157" s="2330"/>
      <c r="V157" s="2330"/>
      <c r="W157" s="2330"/>
      <c r="X157" s="2332"/>
      <c r="Y157" s="1594"/>
      <c r="Z157" s="272"/>
      <c r="AA157" s="272"/>
      <c r="AB157" s="272"/>
      <c r="AC157" s="1339"/>
      <c r="AD157" s="1339"/>
      <c r="AE157" s="1339"/>
      <c r="AF157" s="1339"/>
      <c r="AG157" s="1339"/>
      <c r="AH157" s="1339"/>
      <c r="AI157" s="1339"/>
      <c r="AJ157" s="1339"/>
      <c r="AK157" s="1339"/>
      <c r="AL157" s="1339"/>
      <c r="AM157" s="1339"/>
      <c r="AN157" s="1339"/>
      <c r="AO157" s="1339"/>
      <c r="AP157" s="1339"/>
      <c r="AQ157" s="1339"/>
      <c r="AR157" s="1339"/>
      <c r="AS157" s="1339"/>
      <c r="AT157" s="1339"/>
      <c r="AU157" s="1230"/>
      <c r="AV157" s="1339"/>
      <c r="AW157" s="1339"/>
      <c r="AX157" s="1339"/>
      <c r="AY157" s="1339"/>
      <c r="AZ157" s="1339"/>
      <c r="BA157" s="593"/>
      <c r="BB157" s="1632"/>
      <c r="BC157" s="1632"/>
      <c r="BD157" s="1632"/>
      <c r="BE157" s="1632"/>
      <c r="BF157" s="1632"/>
      <c r="BG157" s="1632"/>
      <c r="BH157" s="1632"/>
      <c r="BI157" s="1632"/>
      <c r="BJ157" s="1632"/>
      <c r="BK157" s="1632"/>
      <c r="BL157" s="1632"/>
      <c r="BM157" s="1632"/>
      <c r="BN157" s="1339"/>
      <c r="BO157" s="1339"/>
      <c r="BP157" s="1339"/>
      <c r="BQ157" s="1339"/>
      <c r="BR157" s="1339"/>
      <c r="BS157" s="1339"/>
      <c r="BT157" s="1339"/>
      <c r="BU157" s="1339"/>
      <c r="BV157" s="1339"/>
      <c r="BW157" s="1339"/>
      <c r="BX157" s="1339"/>
      <c r="BY157" s="1339"/>
      <c r="BZ157" s="1339"/>
      <c r="CA157" s="1339"/>
      <c r="CB157" s="1339"/>
      <c r="CC157" s="1339"/>
      <c r="CD157" s="1339"/>
      <c r="CE157" s="1339"/>
      <c r="CF157" s="1339"/>
      <c r="CG157" s="1339"/>
      <c r="CH157" s="1339"/>
      <c r="CI157" s="1339"/>
      <c r="CJ157" s="1339"/>
      <c r="CK157" s="1339"/>
      <c r="CL157" s="1339"/>
      <c r="CM157" s="1339"/>
      <c r="CN157" s="1339"/>
      <c r="CO157" s="1339"/>
      <c r="CP157" s="1339"/>
      <c r="CQ157" s="1339"/>
      <c r="CR157" s="1339"/>
      <c r="CS157" s="1339"/>
      <c r="CT157" s="1339"/>
      <c r="CU157" s="1339"/>
      <c r="CV157" s="1339"/>
      <c r="CW157" s="1339"/>
      <c r="CX157" s="1339"/>
      <c r="CY157" s="1339"/>
      <c r="CZ157" s="1339"/>
      <c r="DA157" s="1339"/>
      <c r="DB157" s="1339"/>
      <c r="DC157" s="1339"/>
      <c r="DD157" s="1339"/>
      <c r="DE157" s="1339"/>
      <c r="DF157" s="1339"/>
      <c r="DG157" s="1339"/>
      <c r="DH157" s="1339"/>
      <c r="DI157" s="1339"/>
      <c r="DJ157" s="1339"/>
      <c r="DK157" s="1339"/>
      <c r="DL157" s="1339"/>
      <c r="DM157" s="1339"/>
      <c r="DN157" s="1339"/>
      <c r="DO157" s="1339"/>
      <c r="DP157" s="1339"/>
      <c r="DQ157" s="1339"/>
      <c r="DR157" s="1339"/>
      <c r="DS157" s="1339"/>
      <c r="DT157" s="1339"/>
      <c r="DU157" s="1339"/>
      <c r="DV157" s="1339"/>
      <c r="DW157" s="1339"/>
      <c r="DX157" s="1339"/>
      <c r="DY157" s="1339"/>
      <c r="DZ157" s="1339"/>
      <c r="EA157" s="1339"/>
      <c r="EB157" s="1339"/>
      <c r="EC157" s="1339"/>
      <c r="ED157" s="1339"/>
      <c r="EE157" s="1339"/>
      <c r="EF157" s="1339"/>
      <c r="EG157" s="1339"/>
      <c r="EH157" s="1339"/>
      <c r="EI157" s="1339"/>
      <c r="EJ157" s="1339"/>
      <c r="EK157" s="1339"/>
      <c r="EL157" s="1339"/>
      <c r="EM157" s="1339"/>
      <c r="EN157" s="1339"/>
      <c r="EO157" s="1339"/>
      <c r="EP157" s="1339"/>
      <c r="EQ157" s="1339"/>
      <c r="ER157" s="1339"/>
      <c r="ES157" s="1339"/>
      <c r="ET157" s="1339"/>
      <c r="EU157" s="1339"/>
      <c r="EV157" s="1339"/>
      <c r="EW157" s="1339"/>
      <c r="EX157" s="1339"/>
      <c r="EY157" s="1339"/>
      <c r="EZ157" s="1339"/>
      <c r="FA157" s="1339"/>
      <c r="FB157" s="1339"/>
      <c r="FC157" s="1339"/>
      <c r="FD157" s="1339"/>
      <c r="FE157" s="1339"/>
      <c r="FF157" s="1339"/>
      <c r="FG157" s="1339"/>
      <c r="FH157" s="1339"/>
      <c r="FI157" s="1339"/>
      <c r="FJ157" s="1339"/>
      <c r="FK157" s="1339"/>
      <c r="FL157" s="1339"/>
      <c r="FM157" s="1339"/>
      <c r="FN157" s="1339"/>
      <c r="FO157" s="1339"/>
      <c r="FP157" s="1339"/>
      <c r="FQ157" s="1339"/>
      <c r="FR157" s="1339"/>
      <c r="FS157" s="1339"/>
      <c r="FT157" s="1339"/>
      <c r="FU157" s="1339"/>
      <c r="FV157" s="1339"/>
      <c r="FW157" s="1339"/>
      <c r="FX157" s="1339"/>
      <c r="FY157" s="1339"/>
      <c r="FZ157" s="1339"/>
      <c r="GA157" s="1339"/>
      <c r="GB157" s="1339"/>
      <c r="GC157" s="1339"/>
      <c r="GD157" s="1339"/>
      <c r="GE157" s="1339"/>
      <c r="GF157" s="1339"/>
      <c r="GG157" s="1339"/>
      <c r="GH157" s="1339"/>
      <c r="GI157" s="1339"/>
      <c r="GJ157" s="1339"/>
      <c r="GK157" s="1339"/>
      <c r="GL157" s="1339"/>
      <c r="GM157" s="1339"/>
      <c r="GN157" s="1339"/>
      <c r="GO157" s="1339"/>
      <c r="GP157" s="1339"/>
      <c r="GQ157" s="1339"/>
      <c r="GR157" s="1339"/>
      <c r="GS157" s="1339"/>
      <c r="GT157" s="1339"/>
      <c r="GU157" s="1339"/>
      <c r="GV157" s="1339"/>
      <c r="GW157" s="1339"/>
      <c r="GX157" s="1339"/>
      <c r="GY157" s="1339"/>
      <c r="GZ157" s="1339"/>
      <c r="HA157" s="1339"/>
      <c r="HB157" s="1339"/>
      <c r="HC157" s="1339"/>
      <c r="HD157" s="1339"/>
      <c r="HE157" s="1339"/>
      <c r="HF157" s="1339"/>
      <c r="HG157" s="1339"/>
      <c r="HH157" s="1339"/>
      <c r="HI157" s="1339"/>
      <c r="HJ157" s="1339"/>
      <c r="HK157" s="1339"/>
      <c r="HL157" s="1339"/>
      <c r="HM157" s="1339"/>
      <c r="HN157" s="1339"/>
      <c r="HO157" s="1339"/>
      <c r="HP157" s="1339"/>
      <c r="HQ157" s="1339"/>
      <c r="HR157" s="1339"/>
      <c r="HS157" s="1339"/>
      <c r="HT157" s="1339"/>
      <c r="HU157" s="1339"/>
      <c r="HV157" s="1339"/>
      <c r="HW157" s="1339"/>
      <c r="HX157" s="1339"/>
      <c r="HY157" s="1339"/>
      <c r="HZ157" s="1339"/>
      <c r="IA157" s="1339"/>
      <c r="IB157" s="1339"/>
      <c r="IC157" s="1339"/>
      <c r="ID157" s="1339"/>
      <c r="IE157" s="1339"/>
      <c r="IF157" s="1339"/>
      <c r="IG157" s="1339"/>
      <c r="IH157" s="1339"/>
      <c r="II157" s="1339"/>
      <c r="IJ157" s="1339"/>
      <c r="IK157" s="1339"/>
      <c r="IL157" s="1339"/>
      <c r="IM157" s="1339"/>
      <c r="IN157" s="1339"/>
      <c r="IO157" s="1339"/>
      <c r="IP157" s="1339"/>
      <c r="IQ157" s="1339"/>
      <c r="IR157" s="1339"/>
      <c r="IS157" s="1339"/>
      <c r="IT157" s="1339"/>
      <c r="IU157" s="1339"/>
      <c r="IV157" s="1339"/>
    </row>
    <row r="158" spans="1:256" ht="21.75" customHeight="1" thickBot="1" x14ac:dyDescent="0.25">
      <c r="A158" s="1720" t="s">
        <v>579</v>
      </c>
      <c r="B158" s="1721" t="s">
        <v>711</v>
      </c>
      <c r="C158" s="1722"/>
      <c r="D158" s="1723"/>
      <c r="E158" s="1724"/>
      <c r="F158" s="1725"/>
      <c r="G158" s="1726">
        <v>18</v>
      </c>
      <c r="H158" s="1726">
        <f t="shared" ref="H158:M158" si="30">SUM(H159:H161)</f>
        <v>540</v>
      </c>
      <c r="I158" s="1726">
        <f t="shared" si="30"/>
        <v>195</v>
      </c>
      <c r="J158" s="1726">
        <f t="shared" si="30"/>
        <v>104</v>
      </c>
      <c r="K158" s="1726">
        <f t="shared" si="30"/>
        <v>26</v>
      </c>
      <c r="L158" s="1726">
        <f t="shared" si="30"/>
        <v>65</v>
      </c>
      <c r="M158" s="1726">
        <f t="shared" si="30"/>
        <v>345</v>
      </c>
      <c r="N158" s="1727"/>
      <c r="O158" s="1728"/>
      <c r="P158" s="1729"/>
      <c r="Q158" s="1730"/>
      <c r="R158" s="1731"/>
      <c r="S158" s="1729"/>
      <c r="T158" s="1730"/>
      <c r="U158" s="1731"/>
      <c r="V158" s="1729"/>
      <c r="W158" s="1727"/>
      <c r="X158" s="1732">
        <f>SUM(X159:X161)</f>
        <v>15</v>
      </c>
      <c r="Y158" s="1594"/>
      <c r="Z158" s="272"/>
      <c r="AA158" s="272"/>
      <c r="AB158" s="272"/>
      <c r="AC158" s="1339"/>
      <c r="AD158" s="1339"/>
      <c r="AE158" s="1339"/>
      <c r="AF158" s="1339"/>
      <c r="AG158" s="1339"/>
      <c r="AH158" s="1339"/>
      <c r="AI158" s="1339"/>
      <c r="AJ158" s="1339"/>
      <c r="AK158" s="1339"/>
      <c r="AL158" s="1339"/>
      <c r="AM158" s="1339"/>
      <c r="AN158" s="1339"/>
      <c r="AO158" s="1339"/>
      <c r="AP158" s="1339"/>
      <c r="AQ158" s="1339"/>
      <c r="AR158" s="1339"/>
      <c r="AS158" s="1339"/>
      <c r="AT158" s="1339"/>
      <c r="AU158" s="1230"/>
      <c r="AV158" s="1339"/>
      <c r="AW158" s="1339"/>
      <c r="AX158" s="1339"/>
      <c r="AY158" s="1339"/>
      <c r="AZ158" s="1339"/>
      <c r="BA158" s="593"/>
      <c r="BB158" s="1632"/>
      <c r="BC158" s="1632"/>
      <c r="BD158" s="1632"/>
      <c r="BE158" s="1632"/>
      <c r="BF158" s="1632"/>
      <c r="BG158" s="1632"/>
      <c r="BH158" s="1632"/>
      <c r="BI158" s="1632"/>
      <c r="BJ158" s="1632"/>
      <c r="BK158" s="1632"/>
      <c r="BL158" s="1632"/>
      <c r="BM158" s="1632"/>
      <c r="BN158" s="1339"/>
      <c r="BO158" s="1339"/>
      <c r="BP158" s="1339"/>
      <c r="BQ158" s="1339"/>
      <c r="BR158" s="1339"/>
      <c r="BS158" s="1339"/>
      <c r="BT158" s="1339"/>
      <c r="BU158" s="1339"/>
      <c r="BV158" s="1339"/>
      <c r="BW158" s="1339"/>
      <c r="BX158" s="1339"/>
      <c r="BY158" s="1339"/>
      <c r="BZ158" s="1339"/>
      <c r="CA158" s="1339"/>
      <c r="CB158" s="1339"/>
      <c r="CC158" s="1339"/>
      <c r="CD158" s="1339"/>
      <c r="CE158" s="1339"/>
      <c r="CF158" s="1339"/>
      <c r="CG158" s="1339"/>
      <c r="CH158" s="1339"/>
      <c r="CI158" s="1339"/>
      <c r="CJ158" s="1339"/>
      <c r="CK158" s="1339"/>
      <c r="CL158" s="1339"/>
      <c r="CM158" s="1339"/>
      <c r="CN158" s="1339"/>
      <c r="CO158" s="1339"/>
      <c r="CP158" s="1339"/>
      <c r="CQ158" s="1339"/>
      <c r="CR158" s="1339"/>
      <c r="CS158" s="1339"/>
      <c r="CT158" s="1339"/>
      <c r="CU158" s="1339"/>
      <c r="CV158" s="1339"/>
      <c r="CW158" s="1339"/>
      <c r="CX158" s="1339"/>
      <c r="CY158" s="1339"/>
      <c r="CZ158" s="1339"/>
      <c r="DA158" s="1339"/>
      <c r="DB158" s="1339"/>
      <c r="DC158" s="1339"/>
      <c r="DD158" s="1339"/>
      <c r="DE158" s="1339"/>
      <c r="DF158" s="1339"/>
      <c r="DG158" s="1339"/>
      <c r="DH158" s="1339"/>
      <c r="DI158" s="1339"/>
      <c r="DJ158" s="1339"/>
      <c r="DK158" s="1339"/>
      <c r="DL158" s="1339"/>
      <c r="DM158" s="1339"/>
      <c r="DN158" s="1339"/>
      <c r="DO158" s="1339"/>
      <c r="DP158" s="1339"/>
      <c r="DQ158" s="1339"/>
      <c r="DR158" s="1339"/>
      <c r="DS158" s="1339"/>
      <c r="DT158" s="1339"/>
      <c r="DU158" s="1339"/>
      <c r="DV158" s="1339"/>
      <c r="DW158" s="1339"/>
      <c r="DX158" s="1339"/>
      <c r="DY158" s="1339"/>
      <c r="DZ158" s="1339"/>
      <c r="EA158" s="1339"/>
      <c r="EB158" s="1339"/>
      <c r="EC158" s="1339"/>
      <c r="ED158" s="1339"/>
      <c r="EE158" s="1339"/>
      <c r="EF158" s="1339"/>
      <c r="EG158" s="1339"/>
      <c r="EH158" s="1339"/>
      <c r="EI158" s="1339"/>
      <c r="EJ158" s="1339"/>
      <c r="EK158" s="1339"/>
      <c r="EL158" s="1339"/>
      <c r="EM158" s="1339"/>
      <c r="EN158" s="1339"/>
      <c r="EO158" s="1339"/>
      <c r="EP158" s="1339"/>
      <c r="EQ158" s="1339"/>
      <c r="ER158" s="1339"/>
      <c r="ES158" s="1339"/>
      <c r="ET158" s="1339"/>
      <c r="EU158" s="1339"/>
      <c r="EV158" s="1339"/>
      <c r="EW158" s="1339"/>
      <c r="EX158" s="1339"/>
      <c r="EY158" s="1339"/>
      <c r="EZ158" s="1339"/>
      <c r="FA158" s="1339"/>
      <c r="FB158" s="1339"/>
      <c r="FC158" s="1339"/>
      <c r="FD158" s="1339"/>
      <c r="FE158" s="1339"/>
      <c r="FF158" s="1339"/>
      <c r="FG158" s="1339"/>
      <c r="FH158" s="1339"/>
      <c r="FI158" s="1339"/>
      <c r="FJ158" s="1339"/>
      <c r="FK158" s="1339"/>
      <c r="FL158" s="1339"/>
      <c r="FM158" s="1339"/>
      <c r="FN158" s="1339"/>
      <c r="FO158" s="1339"/>
      <c r="FP158" s="1339"/>
      <c r="FQ158" s="1339"/>
      <c r="FR158" s="1339"/>
      <c r="FS158" s="1339"/>
      <c r="FT158" s="1339"/>
      <c r="FU158" s="1339"/>
      <c r="FV158" s="1339"/>
      <c r="FW158" s="1339"/>
      <c r="FX158" s="1339"/>
      <c r="FY158" s="1339"/>
      <c r="FZ158" s="1339"/>
      <c r="GA158" s="1339"/>
      <c r="GB158" s="1339"/>
      <c r="GC158" s="1339"/>
      <c r="GD158" s="1339"/>
      <c r="GE158" s="1339"/>
      <c r="GF158" s="1339"/>
      <c r="GG158" s="1339"/>
      <c r="GH158" s="1339"/>
      <c r="GI158" s="1339"/>
      <c r="GJ158" s="1339"/>
      <c r="GK158" s="1339"/>
      <c r="GL158" s="1339"/>
      <c r="GM158" s="1339"/>
      <c r="GN158" s="1339"/>
      <c r="GO158" s="1339"/>
      <c r="GP158" s="1339"/>
      <c r="GQ158" s="1339"/>
      <c r="GR158" s="1339"/>
      <c r="GS158" s="1339"/>
      <c r="GT158" s="1339"/>
      <c r="GU158" s="1339"/>
      <c r="GV158" s="1339"/>
      <c r="GW158" s="1339"/>
      <c r="GX158" s="1339"/>
      <c r="GY158" s="1339"/>
      <c r="GZ158" s="1339"/>
      <c r="HA158" s="1339"/>
      <c r="HB158" s="1339"/>
      <c r="HC158" s="1339"/>
      <c r="HD158" s="1339"/>
      <c r="HE158" s="1339"/>
      <c r="HF158" s="1339"/>
      <c r="HG158" s="1339"/>
      <c r="HH158" s="1339"/>
      <c r="HI158" s="1339"/>
      <c r="HJ158" s="1339"/>
      <c r="HK158" s="1339"/>
      <c r="HL158" s="1339"/>
      <c r="HM158" s="1339"/>
      <c r="HN158" s="1339"/>
      <c r="HO158" s="1339"/>
      <c r="HP158" s="1339"/>
      <c r="HQ158" s="1339"/>
      <c r="HR158" s="1339"/>
      <c r="HS158" s="1339"/>
      <c r="HT158" s="1339"/>
      <c r="HU158" s="1339"/>
      <c r="HV158" s="1339"/>
      <c r="HW158" s="1339"/>
      <c r="HX158" s="1339"/>
      <c r="HY158" s="1339"/>
      <c r="HZ158" s="1339"/>
      <c r="IA158" s="1339"/>
      <c r="IB158" s="1339"/>
      <c r="IC158" s="1339"/>
      <c r="ID158" s="1339"/>
      <c r="IE158" s="1339"/>
      <c r="IF158" s="1339"/>
      <c r="IG158" s="1339"/>
      <c r="IH158" s="1339"/>
      <c r="II158" s="1339"/>
      <c r="IJ158" s="1339"/>
      <c r="IK158" s="1339"/>
      <c r="IL158" s="1339"/>
      <c r="IM158" s="1339"/>
      <c r="IN158" s="1339"/>
      <c r="IO158" s="1339"/>
      <c r="IP158" s="1339"/>
      <c r="IQ158" s="1339"/>
      <c r="IR158" s="1339"/>
      <c r="IS158" s="1339"/>
      <c r="IT158" s="1339"/>
      <c r="IU158" s="1339"/>
      <c r="IV158" s="1339"/>
    </row>
    <row r="159" spans="1:256" ht="24" customHeight="1" x14ac:dyDescent="0.2">
      <c r="A159" s="1593" t="s">
        <v>706</v>
      </c>
      <c r="B159" s="1499" t="s">
        <v>236</v>
      </c>
      <c r="C159" s="464"/>
      <c r="D159" s="80">
        <v>8</v>
      </c>
      <c r="E159" s="15"/>
      <c r="F159" s="401"/>
      <c r="G159" s="676">
        <v>6</v>
      </c>
      <c r="H159" s="85">
        <f>G159*30</f>
        <v>180</v>
      </c>
      <c r="I159" s="265">
        <f>J159+L159+K159</f>
        <v>65</v>
      </c>
      <c r="J159" s="81">
        <v>52</v>
      </c>
      <c r="K159" s="80">
        <v>13</v>
      </c>
      <c r="L159" s="80"/>
      <c r="M159" s="82">
        <f>H159-I159</f>
        <v>115</v>
      </c>
      <c r="N159" s="397"/>
      <c r="O159" s="396"/>
      <c r="P159" s="561"/>
      <c r="Q159" s="397"/>
      <c r="R159" s="396"/>
      <c r="S159" s="561"/>
      <c r="T159" s="397"/>
      <c r="U159" s="396"/>
      <c r="V159" s="561"/>
      <c r="W159" s="397"/>
      <c r="X159" s="396">
        <v>5</v>
      </c>
      <c r="Y159" s="1594"/>
      <c r="Z159" s="272"/>
      <c r="AA159" s="272"/>
      <c r="AB159" s="272"/>
      <c r="AC159" s="1339"/>
      <c r="AD159" s="1339"/>
      <c r="AE159" s="1339"/>
      <c r="AF159" s="1339"/>
      <c r="AG159" s="1339"/>
      <c r="AH159" s="1339"/>
      <c r="AI159" s="1339"/>
      <c r="AJ159" s="1339"/>
      <c r="AK159" s="1339"/>
      <c r="AL159" s="1339"/>
      <c r="AM159" s="1339"/>
      <c r="AN159" s="1339"/>
      <c r="AO159" s="1339"/>
      <c r="AP159" s="1339"/>
      <c r="AQ159" s="1339"/>
      <c r="AR159" s="1339"/>
      <c r="AS159" s="1339"/>
      <c r="AT159" s="1339"/>
      <c r="AU159" s="1230"/>
      <c r="AV159" s="1339"/>
      <c r="AW159" s="1339"/>
      <c r="AX159" s="1339"/>
      <c r="AY159" s="1339"/>
      <c r="AZ159" s="1339"/>
      <c r="BA159" s="593"/>
      <c r="BB159" s="1632"/>
      <c r="BC159" s="1632"/>
      <c r="BD159" s="1632"/>
      <c r="BE159" s="1632"/>
      <c r="BF159" s="1632"/>
      <c r="BG159" s="1632"/>
      <c r="BH159" s="1632"/>
      <c r="BI159" s="1632"/>
      <c r="BJ159" s="1632"/>
      <c r="BK159" s="1632"/>
      <c r="BL159" s="1632"/>
      <c r="BM159" s="1632"/>
      <c r="BN159" s="1339"/>
      <c r="BO159" s="1339"/>
      <c r="BP159" s="1339"/>
      <c r="BQ159" s="1339"/>
      <c r="BR159" s="1339"/>
      <c r="BS159" s="1339"/>
      <c r="BT159" s="1339"/>
      <c r="BU159" s="1339"/>
      <c r="BV159" s="1339"/>
      <c r="BW159" s="1339"/>
      <c r="BX159" s="1339"/>
      <c r="BY159" s="1339"/>
      <c r="BZ159" s="1339"/>
      <c r="CA159" s="1339"/>
      <c r="CB159" s="1339"/>
      <c r="CC159" s="1339"/>
      <c r="CD159" s="1339"/>
      <c r="CE159" s="1339"/>
      <c r="CF159" s="1339"/>
      <c r="CG159" s="1339"/>
      <c r="CH159" s="1339"/>
      <c r="CI159" s="1339"/>
      <c r="CJ159" s="1339"/>
      <c r="CK159" s="1339"/>
      <c r="CL159" s="1339"/>
      <c r="CM159" s="1339"/>
      <c r="CN159" s="1339"/>
      <c r="CO159" s="1339"/>
      <c r="CP159" s="1339"/>
      <c r="CQ159" s="1339"/>
      <c r="CR159" s="1339"/>
      <c r="CS159" s="1339"/>
      <c r="CT159" s="1339"/>
      <c r="CU159" s="1339"/>
      <c r="CV159" s="1339"/>
      <c r="CW159" s="1339"/>
      <c r="CX159" s="1339"/>
      <c r="CY159" s="1339"/>
      <c r="CZ159" s="1339"/>
      <c r="DA159" s="1339"/>
      <c r="DB159" s="1339"/>
      <c r="DC159" s="1339"/>
      <c r="DD159" s="1339"/>
      <c r="DE159" s="1339"/>
      <c r="DF159" s="1339"/>
      <c r="DG159" s="1339"/>
      <c r="DH159" s="1339"/>
      <c r="DI159" s="1339"/>
      <c r="DJ159" s="1339"/>
      <c r="DK159" s="1339"/>
      <c r="DL159" s="1339"/>
      <c r="DM159" s="1339"/>
      <c r="DN159" s="1339"/>
      <c r="DO159" s="1339"/>
      <c r="DP159" s="1339"/>
      <c r="DQ159" s="1339"/>
      <c r="DR159" s="1339"/>
      <c r="DS159" s="1339"/>
      <c r="DT159" s="1339"/>
      <c r="DU159" s="1339"/>
      <c r="DV159" s="1339"/>
      <c r="DW159" s="1339"/>
      <c r="DX159" s="1339"/>
      <c r="DY159" s="1339"/>
      <c r="DZ159" s="1339"/>
      <c r="EA159" s="1339"/>
      <c r="EB159" s="1339"/>
      <c r="EC159" s="1339"/>
      <c r="ED159" s="1339"/>
      <c r="EE159" s="1339"/>
      <c r="EF159" s="1339"/>
      <c r="EG159" s="1339"/>
      <c r="EH159" s="1339"/>
      <c r="EI159" s="1339"/>
      <c r="EJ159" s="1339"/>
      <c r="EK159" s="1339"/>
      <c r="EL159" s="1339"/>
      <c r="EM159" s="1339"/>
      <c r="EN159" s="1339"/>
      <c r="EO159" s="1339"/>
      <c r="EP159" s="1339"/>
      <c r="EQ159" s="1339"/>
      <c r="ER159" s="1339"/>
      <c r="ES159" s="1339"/>
      <c r="ET159" s="1339"/>
      <c r="EU159" s="1339"/>
      <c r="EV159" s="1339"/>
      <c r="EW159" s="1339"/>
      <c r="EX159" s="1339"/>
      <c r="EY159" s="1339"/>
      <c r="EZ159" s="1339"/>
      <c r="FA159" s="1339"/>
      <c r="FB159" s="1339"/>
      <c r="FC159" s="1339"/>
      <c r="FD159" s="1339"/>
      <c r="FE159" s="1339"/>
      <c r="FF159" s="1339"/>
      <c r="FG159" s="1339"/>
      <c r="FH159" s="1339"/>
      <c r="FI159" s="1339"/>
      <c r="FJ159" s="1339"/>
      <c r="FK159" s="1339"/>
      <c r="FL159" s="1339"/>
      <c r="FM159" s="1339"/>
      <c r="FN159" s="1339"/>
      <c r="FO159" s="1339"/>
      <c r="FP159" s="1339"/>
      <c r="FQ159" s="1339"/>
      <c r="FR159" s="1339"/>
      <c r="FS159" s="1339"/>
      <c r="FT159" s="1339"/>
      <c r="FU159" s="1339"/>
      <c r="FV159" s="1339"/>
      <c r="FW159" s="1339"/>
      <c r="FX159" s="1339"/>
      <c r="FY159" s="1339"/>
      <c r="FZ159" s="1339"/>
      <c r="GA159" s="1339"/>
      <c r="GB159" s="1339"/>
      <c r="GC159" s="1339"/>
      <c r="GD159" s="1339"/>
      <c r="GE159" s="1339"/>
      <c r="GF159" s="1339"/>
      <c r="GG159" s="1339"/>
      <c r="GH159" s="1339"/>
      <c r="GI159" s="1339"/>
      <c r="GJ159" s="1339"/>
      <c r="GK159" s="1339"/>
      <c r="GL159" s="1339"/>
      <c r="GM159" s="1339"/>
      <c r="GN159" s="1339"/>
      <c r="GO159" s="1339"/>
      <c r="GP159" s="1339"/>
      <c r="GQ159" s="1339"/>
      <c r="GR159" s="1339"/>
      <c r="GS159" s="1339"/>
      <c r="GT159" s="1339"/>
      <c r="GU159" s="1339"/>
      <c r="GV159" s="1339"/>
      <c r="GW159" s="1339"/>
      <c r="GX159" s="1339"/>
      <c r="GY159" s="1339"/>
      <c r="GZ159" s="1339"/>
      <c r="HA159" s="1339"/>
      <c r="HB159" s="1339"/>
      <c r="HC159" s="1339"/>
      <c r="HD159" s="1339"/>
      <c r="HE159" s="1339"/>
      <c r="HF159" s="1339"/>
      <c r="HG159" s="1339"/>
      <c r="HH159" s="1339"/>
      <c r="HI159" s="1339"/>
      <c r="HJ159" s="1339"/>
      <c r="HK159" s="1339"/>
      <c r="HL159" s="1339"/>
      <c r="HM159" s="1339"/>
      <c r="HN159" s="1339"/>
      <c r="HO159" s="1339"/>
      <c r="HP159" s="1339"/>
      <c r="HQ159" s="1339"/>
      <c r="HR159" s="1339"/>
      <c r="HS159" s="1339"/>
      <c r="HT159" s="1339"/>
      <c r="HU159" s="1339"/>
      <c r="HV159" s="1339"/>
      <c r="HW159" s="1339"/>
      <c r="HX159" s="1339"/>
      <c r="HY159" s="1339"/>
      <c r="HZ159" s="1339"/>
      <c r="IA159" s="1339"/>
      <c r="IB159" s="1339"/>
      <c r="IC159" s="1339"/>
      <c r="ID159" s="1339"/>
      <c r="IE159" s="1339"/>
      <c r="IF159" s="1339"/>
      <c r="IG159" s="1339"/>
      <c r="IH159" s="1339"/>
      <c r="II159" s="1339"/>
      <c r="IJ159" s="1339"/>
      <c r="IK159" s="1339"/>
      <c r="IL159" s="1339"/>
      <c r="IM159" s="1339"/>
      <c r="IN159" s="1339"/>
      <c r="IO159" s="1339"/>
      <c r="IP159" s="1339"/>
      <c r="IQ159" s="1339"/>
      <c r="IR159" s="1339"/>
      <c r="IS159" s="1339"/>
      <c r="IT159" s="1339"/>
      <c r="IU159" s="1339"/>
      <c r="IV159" s="1339"/>
    </row>
    <row r="160" spans="1:256" ht="21" customHeight="1" x14ac:dyDescent="0.2">
      <c r="A160" s="1593" t="s">
        <v>707</v>
      </c>
      <c r="B160" s="1633" t="s">
        <v>667</v>
      </c>
      <c r="C160" s="464"/>
      <c r="D160" s="80">
        <v>8</v>
      </c>
      <c r="E160" s="80"/>
      <c r="F160" s="479"/>
      <c r="G160" s="676">
        <v>6</v>
      </c>
      <c r="H160" s="80">
        <f>G160*30</f>
        <v>180</v>
      </c>
      <c r="I160" s="81">
        <f>J160+K160+L160</f>
        <v>65</v>
      </c>
      <c r="J160" s="81">
        <v>13</v>
      </c>
      <c r="K160" s="80"/>
      <c r="L160" s="80">
        <v>52</v>
      </c>
      <c r="M160" s="552">
        <f>H160-I160</f>
        <v>115</v>
      </c>
      <c r="N160" s="261"/>
      <c r="O160" s="15"/>
      <c r="P160" s="19"/>
      <c r="Q160" s="261"/>
      <c r="R160" s="15"/>
      <c r="S160" s="19"/>
      <c r="T160" s="261"/>
      <c r="U160" s="15"/>
      <c r="V160" s="19"/>
      <c r="W160" s="261"/>
      <c r="X160" s="396">
        <v>5</v>
      </c>
      <c r="Y160" s="1594"/>
      <c r="Z160" s="272"/>
      <c r="AA160" s="272"/>
      <c r="AB160" s="272"/>
      <c r="AC160" s="1339"/>
      <c r="AD160" s="1339"/>
      <c r="AE160" s="1339"/>
      <c r="AF160" s="1339"/>
      <c r="AG160" s="1339"/>
      <c r="AH160" s="1339"/>
      <c r="AI160" s="1339"/>
      <c r="AJ160" s="1339"/>
      <c r="AK160" s="1339"/>
      <c r="AL160" s="1339"/>
      <c r="AM160" s="1339"/>
      <c r="AN160" s="1339"/>
      <c r="AO160" s="1339"/>
      <c r="AP160" s="1339"/>
      <c r="AQ160" s="1339"/>
      <c r="AR160" s="1339"/>
      <c r="AS160" s="1339"/>
      <c r="AT160" s="1339"/>
      <c r="AU160" s="1230"/>
      <c r="AV160" s="1339"/>
      <c r="AW160" s="1339"/>
      <c r="AX160" s="1339"/>
      <c r="AY160" s="1339"/>
      <c r="AZ160" s="1339"/>
      <c r="BA160" s="593"/>
      <c r="BB160" s="1632"/>
      <c r="BC160" s="1632"/>
      <c r="BD160" s="1632"/>
      <c r="BE160" s="1632"/>
      <c r="BF160" s="1632"/>
      <c r="BG160" s="1632"/>
      <c r="BH160" s="1632"/>
      <c r="BI160" s="1632"/>
      <c r="BJ160" s="1632"/>
      <c r="BK160" s="1632"/>
      <c r="BL160" s="1632"/>
      <c r="BM160" s="1632"/>
      <c r="BN160" s="1339"/>
      <c r="BO160" s="1339"/>
      <c r="BP160" s="1339"/>
      <c r="BQ160" s="1339"/>
      <c r="BR160" s="1339"/>
      <c r="BS160" s="1339"/>
      <c r="BT160" s="1339"/>
      <c r="BU160" s="1339"/>
      <c r="BV160" s="1339"/>
      <c r="BW160" s="1339"/>
      <c r="BX160" s="1339"/>
      <c r="BY160" s="1339"/>
      <c r="BZ160" s="1339"/>
      <c r="CA160" s="1339"/>
      <c r="CB160" s="1339"/>
      <c r="CC160" s="1339"/>
      <c r="CD160" s="1339"/>
      <c r="CE160" s="1339"/>
      <c r="CF160" s="1339"/>
      <c r="CG160" s="1339"/>
      <c r="CH160" s="1339"/>
      <c r="CI160" s="1339"/>
      <c r="CJ160" s="1339"/>
      <c r="CK160" s="1339"/>
      <c r="CL160" s="1339"/>
      <c r="CM160" s="1339"/>
      <c r="CN160" s="1339"/>
      <c r="CO160" s="1339"/>
      <c r="CP160" s="1339"/>
      <c r="CQ160" s="1339"/>
      <c r="CR160" s="1339"/>
      <c r="CS160" s="1339"/>
      <c r="CT160" s="1339"/>
      <c r="CU160" s="1339"/>
      <c r="CV160" s="1339"/>
      <c r="CW160" s="1339"/>
      <c r="CX160" s="1339"/>
      <c r="CY160" s="1339"/>
      <c r="CZ160" s="1339"/>
      <c r="DA160" s="1339"/>
      <c r="DB160" s="1339"/>
      <c r="DC160" s="1339"/>
      <c r="DD160" s="1339"/>
      <c r="DE160" s="1339"/>
      <c r="DF160" s="1339"/>
      <c r="DG160" s="1339"/>
      <c r="DH160" s="1339"/>
      <c r="DI160" s="1339"/>
      <c r="DJ160" s="1339"/>
      <c r="DK160" s="1339"/>
      <c r="DL160" s="1339"/>
      <c r="DM160" s="1339"/>
      <c r="DN160" s="1339"/>
      <c r="DO160" s="1339"/>
      <c r="DP160" s="1339"/>
      <c r="DQ160" s="1339"/>
      <c r="DR160" s="1339"/>
      <c r="DS160" s="1339"/>
      <c r="DT160" s="1339"/>
      <c r="DU160" s="1339"/>
      <c r="DV160" s="1339"/>
      <c r="DW160" s="1339"/>
      <c r="DX160" s="1339"/>
      <c r="DY160" s="1339"/>
      <c r="DZ160" s="1339"/>
      <c r="EA160" s="1339"/>
      <c r="EB160" s="1339"/>
      <c r="EC160" s="1339"/>
      <c r="ED160" s="1339"/>
      <c r="EE160" s="1339"/>
      <c r="EF160" s="1339"/>
      <c r="EG160" s="1339"/>
      <c r="EH160" s="1339"/>
      <c r="EI160" s="1339"/>
      <c r="EJ160" s="1339"/>
      <c r="EK160" s="1339"/>
      <c r="EL160" s="1339"/>
      <c r="EM160" s="1339"/>
      <c r="EN160" s="1339"/>
      <c r="EO160" s="1339"/>
      <c r="EP160" s="1339"/>
      <c r="EQ160" s="1339"/>
      <c r="ER160" s="1339"/>
      <c r="ES160" s="1339"/>
      <c r="ET160" s="1339"/>
      <c r="EU160" s="1339"/>
      <c r="EV160" s="1339"/>
      <c r="EW160" s="1339"/>
      <c r="EX160" s="1339"/>
      <c r="EY160" s="1339"/>
      <c r="EZ160" s="1339"/>
      <c r="FA160" s="1339"/>
      <c r="FB160" s="1339"/>
      <c r="FC160" s="1339"/>
      <c r="FD160" s="1339"/>
      <c r="FE160" s="1339"/>
      <c r="FF160" s="1339"/>
      <c r="FG160" s="1339"/>
      <c r="FH160" s="1339"/>
      <c r="FI160" s="1339"/>
      <c r="FJ160" s="1339"/>
      <c r="FK160" s="1339"/>
      <c r="FL160" s="1339"/>
      <c r="FM160" s="1339"/>
      <c r="FN160" s="1339"/>
      <c r="FO160" s="1339"/>
      <c r="FP160" s="1339"/>
      <c r="FQ160" s="1339"/>
      <c r="FR160" s="1339"/>
      <c r="FS160" s="1339"/>
      <c r="FT160" s="1339"/>
      <c r="FU160" s="1339"/>
      <c r="FV160" s="1339"/>
      <c r="FW160" s="1339"/>
      <c r="FX160" s="1339"/>
      <c r="FY160" s="1339"/>
      <c r="FZ160" s="1339"/>
      <c r="GA160" s="1339"/>
      <c r="GB160" s="1339"/>
      <c r="GC160" s="1339"/>
      <c r="GD160" s="1339"/>
      <c r="GE160" s="1339"/>
      <c r="GF160" s="1339"/>
      <c r="GG160" s="1339"/>
      <c r="GH160" s="1339"/>
      <c r="GI160" s="1339"/>
      <c r="GJ160" s="1339"/>
      <c r="GK160" s="1339"/>
      <c r="GL160" s="1339"/>
      <c r="GM160" s="1339"/>
      <c r="GN160" s="1339"/>
      <c r="GO160" s="1339"/>
      <c r="GP160" s="1339"/>
      <c r="GQ160" s="1339"/>
      <c r="GR160" s="1339"/>
      <c r="GS160" s="1339"/>
      <c r="GT160" s="1339"/>
      <c r="GU160" s="1339"/>
      <c r="GV160" s="1339"/>
      <c r="GW160" s="1339"/>
      <c r="GX160" s="1339"/>
      <c r="GY160" s="1339"/>
      <c r="GZ160" s="1339"/>
      <c r="HA160" s="1339"/>
      <c r="HB160" s="1339"/>
      <c r="HC160" s="1339"/>
      <c r="HD160" s="1339"/>
      <c r="HE160" s="1339"/>
      <c r="HF160" s="1339"/>
      <c r="HG160" s="1339"/>
      <c r="HH160" s="1339"/>
      <c r="HI160" s="1339"/>
      <c r="HJ160" s="1339"/>
      <c r="HK160" s="1339"/>
      <c r="HL160" s="1339"/>
      <c r="HM160" s="1339"/>
      <c r="HN160" s="1339"/>
      <c r="HO160" s="1339"/>
      <c r="HP160" s="1339"/>
      <c r="HQ160" s="1339"/>
      <c r="HR160" s="1339"/>
      <c r="HS160" s="1339"/>
      <c r="HT160" s="1339"/>
      <c r="HU160" s="1339"/>
      <c r="HV160" s="1339"/>
      <c r="HW160" s="1339"/>
      <c r="HX160" s="1339"/>
      <c r="HY160" s="1339"/>
      <c r="HZ160" s="1339"/>
      <c r="IA160" s="1339"/>
      <c r="IB160" s="1339"/>
      <c r="IC160" s="1339"/>
      <c r="ID160" s="1339"/>
      <c r="IE160" s="1339"/>
      <c r="IF160" s="1339"/>
      <c r="IG160" s="1339"/>
      <c r="IH160" s="1339"/>
      <c r="II160" s="1339"/>
      <c r="IJ160" s="1339"/>
      <c r="IK160" s="1339"/>
      <c r="IL160" s="1339"/>
      <c r="IM160" s="1339"/>
      <c r="IN160" s="1339"/>
      <c r="IO160" s="1339"/>
      <c r="IP160" s="1339"/>
      <c r="IQ160" s="1339"/>
      <c r="IR160" s="1339"/>
      <c r="IS160" s="1339"/>
      <c r="IT160" s="1339"/>
      <c r="IU160" s="1339"/>
      <c r="IV160" s="1339"/>
    </row>
    <row r="161" spans="1:256" ht="21" customHeight="1" x14ac:dyDescent="0.2">
      <c r="A161" s="1593" t="s">
        <v>708</v>
      </c>
      <c r="B161" s="1904" t="s">
        <v>569</v>
      </c>
      <c r="C161" s="464"/>
      <c r="D161" s="80">
        <v>8</v>
      </c>
      <c r="E161" s="80"/>
      <c r="F161" s="479"/>
      <c r="G161" s="676">
        <v>6</v>
      </c>
      <c r="H161" s="85">
        <f>G161*30</f>
        <v>180</v>
      </c>
      <c r="I161" s="265">
        <f>J161+L161+K161</f>
        <v>65</v>
      </c>
      <c r="J161" s="81">
        <v>39</v>
      </c>
      <c r="K161" s="80">
        <v>13</v>
      </c>
      <c r="L161" s="80">
        <v>13</v>
      </c>
      <c r="M161" s="1435">
        <f>H161-I161</f>
        <v>115</v>
      </c>
      <c r="N161" s="261"/>
      <c r="O161" s="15"/>
      <c r="P161" s="19"/>
      <c r="Q161" s="261"/>
      <c r="R161" s="15"/>
      <c r="S161" s="19"/>
      <c r="T161" s="261"/>
      <c r="U161" s="15"/>
      <c r="V161" s="19"/>
      <c r="W161" s="261"/>
      <c r="X161" s="396">
        <v>5</v>
      </c>
      <c r="Y161" s="1594"/>
      <c r="Z161" s="272"/>
      <c r="AA161" s="272"/>
      <c r="AB161" s="272"/>
      <c r="AC161" s="1339"/>
      <c r="AD161" s="1339"/>
      <c r="AE161" s="1339"/>
      <c r="AF161" s="1339"/>
      <c r="AG161" s="1339"/>
      <c r="AH161" s="1339"/>
      <c r="AI161" s="1339"/>
      <c r="AJ161" s="1339"/>
      <c r="AK161" s="1339"/>
      <c r="AL161" s="1339"/>
      <c r="AM161" s="1339"/>
      <c r="AN161" s="1339"/>
      <c r="AO161" s="1339"/>
      <c r="AP161" s="1339"/>
      <c r="AQ161" s="1339"/>
      <c r="AR161" s="1339"/>
      <c r="AS161" s="1339"/>
      <c r="AT161" s="1339"/>
      <c r="AU161" s="1230"/>
      <c r="AV161" s="1339"/>
      <c r="AW161" s="1339"/>
      <c r="AX161" s="1339"/>
      <c r="AY161" s="1339"/>
      <c r="AZ161" s="1339"/>
      <c r="BA161" s="593"/>
      <c r="BB161" s="1632"/>
      <c r="BC161" s="1632"/>
      <c r="BD161" s="1632"/>
      <c r="BE161" s="1632"/>
      <c r="BF161" s="1632"/>
      <c r="BG161" s="1632"/>
      <c r="BH161" s="1632"/>
      <c r="BI161" s="1632"/>
      <c r="BJ161" s="1632"/>
      <c r="BK161" s="1632"/>
      <c r="BL161" s="1632"/>
      <c r="BM161" s="1632"/>
      <c r="BN161" s="1339"/>
      <c r="BO161" s="1339"/>
      <c r="BP161" s="1339"/>
      <c r="BQ161" s="1339"/>
      <c r="BR161" s="1339"/>
      <c r="BS161" s="1339"/>
      <c r="BT161" s="1339"/>
      <c r="BU161" s="1339"/>
      <c r="BV161" s="1339"/>
      <c r="BW161" s="1339"/>
      <c r="BX161" s="1339"/>
      <c r="BY161" s="1339"/>
      <c r="BZ161" s="1339"/>
      <c r="CA161" s="1339"/>
      <c r="CB161" s="1339"/>
      <c r="CC161" s="1339"/>
      <c r="CD161" s="1339"/>
      <c r="CE161" s="1339"/>
      <c r="CF161" s="1339"/>
      <c r="CG161" s="1339"/>
      <c r="CH161" s="1339"/>
      <c r="CI161" s="1339"/>
      <c r="CJ161" s="1339"/>
      <c r="CK161" s="1339"/>
      <c r="CL161" s="1339"/>
      <c r="CM161" s="1339"/>
      <c r="CN161" s="1339"/>
      <c r="CO161" s="1339"/>
      <c r="CP161" s="1339"/>
      <c r="CQ161" s="1339"/>
      <c r="CR161" s="1339"/>
      <c r="CS161" s="1339"/>
      <c r="CT161" s="1339"/>
      <c r="CU161" s="1339"/>
      <c r="CV161" s="1339"/>
      <c r="CW161" s="1339"/>
      <c r="CX161" s="1339"/>
      <c r="CY161" s="1339"/>
      <c r="CZ161" s="1339"/>
      <c r="DA161" s="1339"/>
      <c r="DB161" s="1339"/>
      <c r="DC161" s="1339"/>
      <c r="DD161" s="1339"/>
      <c r="DE161" s="1339"/>
      <c r="DF161" s="1339"/>
      <c r="DG161" s="1339"/>
      <c r="DH161" s="1339"/>
      <c r="DI161" s="1339"/>
      <c r="DJ161" s="1339"/>
      <c r="DK161" s="1339"/>
      <c r="DL161" s="1339"/>
      <c r="DM161" s="1339"/>
      <c r="DN161" s="1339"/>
      <c r="DO161" s="1339"/>
      <c r="DP161" s="1339"/>
      <c r="DQ161" s="1339"/>
      <c r="DR161" s="1339"/>
      <c r="DS161" s="1339"/>
      <c r="DT161" s="1339"/>
      <c r="DU161" s="1339"/>
      <c r="DV161" s="1339"/>
      <c r="DW161" s="1339"/>
      <c r="DX161" s="1339"/>
      <c r="DY161" s="1339"/>
      <c r="DZ161" s="1339"/>
      <c r="EA161" s="1339"/>
      <c r="EB161" s="1339"/>
      <c r="EC161" s="1339"/>
      <c r="ED161" s="1339"/>
      <c r="EE161" s="1339"/>
      <c r="EF161" s="1339"/>
      <c r="EG161" s="1339"/>
      <c r="EH161" s="1339"/>
      <c r="EI161" s="1339"/>
      <c r="EJ161" s="1339"/>
      <c r="EK161" s="1339"/>
      <c r="EL161" s="1339"/>
      <c r="EM161" s="1339"/>
      <c r="EN161" s="1339"/>
      <c r="EO161" s="1339"/>
      <c r="EP161" s="1339"/>
      <c r="EQ161" s="1339"/>
      <c r="ER161" s="1339"/>
      <c r="ES161" s="1339"/>
      <c r="ET161" s="1339"/>
      <c r="EU161" s="1339"/>
      <c r="EV161" s="1339"/>
      <c r="EW161" s="1339"/>
      <c r="EX161" s="1339"/>
      <c r="EY161" s="1339"/>
      <c r="EZ161" s="1339"/>
      <c r="FA161" s="1339"/>
      <c r="FB161" s="1339"/>
      <c r="FC161" s="1339"/>
      <c r="FD161" s="1339"/>
      <c r="FE161" s="1339"/>
      <c r="FF161" s="1339"/>
      <c r="FG161" s="1339"/>
      <c r="FH161" s="1339"/>
      <c r="FI161" s="1339"/>
      <c r="FJ161" s="1339"/>
      <c r="FK161" s="1339"/>
      <c r="FL161" s="1339"/>
      <c r="FM161" s="1339"/>
      <c r="FN161" s="1339"/>
      <c r="FO161" s="1339"/>
      <c r="FP161" s="1339"/>
      <c r="FQ161" s="1339"/>
      <c r="FR161" s="1339"/>
      <c r="FS161" s="1339"/>
      <c r="FT161" s="1339"/>
      <c r="FU161" s="1339"/>
      <c r="FV161" s="1339"/>
      <c r="FW161" s="1339"/>
      <c r="FX161" s="1339"/>
      <c r="FY161" s="1339"/>
      <c r="FZ161" s="1339"/>
      <c r="GA161" s="1339"/>
      <c r="GB161" s="1339"/>
      <c r="GC161" s="1339"/>
      <c r="GD161" s="1339"/>
      <c r="GE161" s="1339"/>
      <c r="GF161" s="1339"/>
      <c r="GG161" s="1339"/>
      <c r="GH161" s="1339"/>
      <c r="GI161" s="1339"/>
      <c r="GJ161" s="1339"/>
      <c r="GK161" s="1339"/>
      <c r="GL161" s="1339"/>
      <c r="GM161" s="1339"/>
      <c r="GN161" s="1339"/>
      <c r="GO161" s="1339"/>
      <c r="GP161" s="1339"/>
      <c r="GQ161" s="1339"/>
      <c r="GR161" s="1339"/>
      <c r="GS161" s="1339"/>
      <c r="GT161" s="1339"/>
      <c r="GU161" s="1339"/>
      <c r="GV161" s="1339"/>
      <c r="GW161" s="1339"/>
      <c r="GX161" s="1339"/>
      <c r="GY161" s="1339"/>
      <c r="GZ161" s="1339"/>
      <c r="HA161" s="1339"/>
      <c r="HB161" s="1339"/>
      <c r="HC161" s="1339"/>
      <c r="HD161" s="1339"/>
      <c r="HE161" s="1339"/>
      <c r="HF161" s="1339"/>
      <c r="HG161" s="1339"/>
      <c r="HH161" s="1339"/>
      <c r="HI161" s="1339"/>
      <c r="HJ161" s="1339"/>
      <c r="HK161" s="1339"/>
      <c r="HL161" s="1339"/>
      <c r="HM161" s="1339"/>
      <c r="HN161" s="1339"/>
      <c r="HO161" s="1339"/>
      <c r="HP161" s="1339"/>
      <c r="HQ161" s="1339"/>
      <c r="HR161" s="1339"/>
      <c r="HS161" s="1339"/>
      <c r="HT161" s="1339"/>
      <c r="HU161" s="1339"/>
      <c r="HV161" s="1339"/>
      <c r="HW161" s="1339"/>
      <c r="HX161" s="1339"/>
      <c r="HY161" s="1339"/>
      <c r="HZ161" s="1339"/>
      <c r="IA161" s="1339"/>
      <c r="IB161" s="1339"/>
      <c r="IC161" s="1339"/>
      <c r="ID161" s="1339"/>
      <c r="IE161" s="1339"/>
      <c r="IF161" s="1339"/>
      <c r="IG161" s="1339"/>
      <c r="IH161" s="1339"/>
      <c r="II161" s="1339"/>
      <c r="IJ161" s="1339"/>
      <c r="IK161" s="1339"/>
      <c r="IL161" s="1339"/>
      <c r="IM161" s="1339"/>
      <c r="IN161" s="1339"/>
      <c r="IO161" s="1339"/>
      <c r="IP161" s="1339"/>
      <c r="IQ161" s="1339"/>
      <c r="IR161" s="1339"/>
      <c r="IS161" s="1339"/>
      <c r="IT161" s="1339"/>
      <c r="IU161" s="1339"/>
      <c r="IV161" s="1339"/>
    </row>
    <row r="162" spans="1:256" ht="21.75" customHeight="1" x14ac:dyDescent="0.2">
      <c r="A162" s="1593" t="s">
        <v>709</v>
      </c>
      <c r="B162" s="1649" t="s">
        <v>596</v>
      </c>
      <c r="C162" s="464"/>
      <c r="D162" s="80">
        <v>8</v>
      </c>
      <c r="E162" s="80"/>
      <c r="F162" s="479"/>
      <c r="G162" s="676">
        <v>6</v>
      </c>
      <c r="H162" s="80">
        <f>G162*30</f>
        <v>180</v>
      </c>
      <c r="I162" s="81">
        <f>J162+K162+L162</f>
        <v>65</v>
      </c>
      <c r="J162" s="81">
        <v>39</v>
      </c>
      <c r="K162" s="80"/>
      <c r="L162" s="80">
        <v>26</v>
      </c>
      <c r="M162" s="552">
        <f>H162-I162</f>
        <v>115</v>
      </c>
      <c r="N162" s="261"/>
      <c r="O162" s="15"/>
      <c r="P162" s="19"/>
      <c r="Q162" s="261"/>
      <c r="R162" s="15"/>
      <c r="S162" s="19"/>
      <c r="T162" s="261"/>
      <c r="U162" s="15"/>
      <c r="V162" s="19"/>
      <c r="W162" s="261"/>
      <c r="X162" s="396">
        <v>5</v>
      </c>
      <c r="Y162" s="1594"/>
      <c r="Z162" s="272"/>
      <c r="AA162" s="272"/>
      <c r="AB162" s="272"/>
      <c r="AC162" s="1339"/>
      <c r="AD162" s="1339"/>
      <c r="AE162" s="1339"/>
      <c r="AF162" s="1339"/>
      <c r="AG162" s="1339"/>
      <c r="AH162" s="1339"/>
      <c r="AI162" s="1339"/>
      <c r="AJ162" s="1339"/>
      <c r="AK162" s="1339"/>
      <c r="AL162" s="1339"/>
      <c r="AM162" s="1339"/>
      <c r="AN162" s="1339"/>
      <c r="AO162" s="1339"/>
      <c r="AP162" s="1339"/>
      <c r="AQ162" s="1339"/>
      <c r="AR162" s="1339"/>
      <c r="AS162" s="1339"/>
      <c r="AT162" s="1339"/>
      <c r="AU162" s="1230"/>
      <c r="AV162" s="1339"/>
      <c r="AW162" s="1339"/>
      <c r="AX162" s="1339"/>
      <c r="AY162" s="1339"/>
      <c r="AZ162" s="1339"/>
      <c r="BA162" s="593"/>
      <c r="BB162" s="1632"/>
      <c r="BC162" s="1632"/>
      <c r="BD162" s="1632"/>
      <c r="BE162" s="1632"/>
      <c r="BF162" s="1632"/>
      <c r="BG162" s="1632"/>
      <c r="BH162" s="1632"/>
      <c r="BI162" s="1632"/>
      <c r="BJ162" s="1632"/>
      <c r="BK162" s="1632"/>
      <c r="BL162" s="1632"/>
      <c r="BM162" s="1632"/>
      <c r="BN162" s="1339"/>
      <c r="BO162" s="1339"/>
      <c r="BP162" s="1339"/>
      <c r="BQ162" s="1339"/>
      <c r="BR162" s="1339"/>
      <c r="BS162" s="1339"/>
      <c r="BT162" s="1339"/>
      <c r="BU162" s="1339"/>
      <c r="BV162" s="1339"/>
      <c r="BW162" s="1339"/>
      <c r="BX162" s="1339"/>
      <c r="BY162" s="1339"/>
      <c r="BZ162" s="1339"/>
      <c r="CA162" s="1339"/>
      <c r="CB162" s="1339"/>
      <c r="CC162" s="1339"/>
      <c r="CD162" s="1339"/>
      <c r="CE162" s="1339"/>
      <c r="CF162" s="1339"/>
      <c r="CG162" s="1339"/>
      <c r="CH162" s="1339"/>
      <c r="CI162" s="1339"/>
      <c r="CJ162" s="1339"/>
      <c r="CK162" s="1339"/>
      <c r="CL162" s="1339"/>
      <c r="CM162" s="1339"/>
      <c r="CN162" s="1339"/>
      <c r="CO162" s="1339"/>
      <c r="CP162" s="1339"/>
      <c r="CQ162" s="1339"/>
      <c r="CR162" s="1339"/>
      <c r="CS162" s="1339"/>
      <c r="CT162" s="1339"/>
      <c r="CU162" s="1339"/>
      <c r="CV162" s="1339"/>
      <c r="CW162" s="1339"/>
      <c r="CX162" s="1339"/>
      <c r="CY162" s="1339"/>
      <c r="CZ162" s="1339"/>
      <c r="DA162" s="1339"/>
      <c r="DB162" s="1339"/>
      <c r="DC162" s="1339"/>
      <c r="DD162" s="1339"/>
      <c r="DE162" s="1339"/>
      <c r="DF162" s="1339"/>
      <c r="DG162" s="1339"/>
      <c r="DH162" s="1339"/>
      <c r="DI162" s="1339"/>
      <c r="DJ162" s="1339"/>
      <c r="DK162" s="1339"/>
      <c r="DL162" s="1339"/>
      <c r="DM162" s="1339"/>
      <c r="DN162" s="1339"/>
      <c r="DO162" s="1339"/>
      <c r="DP162" s="1339"/>
      <c r="DQ162" s="1339"/>
      <c r="DR162" s="1339"/>
      <c r="DS162" s="1339"/>
      <c r="DT162" s="1339"/>
      <c r="DU162" s="1339"/>
      <c r="DV162" s="1339"/>
      <c r="DW162" s="1339"/>
      <c r="DX162" s="1339"/>
      <c r="DY162" s="1339"/>
      <c r="DZ162" s="1339"/>
      <c r="EA162" s="1339"/>
      <c r="EB162" s="1339"/>
      <c r="EC162" s="1339"/>
      <c r="ED162" s="1339"/>
      <c r="EE162" s="1339"/>
      <c r="EF162" s="1339"/>
      <c r="EG162" s="1339"/>
      <c r="EH162" s="1339"/>
      <c r="EI162" s="1339"/>
      <c r="EJ162" s="1339"/>
      <c r="EK162" s="1339"/>
      <c r="EL162" s="1339"/>
      <c r="EM162" s="1339"/>
      <c r="EN162" s="1339"/>
      <c r="EO162" s="1339"/>
      <c r="EP162" s="1339"/>
      <c r="EQ162" s="1339"/>
      <c r="ER162" s="1339"/>
      <c r="ES162" s="1339"/>
      <c r="ET162" s="1339"/>
      <c r="EU162" s="1339"/>
      <c r="EV162" s="1339"/>
      <c r="EW162" s="1339"/>
      <c r="EX162" s="1339"/>
      <c r="EY162" s="1339"/>
      <c r="EZ162" s="1339"/>
      <c r="FA162" s="1339"/>
      <c r="FB162" s="1339"/>
      <c r="FC162" s="1339"/>
      <c r="FD162" s="1339"/>
      <c r="FE162" s="1339"/>
      <c r="FF162" s="1339"/>
      <c r="FG162" s="1339"/>
      <c r="FH162" s="1339"/>
      <c r="FI162" s="1339"/>
      <c r="FJ162" s="1339"/>
      <c r="FK162" s="1339"/>
      <c r="FL162" s="1339"/>
      <c r="FM162" s="1339"/>
      <c r="FN162" s="1339"/>
      <c r="FO162" s="1339"/>
      <c r="FP162" s="1339"/>
      <c r="FQ162" s="1339"/>
      <c r="FR162" s="1339"/>
      <c r="FS162" s="1339"/>
      <c r="FT162" s="1339"/>
      <c r="FU162" s="1339"/>
      <c r="FV162" s="1339"/>
      <c r="FW162" s="1339"/>
      <c r="FX162" s="1339"/>
      <c r="FY162" s="1339"/>
      <c r="FZ162" s="1339"/>
      <c r="GA162" s="1339"/>
      <c r="GB162" s="1339"/>
      <c r="GC162" s="1339"/>
      <c r="GD162" s="1339"/>
      <c r="GE162" s="1339"/>
      <c r="GF162" s="1339"/>
      <c r="GG162" s="1339"/>
      <c r="GH162" s="1339"/>
      <c r="GI162" s="1339"/>
      <c r="GJ162" s="1339"/>
      <c r="GK162" s="1339"/>
      <c r="GL162" s="1339"/>
      <c r="GM162" s="1339"/>
      <c r="GN162" s="1339"/>
      <c r="GO162" s="1339"/>
      <c r="GP162" s="1339"/>
      <c r="GQ162" s="1339"/>
      <c r="GR162" s="1339"/>
      <c r="GS162" s="1339"/>
      <c r="GT162" s="1339"/>
      <c r="GU162" s="1339"/>
      <c r="GV162" s="1339"/>
      <c r="GW162" s="1339"/>
      <c r="GX162" s="1339"/>
      <c r="GY162" s="1339"/>
      <c r="GZ162" s="1339"/>
      <c r="HA162" s="1339"/>
      <c r="HB162" s="1339"/>
      <c r="HC162" s="1339"/>
      <c r="HD162" s="1339"/>
      <c r="HE162" s="1339"/>
      <c r="HF162" s="1339"/>
      <c r="HG162" s="1339"/>
      <c r="HH162" s="1339"/>
      <c r="HI162" s="1339"/>
      <c r="HJ162" s="1339"/>
      <c r="HK162" s="1339"/>
      <c r="HL162" s="1339"/>
      <c r="HM162" s="1339"/>
      <c r="HN162" s="1339"/>
      <c r="HO162" s="1339"/>
      <c r="HP162" s="1339"/>
      <c r="HQ162" s="1339"/>
      <c r="HR162" s="1339"/>
      <c r="HS162" s="1339"/>
      <c r="HT162" s="1339"/>
      <c r="HU162" s="1339"/>
      <c r="HV162" s="1339"/>
      <c r="HW162" s="1339"/>
      <c r="HX162" s="1339"/>
      <c r="HY162" s="1339"/>
      <c r="HZ162" s="1339"/>
      <c r="IA162" s="1339"/>
      <c r="IB162" s="1339"/>
      <c r="IC162" s="1339"/>
      <c r="ID162" s="1339"/>
      <c r="IE162" s="1339"/>
      <c r="IF162" s="1339"/>
      <c r="IG162" s="1339"/>
      <c r="IH162" s="1339"/>
      <c r="II162" s="1339"/>
      <c r="IJ162" s="1339"/>
      <c r="IK162" s="1339"/>
      <c r="IL162" s="1339"/>
      <c r="IM162" s="1339"/>
      <c r="IN162" s="1339"/>
      <c r="IO162" s="1339"/>
      <c r="IP162" s="1339"/>
      <c r="IQ162" s="1339"/>
      <c r="IR162" s="1339"/>
      <c r="IS162" s="1339"/>
      <c r="IT162" s="1339"/>
      <c r="IU162" s="1339"/>
      <c r="IV162" s="1339"/>
    </row>
    <row r="163" spans="1:256" ht="21.75" customHeight="1" thickBot="1" x14ac:dyDescent="0.25">
      <c r="A163" s="1593" t="s">
        <v>710</v>
      </c>
      <c r="B163" s="1662" t="s">
        <v>501</v>
      </c>
      <c r="C163" s="1663"/>
      <c r="D163" s="1599">
        <v>8</v>
      </c>
      <c r="E163" s="1602"/>
      <c r="F163" s="1603"/>
      <c r="G163" s="1497">
        <v>6</v>
      </c>
      <c r="H163" s="1634">
        <f>G163*30</f>
        <v>180</v>
      </c>
      <c r="I163" s="1654"/>
      <c r="J163" s="1655"/>
      <c r="K163" s="1655"/>
      <c r="L163" s="1655"/>
      <c r="M163" s="1656"/>
      <c r="N163" s="1657"/>
      <c r="O163" s="1658"/>
      <c r="P163" s="1659"/>
      <c r="Q163" s="1657"/>
      <c r="R163" s="1658"/>
      <c r="S163" s="1659"/>
      <c r="T163" s="1657"/>
      <c r="U163" s="1658"/>
      <c r="V163" s="1660"/>
      <c r="W163" s="1657"/>
      <c r="X163" s="1661">
        <v>5</v>
      </c>
      <c r="Y163" s="1594"/>
      <c r="Z163" s="272"/>
      <c r="AA163" s="272"/>
      <c r="AB163" s="272"/>
      <c r="AC163" s="1339"/>
      <c r="AD163" s="1339"/>
      <c r="AE163" s="1339"/>
      <c r="AF163" s="1339"/>
      <c r="AG163" s="1339"/>
      <c r="AH163" s="1339"/>
      <c r="AI163" s="1339"/>
      <c r="AJ163" s="1339"/>
      <c r="AK163" s="1339"/>
      <c r="AL163" s="1339"/>
      <c r="AM163" s="1339"/>
      <c r="AN163" s="1339"/>
      <c r="AO163" s="1339"/>
      <c r="AP163" s="1339"/>
      <c r="AQ163" s="1339"/>
      <c r="AR163" s="1339"/>
      <c r="AS163" s="1339"/>
      <c r="AT163" s="1339"/>
      <c r="AU163" s="1230"/>
      <c r="AV163" s="1339"/>
      <c r="AW163" s="1339"/>
      <c r="AX163" s="1339"/>
      <c r="AY163" s="1339"/>
      <c r="AZ163" s="1339"/>
      <c r="BA163" s="593"/>
      <c r="BB163" s="1632"/>
      <c r="BC163" s="1632"/>
      <c r="BD163" s="1632"/>
      <c r="BE163" s="1632"/>
      <c r="BF163" s="1632"/>
      <c r="BG163" s="1632"/>
      <c r="BH163" s="1632"/>
      <c r="BI163" s="1632"/>
      <c r="BJ163" s="1632"/>
      <c r="BK163" s="1632"/>
      <c r="BL163" s="1632"/>
      <c r="BM163" s="1632"/>
      <c r="BN163" s="1339"/>
      <c r="BO163" s="1339"/>
      <c r="BP163" s="1339"/>
      <c r="BQ163" s="1339"/>
      <c r="BR163" s="1339"/>
      <c r="BS163" s="1339"/>
      <c r="BT163" s="1339"/>
      <c r="BU163" s="1339"/>
      <c r="BV163" s="1339"/>
      <c r="BW163" s="1339"/>
      <c r="BX163" s="1339"/>
      <c r="BY163" s="1339"/>
      <c r="BZ163" s="1339"/>
      <c r="CA163" s="1339"/>
      <c r="CB163" s="1339"/>
      <c r="CC163" s="1339"/>
      <c r="CD163" s="1339"/>
      <c r="CE163" s="1339"/>
      <c r="CF163" s="1339"/>
      <c r="CG163" s="1339"/>
      <c r="CH163" s="1339"/>
      <c r="CI163" s="1339"/>
      <c r="CJ163" s="1339"/>
      <c r="CK163" s="1339"/>
      <c r="CL163" s="1339"/>
      <c r="CM163" s="1339"/>
      <c r="CN163" s="1339"/>
      <c r="CO163" s="1339"/>
      <c r="CP163" s="1339"/>
      <c r="CQ163" s="1339"/>
      <c r="CR163" s="1339"/>
      <c r="CS163" s="1339"/>
      <c r="CT163" s="1339"/>
      <c r="CU163" s="1339"/>
      <c r="CV163" s="1339"/>
      <c r="CW163" s="1339"/>
      <c r="CX163" s="1339"/>
      <c r="CY163" s="1339"/>
      <c r="CZ163" s="1339"/>
      <c r="DA163" s="1339"/>
      <c r="DB163" s="1339"/>
      <c r="DC163" s="1339"/>
      <c r="DD163" s="1339"/>
      <c r="DE163" s="1339"/>
      <c r="DF163" s="1339"/>
      <c r="DG163" s="1339"/>
      <c r="DH163" s="1339"/>
      <c r="DI163" s="1339"/>
      <c r="DJ163" s="1339"/>
      <c r="DK163" s="1339"/>
      <c r="DL163" s="1339"/>
      <c r="DM163" s="1339"/>
      <c r="DN163" s="1339"/>
      <c r="DO163" s="1339"/>
      <c r="DP163" s="1339"/>
      <c r="DQ163" s="1339"/>
      <c r="DR163" s="1339"/>
      <c r="DS163" s="1339"/>
      <c r="DT163" s="1339"/>
      <c r="DU163" s="1339"/>
      <c r="DV163" s="1339"/>
      <c r="DW163" s="1339"/>
      <c r="DX163" s="1339"/>
      <c r="DY163" s="1339"/>
      <c r="DZ163" s="1339"/>
      <c r="EA163" s="1339"/>
      <c r="EB163" s="1339"/>
      <c r="EC163" s="1339"/>
      <c r="ED163" s="1339"/>
      <c r="EE163" s="1339"/>
      <c r="EF163" s="1339"/>
      <c r="EG163" s="1339"/>
      <c r="EH163" s="1339"/>
      <c r="EI163" s="1339"/>
      <c r="EJ163" s="1339"/>
      <c r="EK163" s="1339"/>
      <c r="EL163" s="1339"/>
      <c r="EM163" s="1339"/>
      <c r="EN163" s="1339"/>
      <c r="EO163" s="1339"/>
      <c r="EP163" s="1339"/>
      <c r="EQ163" s="1339"/>
      <c r="ER163" s="1339"/>
      <c r="ES163" s="1339"/>
      <c r="ET163" s="1339"/>
      <c r="EU163" s="1339"/>
      <c r="EV163" s="1339"/>
      <c r="EW163" s="1339"/>
      <c r="EX163" s="1339"/>
      <c r="EY163" s="1339"/>
      <c r="EZ163" s="1339"/>
      <c r="FA163" s="1339"/>
      <c r="FB163" s="1339"/>
      <c r="FC163" s="1339"/>
      <c r="FD163" s="1339"/>
      <c r="FE163" s="1339"/>
      <c r="FF163" s="1339"/>
      <c r="FG163" s="1339"/>
      <c r="FH163" s="1339"/>
      <c r="FI163" s="1339"/>
      <c r="FJ163" s="1339"/>
      <c r="FK163" s="1339"/>
      <c r="FL163" s="1339"/>
      <c r="FM163" s="1339"/>
      <c r="FN163" s="1339"/>
      <c r="FO163" s="1339"/>
      <c r="FP163" s="1339"/>
      <c r="FQ163" s="1339"/>
      <c r="FR163" s="1339"/>
      <c r="FS163" s="1339"/>
      <c r="FT163" s="1339"/>
      <c r="FU163" s="1339"/>
      <c r="FV163" s="1339"/>
      <c r="FW163" s="1339"/>
      <c r="FX163" s="1339"/>
      <c r="FY163" s="1339"/>
      <c r="FZ163" s="1339"/>
      <c r="GA163" s="1339"/>
      <c r="GB163" s="1339"/>
      <c r="GC163" s="1339"/>
      <c r="GD163" s="1339"/>
      <c r="GE163" s="1339"/>
      <c r="GF163" s="1339"/>
      <c r="GG163" s="1339"/>
      <c r="GH163" s="1339"/>
      <c r="GI163" s="1339"/>
      <c r="GJ163" s="1339"/>
      <c r="GK163" s="1339"/>
      <c r="GL163" s="1339"/>
      <c r="GM163" s="1339"/>
      <c r="GN163" s="1339"/>
      <c r="GO163" s="1339"/>
      <c r="GP163" s="1339"/>
      <c r="GQ163" s="1339"/>
      <c r="GR163" s="1339"/>
      <c r="GS163" s="1339"/>
      <c r="GT163" s="1339"/>
      <c r="GU163" s="1339"/>
      <c r="GV163" s="1339"/>
      <c r="GW163" s="1339"/>
      <c r="GX163" s="1339"/>
      <c r="GY163" s="1339"/>
      <c r="GZ163" s="1339"/>
      <c r="HA163" s="1339"/>
      <c r="HB163" s="1339"/>
      <c r="HC163" s="1339"/>
      <c r="HD163" s="1339"/>
      <c r="HE163" s="1339"/>
      <c r="HF163" s="1339"/>
      <c r="HG163" s="1339"/>
      <c r="HH163" s="1339"/>
      <c r="HI163" s="1339"/>
      <c r="HJ163" s="1339"/>
      <c r="HK163" s="1339"/>
      <c r="HL163" s="1339"/>
      <c r="HM163" s="1339"/>
      <c r="HN163" s="1339"/>
      <c r="HO163" s="1339"/>
      <c r="HP163" s="1339"/>
      <c r="HQ163" s="1339"/>
      <c r="HR163" s="1339"/>
      <c r="HS163" s="1339"/>
      <c r="HT163" s="1339"/>
      <c r="HU163" s="1339"/>
      <c r="HV163" s="1339"/>
      <c r="HW163" s="1339"/>
      <c r="HX163" s="1339"/>
      <c r="HY163" s="1339"/>
      <c r="HZ163" s="1339"/>
      <c r="IA163" s="1339"/>
      <c r="IB163" s="1339"/>
      <c r="IC163" s="1339"/>
      <c r="ID163" s="1339"/>
      <c r="IE163" s="1339"/>
      <c r="IF163" s="1339"/>
      <c r="IG163" s="1339"/>
      <c r="IH163" s="1339"/>
      <c r="II163" s="1339"/>
      <c r="IJ163" s="1339"/>
      <c r="IK163" s="1339"/>
      <c r="IL163" s="1339"/>
      <c r="IM163" s="1339"/>
      <c r="IN163" s="1339"/>
      <c r="IO163" s="1339"/>
      <c r="IP163" s="1339"/>
      <c r="IQ163" s="1339"/>
      <c r="IR163" s="1339"/>
      <c r="IS163" s="1339"/>
      <c r="IT163" s="1339"/>
      <c r="IU163" s="1339"/>
      <c r="IV163" s="1339"/>
    </row>
    <row r="164" spans="1:256" ht="20.25" customHeight="1" thickBot="1" x14ac:dyDescent="0.3">
      <c r="A164" s="2398" t="s">
        <v>542</v>
      </c>
      <c r="B164" s="2399"/>
      <c r="C164" s="2399"/>
      <c r="D164" s="2399"/>
      <c r="E164" s="2399"/>
      <c r="F164" s="2400"/>
      <c r="G164" s="1664">
        <f t="shared" ref="G164:M164" si="31">G131+G138+G153+G158</f>
        <v>51</v>
      </c>
      <c r="H164" s="1664">
        <f t="shared" si="31"/>
        <v>1710</v>
      </c>
      <c r="I164" s="1664">
        <f t="shared" si="31"/>
        <v>657</v>
      </c>
      <c r="J164" s="1664">
        <f t="shared" si="31"/>
        <v>377</v>
      </c>
      <c r="K164" s="1664">
        <f t="shared" si="31"/>
        <v>26</v>
      </c>
      <c r="L164" s="1664">
        <f t="shared" si="31"/>
        <v>254</v>
      </c>
      <c r="M164" s="1664">
        <f t="shared" si="31"/>
        <v>1053</v>
      </c>
      <c r="N164" s="1417"/>
      <c r="O164" s="1665"/>
      <c r="P164" s="1418"/>
      <c r="Q164" s="1666"/>
      <c r="R164" s="1667"/>
      <c r="S164" s="1418"/>
      <c r="T164" s="1666"/>
      <c r="U164" s="1419"/>
      <c r="V164" s="1668"/>
      <c r="W164" s="1417"/>
      <c r="X164" s="1418"/>
      <c r="Y164" s="1653"/>
      <c r="Z164" s="1334"/>
      <c r="AA164" s="1334"/>
      <c r="AB164" s="1334"/>
    </row>
    <row r="165" spans="1:256" ht="16.5" thickBot="1" x14ac:dyDescent="0.25">
      <c r="A165" s="1956" t="s">
        <v>543</v>
      </c>
      <c r="B165" s="1957"/>
      <c r="C165" s="1957"/>
      <c r="D165" s="1957"/>
      <c r="E165" s="1957"/>
      <c r="F165" s="1957"/>
      <c r="G165" s="467">
        <f t="shared" ref="G165:M165" si="32">G164+G128</f>
        <v>60</v>
      </c>
      <c r="H165" s="467">
        <f t="shared" si="32"/>
        <v>1980</v>
      </c>
      <c r="I165" s="467">
        <f t="shared" si="32"/>
        <v>759</v>
      </c>
      <c r="J165" s="467">
        <f t="shared" si="32"/>
        <v>428</v>
      </c>
      <c r="K165" s="467">
        <f t="shared" si="32"/>
        <v>26</v>
      </c>
      <c r="L165" s="467">
        <f t="shared" si="32"/>
        <v>305</v>
      </c>
      <c r="M165" s="467">
        <f t="shared" si="32"/>
        <v>1221</v>
      </c>
      <c r="N165" s="1539"/>
      <c r="O165" s="1539"/>
      <c r="P165" s="1539"/>
      <c r="Q165" s="1539"/>
      <c r="R165" s="1539"/>
      <c r="S165" s="1539"/>
      <c r="T165" s="1539"/>
      <c r="U165" s="1539"/>
      <c r="V165" s="1539"/>
      <c r="W165" s="1539"/>
      <c r="X165" s="1539"/>
      <c r="Y165" s="1539"/>
      <c r="Z165" s="1334"/>
      <c r="AA165" s="1334"/>
      <c r="AB165" s="1334"/>
      <c r="AW165" s="593"/>
      <c r="AX165" s="593"/>
    </row>
    <row r="166" spans="1:256" ht="16.5" thickBot="1" x14ac:dyDescent="0.25">
      <c r="A166" s="1965" t="s">
        <v>511</v>
      </c>
      <c r="B166" s="1966"/>
      <c r="C166" s="1966"/>
      <c r="D166" s="1966"/>
      <c r="E166" s="1966"/>
      <c r="F166" s="1967"/>
      <c r="G166" s="377">
        <f>G165+G100</f>
        <v>240</v>
      </c>
      <c r="H166" s="377">
        <f t="shared" ref="H166:M166" si="33">H164+H100</f>
        <v>6900</v>
      </c>
      <c r="I166" s="377">
        <f t="shared" si="33"/>
        <v>1862</v>
      </c>
      <c r="J166" s="377">
        <f t="shared" si="33"/>
        <v>931</v>
      </c>
      <c r="K166" s="377">
        <f t="shared" si="33"/>
        <v>222</v>
      </c>
      <c r="L166" s="377">
        <f t="shared" si="33"/>
        <v>709</v>
      </c>
      <c r="M166" s="377">
        <f t="shared" si="33"/>
        <v>2638</v>
      </c>
      <c r="N166" s="377">
        <f t="shared" ref="N166:S166" si="34">N100+N128+N164</f>
        <v>24</v>
      </c>
      <c r="O166" s="377">
        <f t="shared" si="34"/>
        <v>26</v>
      </c>
      <c r="P166" s="377">
        <f t="shared" si="34"/>
        <v>25</v>
      </c>
      <c r="Q166" s="377">
        <f t="shared" si="34"/>
        <v>25</v>
      </c>
      <c r="R166" s="377">
        <f t="shared" si="34"/>
        <v>23</v>
      </c>
      <c r="S166" s="377">
        <f t="shared" si="34"/>
        <v>23</v>
      </c>
      <c r="T166" s="377">
        <f>T100+T128+T131</f>
        <v>24</v>
      </c>
      <c r="U166" s="377">
        <f>U100+U128+U138</f>
        <v>24</v>
      </c>
      <c r="V166" s="377">
        <f>V128+V100+V138</f>
        <v>24</v>
      </c>
      <c r="W166" s="377">
        <f>W100+W153</f>
        <v>24</v>
      </c>
      <c r="X166" s="377">
        <f>X100+X158</f>
        <v>23</v>
      </c>
      <c r="Y166" s="377" t="e">
        <f>#REF!+#REF!+Y100</f>
        <v>#REF!</v>
      </c>
      <c r="Z166" s="1334"/>
      <c r="AA166" s="1334"/>
      <c r="AB166" s="1334"/>
      <c r="AV166" s="593"/>
      <c r="AW166" s="593"/>
      <c r="BO166" s="593"/>
    </row>
    <row r="167" spans="1:256" ht="16.5" thickBot="1" x14ac:dyDescent="0.25">
      <c r="A167" s="2392" t="s">
        <v>186</v>
      </c>
      <c r="B167" s="2393"/>
      <c r="C167" s="2393"/>
      <c r="D167" s="2393"/>
      <c r="E167" s="2393"/>
      <c r="F167" s="2393"/>
      <c r="G167" s="2393"/>
      <c r="H167" s="2393"/>
      <c r="I167" s="2393"/>
      <c r="J167" s="2393"/>
      <c r="K167" s="2393"/>
      <c r="L167" s="2393"/>
      <c r="M167" s="2394"/>
      <c r="N167" s="1635">
        <f>N166</f>
        <v>24</v>
      </c>
      <c r="O167" s="1635">
        <f t="shared" ref="O167:Y167" si="35">O166</f>
        <v>26</v>
      </c>
      <c r="P167" s="1635">
        <f t="shared" si="35"/>
        <v>25</v>
      </c>
      <c r="Q167" s="1635">
        <f t="shared" si="35"/>
        <v>25</v>
      </c>
      <c r="R167" s="1635">
        <f t="shared" si="35"/>
        <v>23</v>
      </c>
      <c r="S167" s="1635">
        <f t="shared" si="35"/>
        <v>23</v>
      </c>
      <c r="T167" s="1635">
        <f t="shared" si="35"/>
        <v>24</v>
      </c>
      <c r="U167" s="1635">
        <f t="shared" si="35"/>
        <v>24</v>
      </c>
      <c r="V167" s="1635">
        <f t="shared" si="35"/>
        <v>24</v>
      </c>
      <c r="W167" s="1635">
        <f t="shared" si="35"/>
        <v>24</v>
      </c>
      <c r="X167" s="1636">
        <f t="shared" si="35"/>
        <v>23</v>
      </c>
      <c r="Y167" s="1637" t="e">
        <f t="shared" si="35"/>
        <v>#REF!</v>
      </c>
      <c r="Z167" s="1334"/>
      <c r="AA167" s="1334"/>
      <c r="AB167" s="1334"/>
      <c r="AW167" s="593"/>
    </row>
    <row r="168" spans="1:256" ht="16.5" thickBot="1" x14ac:dyDescent="0.25">
      <c r="A168" s="2387" t="s">
        <v>50</v>
      </c>
      <c r="B168" s="2388"/>
      <c r="C168" s="2388"/>
      <c r="D168" s="2388"/>
      <c r="E168" s="2388"/>
      <c r="F168" s="2388"/>
      <c r="G168" s="2388"/>
      <c r="H168" s="2388"/>
      <c r="I168" s="2388"/>
      <c r="J168" s="2388"/>
      <c r="K168" s="2388"/>
      <c r="L168" s="2388"/>
      <c r="M168" s="2389"/>
      <c r="N168" s="1502">
        <v>2</v>
      </c>
      <c r="O168" s="1503"/>
      <c r="P168" s="1503">
        <v>5</v>
      </c>
      <c r="Q168" s="1503">
        <v>5</v>
      </c>
      <c r="R168" s="1503"/>
      <c r="S168" s="1503">
        <v>5</v>
      </c>
      <c r="T168" s="1503">
        <v>2</v>
      </c>
      <c r="U168" s="1503"/>
      <c r="V168" s="1503">
        <v>2</v>
      </c>
      <c r="W168" s="1503">
        <v>3</v>
      </c>
      <c r="X168" s="1504">
        <v>1</v>
      </c>
      <c r="Y168" s="1209"/>
      <c r="Z168" s="1334"/>
      <c r="AA168" s="1334"/>
      <c r="AB168" s="1334"/>
      <c r="AW168" s="593"/>
    </row>
    <row r="169" spans="1:256" ht="16.5" thickBot="1" x14ac:dyDescent="0.25">
      <c r="A169" s="2387" t="s">
        <v>51</v>
      </c>
      <c r="B169" s="2388"/>
      <c r="C169" s="2388"/>
      <c r="D169" s="2388"/>
      <c r="E169" s="2388"/>
      <c r="F169" s="2388"/>
      <c r="G169" s="2388"/>
      <c r="H169" s="2388"/>
      <c r="I169" s="2388"/>
      <c r="J169" s="2388"/>
      <c r="K169" s="2388"/>
      <c r="L169" s="2388"/>
      <c r="M169" s="2389"/>
      <c r="N169" s="1502">
        <v>5</v>
      </c>
      <c r="O169" s="1503"/>
      <c r="P169" s="1503">
        <v>2</v>
      </c>
      <c r="Q169" s="1503">
        <v>2</v>
      </c>
      <c r="R169" s="1503"/>
      <c r="S169" s="1503">
        <v>2</v>
      </c>
      <c r="T169" s="1503">
        <v>4</v>
      </c>
      <c r="U169" s="1503"/>
      <c r="V169" s="1503">
        <v>4</v>
      </c>
      <c r="W169" s="1503">
        <v>4</v>
      </c>
      <c r="X169" s="1504">
        <v>5</v>
      </c>
      <c r="Y169" s="1209"/>
      <c r="Z169" s="1334"/>
      <c r="AA169" s="1334"/>
      <c r="AB169" s="1334"/>
      <c r="AU169" s="1483"/>
      <c r="AV169" s="1483"/>
      <c r="AW169" s="593"/>
    </row>
    <row r="170" spans="1:256" ht="16.5" thickBot="1" x14ac:dyDescent="0.25">
      <c r="A170" s="2387" t="s">
        <v>187</v>
      </c>
      <c r="B170" s="2388"/>
      <c r="C170" s="2388"/>
      <c r="D170" s="2388"/>
      <c r="E170" s="2388"/>
      <c r="F170" s="2388"/>
      <c r="G170" s="2388"/>
      <c r="H170" s="2388"/>
      <c r="I170" s="2388"/>
      <c r="J170" s="2388"/>
      <c r="K170" s="2388"/>
      <c r="L170" s="2388"/>
      <c r="M170" s="2389"/>
      <c r="N170" s="1502"/>
      <c r="O170" s="1503"/>
      <c r="P170" s="1505"/>
      <c r="Q170" s="1503"/>
      <c r="R170" s="1503"/>
      <c r="S170" s="1505">
        <v>1</v>
      </c>
      <c r="T170" s="1503"/>
      <c r="U170" s="1503"/>
      <c r="V170" s="1505"/>
      <c r="W170" s="1503">
        <v>1</v>
      </c>
      <c r="X170" s="1504">
        <v>1</v>
      </c>
      <c r="Y170" s="1209"/>
      <c r="Z170" s="1334"/>
      <c r="AA170" s="1334"/>
      <c r="AB170" s="1334"/>
      <c r="AW170" s="593"/>
    </row>
    <row r="171" spans="1:256" ht="18.75" customHeight="1" thickBot="1" x14ac:dyDescent="0.25">
      <c r="A171" s="2387" t="s">
        <v>188</v>
      </c>
      <c r="B171" s="2388"/>
      <c r="C171" s="2388"/>
      <c r="D171" s="2388"/>
      <c r="E171" s="2388"/>
      <c r="F171" s="2388"/>
      <c r="G171" s="2388"/>
      <c r="H171" s="2388"/>
      <c r="I171" s="2388"/>
      <c r="J171" s="2388"/>
      <c r="K171" s="2388"/>
      <c r="L171" s="2388"/>
      <c r="M171" s="2389"/>
      <c r="N171" s="1506"/>
      <c r="O171" s="1507"/>
      <c r="P171" s="1508"/>
      <c r="Q171" s="1507"/>
      <c r="R171" s="1507"/>
      <c r="S171" s="1508"/>
      <c r="T171" s="1507"/>
      <c r="U171" s="1507"/>
      <c r="V171" s="1508">
        <v>1</v>
      </c>
      <c r="W171" s="1507"/>
      <c r="X171" s="1334"/>
      <c r="Y171" s="1209"/>
      <c r="Z171" s="1334"/>
      <c r="AA171" s="1334"/>
      <c r="AB171" s="1334"/>
      <c r="AW171" s="593"/>
    </row>
    <row r="172" spans="1:256" ht="16.5" thickBot="1" x14ac:dyDescent="0.3">
      <c r="A172" s="2390" t="s">
        <v>512</v>
      </c>
      <c r="B172" s="2390"/>
      <c r="C172" s="2390"/>
      <c r="D172" s="2390"/>
      <c r="E172" s="2390"/>
      <c r="F172" s="2390"/>
      <c r="G172" s="2390"/>
      <c r="H172" s="2390"/>
      <c r="I172" s="2390"/>
      <c r="J172" s="2390"/>
      <c r="K172" s="2390"/>
      <c r="L172" s="2390"/>
      <c r="M172" s="2391"/>
      <c r="N172" s="2403">
        <f>G12+G13+G14+G21+G22+G26+G30+G36+G44+G45+G47+G50+G53</f>
        <v>60</v>
      </c>
      <c r="O172" s="2404"/>
      <c r="P172" s="2405"/>
      <c r="Q172" s="2409">
        <f>G16+G19+G20+G23+G41+G46+G56+G59+G62+G66+G69+G93+G104</f>
        <v>60</v>
      </c>
      <c r="R172" s="2410"/>
      <c r="S172" s="2411"/>
      <c r="T172" s="2406">
        <f>G72+G74+G75+G94+G113+G119+G131+G138+G77+G83</f>
        <v>60</v>
      </c>
      <c r="U172" s="2407"/>
      <c r="V172" s="2408"/>
      <c r="W172" s="2395">
        <f>G15+G40+G60+G61+G76+G80+G95+G86+G87+G88+G98+G153+G158</f>
        <v>60</v>
      </c>
      <c r="X172" s="2396"/>
      <c r="Y172" s="2397"/>
      <c r="Z172" s="1334"/>
      <c r="AA172" s="1334"/>
      <c r="AB172" s="1334"/>
      <c r="AW172" s="593"/>
    </row>
    <row r="173" spans="1:256" ht="16.5" thickBot="1" x14ac:dyDescent="0.3">
      <c r="A173" s="1359"/>
      <c r="B173" s="1359"/>
      <c r="C173" s="1359"/>
      <c r="D173" s="1359"/>
      <c r="E173" s="1359"/>
      <c r="F173" s="1359"/>
      <c r="G173" s="1359"/>
      <c r="H173" s="1359"/>
      <c r="I173" s="1359"/>
      <c r="J173" s="1359"/>
      <c r="K173" s="1359"/>
      <c r="L173" s="1359"/>
      <c r="M173" s="1359"/>
      <c r="N173" s="459"/>
      <c r="O173" s="459"/>
      <c r="P173" s="459"/>
      <c r="Q173" s="1360"/>
      <c r="R173" s="1360"/>
      <c r="S173" s="1360"/>
      <c r="T173" s="1361"/>
      <c r="U173" s="910"/>
      <c r="V173" s="910"/>
      <c r="W173" s="1361"/>
      <c r="X173" s="910"/>
      <c r="Y173" s="910"/>
      <c r="Z173" s="1334"/>
      <c r="AA173" s="1334"/>
      <c r="AB173" s="1334"/>
      <c r="AW173" s="593"/>
    </row>
    <row r="174" spans="1:256" ht="15.75" x14ac:dyDescent="0.2">
      <c r="A174" s="1365">
        <v>1</v>
      </c>
      <c r="B174" s="1362" t="s">
        <v>38</v>
      </c>
      <c r="C174" s="1429"/>
      <c r="D174" s="1363"/>
      <c r="E174" s="1363"/>
      <c r="F174" s="1364"/>
      <c r="G174" s="1366">
        <f>G175+G176</f>
        <v>13</v>
      </c>
      <c r="H174" s="1367">
        <f t="shared" ref="H174:M174" si="36">H175+H176</f>
        <v>390</v>
      </c>
      <c r="I174" s="1367">
        <f t="shared" si="36"/>
        <v>264</v>
      </c>
      <c r="J174" s="1367">
        <f t="shared" si="36"/>
        <v>4</v>
      </c>
      <c r="K174" s="1367">
        <f t="shared" si="36"/>
        <v>0</v>
      </c>
      <c r="L174" s="1367">
        <f t="shared" si="36"/>
        <v>260</v>
      </c>
      <c r="M174" s="1368">
        <f t="shared" si="36"/>
        <v>126</v>
      </c>
      <c r="N174" s="1370"/>
      <c r="O174" s="1369"/>
      <c r="P174" s="1440"/>
      <c r="Q174" s="1370"/>
      <c r="R174" s="1369"/>
      <c r="S174" s="1371"/>
      <c r="T174" s="1370"/>
      <c r="U174" s="1369"/>
      <c r="V174" s="1440"/>
      <c r="W174" s="1370"/>
      <c r="X174" s="1369"/>
      <c r="Y174" s="1371"/>
      <c r="Z174" s="1334"/>
      <c r="AA174" s="1334"/>
      <c r="AB174" s="1334"/>
      <c r="AW174" s="593"/>
    </row>
    <row r="175" spans="1:256" ht="15.75" x14ac:dyDescent="0.2">
      <c r="A175" s="1422" t="s">
        <v>526</v>
      </c>
      <c r="B175" s="1276" t="s">
        <v>38</v>
      </c>
      <c r="C175" s="1430"/>
      <c r="D175" s="1372" t="s">
        <v>527</v>
      </c>
      <c r="E175" s="1372"/>
      <c r="F175" s="1373"/>
      <c r="G175" s="1345">
        <v>7</v>
      </c>
      <c r="H175" s="1437">
        <f>G175*30</f>
        <v>210</v>
      </c>
      <c r="I175" s="1262">
        <f>L175+J175</f>
        <v>132</v>
      </c>
      <c r="J175" s="1262">
        <v>4</v>
      </c>
      <c r="K175" s="1262"/>
      <c r="L175" s="1262">
        <v>128</v>
      </c>
      <c r="M175" s="1374">
        <f>H175-I175</f>
        <v>78</v>
      </c>
      <c r="N175" s="1376">
        <v>4</v>
      </c>
      <c r="O175" s="1375">
        <v>4</v>
      </c>
      <c r="P175" s="1377">
        <v>4</v>
      </c>
      <c r="Q175" s="1376"/>
      <c r="R175" s="1375"/>
      <c r="S175" s="1377"/>
      <c r="T175" s="1376"/>
      <c r="U175" s="1375"/>
      <c r="V175" s="1377"/>
      <c r="W175" s="1376"/>
      <c r="X175" s="1373"/>
      <c r="Y175" s="1378"/>
      <c r="Z175" s="1334"/>
      <c r="AA175" s="1334"/>
      <c r="AB175" s="1334"/>
      <c r="AW175" s="593"/>
    </row>
    <row r="176" spans="1:256" ht="15.75" x14ac:dyDescent="0.2">
      <c r="A176" s="1422" t="s">
        <v>528</v>
      </c>
      <c r="B176" s="1276" t="s">
        <v>38</v>
      </c>
      <c r="C176" s="1430"/>
      <c r="D176" s="1372" t="s">
        <v>529</v>
      </c>
      <c r="E176" s="1372"/>
      <c r="F176" s="1373"/>
      <c r="G176" s="1345">
        <v>6</v>
      </c>
      <c r="H176" s="1437">
        <f>G176*30</f>
        <v>180</v>
      </c>
      <c r="I176" s="1262">
        <f>L176+J176</f>
        <v>132</v>
      </c>
      <c r="J176" s="1262"/>
      <c r="K176" s="1262"/>
      <c r="L176" s="1262">
        <v>132</v>
      </c>
      <c r="M176" s="1374">
        <f>H176-I176</f>
        <v>48</v>
      </c>
      <c r="N176" s="1376"/>
      <c r="O176" s="1375"/>
      <c r="P176" s="1377"/>
      <c r="Q176" s="1376">
        <v>4</v>
      </c>
      <c r="R176" s="1375">
        <v>4</v>
      </c>
      <c r="S176" s="1377">
        <v>4</v>
      </c>
      <c r="T176" s="1376"/>
      <c r="U176" s="1375"/>
      <c r="V176" s="1377"/>
      <c r="W176" s="1376"/>
      <c r="X176" s="1373"/>
      <c r="Y176" s="1378"/>
      <c r="Z176" s="1334"/>
      <c r="AA176" s="1334"/>
      <c r="AB176" s="1334"/>
      <c r="AW176" s="593"/>
    </row>
    <row r="177" spans="1:66" ht="31.5" x14ac:dyDescent="0.2">
      <c r="A177" s="1422" t="s">
        <v>530</v>
      </c>
      <c r="B177" s="1276" t="s">
        <v>38</v>
      </c>
      <c r="C177" s="1430"/>
      <c r="D177" s="1372" t="s">
        <v>531</v>
      </c>
      <c r="E177" s="1372"/>
      <c r="F177" s="1373"/>
      <c r="G177" s="1345"/>
      <c r="H177" s="1262"/>
      <c r="I177" s="1262"/>
      <c r="J177" s="1262"/>
      <c r="K177" s="1262"/>
      <c r="L177" s="1262"/>
      <c r="M177" s="1266"/>
      <c r="N177" s="1376"/>
      <c r="O177" s="1372"/>
      <c r="P177" s="1377"/>
      <c r="Q177" s="1376"/>
      <c r="R177" s="1372"/>
      <c r="S177" s="1377"/>
      <c r="T177" s="1376" t="s">
        <v>41</v>
      </c>
      <c r="U177" s="1372" t="s">
        <v>41</v>
      </c>
      <c r="V177" s="1377" t="s">
        <v>41</v>
      </c>
      <c r="W177" s="1376" t="s">
        <v>41</v>
      </c>
      <c r="X177" s="1372" t="s">
        <v>41</v>
      </c>
      <c r="Y177" s="1377" t="s">
        <v>41</v>
      </c>
      <c r="Z177" s="1334"/>
      <c r="AA177" s="1334"/>
      <c r="AB177" s="1334"/>
      <c r="AW177" s="593"/>
    </row>
    <row r="178" spans="1:66" ht="45" customHeight="1" x14ac:dyDescent="0.2">
      <c r="A178" s="1423" t="s">
        <v>544</v>
      </c>
      <c r="B178" s="1426" t="s">
        <v>545</v>
      </c>
      <c r="C178" s="464"/>
      <c r="D178" s="1383"/>
      <c r="E178" s="663"/>
      <c r="F178" s="1435"/>
      <c r="G178" s="676">
        <f>SUM(G179:G182)</f>
        <v>18</v>
      </c>
      <c r="H178" s="24">
        <f t="shared" ref="H178:M178" si="37">SUM(H179:H182)</f>
        <v>540</v>
      </c>
      <c r="I178" s="24">
        <f t="shared" si="37"/>
        <v>294</v>
      </c>
      <c r="J178" s="24">
        <f t="shared" si="37"/>
        <v>0</v>
      </c>
      <c r="K178" s="24">
        <f t="shared" si="37"/>
        <v>0</v>
      </c>
      <c r="L178" s="24">
        <f t="shared" si="37"/>
        <v>294</v>
      </c>
      <c r="M178" s="471">
        <f t="shared" si="37"/>
        <v>246</v>
      </c>
      <c r="N178" s="1441"/>
      <c r="O178" s="1384"/>
      <c r="P178" s="1442"/>
      <c r="Q178" s="1441"/>
      <c r="R178" s="1384"/>
      <c r="S178" s="1442"/>
      <c r="T178" s="1197"/>
      <c r="U178" s="11"/>
      <c r="V178" s="502"/>
      <c r="W178" s="1265"/>
      <c r="X178" s="1262"/>
      <c r="Y178" s="1266"/>
      <c r="Z178" s="1334"/>
      <c r="AA178" s="1334"/>
      <c r="AB178" s="1334"/>
      <c r="AW178" s="593"/>
    </row>
    <row r="179" spans="1:66" ht="44.25" customHeight="1" x14ac:dyDescent="0.2">
      <c r="A179" s="1424" t="s">
        <v>553</v>
      </c>
      <c r="B179" s="1427" t="s">
        <v>546</v>
      </c>
      <c r="C179" s="1431">
        <v>2</v>
      </c>
      <c r="D179" s="1385" t="s">
        <v>24</v>
      </c>
      <c r="E179" s="663"/>
      <c r="F179" s="1435"/>
      <c r="G179" s="171">
        <v>6</v>
      </c>
      <c r="H179" s="15">
        <f>G179*30</f>
        <v>180</v>
      </c>
      <c r="I179" s="1262">
        <f>J179+K179+L179</f>
        <v>99</v>
      </c>
      <c r="J179" s="15"/>
      <c r="K179" s="15"/>
      <c r="L179" s="15">
        <v>99</v>
      </c>
      <c r="M179" s="677">
        <f>H179-I179</f>
        <v>81</v>
      </c>
      <c r="N179" s="1441">
        <v>3</v>
      </c>
      <c r="O179" s="1384">
        <v>3</v>
      </c>
      <c r="P179" s="1442">
        <v>3</v>
      </c>
      <c r="Q179" s="1441"/>
      <c r="R179" s="1384"/>
      <c r="S179" s="1442"/>
      <c r="T179" s="1197"/>
      <c r="U179" s="11"/>
      <c r="V179" s="502"/>
      <c r="W179" s="1265"/>
      <c r="X179" s="1262"/>
      <c r="Y179" s="1266"/>
      <c r="Z179" s="1334"/>
      <c r="AA179" s="1334"/>
      <c r="AB179" s="1334"/>
      <c r="AW179" s="593"/>
    </row>
    <row r="180" spans="1:66" ht="44.25" customHeight="1" x14ac:dyDescent="0.2">
      <c r="A180" s="1424" t="s">
        <v>552</v>
      </c>
      <c r="B180" s="1427" t="s">
        <v>546</v>
      </c>
      <c r="C180" s="1431">
        <v>4</v>
      </c>
      <c r="D180" s="1385" t="s">
        <v>39</v>
      </c>
      <c r="E180" s="663"/>
      <c r="F180" s="1435"/>
      <c r="G180" s="171">
        <v>6</v>
      </c>
      <c r="H180" s="15">
        <f>G180*30</f>
        <v>180</v>
      </c>
      <c r="I180" s="1262">
        <f>J180+K180+L180</f>
        <v>99</v>
      </c>
      <c r="J180" s="15"/>
      <c r="K180" s="15"/>
      <c r="L180" s="15">
        <v>99</v>
      </c>
      <c r="M180" s="677">
        <f>H180-I180</f>
        <v>81</v>
      </c>
      <c r="N180" s="1441"/>
      <c r="O180" s="1384"/>
      <c r="P180" s="1442"/>
      <c r="Q180" s="1441">
        <v>3</v>
      </c>
      <c r="R180" s="1384">
        <v>3</v>
      </c>
      <c r="S180" s="1442">
        <v>3</v>
      </c>
      <c r="T180" s="1197"/>
      <c r="U180" s="11"/>
      <c r="V180" s="502"/>
      <c r="W180" s="1265"/>
      <c r="X180" s="1262"/>
      <c r="Y180" s="1266"/>
      <c r="Z180" s="1334"/>
      <c r="AA180" s="1334"/>
      <c r="AB180" s="1334"/>
      <c r="AW180" s="593"/>
    </row>
    <row r="181" spans="1:66" ht="45" customHeight="1" x14ac:dyDescent="0.2">
      <c r="A181" s="1424" t="s">
        <v>554</v>
      </c>
      <c r="B181" s="1427" t="s">
        <v>546</v>
      </c>
      <c r="C181" s="1431">
        <v>6</v>
      </c>
      <c r="D181" s="1385" t="s">
        <v>547</v>
      </c>
      <c r="E181" s="663"/>
      <c r="F181" s="1435"/>
      <c r="G181" s="171">
        <v>4</v>
      </c>
      <c r="H181" s="15">
        <f>G181*30</f>
        <v>120</v>
      </c>
      <c r="I181" s="1262">
        <f>J181+K181+L181</f>
        <v>66</v>
      </c>
      <c r="J181" s="15"/>
      <c r="K181" s="15"/>
      <c r="L181" s="15">
        <v>66</v>
      </c>
      <c r="M181" s="677">
        <f>H181-I181</f>
        <v>54</v>
      </c>
      <c r="N181" s="1441"/>
      <c r="O181" s="1384"/>
      <c r="P181" s="1442"/>
      <c r="Q181" s="1441"/>
      <c r="R181" s="1384"/>
      <c r="S181" s="1442"/>
      <c r="T181" s="1197">
        <v>2</v>
      </c>
      <c r="U181" s="11">
        <v>2</v>
      </c>
      <c r="V181" s="502">
        <v>2</v>
      </c>
      <c r="W181" s="1265"/>
      <c r="X181" s="1262"/>
      <c r="Y181" s="1266"/>
      <c r="Z181" s="1334"/>
      <c r="AA181" s="1334"/>
      <c r="AB181" s="1334"/>
      <c r="AW181" s="593"/>
    </row>
    <row r="182" spans="1:66" ht="16.5" thickBot="1" x14ac:dyDescent="0.25">
      <c r="A182" s="1425" t="s">
        <v>555</v>
      </c>
      <c r="B182" s="1428" t="s">
        <v>546</v>
      </c>
      <c r="C182" s="1432">
        <v>7</v>
      </c>
      <c r="D182" s="1433"/>
      <c r="E182" s="1434"/>
      <c r="F182" s="1436"/>
      <c r="G182" s="1438">
        <v>2</v>
      </c>
      <c r="H182" s="21">
        <f>G182*30</f>
        <v>60</v>
      </c>
      <c r="I182" s="1439">
        <f>J182+K182+L182</f>
        <v>30</v>
      </c>
      <c r="J182" s="21"/>
      <c r="K182" s="21"/>
      <c r="L182" s="21">
        <v>30</v>
      </c>
      <c r="M182" s="1348">
        <f>H182-I182</f>
        <v>30</v>
      </c>
      <c r="N182" s="1443"/>
      <c r="O182" s="1444"/>
      <c r="P182" s="1445"/>
      <c r="Q182" s="1443"/>
      <c r="R182" s="1444"/>
      <c r="S182" s="1445"/>
      <c r="T182" s="1446"/>
      <c r="U182" s="1447"/>
      <c r="V182" s="1448"/>
      <c r="W182" s="1449">
        <v>2</v>
      </c>
      <c r="X182" s="1439"/>
      <c r="Y182" s="1450"/>
      <c r="Z182" s="1334"/>
      <c r="AA182" s="1334"/>
      <c r="AB182" s="1334"/>
      <c r="AW182" s="593"/>
    </row>
    <row r="183" spans="1:66" ht="15.75" x14ac:dyDescent="0.2">
      <c r="A183" s="1379" t="s">
        <v>532</v>
      </c>
      <c r="B183" s="1380"/>
      <c r="C183" s="1379"/>
      <c r="D183" s="1379"/>
      <c r="E183" s="1381"/>
      <c r="F183" s="1379"/>
      <c r="G183" s="1379"/>
      <c r="H183" s="1379"/>
      <c r="I183" s="1379"/>
      <c r="J183" s="1379"/>
      <c r="K183" s="1379"/>
      <c r="L183" s="1379"/>
      <c r="M183" s="1379"/>
      <c r="N183" s="1379"/>
      <c r="O183" s="1379"/>
      <c r="P183" s="1379"/>
      <c r="Q183" s="1379"/>
      <c r="R183" s="1379"/>
      <c r="S183" s="1379"/>
      <c r="T183" s="1382"/>
      <c r="U183" s="1379"/>
      <c r="V183" s="1379"/>
      <c r="W183" s="1379"/>
      <c r="X183" s="1379"/>
      <c r="Y183" s="1379"/>
      <c r="AW183" s="593"/>
      <c r="BB183" s="2333"/>
      <c r="BC183" s="2343"/>
      <c r="BD183" s="2343"/>
      <c r="BE183" s="2333"/>
      <c r="BF183" s="2333"/>
      <c r="BG183" s="2333"/>
      <c r="BH183" s="2333"/>
      <c r="BI183" s="2333"/>
      <c r="BJ183" s="2333"/>
      <c r="BK183" s="2333"/>
      <c r="BL183" s="2333"/>
      <c r="BM183" s="2333"/>
    </row>
    <row r="184" spans="1:66" ht="24.75" customHeight="1" x14ac:dyDescent="0.25">
      <c r="A184" s="1359"/>
      <c r="B184" s="1231" t="s">
        <v>564</v>
      </c>
      <c r="C184" s="1228"/>
      <c r="D184" s="2401"/>
      <c r="E184" s="2401"/>
      <c r="F184" s="2401"/>
      <c r="G184" s="1421"/>
      <c r="H184" s="2402" t="s">
        <v>660</v>
      </c>
      <c r="I184" s="2402"/>
      <c r="J184" s="2402"/>
      <c r="K184" s="1359"/>
      <c r="L184" s="1359"/>
      <c r="M184" s="1359"/>
      <c r="N184" s="459"/>
      <c r="O184" s="459"/>
      <c r="P184" s="459"/>
      <c r="Q184" s="1360"/>
      <c r="R184" s="1360"/>
      <c r="S184" s="1360"/>
      <c r="T184" s="1361"/>
      <c r="U184" s="910"/>
      <c r="V184" s="910"/>
      <c r="W184" s="1361"/>
      <c r="X184" s="910"/>
      <c r="Y184" s="910"/>
      <c r="AV184" s="1339"/>
      <c r="AW184" s="1339"/>
      <c r="AX184" s="1339"/>
      <c r="AY184" s="1339"/>
      <c r="BB184" s="2343"/>
      <c r="BC184" s="2343"/>
      <c r="BD184" s="2343"/>
      <c r="BE184" s="2333"/>
      <c r="BF184" s="2333"/>
      <c r="BG184" s="2333"/>
      <c r="BH184" s="2333"/>
      <c r="BI184" s="2333"/>
      <c r="BJ184" s="2333"/>
      <c r="BK184" s="2333"/>
      <c r="BL184" s="2333"/>
      <c r="BM184" s="2333"/>
    </row>
    <row r="185" spans="1:66" ht="31.5" customHeight="1" x14ac:dyDescent="0.25">
      <c r="A185" s="1359"/>
      <c r="B185" s="1231" t="s">
        <v>478</v>
      </c>
      <c r="C185" s="1229"/>
      <c r="D185" s="2386"/>
      <c r="E185" s="2386"/>
      <c r="F185" s="2386"/>
      <c r="G185" s="1229"/>
      <c r="H185" s="2384" t="s">
        <v>661</v>
      </c>
      <c r="I185" s="2384"/>
      <c r="J185" s="2384"/>
      <c r="K185" s="1359"/>
      <c r="L185" s="1359"/>
      <c r="M185" s="1359"/>
      <c r="N185" s="459"/>
      <c r="O185" s="459"/>
      <c r="P185" s="459"/>
      <c r="Q185" s="1360"/>
      <c r="R185" s="1360"/>
      <c r="S185" s="1360"/>
      <c r="T185" s="1361"/>
      <c r="U185" s="910"/>
      <c r="V185" s="910"/>
      <c r="W185" s="1361"/>
      <c r="X185" s="910"/>
      <c r="Y185" s="910"/>
      <c r="AW185" s="593"/>
      <c r="BA185" s="1186"/>
      <c r="BN185" s="513"/>
    </row>
    <row r="186" spans="1:66" ht="35.25" customHeight="1" x14ac:dyDescent="0.25">
      <c r="A186" s="1359"/>
      <c r="B186" s="1231" t="s">
        <v>556</v>
      </c>
      <c r="C186" s="1230"/>
      <c r="D186" s="2385"/>
      <c r="E186" s="2385"/>
      <c r="F186" s="2385"/>
      <c r="G186" s="1230"/>
      <c r="H186" s="2384" t="s">
        <v>662</v>
      </c>
      <c r="I186" s="2384"/>
      <c r="J186" s="2384"/>
      <c r="K186" s="1359"/>
      <c r="L186" s="1359"/>
      <c r="M186" s="1359"/>
      <c r="N186" s="459"/>
      <c r="O186" s="459"/>
      <c r="P186" s="459"/>
      <c r="Q186" s="1360"/>
      <c r="R186" s="1360"/>
      <c r="S186" s="1360"/>
      <c r="T186" s="1361"/>
      <c r="U186" s="910"/>
      <c r="V186" s="910"/>
      <c r="W186" s="1361"/>
      <c r="X186" s="910"/>
      <c r="Y186" s="910"/>
      <c r="BA186" s="1186"/>
      <c r="BB186" s="1313"/>
      <c r="BC186" s="1313"/>
      <c r="BD186" s="1313"/>
      <c r="BE186" s="1313"/>
      <c r="BF186" s="1313"/>
      <c r="BG186" s="1313"/>
      <c r="BH186" s="1313"/>
      <c r="BI186" s="1313"/>
      <c r="BJ186" s="1313"/>
      <c r="BK186" s="1313"/>
      <c r="BL186" s="1313"/>
      <c r="BM186" s="1313"/>
      <c r="BN186" s="1313"/>
    </row>
    <row r="187" spans="1:66" ht="13.5" customHeight="1" x14ac:dyDescent="0.25">
      <c r="A187" s="1359"/>
      <c r="B187" s="505"/>
      <c r="C187" s="1230"/>
      <c r="D187" s="1230"/>
      <c r="E187" s="1230"/>
      <c r="F187" s="1230"/>
      <c r="G187" s="1230"/>
      <c r="H187" s="1772"/>
      <c r="I187" s="1772"/>
      <c r="J187" s="1772"/>
      <c r="K187" s="1359"/>
      <c r="L187" s="1359"/>
      <c r="M187" s="1359"/>
      <c r="N187" s="459"/>
      <c r="O187" s="459"/>
      <c r="P187" s="459"/>
      <c r="Q187" s="1360"/>
      <c r="R187" s="1360"/>
      <c r="S187" s="1360"/>
      <c r="T187" s="1361"/>
      <c r="U187" s="910"/>
      <c r="V187" s="910"/>
      <c r="W187" s="1361"/>
      <c r="X187" s="910"/>
      <c r="Y187" s="910"/>
      <c r="BA187" s="1186"/>
      <c r="BM187" s="1320"/>
    </row>
    <row r="188" spans="1:66" x14ac:dyDescent="0.2">
      <c r="A188" s="1186"/>
      <c r="B188" s="1186"/>
      <c r="C188" s="1186"/>
      <c r="D188" s="1186"/>
      <c r="E188" s="1186"/>
      <c r="F188" s="1186"/>
      <c r="G188" s="1186"/>
      <c r="H188" s="1186"/>
      <c r="I188" s="1186"/>
      <c r="J188" s="1186"/>
      <c r="K188" s="1186"/>
      <c r="L188" s="1186"/>
      <c r="M188" s="1186"/>
      <c r="BA188" s="1186"/>
      <c r="BM188" s="1313"/>
    </row>
    <row r="189" spans="1:66" ht="15.75" x14ac:dyDescent="0.25">
      <c r="A189" s="1186"/>
      <c r="K189" s="1186"/>
      <c r="L189" s="1186"/>
      <c r="M189" s="1300"/>
      <c r="N189" s="1489"/>
      <c r="O189" s="1489"/>
      <c r="P189" s="1489"/>
      <c r="Q189" s="1489"/>
      <c r="R189" s="1489"/>
      <c r="S189" s="1489"/>
      <c r="T189" s="1489"/>
      <c r="U189" s="1489"/>
      <c r="V189" s="1489"/>
      <c r="W189" s="1489"/>
      <c r="X189" s="1489"/>
      <c r="Y189" s="1489"/>
      <c r="BA189" s="1186"/>
      <c r="BM189" s="1313"/>
    </row>
    <row r="190" spans="1:66" ht="12.75" customHeight="1" x14ac:dyDescent="0.25">
      <c r="A190" s="1186"/>
      <c r="K190" s="1186"/>
      <c r="L190" s="1186"/>
      <c r="M190" s="1300"/>
      <c r="N190" s="1338"/>
      <c r="O190" s="1338"/>
      <c r="P190" s="1338"/>
      <c r="Q190" s="1338"/>
      <c r="R190" s="1338"/>
      <c r="S190" s="1338"/>
      <c r="T190" s="1338"/>
      <c r="U190" s="1338"/>
      <c r="V190" s="1338"/>
      <c r="W190" s="1338"/>
      <c r="X190" s="1338"/>
      <c r="Y190" s="1338"/>
      <c r="BA190" s="1186"/>
    </row>
    <row r="191" spans="1:66" ht="15.75" x14ac:dyDescent="0.25">
      <c r="A191" s="1186"/>
      <c r="K191" s="1186"/>
      <c r="L191" s="1186"/>
      <c r="M191" s="1300"/>
      <c r="N191" s="1338"/>
      <c r="O191" s="1338"/>
      <c r="P191" s="1338"/>
      <c r="Q191" s="1338"/>
      <c r="R191" s="1338"/>
      <c r="S191" s="1338"/>
      <c r="T191" s="1338"/>
      <c r="U191" s="1338"/>
      <c r="V191" s="1338"/>
      <c r="W191" s="1338"/>
      <c r="X191" s="1338"/>
      <c r="Y191" s="1338"/>
      <c r="BA191" s="1186"/>
      <c r="BB191" s="1313"/>
      <c r="BC191" s="1313"/>
      <c r="BD191" s="1313"/>
      <c r="BE191" s="1313"/>
      <c r="BF191" s="1313"/>
      <c r="BG191" s="1313"/>
      <c r="BH191" s="1313"/>
      <c r="BI191" s="1313"/>
      <c r="BJ191" s="1313"/>
      <c r="BK191" s="1313"/>
      <c r="BL191" s="1313"/>
      <c r="BM191" s="1313"/>
    </row>
    <row r="192" spans="1:66" ht="15.75" x14ac:dyDescent="0.25">
      <c r="A192" s="1186"/>
      <c r="K192" s="1186"/>
      <c r="L192" s="1186"/>
      <c r="M192" s="1300"/>
      <c r="N192" s="1338"/>
      <c r="O192" s="1338"/>
      <c r="P192" s="1338"/>
      <c r="Q192" s="1338"/>
      <c r="R192" s="1338"/>
      <c r="S192" s="1338"/>
      <c r="T192" s="1338"/>
      <c r="U192" s="1338"/>
      <c r="V192" s="1338"/>
      <c r="W192" s="1338"/>
      <c r="X192" s="1338"/>
      <c r="Y192" s="1338"/>
      <c r="BA192" s="1186"/>
      <c r="BK192" s="1313"/>
    </row>
    <row r="193" spans="1:66" ht="15.75" x14ac:dyDescent="0.25">
      <c r="A193" s="1186"/>
      <c r="K193" s="1186"/>
      <c r="L193" s="1186"/>
      <c r="M193" s="1300"/>
      <c r="N193" s="1338"/>
      <c r="O193" s="1338"/>
      <c r="P193" s="1338"/>
      <c r="Q193" s="1338"/>
      <c r="R193" s="1338"/>
      <c r="S193" s="1338"/>
      <c r="T193" s="1338"/>
      <c r="U193" s="1338"/>
      <c r="V193" s="1338"/>
      <c r="W193" s="1338"/>
      <c r="X193" s="1338"/>
      <c r="Y193" s="1338"/>
    </row>
    <row r="194" spans="1:66" ht="15.75" x14ac:dyDescent="0.25">
      <c r="A194" s="1186"/>
      <c r="K194" s="1186"/>
      <c r="L194" s="1186"/>
      <c r="M194" s="1300"/>
      <c r="N194" s="1338"/>
      <c r="O194" s="1338"/>
      <c r="P194" s="1338"/>
      <c r="Q194" s="1338"/>
      <c r="R194" s="1338"/>
      <c r="S194" s="1338"/>
      <c r="T194" s="1338"/>
      <c r="U194" s="1338"/>
      <c r="V194" s="1338"/>
      <c r="W194" s="1338"/>
      <c r="X194" s="1338"/>
      <c r="Y194" s="1338"/>
      <c r="BA194" s="1186"/>
      <c r="BB194" s="1313"/>
      <c r="BC194" s="1313"/>
      <c r="BD194" s="1313"/>
      <c r="BE194" s="1313"/>
      <c r="BF194" s="1313"/>
      <c r="BG194" s="1313"/>
      <c r="BH194" s="1313"/>
      <c r="BI194" s="1313"/>
      <c r="BJ194" s="1313"/>
      <c r="BK194" s="1313"/>
      <c r="BL194" s="1313"/>
      <c r="BM194" s="1313"/>
      <c r="BN194" s="593"/>
    </row>
    <row r="195" spans="1:66" x14ac:dyDescent="0.2">
      <c r="A195" s="1186"/>
      <c r="K195" s="1186"/>
      <c r="L195" s="1186"/>
      <c r="M195" s="1186"/>
      <c r="Z195" s="1488"/>
      <c r="BA195" s="1186"/>
      <c r="BK195" s="1312"/>
      <c r="BN195" s="593"/>
    </row>
  </sheetData>
  <mergeCells count="71">
    <mergeCell ref="BH183:BJ184"/>
    <mergeCell ref="BK183:BM184"/>
    <mergeCell ref="BB183:BD184"/>
    <mergeCell ref="W172:Y172"/>
    <mergeCell ref="A164:F164"/>
    <mergeCell ref="A165:F165"/>
    <mergeCell ref="D184:F184"/>
    <mergeCell ref="H184:J184"/>
    <mergeCell ref="N172:P172"/>
    <mergeCell ref="A168:M168"/>
    <mergeCell ref="BE183:BG184"/>
    <mergeCell ref="T172:V172"/>
    <mergeCell ref="Q172:S172"/>
    <mergeCell ref="H186:J186"/>
    <mergeCell ref="D186:F186"/>
    <mergeCell ref="D185:F185"/>
    <mergeCell ref="H185:J185"/>
    <mergeCell ref="A166:F166"/>
    <mergeCell ref="A169:M169"/>
    <mergeCell ref="A170:M170"/>
    <mergeCell ref="A172:M172"/>
    <mergeCell ref="A171:M171"/>
    <mergeCell ref="A167:M167"/>
    <mergeCell ref="A129:Y129"/>
    <mergeCell ref="I3:L3"/>
    <mergeCell ref="M3:M7"/>
    <mergeCell ref="A128:B128"/>
    <mergeCell ref="A102:Y102"/>
    <mergeCell ref="L5:L7"/>
    <mergeCell ref="T3:V4"/>
    <mergeCell ref="A10:Y10"/>
    <mergeCell ref="A48:B48"/>
    <mergeCell ref="A103:Y103"/>
    <mergeCell ref="E5:E7"/>
    <mergeCell ref="N3:P4"/>
    <mergeCell ref="A9:Y9"/>
    <mergeCell ref="F5:F7"/>
    <mergeCell ref="A92:Y92"/>
    <mergeCell ref="H3:H7"/>
    <mergeCell ref="A1:Y1"/>
    <mergeCell ref="A2:A7"/>
    <mergeCell ref="B2:B7"/>
    <mergeCell ref="C2:F3"/>
    <mergeCell ref="G2:G7"/>
    <mergeCell ref="J4:L4"/>
    <mergeCell ref="I4:I7"/>
    <mergeCell ref="C4:C7"/>
    <mergeCell ref="H2:M2"/>
    <mergeCell ref="D4:D7"/>
    <mergeCell ref="N2:Y2"/>
    <mergeCell ref="Q3:S4"/>
    <mergeCell ref="N6:Y6"/>
    <mergeCell ref="E4:F4"/>
    <mergeCell ref="W3:Y4"/>
    <mergeCell ref="K5:K7"/>
    <mergeCell ref="A137:X137"/>
    <mergeCell ref="A152:X152"/>
    <mergeCell ref="A157:X157"/>
    <mergeCell ref="BH2:BJ3"/>
    <mergeCell ref="BK2:BM3"/>
    <mergeCell ref="A97:Y97"/>
    <mergeCell ref="A99:B99"/>
    <mergeCell ref="A49:Y49"/>
    <mergeCell ref="A91:B91"/>
    <mergeCell ref="J5:J7"/>
    <mergeCell ref="BE2:BG3"/>
    <mergeCell ref="BB2:BD3"/>
    <mergeCell ref="A130:Y130"/>
    <mergeCell ref="A100:F100"/>
    <mergeCell ref="A101:Y101"/>
    <mergeCell ref="A96:F96"/>
  </mergeCells>
  <phoneticPr fontId="13" type="noConversion"/>
  <pageMargins left="0.39370078740157483" right="0.19685039370078741" top="0.31496062992125984" bottom="0.19685039370078741" header="0.11811023622047245" footer="0.11811023622047245"/>
  <pageSetup paperSize="9" scale="61" fitToHeight="0" orientation="landscape" r:id="rId1"/>
  <rowBreaks count="2" manualBreakCount="2">
    <brk id="48" max="24" man="1"/>
    <brk id="117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B31"/>
  <sheetViews>
    <sheetView zoomScaleNormal="100" zoomScaleSheetLayoutView="80" workbookViewId="0">
      <selection activeCell="H14" sqref="H14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10.5703125" customWidth="1"/>
    <col min="11" max="13" width="3.7109375" customWidth="1"/>
    <col min="14" max="14" width="4.85546875" bestFit="1" customWidth="1"/>
    <col min="15" max="16" width="9.85546875" customWidth="1"/>
    <col min="17" max="21" width="10.140625" customWidth="1"/>
    <col min="22" max="34" width="9.140625" hidden="1" customWidth="1"/>
    <col min="35" max="35" width="8" customWidth="1"/>
    <col min="36" max="36" width="10.28515625" customWidth="1"/>
    <col min="37" max="37" width="9.140625" customWidth="1"/>
    <col min="38" max="40" width="9.140625" hidden="1" customWidth="1"/>
    <col min="41" max="41" width="0" hidden="1" customWidth="1"/>
    <col min="42" max="42" width="11.85546875" hidden="1" customWidth="1"/>
    <col min="43" max="54" width="0" style="513" hidden="1" customWidth="1"/>
    <col min="55" max="55" width="0" hidden="1" customWidth="1"/>
  </cols>
  <sheetData>
    <row r="1" spans="1:18" customFormat="1" ht="75.75" customHeight="1" x14ac:dyDescent="0.25">
      <c r="A1" s="1696" t="s">
        <v>612</v>
      </c>
      <c r="B1" s="513" t="s">
        <v>613</v>
      </c>
      <c r="C1" s="9" t="s">
        <v>614</v>
      </c>
      <c r="D1" s="9" t="s">
        <v>615</v>
      </c>
      <c r="E1" s="9" t="s">
        <v>616</v>
      </c>
      <c r="F1" s="1697" t="s">
        <v>617</v>
      </c>
      <c r="G1" s="9" t="s">
        <v>618</v>
      </c>
      <c r="H1" s="9" t="s">
        <v>619</v>
      </c>
      <c r="I1" s="9" t="s">
        <v>620</v>
      </c>
      <c r="J1" s="9" t="s">
        <v>621</v>
      </c>
      <c r="K1" s="9"/>
      <c r="L1" s="9"/>
      <c r="M1" s="513"/>
      <c r="N1" s="9" t="s">
        <v>622</v>
      </c>
      <c r="O1" s="1698" t="s">
        <v>623</v>
      </c>
      <c r="P1" s="1698" t="s">
        <v>624</v>
      </c>
      <c r="Q1" s="9" t="s">
        <v>625</v>
      </c>
      <c r="R1" s="1696" t="s">
        <v>626</v>
      </c>
    </row>
    <row r="2" spans="1:18" x14ac:dyDescent="0.2">
      <c r="A2" s="2412" t="s">
        <v>597</v>
      </c>
      <c r="B2" s="2412"/>
      <c r="C2" s="2412"/>
      <c r="D2" s="2412"/>
      <c r="E2" s="2412"/>
      <c r="F2" s="2412"/>
      <c r="G2" s="2412"/>
      <c r="H2" s="2412"/>
      <c r="I2" s="2412"/>
      <c r="J2" s="2412"/>
    </row>
    <row r="3" spans="1:18" x14ac:dyDescent="0.2">
      <c r="A3" s="1339" t="str">
        <f>'сем 1 курс'!A10</f>
        <v>1.1.1.1</v>
      </c>
      <c r="B3" t="str">
        <f>'сем 1 курс'!Q10</f>
        <v>ЗО</v>
      </c>
      <c r="C3" s="1339" t="str">
        <f>'сем 1 курс'!B10</f>
        <v>Іноземна мова (за професійним спрямуванням)</v>
      </c>
      <c r="D3">
        <v>1</v>
      </c>
      <c r="E3" t="s">
        <v>627</v>
      </c>
      <c r="F3">
        <f>'сем 1 курс'!N10</f>
        <v>2</v>
      </c>
      <c r="G3">
        <f>'сем 1 курс'!J10</f>
        <v>0</v>
      </c>
      <c r="H3">
        <f>'сем 1 курс'!K10</f>
        <v>0</v>
      </c>
      <c r="I3">
        <f>'сем 1 курс'!L10</f>
        <v>30</v>
      </c>
      <c r="J3" t="str">
        <f>'сем 1 курс'!S10</f>
        <v>залік</v>
      </c>
      <c r="N3" t="str">
        <f>'сем 1 курс'!R10</f>
        <v>мп</v>
      </c>
      <c r="O3" t="s">
        <v>628</v>
      </c>
      <c r="P3" t="s">
        <v>629</v>
      </c>
      <c r="Q3" t="s">
        <v>632</v>
      </c>
    </row>
    <row r="4" spans="1:18" x14ac:dyDescent="0.2">
      <c r="A4" s="1339" t="str">
        <f>'сем 1 курс'!A11</f>
        <v>1.1.5</v>
      </c>
      <c r="B4" t="str">
        <f>'сем 1 курс'!Q11</f>
        <v>ЗО</v>
      </c>
      <c r="C4" s="1339" t="str">
        <f>'сем 1 курс'!B11</f>
        <v>Вступ до освітнього  процесу</v>
      </c>
      <c r="D4">
        <v>1</v>
      </c>
      <c r="E4" t="s">
        <v>627</v>
      </c>
      <c r="F4">
        <f>'сем 1 курс'!N11</f>
        <v>2</v>
      </c>
      <c r="G4">
        <f>'сем 1 курс'!J11</f>
        <v>15</v>
      </c>
      <c r="H4">
        <f>'сем 1 курс'!K11</f>
        <v>0</v>
      </c>
      <c r="I4">
        <f>'сем 1 курс'!L11</f>
        <v>15</v>
      </c>
      <c r="J4" t="str">
        <f>'сем 1 курс'!S11</f>
        <v>залік</v>
      </c>
      <c r="N4" t="str">
        <f>'сем 1 курс'!R11</f>
        <v>зв</v>
      </c>
      <c r="O4" t="s">
        <v>629</v>
      </c>
      <c r="P4" t="s">
        <v>629</v>
      </c>
      <c r="Q4" t="s">
        <v>632</v>
      </c>
    </row>
    <row r="5" spans="1:18" x14ac:dyDescent="0.2">
      <c r="A5" s="1339" t="str">
        <f>'сем 1 курс'!A12</f>
        <v>1.1.6</v>
      </c>
      <c r="B5" t="str">
        <f>'сем 1 курс'!Q12</f>
        <v>ЗО</v>
      </c>
      <c r="C5" s="1339" t="str">
        <f>'сем 1 курс'!B12</f>
        <v>Екологія</v>
      </c>
      <c r="D5">
        <v>1</v>
      </c>
      <c r="E5" t="s">
        <v>627</v>
      </c>
      <c r="F5">
        <f>'сем 1 курс'!N12</f>
        <v>2</v>
      </c>
      <c r="G5">
        <f>'сем 1 курс'!J12</f>
        <v>20</v>
      </c>
      <c r="H5">
        <f>'сем 1 курс'!K12</f>
        <v>0</v>
      </c>
      <c r="I5">
        <f>'сем 1 курс'!L12</f>
        <v>10</v>
      </c>
      <c r="J5" t="str">
        <f>'сем 1 курс'!S12</f>
        <v>залік</v>
      </c>
      <c r="N5" t="str">
        <f>'сем 1 курс'!R12</f>
        <v>хіоп</v>
      </c>
      <c r="O5" t="s">
        <v>629</v>
      </c>
      <c r="P5" t="s">
        <v>629</v>
      </c>
      <c r="Q5" t="s">
        <v>632</v>
      </c>
    </row>
    <row r="6" spans="1:18" x14ac:dyDescent="0.2">
      <c r="A6" s="1339" t="str">
        <f>'сем 1 курс'!A13</f>
        <v>1.1.8.1</v>
      </c>
      <c r="B6" t="str">
        <f>'сем 1 курс'!Q13</f>
        <v>ЗО</v>
      </c>
      <c r="C6" s="1339" t="str">
        <f>'сем 1 курс'!B13</f>
        <v>Інформатика</v>
      </c>
      <c r="D6">
        <v>1</v>
      </c>
      <c r="E6" t="s">
        <v>627</v>
      </c>
      <c r="F6">
        <f>'сем 1 курс'!N13</f>
        <v>3</v>
      </c>
      <c r="G6">
        <f>'сем 1 курс'!J13</f>
        <v>15</v>
      </c>
      <c r="H6">
        <f>'сем 1 курс'!K13</f>
        <v>30</v>
      </c>
      <c r="I6">
        <f>'сем 1 курс'!L13</f>
        <v>0</v>
      </c>
      <c r="J6" t="str">
        <f>'сем 1 курс'!S13</f>
        <v>залік</v>
      </c>
      <c r="N6" t="str">
        <f>'сем 1 курс'!R13</f>
        <v>ііг</v>
      </c>
      <c r="O6" t="s">
        <v>630</v>
      </c>
      <c r="P6" t="s">
        <v>629</v>
      </c>
      <c r="Q6" t="s">
        <v>632</v>
      </c>
    </row>
    <row r="7" spans="1:18" x14ac:dyDescent="0.2">
      <c r="A7" s="1339" t="str">
        <f>'сем 1 курс'!A14</f>
        <v>1.1.10.1</v>
      </c>
      <c r="B7" t="str">
        <f>'сем 1 курс'!Q14</f>
        <v>ЗО</v>
      </c>
      <c r="C7" s="1339" t="str">
        <f>'сем 1 курс'!B14</f>
        <v xml:space="preserve">Вища математика </v>
      </c>
      <c r="D7">
        <v>1</v>
      </c>
      <c r="E7" t="s">
        <v>627</v>
      </c>
      <c r="F7">
        <f>'сем 1 курс'!N14</f>
        <v>6</v>
      </c>
      <c r="G7">
        <f>'сем 1 курс'!J14</f>
        <v>45</v>
      </c>
      <c r="H7">
        <f>'сем 1 курс'!K14</f>
        <v>0</v>
      </c>
      <c r="I7">
        <f>'сем 1 курс'!L14</f>
        <v>45</v>
      </c>
      <c r="J7" t="str">
        <f>'сем 1 курс'!S14</f>
        <v>залік</v>
      </c>
      <c r="N7" t="str">
        <f>'сем 1 курс'!R14</f>
        <v>вм</v>
      </c>
      <c r="O7" t="s">
        <v>631</v>
      </c>
      <c r="P7" t="s">
        <v>629</v>
      </c>
      <c r="Q7" t="s">
        <v>632</v>
      </c>
    </row>
    <row r="8" spans="1:18" x14ac:dyDescent="0.2">
      <c r="A8" s="1339" t="str">
        <f>'сем 1 курс'!A15</f>
        <v>1.1.11.1</v>
      </c>
      <c r="B8" t="str">
        <f>'сем 1 курс'!Q15</f>
        <v>ЗО</v>
      </c>
      <c r="C8" s="1339" t="str">
        <f>'сем 1 курс'!B15</f>
        <v>Інженерна та комп'ютерна графіка</v>
      </c>
      <c r="D8">
        <v>1</v>
      </c>
      <c r="E8" t="s">
        <v>627</v>
      </c>
      <c r="F8">
        <f>'сем 1 курс'!N15</f>
        <v>4</v>
      </c>
      <c r="G8">
        <f>'сем 1 курс'!J15</f>
        <v>30</v>
      </c>
      <c r="H8">
        <f>'сем 1 курс'!K15</f>
        <v>0</v>
      </c>
      <c r="I8">
        <f>'сем 1 курс'!L15</f>
        <v>30</v>
      </c>
      <c r="J8" t="str">
        <f>'сем 1 курс'!S15</f>
        <v>екзамен</v>
      </c>
      <c r="N8" t="str">
        <f>'сем 1 курс'!R15</f>
        <v>ііг</v>
      </c>
      <c r="O8" t="s">
        <v>630</v>
      </c>
      <c r="P8" t="s">
        <v>629</v>
      </c>
      <c r="Q8" t="s">
        <v>632</v>
      </c>
    </row>
    <row r="9" spans="1:18" x14ac:dyDescent="0.2">
      <c r="A9" s="1339" t="str">
        <f>'сем 1 курс'!A16</f>
        <v>1.1.14</v>
      </c>
      <c r="B9" t="str">
        <f>'сем 1 курс'!Q16</f>
        <v>ЗО</v>
      </c>
      <c r="C9" s="1339" t="str">
        <f>'сем 1 курс'!B16</f>
        <v>Хімія</v>
      </c>
      <c r="D9">
        <v>1</v>
      </c>
      <c r="E9" t="s">
        <v>627</v>
      </c>
      <c r="F9">
        <f>'сем 1 курс'!N16</f>
        <v>5</v>
      </c>
      <c r="G9">
        <f>'сем 1 курс'!J16</f>
        <v>45</v>
      </c>
      <c r="H9">
        <f>'сем 1 курс'!K16</f>
        <v>15</v>
      </c>
      <c r="I9">
        <f>'сем 1 курс'!L16</f>
        <v>15</v>
      </c>
      <c r="J9" t="str">
        <f>'сем 1 курс'!S16</f>
        <v>екзамен</v>
      </c>
      <c r="N9" t="str">
        <f>'сем 1 курс'!R16</f>
        <v>хіоп</v>
      </c>
      <c r="O9" t="s">
        <v>629</v>
      </c>
      <c r="P9" t="s">
        <v>629</v>
      </c>
      <c r="Q9" t="s">
        <v>632</v>
      </c>
    </row>
    <row r="10" spans="1:18" x14ac:dyDescent="0.2">
      <c r="A10" s="1339" t="str">
        <f>'сем 1 курс'!A17</f>
        <v>1.1</v>
      </c>
      <c r="B10" t="str">
        <f>'сем 1 курс'!Q17</f>
        <v>ПК</v>
      </c>
      <c r="C10" s="1339" t="str">
        <f>'сем 1 курс'!B17</f>
        <v>Фізичне виховання</v>
      </c>
      <c r="D10">
        <v>1</v>
      </c>
      <c r="E10" t="s">
        <v>627</v>
      </c>
      <c r="F10">
        <f>'сем 1 курс'!N17</f>
        <v>4</v>
      </c>
      <c r="G10">
        <f>'сем 1 курс'!J17</f>
        <v>4</v>
      </c>
      <c r="H10">
        <f>'сем 1 курс'!K17</f>
        <v>0</v>
      </c>
      <c r="I10">
        <f>'сем 1 курс'!L17</f>
        <v>128</v>
      </c>
      <c r="J10">
        <f>'сем 1 курс'!S17</f>
        <v>0</v>
      </c>
      <c r="N10" t="str">
        <f>'сем 1 курс'!R17</f>
        <v>фв</v>
      </c>
      <c r="O10" t="s">
        <v>628</v>
      </c>
      <c r="P10" t="s">
        <v>629</v>
      </c>
      <c r="Q10" t="s">
        <v>632</v>
      </c>
    </row>
    <row r="11" spans="1:18" x14ac:dyDescent="0.2">
      <c r="A11" s="2412" t="s">
        <v>598</v>
      </c>
      <c r="B11" s="2412"/>
      <c r="C11" s="2412"/>
      <c r="D11" s="2412"/>
      <c r="E11" s="2412"/>
      <c r="F11" s="2412"/>
      <c r="G11" s="2412"/>
      <c r="H11" s="2412"/>
      <c r="I11" s="2412"/>
      <c r="J11" s="2412"/>
      <c r="N11">
        <f>'сем 1 курс'!R21</f>
        <v>0</v>
      </c>
      <c r="P11" t="s">
        <v>629</v>
      </c>
      <c r="Q11" t="s">
        <v>632</v>
      </c>
    </row>
    <row r="12" spans="1:18" x14ac:dyDescent="0.2">
      <c r="A12" s="1339" t="str">
        <f>'сем 1 курс'!A22</f>
        <v>1.1.1.2</v>
      </c>
      <c r="B12" t="str">
        <f>'сем 1 курс'!Q22</f>
        <v>ЗО</v>
      </c>
      <c r="C12" s="1339" t="str">
        <f>'сем 1 курс'!B22</f>
        <v>Іноземна мова (за професійним спрямуванням)</v>
      </c>
      <c r="D12" t="s">
        <v>458</v>
      </c>
      <c r="E12" t="s">
        <v>627</v>
      </c>
      <c r="F12">
        <f>'сем 1 курс'!N22</f>
        <v>2</v>
      </c>
      <c r="G12">
        <f>'сем 1 курс'!J22</f>
        <v>0</v>
      </c>
      <c r="H12">
        <f>'сем 1 курс'!K22</f>
        <v>0</v>
      </c>
      <c r="I12">
        <f>'сем 1 курс'!L22</f>
        <v>18</v>
      </c>
      <c r="J12">
        <f>'сем 1 курс'!S22</f>
        <v>0</v>
      </c>
      <c r="N12" t="str">
        <f>'сем 1 курс'!R22</f>
        <v>мп</v>
      </c>
      <c r="O12" t="s">
        <v>628</v>
      </c>
      <c r="P12" t="s">
        <v>629</v>
      </c>
      <c r="Q12" t="s">
        <v>632</v>
      </c>
    </row>
    <row r="13" spans="1:18" x14ac:dyDescent="0.2">
      <c r="A13" s="1339" t="str">
        <f>'сем 1 курс'!A23</f>
        <v>1.1.8.2</v>
      </c>
      <c r="B13" t="str">
        <f>'сем 1 курс'!Q23</f>
        <v>ЗО</v>
      </c>
      <c r="C13" s="1339" t="str">
        <f>'сем 1 курс'!B23</f>
        <v>Інформатика</v>
      </c>
      <c r="D13" t="s">
        <v>458</v>
      </c>
      <c r="E13" t="s">
        <v>627</v>
      </c>
      <c r="F13">
        <f>'сем 1 курс'!N23</f>
        <v>3</v>
      </c>
      <c r="G13">
        <f>'сем 1 курс'!J23</f>
        <v>9</v>
      </c>
      <c r="H13">
        <f>'сем 1 курс'!K23</f>
        <v>18</v>
      </c>
      <c r="I13">
        <f>'сем 1 курс'!L23</f>
        <v>0</v>
      </c>
      <c r="J13">
        <f>'сем 1 курс'!S23</f>
        <v>0</v>
      </c>
      <c r="N13" t="str">
        <f>'сем 1 курс'!R23</f>
        <v>ііг</v>
      </c>
      <c r="O13" t="s">
        <v>630</v>
      </c>
      <c r="P13" t="s">
        <v>629</v>
      </c>
      <c r="Q13" t="s">
        <v>632</v>
      </c>
    </row>
    <row r="14" spans="1:18" x14ac:dyDescent="0.2">
      <c r="A14" s="1339" t="str">
        <f>'сем 1 курс'!A24</f>
        <v>1.1.10.2</v>
      </c>
      <c r="B14" t="str">
        <f>'сем 1 курс'!Q24</f>
        <v>ЗО</v>
      </c>
      <c r="C14" s="1339" t="str">
        <f>'сем 1 курс'!B24</f>
        <v xml:space="preserve">Вища математика </v>
      </c>
      <c r="D14" t="s">
        <v>458</v>
      </c>
      <c r="E14" t="s">
        <v>627</v>
      </c>
      <c r="F14">
        <f>'сем 1 курс'!N24</f>
        <v>6</v>
      </c>
      <c r="G14">
        <f>'сем 1 курс'!J24</f>
        <v>27</v>
      </c>
      <c r="H14">
        <f>'сем 1 курс'!K24</f>
        <v>0</v>
      </c>
      <c r="I14">
        <f>'сем 1 курс'!L24</f>
        <v>27</v>
      </c>
      <c r="J14">
        <f>'сем 1 курс'!S24</f>
        <v>0</v>
      </c>
      <c r="N14" t="str">
        <f>'сем 1 курс'!R24</f>
        <v>вм</v>
      </c>
      <c r="O14" t="s">
        <v>631</v>
      </c>
      <c r="P14" t="s">
        <v>629</v>
      </c>
      <c r="Q14" t="s">
        <v>632</v>
      </c>
    </row>
    <row r="15" spans="1:18" x14ac:dyDescent="0.2">
      <c r="A15" s="1339" t="str">
        <f>'сем 1 курс'!A25</f>
        <v>1.1.11.2</v>
      </c>
      <c r="B15" t="str">
        <f>'сем 1 курс'!Q25</f>
        <v>ЗО</v>
      </c>
      <c r="C15" s="1339" t="str">
        <f>'сем 1 курс'!B25</f>
        <v>Інженерна та комп'ютерна графіка</v>
      </c>
      <c r="D15" t="s">
        <v>458</v>
      </c>
      <c r="E15" t="s">
        <v>627</v>
      </c>
      <c r="F15">
        <f>'сем 1 курс'!N25</f>
        <v>3</v>
      </c>
      <c r="G15">
        <f>'сем 1 курс'!J25</f>
        <v>0</v>
      </c>
      <c r="H15">
        <f>'сем 1 курс'!K25</f>
        <v>0</v>
      </c>
      <c r="I15">
        <f>'сем 1 курс'!L25</f>
        <v>27</v>
      </c>
      <c r="J15">
        <f>'сем 1 курс'!S25</f>
        <v>0</v>
      </c>
      <c r="N15" t="str">
        <f>'сем 1 курс'!R25</f>
        <v>ііг</v>
      </c>
      <c r="O15" t="s">
        <v>630</v>
      </c>
      <c r="P15" t="s">
        <v>629</v>
      </c>
      <c r="Q15" t="s">
        <v>632</v>
      </c>
    </row>
    <row r="16" spans="1:18" x14ac:dyDescent="0.2">
      <c r="A16" s="1339" t="str">
        <f>'сем 1 курс'!A26</f>
        <v>1.1.13.1</v>
      </c>
      <c r="B16" t="str">
        <f>'сем 1 курс'!Q26</f>
        <v>ЗО</v>
      </c>
      <c r="C16" s="1339" t="str">
        <f>'сем 1 курс'!B26</f>
        <v>Фізика</v>
      </c>
      <c r="D16" t="s">
        <v>458</v>
      </c>
      <c r="E16" t="s">
        <v>627</v>
      </c>
      <c r="F16">
        <f>'сем 1 курс'!N26</f>
        <v>5</v>
      </c>
      <c r="G16">
        <f>'сем 1 курс'!J26</f>
        <v>27</v>
      </c>
      <c r="H16">
        <f>'сем 1 курс'!K26</f>
        <v>9</v>
      </c>
      <c r="I16">
        <f>'сем 1 курс'!L26</f>
        <v>9</v>
      </c>
      <c r="J16">
        <f>'сем 1 курс'!S26</f>
        <v>0</v>
      </c>
      <c r="N16" t="str">
        <f>'сем 1 курс'!R26</f>
        <v>фіз</v>
      </c>
      <c r="O16" t="s">
        <v>631</v>
      </c>
      <c r="P16" t="s">
        <v>629</v>
      </c>
      <c r="Q16" t="s">
        <v>632</v>
      </c>
    </row>
    <row r="17" spans="1:17" x14ac:dyDescent="0.2">
      <c r="A17" s="1339" t="str">
        <f>'сем 1 курс'!A27</f>
        <v>1.2.1.1</v>
      </c>
      <c r="B17" t="str">
        <f>'сем 1 курс'!Q27</f>
        <v>ПО</v>
      </c>
      <c r="C17" s="1339" t="str">
        <f>'сем 1 курс'!B27</f>
        <v>Фізична хімія та аналітичний контроль</v>
      </c>
      <c r="D17" t="s">
        <v>458</v>
      </c>
      <c r="E17" t="s">
        <v>627</v>
      </c>
      <c r="F17">
        <f>'сем 1 курс'!N27</f>
        <v>4</v>
      </c>
      <c r="G17">
        <f>'сем 1 курс'!J27</f>
        <v>18</v>
      </c>
      <c r="H17">
        <f>'сем 1 курс'!K27</f>
        <v>9</v>
      </c>
      <c r="I17">
        <f>'сем 1 курс'!L27</f>
        <v>9</v>
      </c>
      <c r="J17">
        <f>'сем 1 курс'!S27</f>
        <v>0</v>
      </c>
      <c r="N17" t="str">
        <f>'сем 1 курс'!R27</f>
        <v>хіоп</v>
      </c>
      <c r="O17" t="s">
        <v>629</v>
      </c>
      <c r="P17" t="s">
        <v>629</v>
      </c>
      <c r="Q17" t="s">
        <v>632</v>
      </c>
    </row>
    <row r="18" spans="1:17" x14ac:dyDescent="0.2">
      <c r="A18" s="1339" t="str">
        <f>'сем 1 курс'!A28</f>
        <v>1.2.2.1</v>
      </c>
      <c r="B18" t="str">
        <f>'сем 1 курс'!Q28</f>
        <v>ПО</v>
      </c>
      <c r="C18" s="1339" t="str">
        <f>'сем 1 курс'!B28</f>
        <v>Кристалографія і мінералогія</v>
      </c>
      <c r="D18" t="s">
        <v>458</v>
      </c>
      <c r="E18" t="s">
        <v>627</v>
      </c>
      <c r="F18">
        <f>'сем 1 курс'!N28</f>
        <v>2</v>
      </c>
      <c r="G18">
        <f>'сем 1 курс'!J28</f>
        <v>9</v>
      </c>
      <c r="H18">
        <f>'сем 1 курс'!K28</f>
        <v>0</v>
      </c>
      <c r="I18">
        <f>'сем 1 курс'!L28</f>
        <v>9</v>
      </c>
      <c r="J18">
        <f>'сем 1 курс'!S28</f>
        <v>0</v>
      </c>
      <c r="N18" t="str">
        <f>'сем 1 курс'!R28</f>
        <v>лв</v>
      </c>
      <c r="O18" t="s">
        <v>629</v>
      </c>
      <c r="P18" t="s">
        <v>629</v>
      </c>
      <c r="Q18" t="s">
        <v>632</v>
      </c>
    </row>
    <row r="19" spans="1:17" x14ac:dyDescent="0.2">
      <c r="A19" s="1339" t="str">
        <f>'сем 1 курс'!A29</f>
        <v>1.1</v>
      </c>
      <c r="B19" t="str">
        <f>'сем 1 курс'!Q29</f>
        <v>ПК</v>
      </c>
      <c r="C19" s="1339" t="str">
        <f>'сем 1 курс'!B29</f>
        <v>Фізичне виховання</v>
      </c>
      <c r="D19" t="s">
        <v>458</v>
      </c>
      <c r="E19" t="s">
        <v>627</v>
      </c>
      <c r="F19">
        <f>'сем 1 курс'!N29</f>
        <v>4</v>
      </c>
      <c r="G19">
        <f>'сем 1 курс'!J29</f>
        <v>4</v>
      </c>
      <c r="H19">
        <f>'сем 1 курс'!K29</f>
        <v>0</v>
      </c>
      <c r="I19">
        <f>'сем 1 курс'!L29</f>
        <v>128</v>
      </c>
      <c r="J19">
        <f>'сем 1 курс'!S29</f>
        <v>0</v>
      </c>
      <c r="N19" t="str">
        <f>'сем 1 курс'!R29</f>
        <v>фв</v>
      </c>
      <c r="O19" t="s">
        <v>628</v>
      </c>
      <c r="P19" t="s">
        <v>629</v>
      </c>
      <c r="Q19" t="s">
        <v>632</v>
      </c>
    </row>
    <row r="20" spans="1:17" x14ac:dyDescent="0.2">
      <c r="A20" s="2412" t="s">
        <v>599</v>
      </c>
      <c r="B20" s="2412"/>
      <c r="C20" s="2412"/>
      <c r="D20" s="2412"/>
      <c r="E20" s="2412"/>
      <c r="F20" s="2412"/>
      <c r="G20" s="2412"/>
      <c r="H20" s="2412"/>
      <c r="I20" s="2412"/>
      <c r="J20" s="2412"/>
      <c r="N20">
        <f>'сем 1 курс'!R32</f>
        <v>0</v>
      </c>
      <c r="P20" t="s">
        <v>629</v>
      </c>
      <c r="Q20" t="s">
        <v>632</v>
      </c>
    </row>
    <row r="21" spans="1:17" x14ac:dyDescent="0.2">
      <c r="A21" s="1339" t="str">
        <f>'сем 1 курс'!A33</f>
        <v>1.1.1.3</v>
      </c>
      <c r="B21" t="str">
        <f>'сем 1 курс'!Q33</f>
        <v>ЗО</v>
      </c>
      <c r="C21" s="1339" t="str">
        <f>'сем 1 курс'!B33</f>
        <v>Іноземна мова (за професійним спрямуванням)</v>
      </c>
      <c r="D21" t="s">
        <v>459</v>
      </c>
      <c r="E21" t="s">
        <v>627</v>
      </c>
      <c r="F21">
        <f>'сем 1 курс'!N33</f>
        <v>2</v>
      </c>
      <c r="G21">
        <f>'сем 1 курс'!J33</f>
        <v>0</v>
      </c>
      <c r="H21">
        <f>'сем 1 курс'!K33</f>
        <v>0</v>
      </c>
      <c r="I21">
        <f>'сем 1 курс'!L33</f>
        <v>18</v>
      </c>
      <c r="J21" t="str">
        <f>'сем 1 курс'!S33</f>
        <v>екзамен</v>
      </c>
      <c r="N21" t="str">
        <f>'сем 1 курс'!R33</f>
        <v>мп</v>
      </c>
      <c r="O21" t="s">
        <v>628</v>
      </c>
      <c r="P21" t="s">
        <v>629</v>
      </c>
      <c r="Q21" t="s">
        <v>632</v>
      </c>
    </row>
    <row r="22" spans="1:17" x14ac:dyDescent="0.2">
      <c r="A22" s="1339" t="str">
        <f>'сем 1 курс'!A34</f>
        <v>1.1.8.3</v>
      </c>
      <c r="B22" t="str">
        <f>'сем 1 курс'!Q34</f>
        <v>ЗО</v>
      </c>
      <c r="C22" s="1339" t="str">
        <f>'сем 1 курс'!B34</f>
        <v>Інформатика</v>
      </c>
      <c r="D22" t="s">
        <v>459</v>
      </c>
      <c r="E22" t="s">
        <v>627</v>
      </c>
      <c r="F22">
        <f>'сем 1 курс'!N34</f>
        <v>3</v>
      </c>
      <c r="G22">
        <f>'сем 1 курс'!J34</f>
        <v>9</v>
      </c>
      <c r="H22">
        <f>'сем 1 курс'!K34</f>
        <v>18</v>
      </c>
      <c r="I22">
        <f>'сем 1 курс'!L34</f>
        <v>0</v>
      </c>
      <c r="J22" t="str">
        <f>'сем 1 курс'!S34</f>
        <v>екзамен</v>
      </c>
      <c r="N22" t="str">
        <f>'сем 1 курс'!R34</f>
        <v>ііг</v>
      </c>
      <c r="O22" t="s">
        <v>630</v>
      </c>
      <c r="P22" t="s">
        <v>629</v>
      </c>
      <c r="Q22" t="s">
        <v>632</v>
      </c>
    </row>
    <row r="23" spans="1:17" x14ac:dyDescent="0.2">
      <c r="A23" s="1339" t="str">
        <f>'сем 1 курс'!A35</f>
        <v>1.1.10.3</v>
      </c>
      <c r="B23" t="str">
        <f>'сем 1 курс'!Q35</f>
        <v>ЗО</v>
      </c>
      <c r="C23" s="1339" t="str">
        <f>'сем 1 курс'!B35</f>
        <v xml:space="preserve">Вища математика </v>
      </c>
      <c r="D23" t="s">
        <v>459</v>
      </c>
      <c r="E23" t="s">
        <v>627</v>
      </c>
      <c r="F23">
        <f>'сем 1 курс'!N35</f>
        <v>6</v>
      </c>
      <c r="G23">
        <f>'сем 1 курс'!J35</f>
        <v>27</v>
      </c>
      <c r="H23">
        <f>'сем 1 курс'!K35</f>
        <v>0</v>
      </c>
      <c r="I23">
        <f>'сем 1 курс'!L35</f>
        <v>27</v>
      </c>
      <c r="J23" t="str">
        <f>'сем 1 курс'!S35</f>
        <v>залік</v>
      </c>
      <c r="N23" t="str">
        <f>'сем 1 курс'!R35</f>
        <v>вм</v>
      </c>
      <c r="O23" t="s">
        <v>631</v>
      </c>
      <c r="P23" t="s">
        <v>629</v>
      </c>
      <c r="Q23" t="s">
        <v>632</v>
      </c>
    </row>
    <row r="24" spans="1:17" x14ac:dyDescent="0.2">
      <c r="A24" s="1339" t="str">
        <f>'сем 1 курс'!A36</f>
        <v>1.1.11.3</v>
      </c>
      <c r="B24" t="str">
        <f>'сем 1 курс'!Q36</f>
        <v>ЗО</v>
      </c>
      <c r="C24" s="1339" t="str">
        <f>'сем 1 курс'!B36</f>
        <v>Інженерна та комп'ютерна графіка</v>
      </c>
      <c r="D24" t="s">
        <v>459</v>
      </c>
      <c r="E24" t="s">
        <v>627</v>
      </c>
      <c r="F24">
        <f>'сем 1 курс'!N36</f>
        <v>3</v>
      </c>
      <c r="G24">
        <f>'сем 1 курс'!J36</f>
        <v>0</v>
      </c>
      <c r="H24">
        <f>'сем 1 курс'!K36</f>
        <v>0</v>
      </c>
      <c r="I24">
        <f>'сем 1 курс'!L36</f>
        <v>27</v>
      </c>
      <c r="J24" t="str">
        <f>'сем 1 курс'!S36</f>
        <v>диф.залік</v>
      </c>
      <c r="N24" t="str">
        <f>'сем 1 курс'!R36</f>
        <v>ііг</v>
      </c>
      <c r="O24" t="s">
        <v>630</v>
      </c>
      <c r="P24" t="s">
        <v>629</v>
      </c>
      <c r="Q24" t="s">
        <v>632</v>
      </c>
    </row>
    <row r="25" spans="1:17" x14ac:dyDescent="0.2">
      <c r="A25" s="1339" t="str">
        <f>'сем 1 курс'!A37</f>
        <v>1.1.13.2</v>
      </c>
      <c r="B25" t="str">
        <f>'сем 1 курс'!Q37</f>
        <v>ЗО</v>
      </c>
      <c r="C25" s="1339" t="str">
        <f>'сем 1 курс'!B37</f>
        <v>Фізика</v>
      </c>
      <c r="D25" t="s">
        <v>459</v>
      </c>
      <c r="E25" t="s">
        <v>627</v>
      </c>
      <c r="F25">
        <f>'сем 1 курс'!N37</f>
        <v>5</v>
      </c>
      <c r="G25">
        <f>'сем 1 курс'!J37</f>
        <v>27</v>
      </c>
      <c r="H25">
        <f>'сем 1 курс'!K37</f>
        <v>9</v>
      </c>
      <c r="I25">
        <f>'сем 1 курс'!L37</f>
        <v>9</v>
      </c>
      <c r="J25" t="str">
        <f>'сем 1 курс'!S37</f>
        <v>екзамен</v>
      </c>
      <c r="N25" t="str">
        <f>'сем 1 курс'!R37</f>
        <v>фіз</v>
      </c>
      <c r="O25" t="s">
        <v>631</v>
      </c>
      <c r="P25" t="s">
        <v>629</v>
      </c>
      <c r="Q25" t="s">
        <v>632</v>
      </c>
    </row>
    <row r="26" spans="1:17" x14ac:dyDescent="0.2">
      <c r="A26" s="1339" t="str">
        <f>'сем 1 курс'!A38</f>
        <v>1.2.1.2</v>
      </c>
      <c r="B26" t="str">
        <f>'сем 1 курс'!Q38</f>
        <v>ПО</v>
      </c>
      <c r="C26" s="1339" t="str">
        <f>'сем 1 курс'!B38</f>
        <v>Фізична хімія та аналітичний контроль</v>
      </c>
      <c r="D26" t="s">
        <v>459</v>
      </c>
      <c r="E26" t="s">
        <v>627</v>
      </c>
      <c r="F26">
        <f>'сем 1 курс'!N38</f>
        <v>3</v>
      </c>
      <c r="G26">
        <f>'сем 1 курс'!J38</f>
        <v>9</v>
      </c>
      <c r="H26">
        <f>'сем 1 курс'!K38</f>
        <v>9</v>
      </c>
      <c r="I26">
        <f>'сем 1 курс'!L38</f>
        <v>9</v>
      </c>
      <c r="J26" t="str">
        <f>'сем 1 курс'!S38</f>
        <v>екзамен</v>
      </c>
      <c r="N26" t="str">
        <f>'сем 1 курс'!R38</f>
        <v>хіоп</v>
      </c>
      <c r="O26" t="s">
        <v>629</v>
      </c>
      <c r="P26" t="s">
        <v>629</v>
      </c>
      <c r="Q26" t="s">
        <v>632</v>
      </c>
    </row>
    <row r="27" spans="1:17" x14ac:dyDescent="0.2">
      <c r="A27" s="1339" t="str">
        <f>'сем 1 курс'!A39</f>
        <v>1.2.2.2</v>
      </c>
      <c r="B27" t="str">
        <f>'сем 1 курс'!Q39</f>
        <v>ПО</v>
      </c>
      <c r="C27" s="1339" t="str">
        <f>'сем 1 курс'!B39</f>
        <v>Кристалографія і мінералогія</v>
      </c>
      <c r="D27" t="s">
        <v>459</v>
      </c>
      <c r="E27" t="s">
        <v>627</v>
      </c>
      <c r="F27">
        <f>'сем 1 курс'!N39</f>
        <v>2</v>
      </c>
      <c r="G27">
        <f>'сем 1 курс'!J39</f>
        <v>9</v>
      </c>
      <c r="H27">
        <f>'сем 1 курс'!K39</f>
        <v>0</v>
      </c>
      <c r="I27">
        <f>'сем 1 курс'!L39</f>
        <v>9</v>
      </c>
      <c r="J27" t="str">
        <f>'сем 1 курс'!S39</f>
        <v>залік</v>
      </c>
      <c r="N27" t="str">
        <f>'сем 1 курс'!R39</f>
        <v>лв</v>
      </c>
      <c r="O27" t="s">
        <v>629</v>
      </c>
      <c r="P27" t="s">
        <v>629</v>
      </c>
      <c r="Q27" t="s">
        <v>632</v>
      </c>
    </row>
    <row r="28" spans="1:17" x14ac:dyDescent="0.2">
      <c r="A28" s="1339" t="str">
        <f>'сем 1 курс'!A40</f>
        <v>1.1</v>
      </c>
      <c r="B28" t="str">
        <f>'сем 1 курс'!Q40</f>
        <v>ПК</v>
      </c>
      <c r="C28" s="1339" t="str">
        <f>'сем 1 курс'!B40</f>
        <v>Фізичне виховання</v>
      </c>
      <c r="D28" t="s">
        <v>459</v>
      </c>
      <c r="E28" t="s">
        <v>627</v>
      </c>
      <c r="F28">
        <f>'сем 1 курс'!N40</f>
        <v>4</v>
      </c>
      <c r="G28">
        <f>'сем 1 курс'!J40</f>
        <v>4</v>
      </c>
      <c r="H28">
        <f>'сем 1 курс'!K40</f>
        <v>0</v>
      </c>
      <c r="I28">
        <f>'сем 1 курс'!L40</f>
        <v>128</v>
      </c>
      <c r="J28">
        <f>'сем 1 курс'!S40</f>
        <v>0</v>
      </c>
      <c r="N28" t="str">
        <f>'сем 1 курс'!R40</f>
        <v>фв</v>
      </c>
      <c r="O28" t="s">
        <v>628</v>
      </c>
      <c r="P28" t="s">
        <v>629</v>
      </c>
      <c r="Q28" t="s">
        <v>632</v>
      </c>
    </row>
    <row r="29" spans="1:17" x14ac:dyDescent="0.2">
      <c r="A29" s="1339">
        <f>'сем 1 курс'!A41</f>
        <v>0</v>
      </c>
    </row>
    <row r="30" spans="1:17" x14ac:dyDescent="0.2">
      <c r="A30" s="1339">
        <f>'сем 1 курс'!A42</f>
        <v>0</v>
      </c>
    </row>
    <row r="31" spans="1:17" x14ac:dyDescent="0.2">
      <c r="A31" s="1339">
        <f>'сем 1 курс'!A43</f>
        <v>0</v>
      </c>
    </row>
  </sheetData>
  <mergeCells count="3">
    <mergeCell ref="A2:J2"/>
    <mergeCell ref="A11:J11"/>
    <mergeCell ref="A20:J20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34"/>
  <sheetViews>
    <sheetView topLeftCell="A11" zoomScaleNormal="100" zoomScaleSheetLayoutView="80" workbookViewId="0">
      <selection activeCell="M30" sqref="M30"/>
    </sheetView>
  </sheetViews>
  <sheetFormatPr defaultColWidth="9.140625" defaultRowHeight="12.75" x14ac:dyDescent="0.2"/>
  <cols>
    <col min="1" max="1" width="6.5703125" bestFit="1" customWidth="1"/>
    <col min="2" max="2" width="6.5703125" customWidth="1"/>
    <col min="3" max="3" width="31.85546875" customWidth="1"/>
    <col min="4" max="4" width="8.42578125" bestFit="1" customWidth="1"/>
    <col min="5" max="5" width="11.28515625" bestFit="1" customWidth="1"/>
    <col min="6" max="6" width="7.42578125" customWidth="1"/>
    <col min="7" max="8" width="8" customWidth="1"/>
    <col min="9" max="10" width="9" customWidth="1"/>
    <col min="11" max="12" width="8.85546875" customWidth="1"/>
    <col min="13" max="13" width="10.5703125" customWidth="1"/>
    <col min="14" max="16" width="3.7109375" customWidth="1"/>
    <col min="17" max="17" width="4.85546875" bestFit="1" customWidth="1"/>
    <col min="18" max="19" width="9.85546875" customWidth="1"/>
    <col min="20" max="24" width="10.140625" customWidth="1"/>
    <col min="25" max="37" width="9.140625" hidden="1" customWidth="1"/>
    <col min="38" max="38" width="8" customWidth="1"/>
    <col min="39" max="39" width="10.28515625" customWidth="1"/>
    <col min="40" max="40" width="9.140625" customWidth="1"/>
    <col min="41" max="43" width="9.140625" hidden="1" customWidth="1"/>
    <col min="44" max="44" width="0" hidden="1" customWidth="1"/>
    <col min="45" max="45" width="11.85546875" hidden="1" customWidth="1"/>
    <col min="46" max="57" width="0" style="513" hidden="1" customWidth="1"/>
    <col min="58" max="58" width="0" hidden="1" customWidth="1"/>
  </cols>
  <sheetData>
    <row r="1" spans="1:21" customFormat="1" ht="30" customHeight="1" x14ac:dyDescent="0.25">
      <c r="A1" s="2413" t="s">
        <v>612</v>
      </c>
      <c r="B1" s="2414" t="s">
        <v>613</v>
      </c>
      <c r="C1" s="2415" t="s">
        <v>614</v>
      </c>
      <c r="D1" s="2415" t="s">
        <v>615</v>
      </c>
      <c r="E1" s="2415" t="s">
        <v>616</v>
      </c>
      <c r="F1" s="2416" t="s">
        <v>617</v>
      </c>
      <c r="G1" s="2415" t="s">
        <v>618</v>
      </c>
      <c r="H1" s="2415"/>
      <c r="I1" s="2415" t="s">
        <v>619</v>
      </c>
      <c r="J1" s="2415"/>
      <c r="K1" s="2415" t="s">
        <v>620</v>
      </c>
      <c r="L1" s="2415"/>
      <c r="M1" s="2415" t="s">
        <v>621</v>
      </c>
      <c r="N1" s="1702"/>
      <c r="O1" s="9"/>
      <c r="P1" s="513"/>
      <c r="Q1" s="9" t="s">
        <v>622</v>
      </c>
      <c r="R1" s="1698" t="s">
        <v>623</v>
      </c>
      <c r="S1" s="1698" t="s">
        <v>624</v>
      </c>
      <c r="T1" s="9" t="s">
        <v>625</v>
      </c>
      <c r="U1" s="1696" t="s">
        <v>626</v>
      </c>
    </row>
    <row r="2" spans="1:21" customFormat="1" ht="15" x14ac:dyDescent="0.25">
      <c r="A2" s="2413"/>
      <c r="B2" s="2414"/>
      <c r="C2" s="2415"/>
      <c r="D2" s="2415"/>
      <c r="E2" s="2415"/>
      <c r="F2" s="2416"/>
      <c r="G2" s="9" t="s">
        <v>634</v>
      </c>
      <c r="H2" s="9" t="s">
        <v>635</v>
      </c>
      <c r="I2" s="9" t="s">
        <v>634</v>
      </c>
      <c r="J2" s="9" t="s">
        <v>635</v>
      </c>
      <c r="K2" s="9" t="s">
        <v>634</v>
      </c>
      <c r="L2" s="9" t="s">
        <v>635</v>
      </c>
      <c r="M2" s="2415"/>
      <c r="N2" s="1700"/>
      <c r="O2" s="1700"/>
      <c r="Q2" s="1700"/>
      <c r="R2" s="1701"/>
      <c r="S2" s="1701"/>
      <c r="T2" s="1700"/>
      <c r="U2" s="93"/>
    </row>
    <row r="3" spans="1:21" x14ac:dyDescent="0.2">
      <c r="A3" s="2412" t="s">
        <v>597</v>
      </c>
      <c r="B3" s="2412"/>
      <c r="C3" s="2412"/>
      <c r="D3" s="2412"/>
      <c r="E3" s="2412"/>
      <c r="F3" s="2412"/>
      <c r="G3" s="2412"/>
      <c r="H3" s="2412"/>
      <c r="I3" s="2412"/>
      <c r="J3" s="2412"/>
      <c r="K3" s="2412"/>
      <c r="L3" s="2412"/>
      <c r="M3" s="2412"/>
    </row>
    <row r="4" spans="1:21" x14ac:dyDescent="0.2">
      <c r="A4" s="1339" t="str">
        <f>'сем 1 курс'!A10</f>
        <v>1.1.1.1</v>
      </c>
      <c r="B4" t="str">
        <f>'сем 1 курс'!Q10</f>
        <v>ЗО</v>
      </c>
      <c r="C4" s="1339" t="str">
        <f>'сем 1 курс'!B10</f>
        <v>Іноземна мова (за професійним спрямуванням)</v>
      </c>
      <c r="D4">
        <v>1</v>
      </c>
      <c r="E4" t="s">
        <v>627</v>
      </c>
      <c r="F4">
        <f>'сем 1 курс'!N10</f>
        <v>2</v>
      </c>
      <c r="G4">
        <f>'сем 1 курс'!J10</f>
        <v>0</v>
      </c>
      <c r="H4">
        <f>G4/15</f>
        <v>0</v>
      </c>
      <c r="I4">
        <f>'сем 1 курс'!K10</f>
        <v>0</v>
      </c>
      <c r="J4">
        <f>I4/15</f>
        <v>0</v>
      </c>
      <c r="K4">
        <f>'сем 1 курс'!L10</f>
        <v>30</v>
      </c>
      <c r="L4">
        <f>K4/15</f>
        <v>2</v>
      </c>
      <c r="M4" t="str">
        <f>'сем 1 курс'!S10</f>
        <v>залік</v>
      </c>
      <c r="Q4" t="str">
        <f>'сем 1 курс'!R10</f>
        <v>мп</v>
      </c>
      <c r="R4" t="s">
        <v>628</v>
      </c>
      <c r="S4" t="s">
        <v>629</v>
      </c>
      <c r="T4" t="s">
        <v>632</v>
      </c>
    </row>
    <row r="5" spans="1:21" x14ac:dyDescent="0.2">
      <c r="A5" s="1339" t="str">
        <f>'сем 1 курс'!A11</f>
        <v>1.1.5</v>
      </c>
      <c r="B5" t="str">
        <f>'сем 1 курс'!Q11</f>
        <v>ЗО</v>
      </c>
      <c r="C5" s="1339" t="str">
        <f>'сем 1 курс'!B11</f>
        <v>Вступ до освітнього  процесу</v>
      </c>
      <c r="D5">
        <v>1</v>
      </c>
      <c r="E5" t="s">
        <v>627</v>
      </c>
      <c r="F5">
        <f>'сем 1 курс'!N11</f>
        <v>2</v>
      </c>
      <c r="G5">
        <f>'сем 1 курс'!J11</f>
        <v>15</v>
      </c>
      <c r="H5">
        <f t="shared" ref="H5:J10" si="0">G5/15</f>
        <v>1</v>
      </c>
      <c r="I5">
        <f>'сем 1 курс'!K11</f>
        <v>0</v>
      </c>
      <c r="J5">
        <f t="shared" si="0"/>
        <v>0</v>
      </c>
      <c r="K5">
        <f>'сем 1 курс'!L11</f>
        <v>15</v>
      </c>
      <c r="L5">
        <f>K5/15</f>
        <v>1</v>
      </c>
      <c r="M5" t="str">
        <f>'сем 1 курс'!S11</f>
        <v>залік</v>
      </c>
      <c r="Q5" t="str">
        <f>'сем 1 курс'!R11</f>
        <v>зв</v>
      </c>
      <c r="R5" t="s">
        <v>629</v>
      </c>
      <c r="S5" t="s">
        <v>629</v>
      </c>
      <c r="T5" t="s">
        <v>632</v>
      </c>
    </row>
    <row r="6" spans="1:21" x14ac:dyDescent="0.2">
      <c r="A6" s="1339" t="str">
        <f>'сем 1 курс'!A12</f>
        <v>1.1.6</v>
      </c>
      <c r="B6" t="str">
        <f>'сем 1 курс'!Q12</f>
        <v>ЗО</v>
      </c>
      <c r="C6" s="1339" t="str">
        <f>'сем 1 курс'!B12</f>
        <v>Екологія</v>
      </c>
      <c r="D6">
        <v>1</v>
      </c>
      <c r="E6" t="s">
        <v>627</v>
      </c>
      <c r="F6">
        <f>'сем 1 курс'!N12</f>
        <v>2</v>
      </c>
      <c r="G6">
        <f>'сем 1 курс'!J12</f>
        <v>20</v>
      </c>
      <c r="H6">
        <v>1.5</v>
      </c>
      <c r="I6">
        <f>'сем 1 курс'!K12</f>
        <v>0</v>
      </c>
      <c r="J6">
        <f t="shared" si="0"/>
        <v>0</v>
      </c>
      <c r="K6">
        <f>'сем 1 курс'!L12</f>
        <v>10</v>
      </c>
      <c r="L6">
        <v>0.5</v>
      </c>
      <c r="M6" t="str">
        <f>'сем 1 курс'!S12</f>
        <v>залік</v>
      </c>
      <c r="Q6" t="str">
        <f>'сем 1 курс'!R12</f>
        <v>хіоп</v>
      </c>
      <c r="R6" t="s">
        <v>629</v>
      </c>
      <c r="S6" t="s">
        <v>629</v>
      </c>
      <c r="T6" t="s">
        <v>632</v>
      </c>
    </row>
    <row r="7" spans="1:21" x14ac:dyDescent="0.2">
      <c r="A7" s="1339" t="str">
        <f>'сем 1 курс'!A13</f>
        <v>1.1.8.1</v>
      </c>
      <c r="B7" t="str">
        <f>'сем 1 курс'!Q13</f>
        <v>ЗО</v>
      </c>
      <c r="C7" s="1339" t="str">
        <f>'сем 1 курс'!B13</f>
        <v>Інформатика</v>
      </c>
      <c r="D7">
        <v>1</v>
      </c>
      <c r="E7" t="s">
        <v>627</v>
      </c>
      <c r="F7">
        <f>'сем 1 курс'!N13</f>
        <v>3</v>
      </c>
      <c r="G7">
        <f>'сем 1 курс'!J13</f>
        <v>15</v>
      </c>
      <c r="H7">
        <f t="shared" si="0"/>
        <v>1</v>
      </c>
      <c r="I7">
        <f>'сем 1 курс'!K13</f>
        <v>30</v>
      </c>
      <c r="J7">
        <f t="shared" si="0"/>
        <v>2</v>
      </c>
      <c r="K7">
        <f>'сем 1 курс'!L13</f>
        <v>0</v>
      </c>
      <c r="L7">
        <f>K7/15</f>
        <v>0</v>
      </c>
      <c r="M7" t="str">
        <f>'сем 1 курс'!S13</f>
        <v>залік</v>
      </c>
      <c r="Q7" t="str">
        <f>'сем 1 курс'!R13</f>
        <v>ііг</v>
      </c>
      <c r="R7" t="s">
        <v>630</v>
      </c>
      <c r="S7" t="s">
        <v>629</v>
      </c>
      <c r="T7" t="s">
        <v>632</v>
      </c>
    </row>
    <row r="8" spans="1:21" x14ac:dyDescent="0.2">
      <c r="A8" s="1339" t="str">
        <f>'сем 1 курс'!A14</f>
        <v>1.1.10.1</v>
      </c>
      <c r="B8" t="str">
        <f>'сем 1 курс'!Q14</f>
        <v>ЗО</v>
      </c>
      <c r="C8" s="1339" t="str">
        <f>'сем 1 курс'!B14</f>
        <v xml:space="preserve">Вища математика </v>
      </c>
      <c r="D8">
        <v>1</v>
      </c>
      <c r="E8" t="s">
        <v>627</v>
      </c>
      <c r="F8">
        <f>'сем 1 курс'!N14</f>
        <v>6</v>
      </c>
      <c r="G8">
        <f>'сем 1 курс'!J14</f>
        <v>45</v>
      </c>
      <c r="H8">
        <f t="shared" si="0"/>
        <v>3</v>
      </c>
      <c r="I8">
        <f>'сем 1 курс'!K14</f>
        <v>0</v>
      </c>
      <c r="J8">
        <f t="shared" si="0"/>
        <v>0</v>
      </c>
      <c r="K8">
        <f>'сем 1 курс'!L14</f>
        <v>45</v>
      </c>
      <c r="L8">
        <f>K8/15</f>
        <v>3</v>
      </c>
      <c r="M8" t="str">
        <f>'сем 1 курс'!S14</f>
        <v>залік</v>
      </c>
      <c r="Q8" t="str">
        <f>'сем 1 курс'!R14</f>
        <v>вм</v>
      </c>
      <c r="R8" t="s">
        <v>631</v>
      </c>
      <c r="S8" t="s">
        <v>629</v>
      </c>
      <c r="T8" t="s">
        <v>632</v>
      </c>
    </row>
    <row r="9" spans="1:21" x14ac:dyDescent="0.2">
      <c r="A9" s="1339" t="str">
        <f>'сем 1 курс'!A15</f>
        <v>1.1.11.1</v>
      </c>
      <c r="B9" t="str">
        <f>'сем 1 курс'!Q15</f>
        <v>ЗО</v>
      </c>
      <c r="C9" s="1339" t="str">
        <f>'сем 1 курс'!B15</f>
        <v>Інженерна та комп'ютерна графіка</v>
      </c>
      <c r="D9">
        <v>1</v>
      </c>
      <c r="E9" t="s">
        <v>627</v>
      </c>
      <c r="F9">
        <f>'сем 1 курс'!N15</f>
        <v>4</v>
      </c>
      <c r="G9">
        <f>'сем 1 курс'!J15</f>
        <v>30</v>
      </c>
      <c r="H9">
        <f t="shared" si="0"/>
        <v>2</v>
      </c>
      <c r="I9">
        <f>'сем 1 курс'!K15</f>
        <v>0</v>
      </c>
      <c r="J9">
        <f t="shared" si="0"/>
        <v>0</v>
      </c>
      <c r="K9">
        <f>'сем 1 курс'!L15</f>
        <v>30</v>
      </c>
      <c r="L9">
        <f>K9/15</f>
        <v>2</v>
      </c>
      <c r="M9" t="str">
        <f>'сем 1 курс'!S15</f>
        <v>екзамен</v>
      </c>
      <c r="Q9" t="str">
        <f>'сем 1 курс'!R15</f>
        <v>ііг</v>
      </c>
      <c r="R9" t="s">
        <v>630</v>
      </c>
      <c r="S9" t="s">
        <v>629</v>
      </c>
      <c r="T9" t="s">
        <v>632</v>
      </c>
    </row>
    <row r="10" spans="1:21" x14ac:dyDescent="0.2">
      <c r="A10" s="1339" t="str">
        <f>'сем 1 курс'!A16</f>
        <v>1.1.14</v>
      </c>
      <c r="B10" t="str">
        <f>'сем 1 курс'!Q16</f>
        <v>ЗО</v>
      </c>
      <c r="C10" s="1339" t="str">
        <f>'сем 1 курс'!B16</f>
        <v>Хімія</v>
      </c>
      <c r="D10">
        <v>1</v>
      </c>
      <c r="E10" t="s">
        <v>627</v>
      </c>
      <c r="F10">
        <f>'сем 1 курс'!N16</f>
        <v>5</v>
      </c>
      <c r="G10">
        <f>'сем 1 курс'!J16</f>
        <v>45</v>
      </c>
      <c r="H10">
        <f t="shared" si="0"/>
        <v>3</v>
      </c>
      <c r="I10">
        <f>'сем 1 курс'!K16</f>
        <v>15</v>
      </c>
      <c r="J10">
        <f t="shared" si="0"/>
        <v>1</v>
      </c>
      <c r="K10">
        <f>'сем 1 курс'!L16</f>
        <v>15</v>
      </c>
      <c r="L10">
        <f>K10/15</f>
        <v>1</v>
      </c>
      <c r="M10" t="str">
        <f>'сем 1 курс'!S16</f>
        <v>екзамен</v>
      </c>
      <c r="Q10" t="str">
        <f>'сем 1 курс'!R16</f>
        <v>хіоп</v>
      </c>
      <c r="R10" t="s">
        <v>629</v>
      </c>
      <c r="S10" t="s">
        <v>629</v>
      </c>
      <c r="T10" t="s">
        <v>632</v>
      </c>
    </row>
    <row r="11" spans="1:21" x14ac:dyDescent="0.2">
      <c r="A11" s="1339" t="str">
        <f>'сем 1 курс'!A17</f>
        <v>1.1</v>
      </c>
      <c r="B11" t="str">
        <f>'сем 1 курс'!Q17</f>
        <v>ПК</v>
      </c>
      <c r="C11" s="1339" t="str">
        <f>'сем 1 курс'!B17</f>
        <v>Фізичне виховання</v>
      </c>
      <c r="D11">
        <v>1</v>
      </c>
      <c r="E11" t="s">
        <v>627</v>
      </c>
      <c r="F11">
        <f>'сем 1 курс'!N17</f>
        <v>4</v>
      </c>
      <c r="G11">
        <f>'сем 1 курс'!J17</f>
        <v>4</v>
      </c>
      <c r="K11">
        <v>56</v>
      </c>
      <c r="L11">
        <v>4</v>
      </c>
      <c r="M11" t="s">
        <v>448</v>
      </c>
      <c r="Q11" t="str">
        <f>'сем 1 курс'!R17</f>
        <v>фв</v>
      </c>
      <c r="R11" t="s">
        <v>628</v>
      </c>
      <c r="S11" t="s">
        <v>629</v>
      </c>
      <c r="T11" t="s">
        <v>632</v>
      </c>
    </row>
    <row r="12" spans="1:21" ht="31.5" x14ac:dyDescent="0.25">
      <c r="A12" s="1339"/>
      <c r="C12" s="1699" t="s">
        <v>633</v>
      </c>
      <c r="F12">
        <f>SUM(F4:F10)</f>
        <v>24</v>
      </c>
      <c r="G12">
        <f t="shared" ref="G12:L12" si="1">SUM(G4:G10)</f>
        <v>170</v>
      </c>
      <c r="H12">
        <f t="shared" si="1"/>
        <v>11.5</v>
      </c>
      <c r="I12">
        <f t="shared" si="1"/>
        <v>45</v>
      </c>
      <c r="J12">
        <f t="shared" si="1"/>
        <v>3</v>
      </c>
      <c r="K12">
        <f t="shared" si="1"/>
        <v>145</v>
      </c>
      <c r="L12">
        <f t="shared" si="1"/>
        <v>9.5</v>
      </c>
    </row>
    <row r="13" spans="1:21" x14ac:dyDescent="0.2">
      <c r="A13" s="2412" t="s">
        <v>598</v>
      </c>
      <c r="B13" s="2412"/>
      <c r="C13" s="2412"/>
      <c r="D13" s="2412"/>
      <c r="E13" s="2412"/>
      <c r="F13" s="2412"/>
      <c r="G13" s="2412"/>
      <c r="H13" s="2412"/>
      <c r="I13" s="2412"/>
      <c r="J13" s="2412"/>
      <c r="K13" s="2412"/>
      <c r="L13" s="2412"/>
      <c r="M13" s="2412"/>
      <c r="Q13">
        <f>'сем 1 курс'!R21</f>
        <v>0</v>
      </c>
      <c r="S13" t="s">
        <v>629</v>
      </c>
      <c r="T13" t="s">
        <v>632</v>
      </c>
    </row>
    <row r="14" spans="1:21" x14ac:dyDescent="0.2">
      <c r="A14" s="1339" t="str">
        <f>'сем 1 курс'!A22</f>
        <v>1.1.1.2</v>
      </c>
      <c r="B14" t="str">
        <f>'сем 1 курс'!Q22</f>
        <v>ЗО</v>
      </c>
      <c r="C14" s="1339" t="str">
        <f>'сем 1 курс'!B22</f>
        <v>Іноземна мова (за професійним спрямуванням)</v>
      </c>
      <c r="D14" t="s">
        <v>458</v>
      </c>
      <c r="E14" t="s">
        <v>627</v>
      </c>
      <c r="F14">
        <f>'сем 1 курс'!N22</f>
        <v>2</v>
      </c>
      <c r="G14">
        <f>'сем 1 курс'!J22</f>
        <v>0</v>
      </c>
      <c r="H14">
        <f>G14/9</f>
        <v>0</v>
      </c>
      <c r="I14">
        <f>'сем 1 курс'!K22</f>
        <v>0</v>
      </c>
      <c r="J14">
        <f>I14/9</f>
        <v>0</v>
      </c>
      <c r="K14">
        <f>'сем 1 курс'!L22</f>
        <v>18</v>
      </c>
      <c r="L14">
        <f t="shared" ref="L14:L21" si="2">K14/9</f>
        <v>2</v>
      </c>
      <c r="Q14" t="str">
        <f>'сем 1 курс'!R22</f>
        <v>мп</v>
      </c>
      <c r="R14" t="s">
        <v>628</v>
      </c>
      <c r="S14" t="s">
        <v>629</v>
      </c>
      <c r="T14" t="s">
        <v>632</v>
      </c>
    </row>
    <row r="15" spans="1:21" x14ac:dyDescent="0.2">
      <c r="A15" s="1339" t="str">
        <f>'сем 1 курс'!A23</f>
        <v>1.1.8.2</v>
      </c>
      <c r="B15" t="str">
        <f>'сем 1 курс'!Q23</f>
        <v>ЗО</v>
      </c>
      <c r="C15" s="1339" t="str">
        <f>'сем 1 курс'!B23</f>
        <v>Інформатика</v>
      </c>
      <c r="D15" t="s">
        <v>458</v>
      </c>
      <c r="E15" t="s">
        <v>627</v>
      </c>
      <c r="F15">
        <f>'сем 1 курс'!N23</f>
        <v>3</v>
      </c>
      <c r="G15">
        <f>'сем 1 курс'!J23</f>
        <v>9</v>
      </c>
      <c r="H15">
        <f t="shared" ref="H15:J20" si="3">G15/9</f>
        <v>1</v>
      </c>
      <c r="I15">
        <f>'сем 1 курс'!K23</f>
        <v>18</v>
      </c>
      <c r="J15">
        <f t="shared" si="3"/>
        <v>2</v>
      </c>
      <c r="K15">
        <f>'сем 1 курс'!L23</f>
        <v>0</v>
      </c>
      <c r="L15">
        <f t="shared" si="2"/>
        <v>0</v>
      </c>
      <c r="Q15" t="str">
        <f>'сем 1 курс'!R23</f>
        <v>ііг</v>
      </c>
      <c r="R15" t="s">
        <v>630</v>
      </c>
      <c r="S15" t="s">
        <v>629</v>
      </c>
      <c r="T15" t="s">
        <v>632</v>
      </c>
    </row>
    <row r="16" spans="1:21" x14ac:dyDescent="0.2">
      <c r="A16" s="1339" t="str">
        <f>'сем 1 курс'!A24</f>
        <v>1.1.10.2</v>
      </c>
      <c r="B16" t="str">
        <f>'сем 1 курс'!Q24</f>
        <v>ЗО</v>
      </c>
      <c r="C16" s="1339" t="str">
        <f>'сем 1 курс'!B24</f>
        <v xml:space="preserve">Вища математика </v>
      </c>
      <c r="D16" t="s">
        <v>458</v>
      </c>
      <c r="E16" t="s">
        <v>627</v>
      </c>
      <c r="F16">
        <f>'сем 1 курс'!N24</f>
        <v>6</v>
      </c>
      <c r="G16">
        <f>'сем 1 курс'!J24</f>
        <v>27</v>
      </c>
      <c r="H16">
        <f t="shared" si="3"/>
        <v>3</v>
      </c>
      <c r="I16">
        <f>'сем 1 курс'!K24</f>
        <v>0</v>
      </c>
      <c r="J16">
        <f t="shared" si="3"/>
        <v>0</v>
      </c>
      <c r="K16">
        <f>'сем 1 курс'!L24</f>
        <v>27</v>
      </c>
      <c r="L16">
        <f t="shared" si="2"/>
        <v>3</v>
      </c>
      <c r="Q16" t="str">
        <f>'сем 1 курс'!R24</f>
        <v>вм</v>
      </c>
      <c r="R16" t="s">
        <v>631</v>
      </c>
      <c r="S16" t="s">
        <v>629</v>
      </c>
      <c r="T16" t="s">
        <v>632</v>
      </c>
    </row>
    <row r="17" spans="1:20" x14ac:dyDescent="0.2">
      <c r="A17" s="1339" t="str">
        <f>'сем 1 курс'!A25</f>
        <v>1.1.11.2</v>
      </c>
      <c r="B17" t="str">
        <f>'сем 1 курс'!Q25</f>
        <v>ЗО</v>
      </c>
      <c r="C17" s="1339" t="str">
        <f>'сем 1 курс'!B25</f>
        <v>Інженерна та комп'ютерна графіка</v>
      </c>
      <c r="D17" t="s">
        <v>458</v>
      </c>
      <c r="E17" t="s">
        <v>627</v>
      </c>
      <c r="F17">
        <f>'сем 1 курс'!N25</f>
        <v>3</v>
      </c>
      <c r="G17">
        <f>'сем 1 курс'!J25</f>
        <v>0</v>
      </c>
      <c r="H17">
        <f t="shared" si="3"/>
        <v>0</v>
      </c>
      <c r="I17">
        <f>'сем 1 курс'!K25</f>
        <v>0</v>
      </c>
      <c r="J17">
        <f t="shared" si="3"/>
        <v>0</v>
      </c>
      <c r="K17">
        <f>'сем 1 курс'!L25</f>
        <v>27</v>
      </c>
      <c r="L17">
        <f t="shared" si="2"/>
        <v>3</v>
      </c>
      <c r="Q17" t="str">
        <f>'сем 1 курс'!R25</f>
        <v>ііг</v>
      </c>
      <c r="R17" t="s">
        <v>630</v>
      </c>
      <c r="S17" t="s">
        <v>629</v>
      </c>
      <c r="T17" t="s">
        <v>632</v>
      </c>
    </row>
    <row r="18" spans="1:20" x14ac:dyDescent="0.2">
      <c r="A18" s="1339" t="str">
        <f>'сем 1 курс'!A26</f>
        <v>1.1.13.1</v>
      </c>
      <c r="B18" t="str">
        <f>'сем 1 курс'!Q26</f>
        <v>ЗО</v>
      </c>
      <c r="C18" s="1339" t="str">
        <f>'сем 1 курс'!B26</f>
        <v>Фізика</v>
      </c>
      <c r="D18" t="s">
        <v>458</v>
      </c>
      <c r="E18" t="s">
        <v>627</v>
      </c>
      <c r="F18">
        <f>'сем 1 курс'!N26</f>
        <v>5</v>
      </c>
      <c r="G18">
        <f>'сем 1 курс'!J26</f>
        <v>27</v>
      </c>
      <c r="H18">
        <f t="shared" si="3"/>
        <v>3</v>
      </c>
      <c r="I18">
        <f>'сем 1 курс'!K26</f>
        <v>9</v>
      </c>
      <c r="J18">
        <f t="shared" si="3"/>
        <v>1</v>
      </c>
      <c r="K18">
        <f>'сем 1 курс'!L26</f>
        <v>9</v>
      </c>
      <c r="L18">
        <f t="shared" si="2"/>
        <v>1</v>
      </c>
      <c r="Q18" t="str">
        <f>'сем 1 курс'!R26</f>
        <v>фіз</v>
      </c>
      <c r="R18" t="s">
        <v>631</v>
      </c>
      <c r="S18" t="s">
        <v>629</v>
      </c>
      <c r="T18" t="s">
        <v>632</v>
      </c>
    </row>
    <row r="19" spans="1:20" x14ac:dyDescent="0.2">
      <c r="A19" s="1339" t="str">
        <f>'сем 1 курс'!A27</f>
        <v>1.2.1.1</v>
      </c>
      <c r="B19" t="str">
        <f>'сем 1 курс'!Q27</f>
        <v>ПО</v>
      </c>
      <c r="C19" s="1339" t="str">
        <f>'сем 1 курс'!B27</f>
        <v>Фізична хімія та аналітичний контроль</v>
      </c>
      <c r="D19" t="s">
        <v>458</v>
      </c>
      <c r="E19" t="s">
        <v>627</v>
      </c>
      <c r="F19">
        <f>'сем 1 курс'!N27</f>
        <v>4</v>
      </c>
      <c r="G19">
        <f>'сем 1 курс'!J27</f>
        <v>18</v>
      </c>
      <c r="H19">
        <f t="shared" si="3"/>
        <v>2</v>
      </c>
      <c r="I19">
        <f>'сем 1 курс'!K27</f>
        <v>9</v>
      </c>
      <c r="J19">
        <f t="shared" si="3"/>
        <v>1</v>
      </c>
      <c r="K19">
        <f>'сем 1 курс'!L27</f>
        <v>9</v>
      </c>
      <c r="L19">
        <f t="shared" si="2"/>
        <v>1</v>
      </c>
      <c r="Q19" t="str">
        <f>'сем 1 курс'!R27</f>
        <v>хіоп</v>
      </c>
      <c r="R19" t="s">
        <v>629</v>
      </c>
      <c r="S19" t="s">
        <v>629</v>
      </c>
      <c r="T19" t="s">
        <v>632</v>
      </c>
    </row>
    <row r="20" spans="1:20" x14ac:dyDescent="0.2">
      <c r="A20" s="1339" t="str">
        <f>'сем 1 курс'!A28</f>
        <v>1.2.2.1</v>
      </c>
      <c r="B20" t="str">
        <f>'сем 1 курс'!Q28</f>
        <v>ПО</v>
      </c>
      <c r="C20" s="1339" t="str">
        <f>'сем 1 курс'!B28</f>
        <v>Кристалографія і мінералогія</v>
      </c>
      <c r="D20" t="s">
        <v>458</v>
      </c>
      <c r="E20" t="s">
        <v>627</v>
      </c>
      <c r="F20">
        <f>'сем 1 курс'!N28</f>
        <v>2</v>
      </c>
      <c r="G20">
        <f>'сем 1 курс'!J28</f>
        <v>9</v>
      </c>
      <c r="H20">
        <f t="shared" si="3"/>
        <v>1</v>
      </c>
      <c r="I20">
        <f>'сем 1 курс'!K28</f>
        <v>0</v>
      </c>
      <c r="J20">
        <f t="shared" si="3"/>
        <v>0</v>
      </c>
      <c r="K20">
        <f>'сем 1 курс'!L28</f>
        <v>9</v>
      </c>
      <c r="L20">
        <f t="shared" si="2"/>
        <v>1</v>
      </c>
      <c r="Q20" t="str">
        <f>'сем 1 курс'!R28</f>
        <v>лв</v>
      </c>
      <c r="R20" t="s">
        <v>629</v>
      </c>
      <c r="S20" t="s">
        <v>629</v>
      </c>
      <c r="T20" t="s">
        <v>632</v>
      </c>
    </row>
    <row r="21" spans="1:20" x14ac:dyDescent="0.2">
      <c r="A21" s="1339" t="str">
        <f>'сем 1 курс'!A29</f>
        <v>1.1</v>
      </c>
      <c r="B21" t="str">
        <f>'сем 1 курс'!Q29</f>
        <v>ПК</v>
      </c>
      <c r="C21" s="1339" t="str">
        <f>'сем 1 курс'!B29</f>
        <v>Фізичне виховання</v>
      </c>
      <c r="D21" t="s">
        <v>458</v>
      </c>
      <c r="E21" t="s">
        <v>627</v>
      </c>
      <c r="F21">
        <f>'сем 1 курс'!N29</f>
        <v>4</v>
      </c>
      <c r="K21">
        <v>36</v>
      </c>
      <c r="L21">
        <f t="shared" si="2"/>
        <v>4</v>
      </c>
      <c r="Q21" t="str">
        <f>'сем 1 курс'!R29</f>
        <v>фв</v>
      </c>
      <c r="R21" t="s">
        <v>628</v>
      </c>
      <c r="S21" t="s">
        <v>629</v>
      </c>
      <c r="T21" t="s">
        <v>632</v>
      </c>
    </row>
    <row r="22" spans="1:20" ht="31.5" x14ac:dyDescent="0.25">
      <c r="A22" s="1339"/>
      <c r="C22" s="1699" t="s">
        <v>633</v>
      </c>
      <c r="F22">
        <f>SUM(F14:F20)</f>
        <v>25</v>
      </c>
      <c r="G22">
        <f t="shared" ref="G22:L22" si="4">SUM(G14:G20)</f>
        <v>90</v>
      </c>
      <c r="H22">
        <f t="shared" si="4"/>
        <v>10</v>
      </c>
      <c r="I22">
        <f t="shared" si="4"/>
        <v>36</v>
      </c>
      <c r="J22">
        <f t="shared" si="4"/>
        <v>4</v>
      </c>
      <c r="K22">
        <f t="shared" si="4"/>
        <v>99</v>
      </c>
      <c r="L22">
        <f t="shared" si="4"/>
        <v>11</v>
      </c>
    </row>
    <row r="23" spans="1:20" x14ac:dyDescent="0.2">
      <c r="A23" s="2412" t="s">
        <v>599</v>
      </c>
      <c r="B23" s="2412"/>
      <c r="C23" s="2412"/>
      <c r="D23" s="2412"/>
      <c r="E23" s="2412"/>
      <c r="F23" s="2412"/>
      <c r="G23" s="2412"/>
      <c r="H23" s="2412"/>
      <c r="I23" s="2412"/>
      <c r="J23" s="2412"/>
      <c r="K23" s="2412"/>
      <c r="L23" s="2412"/>
      <c r="M23" s="2412"/>
      <c r="Q23">
        <f>'сем 1 курс'!R32</f>
        <v>0</v>
      </c>
      <c r="S23" t="s">
        <v>629</v>
      </c>
      <c r="T23" t="s">
        <v>632</v>
      </c>
    </row>
    <row r="24" spans="1:20" x14ac:dyDescent="0.2">
      <c r="A24" s="1339" t="str">
        <f>'сем 1 курс'!A33</f>
        <v>1.1.1.3</v>
      </c>
      <c r="B24" t="str">
        <f>'сем 1 курс'!Q33</f>
        <v>ЗО</v>
      </c>
      <c r="C24" s="1339" t="str">
        <f>'сем 1 курс'!B33</f>
        <v>Іноземна мова (за професійним спрямуванням)</v>
      </c>
      <c r="D24" t="s">
        <v>459</v>
      </c>
      <c r="E24" t="s">
        <v>627</v>
      </c>
      <c r="F24">
        <f>'сем 1 курс'!N33</f>
        <v>2</v>
      </c>
      <c r="G24">
        <f>'сем 1 курс'!J33</f>
        <v>0</v>
      </c>
      <c r="H24">
        <f>G24/9</f>
        <v>0</v>
      </c>
      <c r="I24">
        <f>'сем 1 курс'!K33</f>
        <v>0</v>
      </c>
      <c r="J24">
        <f>I24/9</f>
        <v>0</v>
      </c>
      <c r="K24">
        <f>'сем 1 курс'!L33</f>
        <v>18</v>
      </c>
      <c r="L24">
        <f t="shared" ref="L24:L31" si="5">K24/9</f>
        <v>2</v>
      </c>
      <c r="M24" t="str">
        <f>'сем 1 курс'!S33</f>
        <v>екзамен</v>
      </c>
      <c r="Q24" t="str">
        <f>'сем 1 курс'!R33</f>
        <v>мп</v>
      </c>
      <c r="R24" t="s">
        <v>628</v>
      </c>
      <c r="S24" t="s">
        <v>629</v>
      </c>
      <c r="T24" t="s">
        <v>632</v>
      </c>
    </row>
    <row r="25" spans="1:20" x14ac:dyDescent="0.2">
      <c r="A25" s="1339" t="str">
        <f>'сем 1 курс'!A34</f>
        <v>1.1.8.3</v>
      </c>
      <c r="B25" t="str">
        <f>'сем 1 курс'!Q34</f>
        <v>ЗО</v>
      </c>
      <c r="C25" s="1339" t="str">
        <f>'сем 1 курс'!B34</f>
        <v>Інформатика</v>
      </c>
      <c r="D25" t="s">
        <v>459</v>
      </c>
      <c r="E25" t="s">
        <v>627</v>
      </c>
      <c r="F25">
        <f>'сем 1 курс'!N34</f>
        <v>3</v>
      </c>
      <c r="G25">
        <f>'сем 1 курс'!J34</f>
        <v>9</v>
      </c>
      <c r="H25">
        <f t="shared" ref="H25:J30" si="6">G25/9</f>
        <v>1</v>
      </c>
      <c r="I25">
        <f>'сем 1 курс'!K34</f>
        <v>18</v>
      </c>
      <c r="J25">
        <f t="shared" si="6"/>
        <v>2</v>
      </c>
      <c r="K25">
        <f>'сем 1 курс'!L34</f>
        <v>0</v>
      </c>
      <c r="L25">
        <f t="shared" si="5"/>
        <v>0</v>
      </c>
      <c r="M25" t="str">
        <f>'сем 1 курс'!S34</f>
        <v>екзамен</v>
      </c>
      <c r="Q25" t="str">
        <f>'сем 1 курс'!R34</f>
        <v>ііг</v>
      </c>
      <c r="R25" t="s">
        <v>630</v>
      </c>
      <c r="S25" t="s">
        <v>629</v>
      </c>
      <c r="T25" t="s">
        <v>632</v>
      </c>
    </row>
    <row r="26" spans="1:20" x14ac:dyDescent="0.2">
      <c r="A26" s="1339" t="str">
        <f>'сем 1 курс'!A35</f>
        <v>1.1.10.3</v>
      </c>
      <c r="B26" t="str">
        <f>'сем 1 курс'!Q35</f>
        <v>ЗО</v>
      </c>
      <c r="C26" s="1339" t="str">
        <f>'сем 1 курс'!B35</f>
        <v xml:space="preserve">Вища математика </v>
      </c>
      <c r="D26" t="s">
        <v>459</v>
      </c>
      <c r="E26" t="s">
        <v>627</v>
      </c>
      <c r="F26">
        <f>'сем 1 курс'!N35</f>
        <v>6</v>
      </c>
      <c r="G26">
        <f>'сем 1 курс'!J35</f>
        <v>27</v>
      </c>
      <c r="H26">
        <f t="shared" si="6"/>
        <v>3</v>
      </c>
      <c r="I26">
        <f>'сем 1 курс'!K35</f>
        <v>0</v>
      </c>
      <c r="J26">
        <f t="shared" si="6"/>
        <v>0</v>
      </c>
      <c r="K26">
        <f>'сем 1 курс'!L35</f>
        <v>27</v>
      </c>
      <c r="L26">
        <f t="shared" si="5"/>
        <v>3</v>
      </c>
      <c r="M26" t="str">
        <f>'сем 1 курс'!S35</f>
        <v>залік</v>
      </c>
      <c r="Q26" t="str">
        <f>'сем 1 курс'!R35</f>
        <v>вм</v>
      </c>
      <c r="R26" t="s">
        <v>631</v>
      </c>
      <c r="S26" t="s">
        <v>629</v>
      </c>
      <c r="T26" t="s">
        <v>632</v>
      </c>
    </row>
    <row r="27" spans="1:20" x14ac:dyDescent="0.2">
      <c r="A27" s="1339" t="str">
        <f>'сем 1 курс'!A36</f>
        <v>1.1.11.3</v>
      </c>
      <c r="B27" t="str">
        <f>'сем 1 курс'!Q36</f>
        <v>ЗО</v>
      </c>
      <c r="C27" s="1339" t="str">
        <f>'сем 1 курс'!B36</f>
        <v>Інженерна та комп'ютерна графіка</v>
      </c>
      <c r="D27" t="s">
        <v>459</v>
      </c>
      <c r="E27" t="s">
        <v>627</v>
      </c>
      <c r="F27">
        <f>'сем 1 курс'!N36</f>
        <v>3</v>
      </c>
      <c r="G27">
        <f>'сем 1 курс'!J36</f>
        <v>0</v>
      </c>
      <c r="H27">
        <f t="shared" si="6"/>
        <v>0</v>
      </c>
      <c r="I27">
        <f>'сем 1 курс'!K36</f>
        <v>0</v>
      </c>
      <c r="J27">
        <f t="shared" si="6"/>
        <v>0</v>
      </c>
      <c r="K27">
        <f>'сем 1 курс'!L36</f>
        <v>27</v>
      </c>
      <c r="L27">
        <f t="shared" si="5"/>
        <v>3</v>
      </c>
      <c r="M27" t="str">
        <f>'сем 1 курс'!S36</f>
        <v>диф.залік</v>
      </c>
      <c r="Q27" t="str">
        <f>'сем 1 курс'!R36</f>
        <v>ііг</v>
      </c>
      <c r="R27" t="s">
        <v>630</v>
      </c>
      <c r="S27" t="s">
        <v>629</v>
      </c>
      <c r="T27" t="s">
        <v>632</v>
      </c>
    </row>
    <row r="28" spans="1:20" x14ac:dyDescent="0.2">
      <c r="A28" s="1339" t="str">
        <f>'сем 1 курс'!A37</f>
        <v>1.1.13.2</v>
      </c>
      <c r="B28" t="str">
        <f>'сем 1 курс'!Q37</f>
        <v>ЗО</v>
      </c>
      <c r="C28" s="1339" t="str">
        <f>'сем 1 курс'!B37</f>
        <v>Фізика</v>
      </c>
      <c r="D28" t="s">
        <v>459</v>
      </c>
      <c r="E28" t="s">
        <v>627</v>
      </c>
      <c r="F28">
        <f>'сем 1 курс'!N37</f>
        <v>5</v>
      </c>
      <c r="G28">
        <f>'сем 1 курс'!J37</f>
        <v>27</v>
      </c>
      <c r="H28">
        <f t="shared" si="6"/>
        <v>3</v>
      </c>
      <c r="I28">
        <f>'сем 1 курс'!K37</f>
        <v>9</v>
      </c>
      <c r="J28">
        <f t="shared" si="6"/>
        <v>1</v>
      </c>
      <c r="K28">
        <f>'сем 1 курс'!L37</f>
        <v>9</v>
      </c>
      <c r="L28">
        <f t="shared" si="5"/>
        <v>1</v>
      </c>
      <c r="M28" t="str">
        <f>'сем 1 курс'!S37</f>
        <v>екзамен</v>
      </c>
      <c r="Q28" t="str">
        <f>'сем 1 курс'!R37</f>
        <v>фіз</v>
      </c>
      <c r="R28" t="s">
        <v>631</v>
      </c>
      <c r="S28" t="s">
        <v>629</v>
      </c>
      <c r="T28" t="s">
        <v>632</v>
      </c>
    </row>
    <row r="29" spans="1:20" x14ac:dyDescent="0.2">
      <c r="A29" s="1339" t="str">
        <f>'сем 1 курс'!A38</f>
        <v>1.2.1.2</v>
      </c>
      <c r="B29" t="str">
        <f>'сем 1 курс'!Q38</f>
        <v>ПО</v>
      </c>
      <c r="C29" s="1339" t="str">
        <f>'сем 1 курс'!B38</f>
        <v>Фізична хімія та аналітичний контроль</v>
      </c>
      <c r="D29" t="s">
        <v>459</v>
      </c>
      <c r="E29" t="s">
        <v>627</v>
      </c>
      <c r="F29">
        <f>'сем 1 курс'!N38</f>
        <v>3</v>
      </c>
      <c r="G29">
        <f>'сем 1 курс'!J38</f>
        <v>9</v>
      </c>
      <c r="H29">
        <f t="shared" si="6"/>
        <v>1</v>
      </c>
      <c r="I29">
        <f>'сем 1 курс'!K38</f>
        <v>9</v>
      </c>
      <c r="J29">
        <f t="shared" si="6"/>
        <v>1</v>
      </c>
      <c r="K29">
        <f>'сем 1 курс'!L38</f>
        <v>9</v>
      </c>
      <c r="L29">
        <f t="shared" si="5"/>
        <v>1</v>
      </c>
      <c r="M29" t="str">
        <f>'сем 1 курс'!S38</f>
        <v>екзамен</v>
      </c>
      <c r="Q29" t="str">
        <f>'сем 1 курс'!R38</f>
        <v>хіоп</v>
      </c>
      <c r="R29" t="s">
        <v>629</v>
      </c>
      <c r="S29" t="s">
        <v>629</v>
      </c>
      <c r="T29" t="s">
        <v>632</v>
      </c>
    </row>
    <row r="30" spans="1:20" x14ac:dyDescent="0.2">
      <c r="A30" s="1339" t="str">
        <f>'сем 1 курс'!A39</f>
        <v>1.2.2.2</v>
      </c>
      <c r="B30" t="str">
        <f>'сем 1 курс'!Q39</f>
        <v>ПО</v>
      </c>
      <c r="C30" s="1339" t="str">
        <f>'сем 1 курс'!B39</f>
        <v>Кристалографія і мінералогія</v>
      </c>
      <c r="D30" t="s">
        <v>459</v>
      </c>
      <c r="E30" t="s">
        <v>627</v>
      </c>
      <c r="F30">
        <f>'сем 1 курс'!N39</f>
        <v>2</v>
      </c>
      <c r="G30">
        <f>'сем 1 курс'!J39</f>
        <v>9</v>
      </c>
      <c r="H30">
        <f t="shared" si="6"/>
        <v>1</v>
      </c>
      <c r="I30">
        <f>'сем 1 курс'!K39</f>
        <v>0</v>
      </c>
      <c r="J30">
        <f t="shared" si="6"/>
        <v>0</v>
      </c>
      <c r="K30">
        <f>'сем 1 курс'!L39</f>
        <v>9</v>
      </c>
      <c r="L30">
        <f t="shared" si="5"/>
        <v>1</v>
      </c>
      <c r="M30" t="str">
        <f>'сем 1 курс'!S39</f>
        <v>залік</v>
      </c>
      <c r="Q30" t="str">
        <f>'сем 1 курс'!R39</f>
        <v>лв</v>
      </c>
      <c r="R30" t="s">
        <v>629</v>
      </c>
      <c r="S30" t="s">
        <v>629</v>
      </c>
      <c r="T30" t="s">
        <v>632</v>
      </c>
    </row>
    <row r="31" spans="1:20" x14ac:dyDescent="0.2">
      <c r="A31" s="1339" t="str">
        <f>'сем 1 курс'!A40</f>
        <v>1.1</v>
      </c>
      <c r="B31" t="str">
        <f>'сем 1 курс'!Q40</f>
        <v>ПК</v>
      </c>
      <c r="C31" s="1339" t="str">
        <f>'сем 1 курс'!B40</f>
        <v>Фізичне виховання</v>
      </c>
      <c r="D31" t="s">
        <v>459</v>
      </c>
      <c r="E31" t="s">
        <v>627</v>
      </c>
      <c r="F31">
        <f>'сем 1 курс'!N40</f>
        <v>4</v>
      </c>
      <c r="K31">
        <v>36</v>
      </c>
      <c r="L31">
        <f t="shared" si="5"/>
        <v>4</v>
      </c>
      <c r="M31" t="s">
        <v>448</v>
      </c>
      <c r="Q31" t="str">
        <f>'сем 1 курс'!R40</f>
        <v>фв</v>
      </c>
      <c r="R31" t="s">
        <v>628</v>
      </c>
      <c r="S31" t="s">
        <v>629</v>
      </c>
      <c r="T31" t="s">
        <v>632</v>
      </c>
    </row>
    <row r="32" spans="1:20" ht="31.5" x14ac:dyDescent="0.25">
      <c r="A32" s="1339">
        <f>'сем 1 курс'!A41</f>
        <v>0</v>
      </c>
      <c r="C32" s="1699" t="s">
        <v>633</v>
      </c>
      <c r="F32">
        <f>SUM(F24:F30)</f>
        <v>24</v>
      </c>
      <c r="G32">
        <f t="shared" ref="G32:L32" si="7">SUM(G24:G30)</f>
        <v>81</v>
      </c>
      <c r="H32">
        <f t="shared" si="7"/>
        <v>9</v>
      </c>
      <c r="I32">
        <f t="shared" si="7"/>
        <v>36</v>
      </c>
      <c r="J32">
        <f t="shared" si="7"/>
        <v>4</v>
      </c>
      <c r="K32">
        <f t="shared" si="7"/>
        <v>99</v>
      </c>
      <c r="L32">
        <f t="shared" si="7"/>
        <v>11</v>
      </c>
    </row>
    <row r="33" spans="1:1" x14ac:dyDescent="0.2">
      <c r="A33" s="1339">
        <f>'сем 1 курс'!A42</f>
        <v>0</v>
      </c>
    </row>
    <row r="34" spans="1:1" x14ac:dyDescent="0.2">
      <c r="A34" s="1339">
        <f>'сем 1 курс'!A43</f>
        <v>0</v>
      </c>
    </row>
  </sheetData>
  <mergeCells count="13">
    <mergeCell ref="A23:M23"/>
    <mergeCell ref="A1:A2"/>
    <mergeCell ref="B1:B2"/>
    <mergeCell ref="C1:C2"/>
    <mergeCell ref="D1:D2"/>
    <mergeCell ref="E1:E2"/>
    <mergeCell ref="F1:F2"/>
    <mergeCell ref="G1:H1"/>
    <mergeCell ref="I1:J1"/>
    <mergeCell ref="K1:L1"/>
    <mergeCell ref="M1:M2"/>
    <mergeCell ref="A3:M3"/>
    <mergeCell ref="A13:M13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Q40"/>
  <sheetViews>
    <sheetView topLeftCell="A34" zoomScale="75" zoomScaleNormal="75" zoomScaleSheetLayoutView="80" workbookViewId="0">
      <selection activeCell="A2" sqref="A2:A7"/>
    </sheetView>
  </sheetViews>
  <sheetFormatPr defaultColWidth="9.140625" defaultRowHeight="12.75" x14ac:dyDescent="0.2"/>
  <cols>
    <col min="1" max="1" width="12.7109375" customWidth="1"/>
    <col min="2" max="2" width="51.42578125" customWidth="1"/>
    <col min="3" max="3" width="6" customWidth="1"/>
    <col min="4" max="4" width="12.28515625" customWidth="1"/>
    <col min="5" max="5" width="7" customWidth="1"/>
    <col min="6" max="6" width="7.42578125" customWidth="1"/>
    <col min="7" max="7" width="8" customWidth="1"/>
    <col min="8" max="8" width="9" customWidth="1"/>
    <col min="9" max="9" width="8.85546875" customWidth="1"/>
    <col min="10" max="10" width="8" customWidth="1"/>
    <col min="11" max="11" width="8.42578125" customWidth="1"/>
    <col min="12" max="12" width="8" customWidth="1"/>
    <col min="13" max="13" width="8.28515625" customWidth="1"/>
    <col min="14" max="14" width="6" customWidth="1"/>
    <col min="15" max="15" width="6.28515625" hidden="1" customWidth="1"/>
    <col min="16" max="16" width="5.42578125" hidden="1" customWidth="1"/>
    <col min="17" max="23" width="10.140625" customWidth="1"/>
    <col min="24" max="36" width="9.140625" hidden="1" customWidth="1"/>
    <col min="37" max="37" width="8" customWidth="1"/>
    <col min="38" max="38" width="10.28515625" customWidth="1"/>
    <col min="39" max="39" width="9.140625" customWidth="1"/>
    <col min="40" max="42" width="9.140625" hidden="1" customWidth="1"/>
    <col min="43" max="43" width="0" hidden="1" customWidth="1"/>
    <col min="44" max="44" width="11.85546875" hidden="1" customWidth="1"/>
    <col min="45" max="56" width="0" style="513" hidden="1" customWidth="1"/>
    <col min="57" max="57" width="0" hidden="1" customWidth="1"/>
  </cols>
  <sheetData>
    <row r="1" spans="1:225" ht="19.5" thickBot="1" x14ac:dyDescent="0.25">
      <c r="A1" s="2110" t="s">
        <v>638</v>
      </c>
      <c r="B1" s="2111"/>
      <c r="C1" s="2111"/>
      <c r="D1" s="2111"/>
      <c r="E1" s="2111"/>
      <c r="F1" s="2111"/>
      <c r="G1" s="2111"/>
      <c r="H1" s="2111"/>
      <c r="I1" s="2111"/>
      <c r="J1" s="2111"/>
      <c r="K1" s="2111"/>
      <c r="L1" s="2111"/>
      <c r="M1" s="2111"/>
      <c r="N1" s="2111"/>
      <c r="O1" s="2111"/>
      <c r="P1" s="2111"/>
    </row>
    <row r="2" spans="1:225" ht="15.75" customHeight="1" thickBot="1" x14ac:dyDescent="0.25">
      <c r="A2" s="2354" t="s">
        <v>27</v>
      </c>
      <c r="B2" s="2356" t="s">
        <v>121</v>
      </c>
      <c r="C2" s="2358" t="s">
        <v>457</v>
      </c>
      <c r="D2" s="2088"/>
      <c r="E2" s="2088"/>
      <c r="F2" s="2359"/>
      <c r="G2" s="2093" t="s">
        <v>130</v>
      </c>
      <c r="H2" s="2096" t="s">
        <v>122</v>
      </c>
      <c r="I2" s="2097"/>
      <c r="J2" s="2097"/>
      <c r="K2" s="2097"/>
      <c r="L2" s="2097"/>
      <c r="M2" s="2098"/>
      <c r="N2" s="2113" t="s">
        <v>456</v>
      </c>
      <c r="O2" s="2114"/>
      <c r="P2" s="2114"/>
      <c r="AS2" s="2333"/>
      <c r="AT2" s="2343"/>
      <c r="AU2" s="2343"/>
      <c r="AV2" s="2333"/>
      <c r="AW2" s="2333"/>
      <c r="AX2" s="2333"/>
      <c r="AY2" s="2333"/>
      <c r="AZ2" s="2333"/>
      <c r="BA2" s="2333"/>
      <c r="BB2" s="2333"/>
      <c r="BC2" s="2333"/>
      <c r="BD2" s="2333"/>
    </row>
    <row r="3" spans="1:225" ht="15.75" customHeight="1" x14ac:dyDescent="0.2">
      <c r="A3" s="2355"/>
      <c r="B3" s="2357"/>
      <c r="C3" s="2360"/>
      <c r="D3" s="2091"/>
      <c r="E3" s="2091"/>
      <c r="F3" s="2361"/>
      <c r="G3" s="2094"/>
      <c r="H3" s="2104" t="s">
        <v>123</v>
      </c>
      <c r="I3" s="2084" t="s">
        <v>128</v>
      </c>
      <c r="J3" s="2085"/>
      <c r="K3" s="2085"/>
      <c r="L3" s="2086"/>
      <c r="M3" s="2108" t="s">
        <v>127</v>
      </c>
      <c r="N3" s="2076" t="s">
        <v>29</v>
      </c>
      <c r="O3" s="2121"/>
      <c r="P3" s="2122"/>
      <c r="AS3" s="2343"/>
      <c r="AT3" s="2343"/>
      <c r="AU3" s="2343"/>
      <c r="AV3" s="2333"/>
      <c r="AW3" s="2333"/>
      <c r="AX3" s="2333"/>
      <c r="AY3" s="2333"/>
      <c r="AZ3" s="2333"/>
      <c r="BA3" s="2333"/>
      <c r="BB3" s="2333"/>
      <c r="BC3" s="2333"/>
      <c r="BD3" s="2333"/>
    </row>
    <row r="4" spans="1:225" ht="15.75" customHeight="1" thickBot="1" x14ac:dyDescent="0.25">
      <c r="A4" s="2355"/>
      <c r="B4" s="2357"/>
      <c r="C4" s="2362" t="s">
        <v>114</v>
      </c>
      <c r="D4" s="2104" t="s">
        <v>115</v>
      </c>
      <c r="E4" s="2116" t="s">
        <v>116</v>
      </c>
      <c r="F4" s="2367"/>
      <c r="G4" s="2094"/>
      <c r="H4" s="2095"/>
      <c r="I4" s="2104" t="s">
        <v>124</v>
      </c>
      <c r="J4" s="2116" t="s">
        <v>129</v>
      </c>
      <c r="K4" s="2117"/>
      <c r="L4" s="2118"/>
      <c r="M4" s="2108"/>
      <c r="N4" s="2123"/>
      <c r="O4" s="2124"/>
      <c r="P4" s="2125"/>
      <c r="AS4" s="1193"/>
      <c r="AT4" s="1193"/>
      <c r="AU4" s="1193"/>
      <c r="AV4" s="1193"/>
      <c r="AW4" s="1193"/>
      <c r="AX4" s="1193"/>
      <c r="AY4" s="1193"/>
      <c r="AZ4" s="1193"/>
      <c r="BA4" s="1193"/>
      <c r="BB4" s="1193"/>
      <c r="BC4" s="1193"/>
      <c r="BD4" s="1193"/>
    </row>
    <row r="5" spans="1:225" ht="16.5" thickBot="1" x14ac:dyDescent="0.25">
      <c r="A5" s="2355"/>
      <c r="B5" s="2357"/>
      <c r="C5" s="2363"/>
      <c r="D5" s="2095"/>
      <c r="E5" s="2127" t="s">
        <v>117</v>
      </c>
      <c r="F5" s="2382" t="s">
        <v>118</v>
      </c>
      <c r="G5" s="2094"/>
      <c r="H5" s="2095"/>
      <c r="I5" s="2095"/>
      <c r="J5" s="2102" t="s">
        <v>28</v>
      </c>
      <c r="K5" s="2102" t="s">
        <v>125</v>
      </c>
      <c r="L5" s="2102" t="s">
        <v>126</v>
      </c>
      <c r="M5" s="2108"/>
      <c r="N5" s="1480"/>
      <c r="O5" s="1481"/>
      <c r="P5" s="1482"/>
    </row>
    <row r="6" spans="1:225" ht="16.5" thickBot="1" x14ac:dyDescent="0.25">
      <c r="A6" s="2355"/>
      <c r="B6" s="2357"/>
      <c r="C6" s="2363"/>
      <c r="D6" s="2095"/>
      <c r="E6" s="2128"/>
      <c r="F6" s="2383"/>
      <c r="G6" s="2094"/>
      <c r="H6" s="2095"/>
      <c r="I6" s="2095"/>
      <c r="J6" s="2103"/>
      <c r="K6" s="2103"/>
      <c r="L6" s="2103"/>
      <c r="M6" s="2109"/>
      <c r="N6" s="2364" t="s">
        <v>470</v>
      </c>
      <c r="O6" s="2365"/>
      <c r="P6" s="2365"/>
    </row>
    <row r="7" spans="1:225" ht="49.5" customHeight="1" thickBot="1" x14ac:dyDescent="0.25">
      <c r="A7" s="2355"/>
      <c r="B7" s="2357"/>
      <c r="C7" s="2363"/>
      <c r="D7" s="2095"/>
      <c r="E7" s="2128"/>
      <c r="F7" s="2383"/>
      <c r="G7" s="2094"/>
      <c r="H7" s="2095"/>
      <c r="I7" s="2095"/>
      <c r="J7" s="2103"/>
      <c r="K7" s="2103"/>
      <c r="L7" s="2103"/>
      <c r="M7" s="2372"/>
      <c r="N7" s="1480"/>
      <c r="O7" s="1481"/>
      <c r="P7" s="1482"/>
    </row>
    <row r="8" spans="1:225" s="111" customFormat="1" ht="16.5" thickBot="1" x14ac:dyDescent="0.25">
      <c r="A8" s="1209">
        <v>1</v>
      </c>
      <c r="B8" s="1210">
        <v>2</v>
      </c>
      <c r="C8" s="1212">
        <v>3</v>
      </c>
      <c r="D8" s="114">
        <v>4</v>
      </c>
      <c r="E8" s="114">
        <v>5</v>
      </c>
      <c r="F8" s="120">
        <v>6</v>
      </c>
      <c r="G8" s="1211">
        <v>7</v>
      </c>
      <c r="H8" s="117">
        <v>8</v>
      </c>
      <c r="I8" s="114">
        <v>9</v>
      </c>
      <c r="J8" s="114">
        <v>10</v>
      </c>
      <c r="K8" s="114">
        <v>11</v>
      </c>
      <c r="L8" s="114">
        <v>12</v>
      </c>
      <c r="M8" s="118">
        <v>13</v>
      </c>
      <c r="N8" s="119"/>
      <c r="O8" s="114"/>
      <c r="P8" s="114"/>
      <c r="AS8" s="959"/>
      <c r="AT8" s="959"/>
      <c r="AU8" s="959"/>
      <c r="AV8" s="959"/>
      <c r="AW8" s="959"/>
      <c r="AX8" s="959"/>
      <c r="AY8" s="959"/>
      <c r="AZ8" s="959"/>
      <c r="BA8" s="959"/>
      <c r="BB8" s="959"/>
      <c r="BC8" s="959"/>
      <c r="BD8" s="959"/>
    </row>
    <row r="9" spans="1:225" ht="21.75" customHeight="1" x14ac:dyDescent="0.2">
      <c r="B9" t="s">
        <v>597</v>
      </c>
    </row>
    <row r="10" spans="1:225" ht="15.75" x14ac:dyDescent="0.2">
      <c r="A10" s="1207" t="s">
        <v>136</v>
      </c>
      <c r="B10" s="1518" t="s">
        <v>33</v>
      </c>
      <c r="C10" s="464"/>
      <c r="D10" s="663" t="s">
        <v>24</v>
      </c>
      <c r="E10" s="663"/>
      <c r="F10" s="1519"/>
      <c r="G10" s="171">
        <v>2</v>
      </c>
      <c r="H10" s="15">
        <v>60</v>
      </c>
      <c r="I10" s="33">
        <v>30</v>
      </c>
      <c r="J10" s="15"/>
      <c r="K10" s="15"/>
      <c r="L10" s="15">
        <v>30</v>
      </c>
      <c r="M10" s="677">
        <v>30</v>
      </c>
      <c r="N10" s="1686">
        <v>2</v>
      </c>
      <c r="O10" s="15"/>
      <c r="P10" s="262"/>
      <c r="Q10" t="s">
        <v>600</v>
      </c>
      <c r="R10" t="s">
        <v>601</v>
      </c>
      <c r="S10" t="s">
        <v>448</v>
      </c>
      <c r="AS10"/>
      <c r="AT10"/>
      <c r="AU10"/>
      <c r="AV10"/>
      <c r="AW10"/>
      <c r="AX10"/>
      <c r="AY10"/>
      <c r="AZ10"/>
      <c r="BA10"/>
      <c r="BB10"/>
      <c r="BC10"/>
      <c r="BD10"/>
    </row>
    <row r="11" spans="1:225" ht="15.75" x14ac:dyDescent="0.25">
      <c r="A11" s="1234" t="s">
        <v>134</v>
      </c>
      <c r="B11" s="1528" t="s">
        <v>481</v>
      </c>
      <c r="C11" s="1235"/>
      <c r="D11" s="1244" t="s">
        <v>24</v>
      </c>
      <c r="E11" s="1244"/>
      <c r="F11" s="465"/>
      <c r="G11" s="1241">
        <v>3</v>
      </c>
      <c r="H11" s="85">
        <v>90</v>
      </c>
      <c r="I11" s="81">
        <v>30</v>
      </c>
      <c r="J11" s="85">
        <v>15</v>
      </c>
      <c r="K11" s="32"/>
      <c r="L11" s="32">
        <v>15</v>
      </c>
      <c r="M11" s="470">
        <v>60</v>
      </c>
      <c r="N11" s="1686">
        <v>2</v>
      </c>
      <c r="O11" s="15"/>
      <c r="P11" s="1452"/>
      <c r="Q11" t="s">
        <v>600</v>
      </c>
      <c r="R11" s="1240" t="s">
        <v>602</v>
      </c>
      <c r="S11" t="s">
        <v>448</v>
      </c>
      <c r="T11" s="1240"/>
      <c r="U11" s="1240"/>
      <c r="V11" s="1240"/>
      <c r="W11" s="1240"/>
      <c r="X11" s="1240"/>
      <c r="Y11" s="1300"/>
      <c r="Z11" s="1240"/>
      <c r="AA11" s="1240"/>
      <c r="AB11" s="1240"/>
      <c r="AC11" s="1240"/>
      <c r="AD11" s="1240"/>
      <c r="AE11" s="1240"/>
      <c r="AF11" s="1240"/>
      <c r="AG11" s="1240"/>
      <c r="AH11" s="1240"/>
      <c r="AI11" s="1240"/>
      <c r="AJ11" s="1240"/>
      <c r="AK11" s="1240"/>
      <c r="AL11" s="1240"/>
      <c r="AM11" s="1240"/>
      <c r="AN11" s="1240"/>
      <c r="AO11" s="1240"/>
      <c r="AP11" s="1240"/>
      <c r="AQ11" s="1240"/>
      <c r="AR11" s="1240"/>
      <c r="AS11" s="1240"/>
      <c r="AT11" s="1240"/>
      <c r="AU11" s="1240"/>
      <c r="AV11" s="1240"/>
      <c r="AW11" s="1240"/>
      <c r="AX11" s="1240"/>
      <c r="AY11" s="1240"/>
      <c r="AZ11" s="1240"/>
      <c r="BA11" s="1240"/>
      <c r="BB11" s="1240"/>
      <c r="BC11" s="1240"/>
      <c r="BD11" s="1240"/>
      <c r="BE11" s="1240"/>
      <c r="BF11" s="1240"/>
      <c r="BG11" s="1240"/>
      <c r="BH11" s="1240"/>
      <c r="BI11" s="1240"/>
      <c r="BJ11" s="1240"/>
      <c r="BK11" s="1240"/>
      <c r="BL11" s="1240"/>
      <c r="BM11" s="1240"/>
      <c r="BN11" s="1240"/>
      <c r="BO11" s="1240"/>
      <c r="BP11" s="1240"/>
      <c r="BQ11" s="1240"/>
      <c r="BR11" s="1240"/>
      <c r="BS11" s="1240"/>
      <c r="BT11" s="1240"/>
      <c r="BU11" s="1240"/>
      <c r="BV11" s="1240"/>
      <c r="BW11" s="1240"/>
      <c r="BX11" s="1240"/>
      <c r="BY11" s="1240"/>
      <c r="BZ11" s="1240"/>
      <c r="CA11" s="1240"/>
      <c r="CB11" s="1240"/>
      <c r="CC11" s="1240"/>
      <c r="CD11" s="1240"/>
      <c r="CE11" s="1240"/>
      <c r="CF11" s="1240"/>
      <c r="CG11" s="1240"/>
      <c r="CH11" s="1240"/>
      <c r="CI11" s="1240"/>
      <c r="CJ11" s="1240"/>
      <c r="CK11" s="1240"/>
      <c r="CL11" s="1240"/>
      <c r="CM11" s="1240"/>
      <c r="CN11" s="1240"/>
      <c r="CO11" s="1240"/>
      <c r="CP11" s="1240"/>
      <c r="CQ11" s="1240"/>
      <c r="CR11" s="1240"/>
      <c r="CS11" s="1240"/>
      <c r="CT11" s="1240"/>
      <c r="CU11" s="1240"/>
      <c r="CV11" s="1240"/>
      <c r="CW11" s="1240"/>
      <c r="CX11" s="1240"/>
      <c r="CY11" s="1240"/>
      <c r="CZ11" s="1240"/>
      <c r="DA11" s="1240"/>
      <c r="DB11" s="1240"/>
      <c r="DC11" s="1240"/>
      <c r="DD11" s="1240"/>
      <c r="DE11" s="1240"/>
      <c r="DF11" s="1240"/>
      <c r="DG11" s="1240"/>
      <c r="DH11" s="1240"/>
      <c r="DI11" s="1240"/>
      <c r="DJ11" s="1240"/>
      <c r="DK11" s="1240"/>
      <c r="DL11" s="1240"/>
      <c r="DM11" s="1240"/>
      <c r="DN11" s="1240"/>
      <c r="DO11" s="1240"/>
      <c r="DP11" s="1240"/>
      <c r="DQ11" s="1240"/>
      <c r="DR11" s="1240"/>
      <c r="DS11" s="1240"/>
      <c r="DT11" s="1240"/>
      <c r="DU11" s="1240"/>
      <c r="DV11" s="1240"/>
      <c r="DW11" s="1240"/>
      <c r="DX11" s="1240"/>
      <c r="DY11" s="1240"/>
      <c r="DZ11" s="1240"/>
      <c r="EA11" s="1240"/>
      <c r="EB11" s="1240"/>
      <c r="EC11" s="1240"/>
      <c r="ED11" s="1240"/>
      <c r="EE11" s="1240"/>
      <c r="EF11" s="1240"/>
      <c r="EG11" s="1240"/>
      <c r="EH11" s="1240"/>
      <c r="EI11" s="1240"/>
      <c r="EJ11" s="1240"/>
      <c r="EK11" s="1240"/>
      <c r="EL11" s="1240"/>
      <c r="EM11" s="1240"/>
      <c r="EN11" s="1240"/>
      <c r="EO11" s="1240"/>
      <c r="EP11" s="1240"/>
      <c r="EQ11" s="1240"/>
      <c r="ER11" s="1240"/>
      <c r="ES11" s="1240"/>
      <c r="ET11" s="1240"/>
      <c r="EU11" s="1240"/>
      <c r="EV11" s="1240"/>
      <c r="EW11" s="1240"/>
      <c r="EX11" s="1240"/>
      <c r="EY11" s="1240"/>
      <c r="EZ11" s="1240"/>
      <c r="FA11" s="1240"/>
      <c r="FB11" s="1240"/>
      <c r="FC11" s="1240"/>
      <c r="FD11" s="1240"/>
      <c r="FE11" s="1240"/>
      <c r="FF11" s="1240"/>
      <c r="FG11" s="1240"/>
      <c r="FH11" s="1240"/>
      <c r="FI11" s="1240"/>
      <c r="FJ11" s="1240"/>
      <c r="FK11" s="1240"/>
      <c r="FL11" s="1240"/>
      <c r="FM11" s="1240"/>
      <c r="FN11" s="1240"/>
      <c r="FO11" s="1240"/>
      <c r="FP11" s="1240"/>
      <c r="FQ11" s="1240"/>
      <c r="FR11" s="1240"/>
      <c r="FS11" s="1240"/>
      <c r="FT11" s="1240"/>
      <c r="FU11" s="1240"/>
      <c r="FV11" s="1240"/>
      <c r="FW11" s="1240"/>
      <c r="FX11" s="1240"/>
      <c r="FY11" s="1240"/>
      <c r="FZ11" s="1240"/>
      <c r="GA11" s="1240"/>
      <c r="GB11" s="1240"/>
      <c r="GC11" s="1240"/>
      <c r="GD11" s="1240"/>
      <c r="GE11" s="1240"/>
      <c r="GF11" s="1240"/>
      <c r="GG11" s="1240"/>
      <c r="GH11" s="1240"/>
      <c r="GI11" s="1240"/>
      <c r="GJ11" s="1240"/>
      <c r="GK11" s="1240"/>
      <c r="GL11" s="1240"/>
      <c r="GM11" s="1240"/>
      <c r="GN11" s="1240"/>
      <c r="GO11" s="1240"/>
      <c r="GP11" s="1240"/>
      <c r="GQ11" s="1240"/>
      <c r="GR11" s="1240"/>
      <c r="GS11" s="1240"/>
      <c r="GT11" s="1240"/>
      <c r="GU11" s="1240"/>
      <c r="GV11" s="1240"/>
      <c r="GW11" s="1240"/>
      <c r="GX11" s="1240"/>
      <c r="GY11" s="1240"/>
      <c r="GZ11" s="1240"/>
      <c r="HA11" s="1240"/>
      <c r="HB11" s="1240"/>
      <c r="HC11" s="1240"/>
      <c r="HD11" s="1240"/>
      <c r="HE11" s="1240"/>
      <c r="HF11" s="1240"/>
      <c r="HG11" s="1240"/>
      <c r="HH11" s="1240"/>
      <c r="HI11" s="1240"/>
      <c r="HJ11" s="1240"/>
      <c r="HK11" s="1240"/>
      <c r="HL11" s="1240"/>
      <c r="HM11" s="1240"/>
      <c r="HN11" s="1240"/>
      <c r="HO11" s="1240"/>
      <c r="HP11" s="1240"/>
      <c r="HQ11" s="1240"/>
    </row>
    <row r="12" spans="1:225" ht="15.75" x14ac:dyDescent="0.2">
      <c r="A12" s="1234" t="s">
        <v>135</v>
      </c>
      <c r="B12" s="1298" t="s">
        <v>43</v>
      </c>
      <c r="C12" s="1235"/>
      <c r="D12" s="32">
        <v>1</v>
      </c>
      <c r="E12" s="32"/>
      <c r="F12" s="465"/>
      <c r="G12" s="676">
        <v>3</v>
      </c>
      <c r="H12" s="85">
        <v>90</v>
      </c>
      <c r="I12" s="265">
        <v>30</v>
      </c>
      <c r="J12" s="85">
        <v>20</v>
      </c>
      <c r="K12" s="32"/>
      <c r="L12" s="32">
        <v>10</v>
      </c>
      <c r="M12" s="470">
        <v>60</v>
      </c>
      <c r="N12" s="1687">
        <v>2</v>
      </c>
      <c r="O12" s="15"/>
      <c r="P12" s="262"/>
      <c r="Q12" t="s">
        <v>600</v>
      </c>
      <c r="R12" s="1233" t="s">
        <v>603</v>
      </c>
      <c r="S12" t="s">
        <v>448</v>
      </c>
      <c r="T12" s="1233"/>
      <c r="U12" s="1233"/>
      <c r="V12" s="1233"/>
      <c r="W12" s="1233"/>
      <c r="X12" s="1233"/>
      <c r="Y12" s="1186"/>
      <c r="Z12" s="1233"/>
      <c r="AA12" s="1233"/>
      <c r="AB12" s="1233"/>
      <c r="AC12" s="1233"/>
      <c r="AD12" s="1233"/>
      <c r="AE12" s="1233"/>
      <c r="AF12" s="1233"/>
      <c r="AG12" s="1233"/>
      <c r="AH12" s="1233"/>
      <c r="AI12" s="1233"/>
      <c r="AJ12" s="1233"/>
      <c r="AK12" s="1233"/>
      <c r="AL12" s="1233"/>
      <c r="AM12" s="1233"/>
      <c r="AN12" s="1233"/>
      <c r="AO12" s="1233"/>
      <c r="AP12" s="1233"/>
      <c r="AQ12" s="1233"/>
      <c r="AR12" s="1233"/>
      <c r="AS12" s="1233"/>
      <c r="AT12" s="1233"/>
      <c r="AU12" s="1233"/>
      <c r="AV12" s="1233"/>
      <c r="AW12" s="1233"/>
      <c r="AX12" s="1233"/>
      <c r="AY12" s="1233"/>
      <c r="AZ12" s="1233"/>
      <c r="BA12" s="1233"/>
      <c r="BB12" s="1233"/>
      <c r="BC12" s="1233"/>
      <c r="BD12" s="1233"/>
      <c r="BE12" s="1233"/>
      <c r="BF12" s="1233"/>
      <c r="BG12" s="1233"/>
      <c r="BH12" s="1233"/>
      <c r="BI12" s="1233"/>
      <c r="BJ12" s="1233"/>
      <c r="BK12" s="1233"/>
      <c r="BL12" s="1233"/>
      <c r="BM12" s="1233"/>
      <c r="BN12" s="1233"/>
      <c r="BO12" s="1233"/>
      <c r="BP12" s="1233"/>
      <c r="BQ12" s="1233"/>
      <c r="BR12" s="1233"/>
      <c r="BS12" s="1233"/>
      <c r="BT12" s="1233"/>
      <c r="BU12" s="1233"/>
      <c r="BV12" s="1233"/>
      <c r="BW12" s="1233"/>
      <c r="BX12" s="1233"/>
      <c r="BY12" s="1233"/>
      <c r="BZ12" s="1233"/>
      <c r="CA12" s="1233"/>
      <c r="CB12" s="1233"/>
      <c r="CC12" s="1233"/>
      <c r="CD12" s="1233"/>
      <c r="CE12" s="1233"/>
      <c r="CF12" s="1233"/>
      <c r="CG12" s="1233"/>
      <c r="CH12" s="1233"/>
      <c r="CI12" s="1233"/>
      <c r="CJ12" s="1233"/>
      <c r="CK12" s="1233"/>
      <c r="CL12" s="1233"/>
      <c r="CM12" s="1233"/>
      <c r="CN12" s="1233"/>
      <c r="CO12" s="1233"/>
      <c r="CP12" s="1233"/>
      <c r="CQ12" s="1233"/>
      <c r="CR12" s="1233"/>
      <c r="CS12" s="1233"/>
      <c r="CT12" s="1233"/>
      <c r="CU12" s="1233"/>
      <c r="CV12" s="1233"/>
      <c r="CW12" s="1233"/>
      <c r="CX12" s="1233"/>
      <c r="CY12" s="1233"/>
      <c r="CZ12" s="1233"/>
      <c r="DA12" s="1233"/>
      <c r="DB12" s="1233"/>
      <c r="DC12" s="1233"/>
      <c r="DD12" s="1233"/>
      <c r="DE12" s="1233"/>
      <c r="DF12" s="1233"/>
      <c r="DG12" s="1233"/>
      <c r="DH12" s="1233"/>
      <c r="DI12" s="1233"/>
      <c r="DJ12" s="1233"/>
      <c r="DK12" s="1233"/>
      <c r="DL12" s="1233"/>
      <c r="DM12" s="1233"/>
      <c r="DN12" s="1233"/>
      <c r="DO12" s="1233"/>
      <c r="DP12" s="1233"/>
      <c r="DQ12" s="1233"/>
      <c r="DR12" s="1233"/>
      <c r="DS12" s="1233"/>
      <c r="DT12" s="1233"/>
      <c r="DU12" s="1233"/>
      <c r="DV12" s="1233"/>
      <c r="DW12" s="1233"/>
      <c r="DX12" s="1233"/>
      <c r="DY12" s="1233"/>
      <c r="DZ12" s="1233"/>
      <c r="EA12" s="1233"/>
      <c r="EB12" s="1233"/>
      <c r="EC12" s="1233"/>
      <c r="ED12" s="1233"/>
      <c r="EE12" s="1233"/>
      <c r="EF12" s="1233"/>
      <c r="EG12" s="1233"/>
      <c r="EH12" s="1233"/>
      <c r="EI12" s="1233"/>
      <c r="EJ12" s="1233"/>
      <c r="EK12" s="1233"/>
      <c r="EL12" s="1233"/>
      <c r="EM12" s="1233"/>
      <c r="EN12" s="1233"/>
      <c r="EO12" s="1233"/>
      <c r="EP12" s="1233"/>
      <c r="EQ12" s="1233"/>
      <c r="ER12" s="1233"/>
      <c r="ES12" s="1233"/>
      <c r="ET12" s="1233"/>
      <c r="EU12" s="1233"/>
      <c r="EV12" s="1233"/>
      <c r="EW12" s="1233"/>
      <c r="EX12" s="1233"/>
      <c r="EY12" s="1233"/>
      <c r="EZ12" s="1233"/>
      <c r="FA12" s="1233"/>
      <c r="FB12" s="1233"/>
      <c r="FC12" s="1233"/>
      <c r="FD12" s="1233"/>
      <c r="FE12" s="1233"/>
      <c r="FF12" s="1233"/>
      <c r="FG12" s="1233"/>
      <c r="FH12" s="1233"/>
      <c r="FI12" s="1233"/>
      <c r="FJ12" s="1233"/>
      <c r="FK12" s="1233"/>
      <c r="FL12" s="1233"/>
      <c r="FM12" s="1233"/>
      <c r="FN12" s="1233"/>
      <c r="FO12" s="1233"/>
      <c r="FP12" s="1233"/>
      <c r="FQ12" s="1233"/>
      <c r="FR12" s="1233"/>
      <c r="FS12" s="1233"/>
      <c r="FT12" s="1233"/>
      <c r="FU12" s="1233"/>
      <c r="FV12" s="1233"/>
      <c r="FW12" s="1233"/>
      <c r="FX12" s="1233"/>
      <c r="FY12" s="1233"/>
      <c r="FZ12" s="1233"/>
      <c r="GA12" s="1233"/>
      <c r="GB12" s="1233"/>
      <c r="GC12" s="1233"/>
      <c r="GD12" s="1233"/>
      <c r="GE12" s="1233"/>
      <c r="GF12" s="1233"/>
      <c r="GG12" s="1233"/>
      <c r="GH12" s="1233"/>
      <c r="GI12" s="1233"/>
      <c r="GJ12" s="1233"/>
      <c r="GK12" s="1233"/>
      <c r="GL12" s="1233"/>
      <c r="GM12" s="1233"/>
      <c r="GN12" s="1233"/>
      <c r="GO12" s="1233"/>
      <c r="GP12" s="1233"/>
      <c r="GQ12" s="1233"/>
      <c r="GR12" s="1233"/>
      <c r="GS12" s="1233"/>
      <c r="GT12" s="1233"/>
      <c r="GU12" s="1233"/>
      <c r="GV12" s="1233"/>
      <c r="GW12" s="1233"/>
      <c r="GX12" s="1233"/>
      <c r="GY12" s="1233"/>
      <c r="GZ12" s="1233"/>
      <c r="HA12" s="1233"/>
      <c r="HB12" s="1233"/>
      <c r="HC12" s="1233"/>
      <c r="HD12" s="1233"/>
      <c r="HE12" s="1233"/>
      <c r="HF12" s="1233"/>
      <c r="HG12" s="1233"/>
      <c r="HH12" s="1233"/>
      <c r="HI12" s="1233"/>
      <c r="HJ12" s="1233"/>
      <c r="HK12" s="1233"/>
      <c r="HL12" s="1233"/>
      <c r="HM12" s="1233"/>
      <c r="HN12" s="1233"/>
      <c r="HO12" s="1233"/>
      <c r="HP12" s="1233"/>
      <c r="HQ12" s="1233"/>
    </row>
    <row r="13" spans="1:225" ht="15.75" x14ac:dyDescent="0.2">
      <c r="A13" s="1207" t="s">
        <v>485</v>
      </c>
      <c r="B13" s="1165" t="s">
        <v>222</v>
      </c>
      <c r="C13" s="464"/>
      <c r="D13" s="80">
        <v>1</v>
      </c>
      <c r="E13" s="184"/>
      <c r="F13" s="185"/>
      <c r="G13" s="1197">
        <v>3.5</v>
      </c>
      <c r="H13" s="15">
        <v>105</v>
      </c>
      <c r="I13" s="23">
        <v>45</v>
      </c>
      <c r="J13" s="34">
        <v>15</v>
      </c>
      <c r="K13" s="11">
        <v>30</v>
      </c>
      <c r="L13" s="11"/>
      <c r="M13" s="262">
        <v>60</v>
      </c>
      <c r="N13" s="1687">
        <v>3</v>
      </c>
      <c r="O13" s="156"/>
      <c r="P13" s="160"/>
      <c r="Q13" t="s">
        <v>600</v>
      </c>
      <c r="R13" s="1191" t="s">
        <v>604</v>
      </c>
      <c r="S13" t="s">
        <v>448</v>
      </c>
      <c r="T13" s="1191"/>
      <c r="U13" s="1191"/>
      <c r="V13" s="1191"/>
      <c r="W13" s="1191"/>
      <c r="X13" s="1191"/>
      <c r="Z13" s="1191"/>
      <c r="AA13" s="1191"/>
      <c r="AB13" s="1191"/>
      <c r="AC13" s="1191"/>
      <c r="AD13" s="1191"/>
      <c r="AE13" s="1191"/>
      <c r="AF13" s="1191"/>
      <c r="AG13" s="1191"/>
      <c r="AH13" s="1191"/>
      <c r="AI13" s="1191"/>
      <c r="AJ13" s="1191"/>
      <c r="AK13" s="1191"/>
      <c r="AL13" s="1191"/>
      <c r="AM13" s="1191"/>
      <c r="AN13" s="1191"/>
      <c r="AO13" s="1191"/>
      <c r="AP13" s="1191"/>
      <c r="AQ13" s="1191"/>
      <c r="AR13" s="1191"/>
      <c r="AS13" s="1191"/>
      <c r="AT13" s="1191"/>
      <c r="AU13" s="1191"/>
      <c r="AV13" s="1191"/>
      <c r="AW13" s="1191"/>
      <c r="AX13" s="1191"/>
      <c r="AY13" s="1191"/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</row>
    <row r="14" spans="1:225" ht="15.75" x14ac:dyDescent="0.2">
      <c r="A14" s="1207" t="s">
        <v>533</v>
      </c>
      <c r="B14" s="1165" t="s">
        <v>303</v>
      </c>
      <c r="C14" s="464"/>
      <c r="D14" s="80">
        <v>1</v>
      </c>
      <c r="E14" s="184"/>
      <c r="F14" s="185"/>
      <c r="G14" s="1197">
        <v>6</v>
      </c>
      <c r="H14" s="15">
        <v>180</v>
      </c>
      <c r="I14" s="23">
        <v>90</v>
      </c>
      <c r="J14" s="34">
        <v>45</v>
      </c>
      <c r="K14" s="11"/>
      <c r="L14" s="11">
        <v>45</v>
      </c>
      <c r="M14" s="262">
        <v>90</v>
      </c>
      <c r="N14" s="1687">
        <v>6</v>
      </c>
      <c r="O14" s="156"/>
      <c r="P14" s="160"/>
      <c r="Q14" t="s">
        <v>600</v>
      </c>
      <c r="R14" s="1191" t="s">
        <v>605</v>
      </c>
      <c r="S14" t="s">
        <v>448</v>
      </c>
      <c r="T14" s="1191"/>
      <c r="U14" s="1191"/>
      <c r="V14" s="1191"/>
      <c r="W14" s="1191"/>
      <c r="X14" s="1191"/>
      <c r="Z14" s="1191"/>
      <c r="AA14" s="1191"/>
      <c r="AB14" s="1191"/>
      <c r="AC14" s="1191"/>
      <c r="AD14" s="1191"/>
      <c r="AE14" s="1191"/>
      <c r="AF14" s="1191"/>
      <c r="AG14" s="1191"/>
      <c r="AH14" s="1191"/>
      <c r="AI14" s="1191"/>
      <c r="AJ14" s="1191"/>
      <c r="AK14" s="1191"/>
      <c r="AL14" s="1191"/>
      <c r="AM14" s="1191"/>
      <c r="AN14" s="1191"/>
      <c r="AO14" s="1191"/>
      <c r="AP14" s="1191"/>
      <c r="AQ14" s="1191"/>
      <c r="AR14" s="1191"/>
      <c r="AS14" s="1191"/>
      <c r="AT14" s="1191"/>
      <c r="AU14" s="1191"/>
      <c r="AV14" s="1191"/>
      <c r="AW14" s="1191"/>
      <c r="AX14" s="1191"/>
      <c r="AY14" s="1191"/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</row>
    <row r="15" spans="1:225" ht="15.75" x14ac:dyDescent="0.2">
      <c r="A15" s="1207" t="s">
        <v>548</v>
      </c>
      <c r="B15" s="1165" t="s">
        <v>77</v>
      </c>
      <c r="C15" s="464">
        <v>1</v>
      </c>
      <c r="D15" s="80"/>
      <c r="E15" s="80"/>
      <c r="F15" s="470"/>
      <c r="G15" s="1197">
        <v>3</v>
      </c>
      <c r="H15" s="15">
        <v>90</v>
      </c>
      <c r="I15" s="23">
        <v>60</v>
      </c>
      <c r="J15" s="34">
        <v>30</v>
      </c>
      <c r="K15" s="11"/>
      <c r="L15" s="11">
        <v>30</v>
      </c>
      <c r="M15" s="30">
        <v>30</v>
      </c>
      <c r="N15" s="1687">
        <v>4</v>
      </c>
      <c r="O15" s="156"/>
      <c r="P15" s="160"/>
      <c r="Q15" t="s">
        <v>600</v>
      </c>
      <c r="R15" s="1233" t="s">
        <v>604</v>
      </c>
      <c r="S15" s="1233" t="s">
        <v>607</v>
      </c>
      <c r="T15" s="1233"/>
      <c r="U15" s="1233"/>
      <c r="V15" s="1233"/>
      <c r="W15" s="1233"/>
      <c r="X15" s="1233"/>
      <c r="Y15" s="1186"/>
      <c r="Z15" s="1233"/>
      <c r="AA15" s="1233"/>
      <c r="AB15" s="1233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 s="1233"/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</row>
    <row r="16" spans="1:225" ht="16.5" thickBot="1" x14ac:dyDescent="0.25">
      <c r="A16" s="1257" t="s">
        <v>491</v>
      </c>
      <c r="B16" s="1531" t="s">
        <v>46</v>
      </c>
      <c r="C16" s="1258">
        <v>1</v>
      </c>
      <c r="D16" s="1259"/>
      <c r="E16" s="1259"/>
      <c r="F16" s="1400"/>
      <c r="G16" s="1305">
        <v>7.5</v>
      </c>
      <c r="H16" s="1259">
        <v>225</v>
      </c>
      <c r="I16" s="1532">
        <v>75</v>
      </c>
      <c r="J16" s="1533">
        <v>45</v>
      </c>
      <c r="K16" s="1534">
        <v>15</v>
      </c>
      <c r="L16" s="1534">
        <v>15</v>
      </c>
      <c r="M16" s="1400">
        <v>150</v>
      </c>
      <c r="N16" s="1688">
        <v>5</v>
      </c>
      <c r="O16" s="1536"/>
      <c r="P16" s="1537"/>
      <c r="Q16" t="s">
        <v>600</v>
      </c>
      <c r="R16" s="1233" t="s">
        <v>603</v>
      </c>
      <c r="S16" s="1233" t="s">
        <v>607</v>
      </c>
      <c r="T16" s="1233"/>
      <c r="U16" s="1233"/>
      <c r="V16" s="1233"/>
      <c r="W16" s="1233"/>
      <c r="X16" s="1233"/>
      <c r="Y16" s="1186"/>
      <c r="Z16" s="1233"/>
      <c r="AA16" s="1233"/>
      <c r="AB16" s="1233"/>
      <c r="AC16" s="1233"/>
      <c r="AD16" s="1233"/>
      <c r="AE16" s="1233"/>
      <c r="AF16" s="1233"/>
      <c r="AG16" s="1233"/>
      <c r="AH16" s="1233"/>
      <c r="AI16" s="1233"/>
      <c r="AJ16" s="1233"/>
      <c r="AK16" s="1233"/>
      <c r="AL16" s="1233"/>
      <c r="AM16" s="1233"/>
      <c r="AN16" s="1233"/>
      <c r="AO16" s="1233"/>
      <c r="AP16" s="1233"/>
      <c r="AQ16" s="1233"/>
      <c r="AR16" s="1233"/>
      <c r="AS16" s="1233"/>
      <c r="AT16" s="1233"/>
      <c r="AU16" s="1233"/>
      <c r="AV16" s="1233"/>
      <c r="AW16" s="1233"/>
      <c r="AX16" s="1233"/>
      <c r="AY16" s="1233"/>
      <c r="AZ16" s="1233"/>
      <c r="BA16" s="1233"/>
      <c r="BB16" s="1233"/>
      <c r="BC16" s="1233"/>
      <c r="BD16" s="1233"/>
      <c r="BE16" s="1233"/>
      <c r="BF16" s="1233"/>
      <c r="BG16" s="1233"/>
      <c r="BH16" s="1233"/>
      <c r="BI16" s="1233"/>
      <c r="BJ16" s="1233"/>
      <c r="BK16" s="1233"/>
      <c r="BL16" s="1233"/>
      <c r="BM16" s="1233"/>
      <c r="BN16" s="1233"/>
      <c r="BO16" s="1233"/>
      <c r="BP16" s="1233"/>
      <c r="BQ16" s="1233"/>
      <c r="BR16" s="1233"/>
      <c r="BS16" s="1233"/>
      <c r="BT16" s="1233"/>
      <c r="BU16" s="1233"/>
      <c r="BV16" s="1233"/>
      <c r="BW16" s="1233"/>
      <c r="BX16" s="1233"/>
      <c r="BY16" s="1233"/>
      <c r="BZ16" s="1233"/>
      <c r="CA16" s="1233"/>
      <c r="CB16" s="1233"/>
      <c r="CC16" s="1233"/>
      <c r="CD16" s="1233"/>
      <c r="CE16" s="1233"/>
      <c r="CF16" s="1233"/>
      <c r="CG16" s="1233"/>
      <c r="CH16" s="1233"/>
      <c r="CI16" s="1233"/>
      <c r="CJ16" s="1233"/>
      <c r="CK16" s="1233"/>
      <c r="CL16" s="1233"/>
      <c r="CM16" s="1233"/>
      <c r="CN16" s="1233"/>
      <c r="CO16" s="1233"/>
      <c r="CP16" s="1233"/>
      <c r="CQ16" s="1233"/>
      <c r="CR16" s="1233"/>
      <c r="CS16" s="1233"/>
      <c r="CT16" s="1233"/>
      <c r="CU16" s="1233"/>
      <c r="CV16" s="1233"/>
      <c r="CW16" s="1233"/>
      <c r="CX16" s="1233"/>
      <c r="CY16" s="1233"/>
      <c r="CZ16" s="1233"/>
      <c r="DA16" s="1233"/>
      <c r="DB16" s="1233"/>
      <c r="DC16" s="1233"/>
      <c r="DD16" s="1233"/>
      <c r="DE16" s="1233"/>
      <c r="DF16" s="1233"/>
      <c r="DG16" s="1233"/>
      <c r="DH16" s="1233"/>
      <c r="DI16" s="1233"/>
      <c r="DJ16" s="1233"/>
      <c r="DK16" s="1233"/>
      <c r="DL16" s="1233"/>
      <c r="DM16" s="1233"/>
      <c r="DN16" s="1233"/>
      <c r="DO16" s="1233"/>
      <c r="DP16" s="1233"/>
      <c r="DQ16" s="1233"/>
      <c r="DR16" s="1233"/>
      <c r="DS16" s="1233"/>
      <c r="DT16" s="1233"/>
      <c r="DU16" s="1233"/>
      <c r="DV16" s="1233"/>
      <c r="DW16" s="1233"/>
      <c r="DX16" s="1233"/>
      <c r="DY16" s="1233"/>
      <c r="DZ16" s="1233"/>
      <c r="EA16" s="1233"/>
      <c r="EB16" s="1233"/>
      <c r="EC16" s="1233"/>
      <c r="ED16" s="1233"/>
      <c r="EE16" s="1233"/>
      <c r="EF16" s="1233"/>
      <c r="EG16" s="1233"/>
      <c r="EH16" s="1233"/>
      <c r="EI16" s="1233"/>
      <c r="EJ16" s="1233"/>
      <c r="EK16" s="1233"/>
      <c r="EL16" s="1233"/>
      <c r="EM16" s="1233"/>
      <c r="EN16" s="1233"/>
      <c r="EO16" s="1233"/>
      <c r="EP16" s="1233"/>
      <c r="EQ16" s="1233"/>
      <c r="ER16" s="1233"/>
      <c r="ES16" s="1233"/>
      <c r="ET16" s="1233"/>
      <c r="EU16" s="1233"/>
      <c r="EV16" s="1233"/>
      <c r="EW16" s="1233"/>
      <c r="EX16" s="1233"/>
      <c r="EY16" s="1233"/>
      <c r="EZ16" s="1233"/>
      <c r="FA16" s="1233"/>
      <c r="FB16" s="1233"/>
      <c r="FC16" s="1233"/>
      <c r="FD16" s="1233"/>
      <c r="FE16" s="1233"/>
      <c r="FF16" s="1233"/>
      <c r="FG16" s="1233"/>
      <c r="FH16" s="1233"/>
      <c r="FI16" s="1233"/>
      <c r="FJ16" s="1233"/>
      <c r="FK16" s="1233"/>
      <c r="FL16" s="1233"/>
      <c r="FM16" s="1233"/>
      <c r="FN16" s="1233"/>
      <c r="FO16" s="1233"/>
      <c r="FP16" s="1233"/>
      <c r="FQ16" s="1233"/>
      <c r="FR16" s="1233"/>
      <c r="FS16" s="1233"/>
      <c r="FT16" s="1233"/>
      <c r="FU16" s="1233"/>
      <c r="FV16" s="1233"/>
      <c r="FW16" s="1233"/>
      <c r="FX16" s="1233"/>
      <c r="FY16" s="1233"/>
      <c r="FZ16" s="1233"/>
      <c r="GA16" s="1233"/>
      <c r="GB16" s="1233"/>
      <c r="GC16" s="1233"/>
      <c r="GD16" s="1233"/>
      <c r="GE16" s="1233"/>
      <c r="GF16" s="1233"/>
      <c r="GG16" s="1233"/>
      <c r="GH16" s="1233"/>
      <c r="GI16" s="1233"/>
      <c r="GJ16" s="1233"/>
      <c r="GK16" s="1233"/>
      <c r="GL16" s="1233"/>
      <c r="GM16" s="1233"/>
      <c r="GN16" s="1233"/>
      <c r="GO16" s="1233"/>
      <c r="GP16" s="1233"/>
      <c r="GQ16" s="1233"/>
      <c r="GR16" s="1233"/>
      <c r="GS16" s="1233"/>
      <c r="GT16" s="1233"/>
      <c r="GU16" s="1233"/>
      <c r="GV16" s="1233"/>
      <c r="GW16" s="1233"/>
      <c r="GX16" s="1233"/>
      <c r="GY16" s="1233"/>
      <c r="GZ16" s="1233"/>
      <c r="HA16" s="1233"/>
      <c r="HB16" s="1233"/>
      <c r="HC16" s="1233"/>
      <c r="HD16" s="1233"/>
      <c r="HE16" s="1233"/>
      <c r="HF16" s="1233"/>
      <c r="HG16" s="1233"/>
      <c r="HH16" s="1233"/>
      <c r="HI16" s="1233"/>
      <c r="HJ16" s="1233"/>
      <c r="HK16" s="1233"/>
      <c r="HL16" s="1233"/>
      <c r="HM16" s="1233"/>
      <c r="HN16" s="1233"/>
      <c r="HO16" s="1233"/>
      <c r="HP16" s="1233"/>
      <c r="HQ16" s="1233"/>
    </row>
    <row r="17" spans="1:225" ht="15.75" x14ac:dyDescent="0.2">
      <c r="A17" s="1422" t="s">
        <v>526</v>
      </c>
      <c r="B17" s="1276" t="s">
        <v>38</v>
      </c>
      <c r="C17" s="1430"/>
      <c r="D17" s="1372" t="s">
        <v>527</v>
      </c>
      <c r="E17" s="1372"/>
      <c r="F17" s="1373"/>
      <c r="G17" s="1345">
        <v>7</v>
      </c>
      <c r="H17" s="1437">
        <v>210</v>
      </c>
      <c r="I17" s="1262">
        <v>132</v>
      </c>
      <c r="J17" s="1262">
        <v>4</v>
      </c>
      <c r="K17" s="1262"/>
      <c r="L17" s="1262">
        <v>128</v>
      </c>
      <c r="M17" s="1374">
        <v>78</v>
      </c>
      <c r="N17" s="1689">
        <v>4</v>
      </c>
      <c r="O17" s="1375">
        <v>4</v>
      </c>
      <c r="P17" s="1377">
        <v>4</v>
      </c>
      <c r="Q17" s="1334" t="s">
        <v>468</v>
      </c>
      <c r="R17" s="1334" t="s">
        <v>606</v>
      </c>
      <c r="S17" s="1334"/>
      <c r="AS17"/>
      <c r="AT17"/>
      <c r="AU17"/>
      <c r="AV17"/>
      <c r="AW17"/>
      <c r="AX17"/>
      <c r="AY17"/>
      <c r="AZ17"/>
      <c r="BA17"/>
      <c r="BB17"/>
      <c r="BC17"/>
      <c r="BD17"/>
    </row>
    <row r="21" spans="1:225" x14ac:dyDescent="0.2">
      <c r="B21" t="s">
        <v>598</v>
      </c>
    </row>
    <row r="22" spans="1:225" ht="15.75" x14ac:dyDescent="0.2">
      <c r="A22" s="1207" t="s">
        <v>137</v>
      </c>
      <c r="B22" s="1518" t="s">
        <v>33</v>
      </c>
      <c r="C22" s="464"/>
      <c r="D22" s="663"/>
      <c r="E22" s="663"/>
      <c r="F22" s="1519"/>
      <c r="G22" s="171">
        <v>1.5</v>
      </c>
      <c r="H22" s="15">
        <v>45</v>
      </c>
      <c r="I22" s="33">
        <v>18</v>
      </c>
      <c r="J22" s="15"/>
      <c r="K22" s="15"/>
      <c r="L22" s="15">
        <v>18</v>
      </c>
      <c r="M22" s="262">
        <v>27</v>
      </c>
      <c r="N22" s="15">
        <v>2</v>
      </c>
      <c r="P22" s="262"/>
      <c r="Q22" t="s">
        <v>600</v>
      </c>
      <c r="R22" t="s">
        <v>601</v>
      </c>
      <c r="AS22"/>
      <c r="AT22"/>
      <c r="AU22"/>
      <c r="AV22"/>
      <c r="AW22"/>
      <c r="AX22"/>
      <c r="AY22"/>
      <c r="AZ22"/>
      <c r="BA22"/>
      <c r="BB22"/>
      <c r="BC22"/>
      <c r="BD22"/>
    </row>
    <row r="23" spans="1:225" ht="15.75" x14ac:dyDescent="0.2">
      <c r="A23" s="1207" t="s">
        <v>486</v>
      </c>
      <c r="B23" s="1165" t="s">
        <v>222</v>
      </c>
      <c r="C23" s="464"/>
      <c r="D23" s="80"/>
      <c r="E23" s="184"/>
      <c r="F23" s="185"/>
      <c r="G23" s="1197">
        <v>2</v>
      </c>
      <c r="H23" s="15">
        <v>60</v>
      </c>
      <c r="I23" s="23">
        <v>27</v>
      </c>
      <c r="J23" s="34">
        <v>9</v>
      </c>
      <c r="K23" s="11">
        <v>18</v>
      </c>
      <c r="L23" s="11"/>
      <c r="M23" s="262">
        <v>33</v>
      </c>
      <c r="N23" s="156">
        <v>3</v>
      </c>
      <c r="P23" s="160"/>
      <c r="Q23" t="s">
        <v>600</v>
      </c>
      <c r="R23" s="1191" t="s">
        <v>604</v>
      </c>
      <c r="S23" s="1191"/>
      <c r="T23" s="1191"/>
      <c r="U23" s="1191"/>
      <c r="V23" s="1191"/>
      <c r="W23" s="1191"/>
      <c r="X23" s="1191"/>
      <c r="Z23" s="1191"/>
      <c r="AA23" s="1191"/>
      <c r="AB23" s="1191"/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 s="1191"/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</row>
    <row r="24" spans="1:225" ht="15.75" x14ac:dyDescent="0.2">
      <c r="A24" s="1207" t="s">
        <v>534</v>
      </c>
      <c r="B24" s="1165" t="s">
        <v>303</v>
      </c>
      <c r="C24" s="464"/>
      <c r="D24" s="80"/>
      <c r="E24" s="184"/>
      <c r="F24" s="185"/>
      <c r="G24" s="1197">
        <v>3.5</v>
      </c>
      <c r="H24" s="15">
        <v>105</v>
      </c>
      <c r="I24" s="23">
        <v>54</v>
      </c>
      <c r="J24" s="34">
        <v>27</v>
      </c>
      <c r="K24" s="11"/>
      <c r="L24" s="11">
        <v>27</v>
      </c>
      <c r="M24" s="262">
        <v>51</v>
      </c>
      <c r="N24" s="156">
        <v>6</v>
      </c>
      <c r="P24" s="160"/>
      <c r="Q24" t="s">
        <v>600</v>
      </c>
      <c r="R24" s="1191" t="s">
        <v>605</v>
      </c>
      <c r="S24" s="1191"/>
      <c r="T24" s="1191"/>
      <c r="U24" s="1191"/>
      <c r="V24" s="1191"/>
      <c r="W24" s="1191"/>
      <c r="X24" s="1191"/>
      <c r="Z24" s="1191"/>
      <c r="AA24" s="1191"/>
      <c r="AB24" s="1191"/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 s="1191"/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</row>
    <row r="25" spans="1:225" ht="15.75" x14ac:dyDescent="0.2">
      <c r="A25" s="1207" t="s">
        <v>549</v>
      </c>
      <c r="B25" s="1165" t="s">
        <v>77</v>
      </c>
      <c r="C25" s="464"/>
      <c r="D25" s="80"/>
      <c r="E25" s="80"/>
      <c r="F25" s="470"/>
      <c r="G25" s="1197">
        <v>2</v>
      </c>
      <c r="H25" s="15">
        <v>60</v>
      </c>
      <c r="I25" s="23">
        <v>27</v>
      </c>
      <c r="J25" s="34"/>
      <c r="K25" s="11"/>
      <c r="L25" s="11">
        <v>27</v>
      </c>
      <c r="M25" s="262">
        <v>33</v>
      </c>
      <c r="N25" s="156">
        <v>3</v>
      </c>
      <c r="P25" s="160"/>
      <c r="Q25" t="s">
        <v>600</v>
      </c>
      <c r="R25" s="1233" t="s">
        <v>604</v>
      </c>
      <c r="S25" s="1233"/>
      <c r="T25" s="1233"/>
      <c r="U25" s="1233"/>
      <c r="V25" s="1233"/>
      <c r="W25" s="1233"/>
      <c r="X25" s="1233"/>
      <c r="Y25" s="1186"/>
      <c r="Z25" s="1233"/>
      <c r="AA25" s="1233"/>
      <c r="AB25" s="1233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 s="1233"/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</row>
    <row r="26" spans="1:225" ht="15.75" x14ac:dyDescent="0.2">
      <c r="A26" s="1207" t="s">
        <v>536</v>
      </c>
      <c r="B26" s="1165" t="s">
        <v>45</v>
      </c>
      <c r="C26" s="464"/>
      <c r="D26" s="80"/>
      <c r="E26" s="80"/>
      <c r="F26" s="470"/>
      <c r="G26" s="1197">
        <v>3</v>
      </c>
      <c r="H26" s="15">
        <v>90</v>
      </c>
      <c r="I26" s="23">
        <v>45</v>
      </c>
      <c r="J26" s="34">
        <v>27</v>
      </c>
      <c r="K26" s="11">
        <v>9</v>
      </c>
      <c r="L26" s="11">
        <v>9</v>
      </c>
      <c r="M26" s="262">
        <v>45</v>
      </c>
      <c r="N26" s="156">
        <v>5</v>
      </c>
      <c r="P26" s="160"/>
      <c r="Q26" t="s">
        <v>600</v>
      </c>
      <c r="R26" s="1191" t="s">
        <v>609</v>
      </c>
      <c r="S26" s="1191"/>
      <c r="T26" s="1191"/>
      <c r="U26" s="1191"/>
      <c r="V26" s="1191"/>
      <c r="W26" s="1191"/>
      <c r="X26" s="1191"/>
      <c r="Z26" s="1191"/>
      <c r="AA26" s="1191"/>
      <c r="AB26" s="1191"/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191"/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</row>
    <row r="27" spans="1:225" ht="15.75" x14ac:dyDescent="0.25">
      <c r="A27" s="1547" t="s">
        <v>538</v>
      </c>
      <c r="B27" s="1205" t="s">
        <v>226</v>
      </c>
      <c r="C27" s="1235"/>
      <c r="D27" s="1244"/>
      <c r="E27" s="1244"/>
      <c r="F27" s="479"/>
      <c r="G27" s="171">
        <v>3.5</v>
      </c>
      <c r="H27" s="34">
        <v>105</v>
      </c>
      <c r="I27" s="33">
        <v>36</v>
      </c>
      <c r="J27" s="34">
        <v>18</v>
      </c>
      <c r="K27" s="11">
        <v>9</v>
      </c>
      <c r="L27" s="11">
        <v>9</v>
      </c>
      <c r="M27" s="88">
        <v>69</v>
      </c>
      <c r="N27" s="15">
        <v>4</v>
      </c>
      <c r="P27" s="19"/>
      <c r="Q27" s="1248" t="s">
        <v>608</v>
      </c>
      <c r="R27" s="1248" t="s">
        <v>603</v>
      </c>
      <c r="S27" s="1248"/>
      <c r="T27" s="1248"/>
      <c r="U27" s="1248"/>
      <c r="V27" s="1248"/>
      <c r="W27" s="1248"/>
      <c r="X27" s="1248"/>
      <c r="Y27" s="1186"/>
      <c r="Z27" s="1248"/>
      <c r="AA27" s="1248"/>
      <c r="AB27" s="1248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 s="1248"/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</row>
    <row r="28" spans="1:225" ht="15.75" x14ac:dyDescent="0.25">
      <c r="A28" s="1547" t="s">
        <v>580</v>
      </c>
      <c r="B28" s="1549" t="s">
        <v>520</v>
      </c>
      <c r="C28" s="1235"/>
      <c r="D28" s="1244"/>
      <c r="E28" s="1244"/>
      <c r="F28" s="479"/>
      <c r="G28" s="171">
        <v>1.5</v>
      </c>
      <c r="H28" s="34">
        <v>45</v>
      </c>
      <c r="I28" s="33">
        <v>18</v>
      </c>
      <c r="J28" s="34">
        <v>9</v>
      </c>
      <c r="K28" s="11"/>
      <c r="L28" s="11">
        <v>9</v>
      </c>
      <c r="M28" s="88">
        <v>27</v>
      </c>
      <c r="N28" s="15">
        <v>2</v>
      </c>
      <c r="P28" s="19"/>
      <c r="Q28" s="1248" t="s">
        <v>608</v>
      </c>
      <c r="R28" s="1248" t="s">
        <v>610</v>
      </c>
      <c r="S28" s="1248"/>
      <c r="T28" s="1248"/>
      <c r="U28" s="1248"/>
      <c r="V28" s="1248"/>
      <c r="W28" s="1248"/>
      <c r="X28" s="1248"/>
      <c r="Y28" s="1186"/>
      <c r="Z28" s="1248"/>
      <c r="AA28" s="1248"/>
      <c r="AB28" s="1248"/>
      <c r="AC28" s="1248"/>
      <c r="AD28" s="1248"/>
      <c r="AE28" s="1248"/>
      <c r="AF28" s="1248"/>
      <c r="AG28" s="1248"/>
      <c r="AH28" s="1248"/>
      <c r="AI28" s="1248"/>
      <c r="AJ28" s="1248"/>
      <c r="AK28" s="1248"/>
      <c r="AL28" s="1248"/>
      <c r="AM28" s="1248"/>
      <c r="AN28" s="1248"/>
      <c r="AO28" s="1248"/>
      <c r="AP28" s="1248"/>
      <c r="AQ28" s="1248"/>
      <c r="AR28" s="1248"/>
      <c r="AS28" s="1248"/>
      <c r="AT28" s="1248"/>
      <c r="AU28" s="1248"/>
      <c r="AV28" s="1248"/>
      <c r="AW28" s="1248"/>
      <c r="AX28" s="1248"/>
      <c r="AY28" s="1248"/>
      <c r="AZ28" s="1248"/>
      <c r="BA28" s="1248"/>
      <c r="BB28" s="1248"/>
      <c r="BC28" s="1248"/>
      <c r="BD28" s="1248"/>
      <c r="BE28" s="1248"/>
      <c r="BF28" s="1248"/>
      <c r="BG28" s="1248"/>
      <c r="BH28" s="1248"/>
      <c r="BI28" s="1248"/>
      <c r="BJ28" s="1248"/>
      <c r="BK28" s="1248"/>
      <c r="BL28" s="1248"/>
      <c r="BM28" s="1248"/>
      <c r="BN28" s="1248"/>
      <c r="BO28" s="1248"/>
      <c r="BP28" s="1248"/>
      <c r="BQ28" s="1248"/>
      <c r="BR28" s="1248"/>
      <c r="BS28" s="1248"/>
      <c r="BT28" s="1248"/>
      <c r="BU28" s="1248"/>
      <c r="BV28" s="1248"/>
      <c r="BW28" s="1248"/>
      <c r="BX28" s="1248"/>
      <c r="BY28" s="1248"/>
      <c r="BZ28" s="1248"/>
      <c r="CA28" s="1248"/>
      <c r="CB28" s="1248"/>
      <c r="CC28" s="1248"/>
      <c r="CD28" s="1248"/>
      <c r="CE28" s="1248"/>
      <c r="CF28" s="1248"/>
      <c r="CG28" s="1248"/>
      <c r="CH28" s="1248"/>
      <c r="CI28" s="1248"/>
      <c r="CJ28" s="1248"/>
      <c r="CK28" s="1248"/>
      <c r="CL28" s="1248"/>
      <c r="CM28" s="1248"/>
      <c r="CN28" s="1248"/>
      <c r="CO28" s="1248"/>
      <c r="CP28" s="1248"/>
      <c r="CQ28" s="1248"/>
      <c r="CR28" s="1248"/>
      <c r="CS28" s="1248"/>
      <c r="CT28" s="1248"/>
      <c r="CU28" s="1248"/>
      <c r="CV28" s="1248"/>
      <c r="CW28" s="1248"/>
      <c r="CX28" s="1248"/>
      <c r="CY28" s="1248"/>
      <c r="CZ28" s="1248"/>
      <c r="DA28" s="1248"/>
      <c r="DB28" s="1248"/>
      <c r="DC28" s="1248"/>
      <c r="DD28" s="1248"/>
      <c r="DE28" s="1248"/>
      <c r="DF28" s="1248"/>
      <c r="DG28" s="1248"/>
      <c r="DH28" s="1248"/>
      <c r="DI28" s="1248"/>
      <c r="DJ28" s="1248"/>
      <c r="DK28" s="1248"/>
      <c r="DL28" s="1248"/>
      <c r="DM28" s="1248"/>
      <c r="DN28" s="1248"/>
      <c r="DO28" s="1248"/>
      <c r="DP28" s="1248"/>
      <c r="DQ28" s="1248"/>
      <c r="DR28" s="1248"/>
      <c r="DS28" s="1248"/>
      <c r="DT28" s="1248"/>
      <c r="DU28" s="1248"/>
      <c r="DV28" s="1248"/>
      <c r="DW28" s="1248"/>
      <c r="DX28" s="1248"/>
      <c r="DY28" s="1248"/>
      <c r="DZ28" s="1248"/>
      <c r="EA28" s="1248"/>
      <c r="EB28" s="1248"/>
      <c r="EC28" s="1248"/>
      <c r="ED28" s="1248"/>
      <c r="EE28" s="1248"/>
      <c r="EF28" s="1248"/>
      <c r="EG28" s="1248"/>
      <c r="EH28" s="1248"/>
      <c r="EI28" s="1248"/>
      <c r="EJ28" s="1248"/>
      <c r="EK28" s="1248"/>
      <c r="EL28" s="1248"/>
      <c r="EM28" s="1248"/>
      <c r="EN28" s="1248"/>
      <c r="EO28" s="1248"/>
      <c r="EP28" s="1248"/>
      <c r="EQ28" s="1248"/>
      <c r="ER28" s="1248"/>
      <c r="ES28" s="1248"/>
      <c r="ET28" s="1248"/>
      <c r="EU28" s="1248"/>
      <c r="EV28" s="1248"/>
      <c r="EW28" s="1248"/>
      <c r="EX28" s="1248"/>
      <c r="EY28" s="1248"/>
      <c r="EZ28" s="1248"/>
      <c r="FA28" s="1248"/>
      <c r="FB28" s="1248"/>
      <c r="FC28" s="1248"/>
      <c r="FD28" s="1248"/>
      <c r="FE28" s="1248"/>
      <c r="FF28" s="1248"/>
      <c r="FG28" s="1248"/>
      <c r="FH28" s="1248"/>
      <c r="FI28" s="1248"/>
      <c r="FJ28" s="1248"/>
      <c r="FK28" s="1248"/>
      <c r="FL28" s="1248"/>
      <c r="FM28" s="1248"/>
      <c r="FN28" s="1248"/>
      <c r="FO28" s="1248"/>
      <c r="FP28" s="1248"/>
      <c r="FQ28" s="1248"/>
      <c r="FR28" s="1248"/>
      <c r="FS28" s="1248"/>
      <c r="FT28" s="1248"/>
      <c r="FU28" s="1248"/>
      <c r="FV28" s="1248"/>
      <c r="FW28" s="1248"/>
      <c r="FX28" s="1248"/>
      <c r="FY28" s="1248"/>
      <c r="FZ28" s="1248"/>
      <c r="GA28" s="1248"/>
      <c r="GB28" s="1248"/>
      <c r="GC28" s="1248"/>
      <c r="GD28" s="1248"/>
      <c r="GE28" s="1248"/>
      <c r="GF28" s="1248"/>
      <c r="GG28" s="1248"/>
      <c r="GH28" s="1248"/>
      <c r="GI28" s="1248"/>
      <c r="GJ28" s="1248"/>
      <c r="GK28" s="1248"/>
      <c r="GL28" s="1248"/>
      <c r="GM28" s="1248"/>
      <c r="GN28" s="1248"/>
      <c r="GO28" s="1248"/>
      <c r="GP28" s="1248"/>
      <c r="GQ28" s="1248"/>
      <c r="GR28" s="1248"/>
      <c r="GS28" s="1248"/>
      <c r="GT28" s="1248"/>
      <c r="GU28" s="1248"/>
      <c r="GV28" s="1248"/>
      <c r="GW28" s="1248"/>
      <c r="GX28" s="1248"/>
      <c r="GY28" s="1248"/>
      <c r="GZ28" s="1248"/>
      <c r="HA28" s="1248"/>
      <c r="HB28" s="1248"/>
      <c r="HC28" s="1248"/>
      <c r="HD28" s="1248"/>
      <c r="HE28" s="1248"/>
      <c r="HF28" s="1248"/>
      <c r="HG28" s="1248"/>
      <c r="HH28" s="1248"/>
      <c r="HI28" s="1248"/>
      <c r="HJ28" s="1248"/>
      <c r="HK28" s="1248"/>
      <c r="HL28" s="1248"/>
      <c r="HM28" s="1248"/>
      <c r="HN28" s="1248"/>
      <c r="HO28" s="1248"/>
      <c r="HP28" s="1248"/>
      <c r="HQ28" s="1248"/>
    </row>
    <row r="29" spans="1:225" ht="15.75" x14ac:dyDescent="0.2">
      <c r="A29" s="1693" t="s">
        <v>526</v>
      </c>
      <c r="B29" s="1694" t="s">
        <v>38</v>
      </c>
      <c r="C29" s="1695"/>
      <c r="D29" s="1262" t="s">
        <v>527</v>
      </c>
      <c r="E29" s="1262"/>
      <c r="F29" s="1262"/>
      <c r="G29" s="1692">
        <v>7</v>
      </c>
      <c r="H29" s="1437">
        <v>210</v>
      </c>
      <c r="I29" s="1262">
        <v>132</v>
      </c>
      <c r="J29" s="1262">
        <v>4</v>
      </c>
      <c r="K29" s="1262"/>
      <c r="L29" s="1262">
        <v>128</v>
      </c>
      <c r="M29" s="1691">
        <v>78</v>
      </c>
      <c r="N29" s="1262">
        <v>4</v>
      </c>
      <c r="P29" s="1377">
        <v>4</v>
      </c>
      <c r="Q29" s="1334" t="s">
        <v>468</v>
      </c>
      <c r="R29" s="1334" t="s">
        <v>606</v>
      </c>
      <c r="S29" s="1334"/>
      <c r="AS29"/>
      <c r="AT29"/>
      <c r="AU29"/>
      <c r="AV29"/>
      <c r="AW29"/>
      <c r="AX29"/>
      <c r="AY29"/>
      <c r="AZ29"/>
      <c r="BA29"/>
      <c r="BB29"/>
      <c r="BC29"/>
      <c r="BD29"/>
    </row>
    <row r="32" spans="1:225" x14ac:dyDescent="0.2">
      <c r="B32" t="s">
        <v>599</v>
      </c>
    </row>
    <row r="33" spans="1:225" ht="15.75" x14ac:dyDescent="0.2">
      <c r="A33" s="1207" t="s">
        <v>138</v>
      </c>
      <c r="B33" s="1518" t="s">
        <v>33</v>
      </c>
      <c r="C33" s="464" t="s">
        <v>459</v>
      </c>
      <c r="D33" s="663"/>
      <c r="E33" s="663"/>
      <c r="F33" s="1519"/>
      <c r="G33" s="171">
        <v>1.5</v>
      </c>
      <c r="H33" s="15">
        <v>45</v>
      </c>
      <c r="I33" s="33">
        <v>18</v>
      </c>
      <c r="J33" s="15"/>
      <c r="K33" s="15"/>
      <c r="L33" s="15">
        <v>18</v>
      </c>
      <c r="M33" s="262">
        <v>27</v>
      </c>
      <c r="N33" s="262">
        <v>2</v>
      </c>
      <c r="O33" s="15"/>
      <c r="Q33" t="s">
        <v>600</v>
      </c>
      <c r="R33" t="s">
        <v>601</v>
      </c>
      <c r="S33" t="s">
        <v>607</v>
      </c>
      <c r="AS33"/>
      <c r="AT33"/>
      <c r="AU33"/>
      <c r="AV33"/>
      <c r="AW33"/>
      <c r="AX33"/>
      <c r="AY33"/>
      <c r="AZ33"/>
      <c r="BA33"/>
      <c r="BB33"/>
      <c r="BC33"/>
      <c r="BD33"/>
    </row>
    <row r="34" spans="1:225" ht="15.75" x14ac:dyDescent="0.2">
      <c r="A34" s="1207" t="s">
        <v>567</v>
      </c>
      <c r="B34" s="1165" t="s">
        <v>222</v>
      </c>
      <c r="C34" s="464" t="s">
        <v>459</v>
      </c>
      <c r="D34" s="80"/>
      <c r="E34" s="80"/>
      <c r="F34" s="470"/>
      <c r="G34" s="1197">
        <v>2</v>
      </c>
      <c r="H34" s="15">
        <v>60</v>
      </c>
      <c r="I34" s="23">
        <v>27</v>
      </c>
      <c r="J34" s="34">
        <v>9</v>
      </c>
      <c r="K34" s="11">
        <v>18</v>
      </c>
      <c r="L34" s="11"/>
      <c r="M34" s="262">
        <v>33</v>
      </c>
      <c r="N34" s="160">
        <v>3</v>
      </c>
      <c r="O34" s="156"/>
      <c r="Q34" t="s">
        <v>600</v>
      </c>
      <c r="R34" t="s">
        <v>604</v>
      </c>
      <c r="S34" t="s">
        <v>607</v>
      </c>
      <c r="T34" s="1191"/>
      <c r="U34" s="1191"/>
      <c r="V34" s="1191"/>
      <c r="W34" s="1191"/>
      <c r="X34" s="1191"/>
      <c r="Z34" s="1191"/>
      <c r="AA34" s="1191"/>
      <c r="AB34" s="1191"/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 s="1191"/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</row>
    <row r="35" spans="1:225" ht="15.75" x14ac:dyDescent="0.2">
      <c r="A35" s="1207" t="s">
        <v>535</v>
      </c>
      <c r="B35" s="1165" t="s">
        <v>303</v>
      </c>
      <c r="C35" s="464"/>
      <c r="D35" s="80" t="s">
        <v>459</v>
      </c>
      <c r="E35" s="80"/>
      <c r="F35" s="470"/>
      <c r="G35" s="1197">
        <v>3</v>
      </c>
      <c r="H35" s="15">
        <v>90</v>
      </c>
      <c r="I35" s="23">
        <v>54</v>
      </c>
      <c r="J35" s="34">
        <v>27</v>
      </c>
      <c r="K35" s="11"/>
      <c r="L35" s="11">
        <v>27</v>
      </c>
      <c r="M35" s="262">
        <v>36</v>
      </c>
      <c r="N35" s="160">
        <v>6</v>
      </c>
      <c r="O35" s="156"/>
      <c r="Q35" t="s">
        <v>600</v>
      </c>
      <c r="R35" t="s">
        <v>605</v>
      </c>
      <c r="S35" t="s">
        <v>448</v>
      </c>
      <c r="T35" s="1191"/>
      <c r="U35" s="1191"/>
      <c r="V35" s="1191"/>
      <c r="W35" s="1191"/>
      <c r="X35" s="1191"/>
      <c r="Z35" s="1191"/>
      <c r="AA35" s="1191"/>
      <c r="AB35" s="1191"/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 s="1191"/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</row>
    <row r="36" spans="1:225" ht="15.75" x14ac:dyDescent="0.2">
      <c r="A36" s="1207" t="s">
        <v>550</v>
      </c>
      <c r="B36" s="1165" t="s">
        <v>77</v>
      </c>
      <c r="C36" s="464"/>
      <c r="D36" s="80" t="s">
        <v>466</v>
      </c>
      <c r="E36" s="80"/>
      <c r="F36" s="470"/>
      <c r="G36" s="1197">
        <v>1.5</v>
      </c>
      <c r="H36" s="15">
        <v>45</v>
      </c>
      <c r="I36" s="23">
        <v>27</v>
      </c>
      <c r="J36" s="34"/>
      <c r="K36" s="11"/>
      <c r="L36" s="11">
        <v>27</v>
      </c>
      <c r="M36" s="262">
        <v>18</v>
      </c>
      <c r="N36" s="160">
        <v>3</v>
      </c>
      <c r="O36" s="156"/>
      <c r="Q36" t="s">
        <v>600</v>
      </c>
      <c r="R36" s="1186" t="s">
        <v>604</v>
      </c>
      <c r="S36" t="s">
        <v>611</v>
      </c>
      <c r="T36" s="1191"/>
      <c r="U36" s="1191"/>
      <c r="V36" s="1191"/>
      <c r="W36" s="1191"/>
      <c r="X36" s="1191"/>
      <c r="Z36" s="1191"/>
      <c r="AA36" s="1191"/>
      <c r="AB36" s="1191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 s="1191"/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</row>
    <row r="37" spans="1:225" ht="15.75" x14ac:dyDescent="0.2">
      <c r="A37" s="1207" t="s">
        <v>537</v>
      </c>
      <c r="B37" s="1165" t="s">
        <v>45</v>
      </c>
      <c r="C37" s="464" t="s">
        <v>459</v>
      </c>
      <c r="D37" s="80"/>
      <c r="E37" s="80"/>
      <c r="F37" s="470"/>
      <c r="G37" s="1197">
        <v>3</v>
      </c>
      <c r="H37" s="15">
        <v>90</v>
      </c>
      <c r="I37" s="23">
        <v>45</v>
      </c>
      <c r="J37" s="34">
        <v>27</v>
      </c>
      <c r="K37" s="11">
        <v>9</v>
      </c>
      <c r="L37" s="11">
        <v>9</v>
      </c>
      <c r="M37" s="262">
        <v>45</v>
      </c>
      <c r="N37" s="160">
        <v>5</v>
      </c>
      <c r="O37" s="156"/>
      <c r="Q37" t="s">
        <v>600</v>
      </c>
      <c r="R37" t="s">
        <v>609</v>
      </c>
      <c r="S37" t="s">
        <v>607</v>
      </c>
      <c r="T37" s="1191"/>
      <c r="U37" s="1191"/>
      <c r="V37" s="1191"/>
      <c r="W37" s="1191"/>
      <c r="X37" s="1191"/>
      <c r="Z37" s="1191"/>
      <c r="AA37" s="1191"/>
      <c r="AB37" s="1191"/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 s="1191"/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</row>
    <row r="38" spans="1:225" ht="15.75" x14ac:dyDescent="0.25">
      <c r="A38" s="1547" t="s">
        <v>539</v>
      </c>
      <c r="B38" s="1205" t="s">
        <v>226</v>
      </c>
      <c r="C38" s="1235" t="s">
        <v>459</v>
      </c>
      <c r="D38" s="1244"/>
      <c r="E38" s="1244"/>
      <c r="F38" s="479"/>
      <c r="G38" s="171">
        <v>2.5</v>
      </c>
      <c r="H38" s="34">
        <v>75</v>
      </c>
      <c r="I38" s="33">
        <v>27</v>
      </c>
      <c r="J38" s="34">
        <v>9</v>
      </c>
      <c r="K38" s="11">
        <v>9</v>
      </c>
      <c r="L38" s="11">
        <v>9</v>
      </c>
      <c r="M38" s="88">
        <v>48</v>
      </c>
      <c r="N38" s="19">
        <v>3</v>
      </c>
      <c r="O38" s="15"/>
      <c r="Q38" s="1250" t="s">
        <v>608</v>
      </c>
      <c r="R38" s="1250" t="s">
        <v>603</v>
      </c>
      <c r="S38" s="1250" t="s">
        <v>607</v>
      </c>
      <c r="T38" s="1248"/>
      <c r="U38" s="1248"/>
      <c r="V38" s="1248"/>
      <c r="W38" s="1248"/>
      <c r="X38" s="1248"/>
      <c r="Y38" s="1186"/>
      <c r="Z38" s="1248"/>
      <c r="AA38" s="1248"/>
      <c r="AB38" s="1248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 s="1248"/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</row>
    <row r="39" spans="1:225" ht="15.75" x14ac:dyDescent="0.25">
      <c r="A39" s="1547" t="s">
        <v>581</v>
      </c>
      <c r="B39" s="1549" t="s">
        <v>520</v>
      </c>
      <c r="C39" s="1235"/>
      <c r="D39" s="1244" t="s">
        <v>459</v>
      </c>
      <c r="E39" s="1244"/>
      <c r="F39" s="479"/>
      <c r="G39" s="171">
        <v>1.5</v>
      </c>
      <c r="H39" s="34">
        <v>45</v>
      </c>
      <c r="I39" s="33">
        <v>18</v>
      </c>
      <c r="J39" s="34">
        <v>9</v>
      </c>
      <c r="K39" s="11"/>
      <c r="L39" s="11">
        <v>9</v>
      </c>
      <c r="M39" s="88">
        <v>27</v>
      </c>
      <c r="N39" s="19">
        <v>2</v>
      </c>
      <c r="O39" s="15"/>
      <c r="Q39" s="1250" t="s">
        <v>608</v>
      </c>
      <c r="R39" s="1250" t="s">
        <v>610</v>
      </c>
      <c r="S39" s="1250" t="s">
        <v>448</v>
      </c>
      <c r="T39" s="1248"/>
      <c r="U39" s="1248"/>
      <c r="V39" s="1248"/>
      <c r="W39" s="1248"/>
      <c r="X39" s="1248"/>
      <c r="Y39" s="1186"/>
      <c r="Z39" s="1248"/>
      <c r="AA39" s="1248"/>
      <c r="AB39" s="1248"/>
      <c r="AC39" s="1248"/>
      <c r="AD39" s="1248"/>
      <c r="AE39" s="1248"/>
      <c r="AF39" s="1248"/>
      <c r="AG39" s="1248"/>
      <c r="AH39" s="1248"/>
      <c r="AI39" s="1248"/>
      <c r="AJ39" s="1248"/>
      <c r="AK39" s="1248"/>
      <c r="AL39" s="1248"/>
      <c r="AM39" s="1248"/>
      <c r="AN39" s="1248"/>
      <c r="AO39" s="1248"/>
      <c r="AP39" s="1248"/>
      <c r="AQ39" s="1248"/>
      <c r="AR39" s="1248"/>
      <c r="AS39" s="1248"/>
      <c r="AT39" s="1248"/>
      <c r="AU39" s="1248"/>
      <c r="AV39" s="1248"/>
      <c r="AW39" s="1248"/>
      <c r="AX39" s="1248"/>
      <c r="AY39" s="1248"/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</row>
    <row r="40" spans="1:225" ht="15.75" x14ac:dyDescent="0.2">
      <c r="A40" s="1422" t="s">
        <v>526</v>
      </c>
      <c r="B40" s="1276" t="s">
        <v>38</v>
      </c>
      <c r="C40" s="1430"/>
      <c r="D40" s="1372" t="s">
        <v>527</v>
      </c>
      <c r="E40" s="1372"/>
      <c r="F40" s="1373"/>
      <c r="G40" s="1345">
        <v>7</v>
      </c>
      <c r="H40" s="1437">
        <v>210</v>
      </c>
      <c r="I40" s="1262">
        <v>132</v>
      </c>
      <c r="J40" s="1262">
        <v>4</v>
      </c>
      <c r="K40" s="1262"/>
      <c r="L40" s="1262">
        <v>128</v>
      </c>
      <c r="M40" s="1374">
        <v>78</v>
      </c>
      <c r="N40" s="1377">
        <v>4</v>
      </c>
      <c r="O40" s="1690">
        <v>4</v>
      </c>
      <c r="Q40" s="1334" t="s">
        <v>468</v>
      </c>
      <c r="R40" s="1334" t="s">
        <v>606</v>
      </c>
      <c r="S40" s="1334"/>
      <c r="AS40"/>
      <c r="AT40"/>
      <c r="AU40"/>
      <c r="AV40"/>
      <c r="AW40"/>
      <c r="AX40"/>
      <c r="AY40"/>
      <c r="AZ40"/>
      <c r="BA40"/>
      <c r="BB40"/>
      <c r="BC40"/>
      <c r="BD40"/>
    </row>
  </sheetData>
  <mergeCells count="26">
    <mergeCell ref="A1:P1"/>
    <mergeCell ref="A2:A7"/>
    <mergeCell ref="B2:B7"/>
    <mergeCell ref="C2:F3"/>
    <mergeCell ref="G2:G7"/>
    <mergeCell ref="H2:M2"/>
    <mergeCell ref="N2:P2"/>
    <mergeCell ref="C4:C7"/>
    <mergeCell ref="D4:D7"/>
    <mergeCell ref="E4:F4"/>
    <mergeCell ref="E5:E7"/>
    <mergeCell ref="F5:F7"/>
    <mergeCell ref="AS2:AU3"/>
    <mergeCell ref="AV2:AX3"/>
    <mergeCell ref="AY2:BA3"/>
    <mergeCell ref="BB2:BD3"/>
    <mergeCell ref="H3:H7"/>
    <mergeCell ref="I3:L3"/>
    <mergeCell ref="M3:M7"/>
    <mergeCell ref="N3:P4"/>
    <mergeCell ref="N6:P6"/>
    <mergeCell ref="I4:I7"/>
    <mergeCell ref="J4:L4"/>
    <mergeCell ref="J5:J7"/>
    <mergeCell ref="K5:K7"/>
    <mergeCell ref="L5:L7"/>
  </mergeCells>
  <pageMargins left="0.39370078740157483" right="0.19685039370078741" top="0.31496062992125984" bottom="0.19685039370078741" header="0.11811023622047245" footer="0.11811023622047245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C43"/>
  <sheetViews>
    <sheetView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1" width="11.42578125" customWidth="1"/>
    <col min="2" max="2" width="12.140625" customWidth="1"/>
    <col min="3" max="3" width="12.7109375" customWidth="1"/>
    <col min="4" max="4" width="48" customWidth="1"/>
    <col min="5" max="5" width="5.140625" customWidth="1"/>
    <col min="6" max="6" width="10.7109375" customWidth="1"/>
    <col min="7" max="7" width="7" customWidth="1"/>
    <col min="8" max="8" width="7.42578125" customWidth="1"/>
    <col min="9" max="9" width="8" customWidth="1"/>
    <col min="10" max="10" width="9" customWidth="1"/>
    <col min="11" max="11" width="8.85546875" customWidth="1"/>
    <col min="12" max="12" width="8" customWidth="1"/>
    <col min="13" max="13" width="8.42578125" customWidth="1"/>
    <col min="14" max="14" width="8" customWidth="1"/>
    <col min="15" max="15" width="8.28515625" customWidth="1"/>
    <col min="16" max="16" width="6" customWidth="1"/>
    <col min="17" max="17" width="6.28515625" customWidth="1"/>
    <col min="18" max="18" width="5.42578125" customWidth="1"/>
    <col min="19" max="19" width="6" customWidth="1"/>
    <col min="20" max="20" width="7" customWidth="1"/>
    <col min="21" max="22" width="6.85546875" customWidth="1"/>
    <col min="23" max="23" width="8.42578125" customWidth="1"/>
    <col min="24" max="24" width="5.85546875" customWidth="1"/>
    <col min="25" max="25" width="6.28515625" customWidth="1"/>
    <col min="26" max="26" width="7" customWidth="1"/>
    <col min="27" max="27" width="6.7109375" customWidth="1"/>
    <col min="28" max="28" width="1" hidden="1" customWidth="1"/>
    <col min="29" max="30" width="9.140625" hidden="1" customWidth="1"/>
    <col min="31" max="31" width="2" hidden="1" customWidth="1"/>
    <col min="32" max="48" width="9.140625" hidden="1" customWidth="1"/>
  </cols>
  <sheetData>
    <row r="1" spans="1:237" ht="19.5" thickBot="1" x14ac:dyDescent="0.25">
      <c r="C1" s="2417" t="s">
        <v>517</v>
      </c>
      <c r="D1" s="2418"/>
      <c r="E1" s="2418"/>
      <c r="F1" s="2418"/>
      <c r="G1" s="2418"/>
      <c r="H1" s="2418"/>
      <c r="I1" s="2418"/>
      <c r="J1" s="2418"/>
      <c r="K1" s="2418"/>
      <c r="L1" s="2418"/>
      <c r="M1" s="2418"/>
      <c r="N1" s="2418"/>
      <c r="O1" s="2418"/>
      <c r="P1" s="2418"/>
      <c r="Q1" s="2418"/>
      <c r="R1" s="2418"/>
      <c r="S1" s="2418"/>
      <c r="T1" s="2418"/>
      <c r="U1" s="2418"/>
      <c r="V1" s="2418"/>
      <c r="W1" s="2418"/>
      <c r="X1" s="2418"/>
      <c r="Y1" s="2418"/>
      <c r="Z1" s="2418"/>
      <c r="AA1" s="2419"/>
    </row>
    <row r="2" spans="1:237" ht="15.75" customHeight="1" thickBot="1" x14ac:dyDescent="0.25">
      <c r="A2" s="2185" t="s">
        <v>521</v>
      </c>
      <c r="B2" s="2185" t="s">
        <v>522</v>
      </c>
      <c r="C2" s="2354" t="s">
        <v>27</v>
      </c>
      <c r="D2" s="2356" t="s">
        <v>121</v>
      </c>
      <c r="E2" s="2358" t="s">
        <v>457</v>
      </c>
      <c r="F2" s="2088"/>
      <c r="G2" s="2088"/>
      <c r="H2" s="2359"/>
      <c r="I2" s="2093" t="s">
        <v>130</v>
      </c>
      <c r="J2" s="2096" t="s">
        <v>122</v>
      </c>
      <c r="K2" s="2097"/>
      <c r="L2" s="2097"/>
      <c r="M2" s="2097"/>
      <c r="N2" s="2097"/>
      <c r="O2" s="2098"/>
      <c r="P2" s="2113" t="s">
        <v>456</v>
      </c>
      <c r="Q2" s="2114"/>
      <c r="R2" s="2114"/>
      <c r="S2" s="2114"/>
      <c r="T2" s="2114"/>
      <c r="U2" s="2114"/>
      <c r="V2" s="2114"/>
      <c r="W2" s="2114"/>
      <c r="X2" s="2114"/>
      <c r="Y2" s="2114"/>
      <c r="Z2" s="2114"/>
      <c r="AA2" s="2115"/>
    </row>
    <row r="3" spans="1:237" ht="15.75" customHeight="1" x14ac:dyDescent="0.2">
      <c r="A3" s="2420"/>
      <c r="B3" s="2420"/>
      <c r="C3" s="2355"/>
      <c r="D3" s="2357"/>
      <c r="E3" s="2360"/>
      <c r="F3" s="2091"/>
      <c r="G3" s="2091"/>
      <c r="H3" s="2361"/>
      <c r="I3" s="2094"/>
      <c r="J3" s="2104" t="s">
        <v>123</v>
      </c>
      <c r="K3" s="2084" t="s">
        <v>128</v>
      </c>
      <c r="L3" s="2085"/>
      <c r="M3" s="2085"/>
      <c r="N3" s="2086"/>
      <c r="O3" s="2108" t="s">
        <v>127</v>
      </c>
      <c r="P3" s="2076" t="s">
        <v>29</v>
      </c>
      <c r="Q3" s="2121"/>
      <c r="R3" s="2122"/>
      <c r="S3" s="2076" t="s">
        <v>30</v>
      </c>
      <c r="T3" s="2077"/>
      <c r="U3" s="2078"/>
      <c r="V3" s="2076" t="s">
        <v>31</v>
      </c>
      <c r="W3" s="2077"/>
      <c r="X3" s="2078"/>
      <c r="Y3" s="2076" t="s">
        <v>32</v>
      </c>
      <c r="Z3" s="2077"/>
      <c r="AA3" s="2078"/>
    </row>
    <row r="4" spans="1:237" ht="15.75" customHeight="1" thickBot="1" x14ac:dyDescent="0.25">
      <c r="A4" s="2420"/>
      <c r="B4" s="2420"/>
      <c r="C4" s="2355"/>
      <c r="D4" s="2357"/>
      <c r="E4" s="2362" t="s">
        <v>114</v>
      </c>
      <c r="F4" s="2104" t="s">
        <v>115</v>
      </c>
      <c r="G4" s="2116" t="s">
        <v>116</v>
      </c>
      <c r="H4" s="2367"/>
      <c r="I4" s="2094"/>
      <c r="J4" s="2095"/>
      <c r="K4" s="2104" t="s">
        <v>124</v>
      </c>
      <c r="L4" s="2116" t="s">
        <v>129</v>
      </c>
      <c r="M4" s="2117"/>
      <c r="N4" s="2118"/>
      <c r="O4" s="2108"/>
      <c r="P4" s="2123"/>
      <c r="Q4" s="2124"/>
      <c r="R4" s="2125"/>
      <c r="S4" s="2079"/>
      <c r="T4" s="2080"/>
      <c r="U4" s="2081"/>
      <c r="V4" s="2079"/>
      <c r="W4" s="2080"/>
      <c r="X4" s="2081"/>
      <c r="Y4" s="2079"/>
      <c r="Z4" s="2080"/>
      <c r="AA4" s="2081"/>
    </row>
    <row r="5" spans="1:237" ht="15.75" x14ac:dyDescent="0.2">
      <c r="A5" s="2420"/>
      <c r="B5" s="2420"/>
      <c r="C5" s="2355"/>
      <c r="D5" s="2357"/>
      <c r="E5" s="2363"/>
      <c r="F5" s="2095"/>
      <c r="G5" s="2127" t="s">
        <v>117</v>
      </c>
      <c r="H5" s="2382" t="s">
        <v>118</v>
      </c>
      <c r="I5" s="2094"/>
      <c r="J5" s="2095"/>
      <c r="K5" s="2095"/>
      <c r="L5" s="2102" t="s">
        <v>28</v>
      </c>
      <c r="M5" s="2102" t="s">
        <v>125</v>
      </c>
      <c r="N5" s="2102" t="s">
        <v>126</v>
      </c>
      <c r="O5" s="2109"/>
      <c r="P5" s="152">
        <v>1</v>
      </c>
      <c r="Q5" s="152" t="s">
        <v>458</v>
      </c>
      <c r="R5" s="152" t="s">
        <v>459</v>
      </c>
      <c r="S5" s="152">
        <v>3</v>
      </c>
      <c r="T5" s="152" t="s">
        <v>460</v>
      </c>
      <c r="U5" s="152" t="s">
        <v>461</v>
      </c>
      <c r="V5" s="152">
        <v>5</v>
      </c>
      <c r="W5" s="152" t="s">
        <v>462</v>
      </c>
      <c r="X5" s="152" t="s">
        <v>463</v>
      </c>
      <c r="Y5" s="152">
        <v>7</v>
      </c>
      <c r="Z5" s="152" t="s">
        <v>464</v>
      </c>
      <c r="AA5" s="153" t="s">
        <v>465</v>
      </c>
    </row>
    <row r="6" spans="1:237" ht="15.75" x14ac:dyDescent="0.2">
      <c r="A6" s="2420"/>
      <c r="B6" s="2420"/>
      <c r="C6" s="2355"/>
      <c r="D6" s="2357"/>
      <c r="E6" s="2363"/>
      <c r="F6" s="2095"/>
      <c r="G6" s="2128"/>
      <c r="H6" s="2383"/>
      <c r="I6" s="2094"/>
      <c r="J6" s="2095"/>
      <c r="K6" s="2095"/>
      <c r="L6" s="2103"/>
      <c r="M6" s="2103"/>
      <c r="N6" s="2103"/>
      <c r="O6" s="2109"/>
      <c r="P6" s="2105" t="s">
        <v>470</v>
      </c>
      <c r="Q6" s="2106"/>
      <c r="R6" s="2106"/>
      <c r="S6" s="2106"/>
      <c r="T6" s="2106"/>
      <c r="U6" s="2106"/>
      <c r="V6" s="2106"/>
      <c r="W6" s="2106"/>
      <c r="X6" s="2106"/>
      <c r="Y6" s="2106"/>
      <c r="Z6" s="2106"/>
      <c r="AA6" s="2107"/>
    </row>
    <row r="7" spans="1:237" ht="49.5" customHeight="1" thickBot="1" x14ac:dyDescent="0.25">
      <c r="A7" s="2420"/>
      <c r="B7" s="2420"/>
      <c r="C7" s="2355"/>
      <c r="D7" s="2357"/>
      <c r="E7" s="2363"/>
      <c r="F7" s="2095"/>
      <c r="G7" s="2128"/>
      <c r="H7" s="2383"/>
      <c r="I7" s="2094"/>
      <c r="J7" s="2095"/>
      <c r="K7" s="2095"/>
      <c r="L7" s="2103"/>
      <c r="M7" s="2103"/>
      <c r="N7" s="2103"/>
      <c r="O7" s="2082"/>
      <c r="P7" s="1194">
        <v>15</v>
      </c>
      <c r="Q7" s="1194">
        <v>9</v>
      </c>
      <c r="R7" s="1194">
        <v>9</v>
      </c>
      <c r="S7" s="1194">
        <v>15</v>
      </c>
      <c r="T7" s="1194">
        <v>9</v>
      </c>
      <c r="U7" s="1194">
        <v>9</v>
      </c>
      <c r="V7" s="1194">
        <v>15</v>
      </c>
      <c r="W7" s="1194">
        <v>9</v>
      </c>
      <c r="X7" s="1194">
        <v>9</v>
      </c>
      <c r="Y7" s="1194">
        <v>15</v>
      </c>
      <c r="Z7" s="1194">
        <v>9</v>
      </c>
      <c r="AA7" s="1195">
        <v>8</v>
      </c>
    </row>
    <row r="8" spans="1:237" s="111" customFormat="1" ht="16.5" thickBot="1" x14ac:dyDescent="0.25">
      <c r="C8" s="1209">
        <v>1</v>
      </c>
      <c r="D8" s="1210">
        <v>2</v>
      </c>
      <c r="E8" s="1212">
        <v>3</v>
      </c>
      <c r="F8" s="114">
        <v>4</v>
      </c>
      <c r="G8" s="114">
        <v>5</v>
      </c>
      <c r="H8" s="120">
        <v>6</v>
      </c>
      <c r="I8" s="1211">
        <v>7</v>
      </c>
      <c r="J8" s="117">
        <v>8</v>
      </c>
      <c r="K8" s="114">
        <v>9</v>
      </c>
      <c r="L8" s="114">
        <v>10</v>
      </c>
      <c r="M8" s="114">
        <v>11</v>
      </c>
      <c r="N8" s="114">
        <v>12</v>
      </c>
      <c r="O8" s="118">
        <v>13</v>
      </c>
      <c r="P8" s="119">
        <v>14</v>
      </c>
      <c r="Q8" s="114">
        <v>15</v>
      </c>
      <c r="R8" s="114">
        <v>16</v>
      </c>
      <c r="S8" s="114">
        <v>17</v>
      </c>
      <c r="T8" s="114">
        <v>18</v>
      </c>
      <c r="U8" s="114">
        <v>19</v>
      </c>
      <c r="V8" s="114">
        <v>20</v>
      </c>
      <c r="W8" s="114">
        <v>21</v>
      </c>
      <c r="X8" s="114">
        <v>22</v>
      </c>
      <c r="Y8" s="114">
        <v>23</v>
      </c>
      <c r="Z8" s="114">
        <v>24</v>
      </c>
      <c r="AA8" s="120">
        <v>25</v>
      </c>
    </row>
    <row r="13" spans="1:237" ht="31.5" x14ac:dyDescent="0.2">
      <c r="A13">
        <v>1</v>
      </c>
      <c r="B13">
        <v>1</v>
      </c>
      <c r="C13" s="1207" t="s">
        <v>136</v>
      </c>
      <c r="D13" s="1518" t="s">
        <v>33</v>
      </c>
      <c r="E13" s="464"/>
      <c r="F13" s="663" t="s">
        <v>24</v>
      </c>
      <c r="G13" s="663"/>
      <c r="H13" s="1519"/>
      <c r="I13" s="171">
        <v>2</v>
      </c>
      <c r="J13" s="15">
        <f t="shared" ref="J13" si="0">I13*30</f>
        <v>60</v>
      </c>
      <c r="K13" s="33">
        <v>30</v>
      </c>
      <c r="L13" s="15"/>
      <c r="M13" s="15"/>
      <c r="N13" s="15">
        <v>30</v>
      </c>
      <c r="O13" s="677">
        <f t="shared" ref="O13:O16" si="1">J13-K13</f>
        <v>30</v>
      </c>
      <c r="P13" s="261">
        <v>2</v>
      </c>
      <c r="Q13" s="15"/>
      <c r="R13" s="262"/>
      <c r="S13" s="261"/>
      <c r="T13" s="15"/>
      <c r="U13" s="262"/>
      <c r="V13" s="159"/>
      <c r="W13" s="15"/>
      <c r="X13" s="262"/>
      <c r="Y13" s="261"/>
      <c r="Z13" s="15"/>
      <c r="AA13" s="262"/>
      <c r="AX13">
        <f>K13/J13</f>
        <v>0.5</v>
      </c>
    </row>
    <row r="14" spans="1:237" ht="15.75" x14ac:dyDescent="0.25">
      <c r="A14">
        <v>2</v>
      </c>
      <c r="B14">
        <v>2</v>
      </c>
      <c r="C14" s="1234" t="s">
        <v>134</v>
      </c>
      <c r="D14" s="1528" t="s">
        <v>481</v>
      </c>
      <c r="E14" s="1235"/>
      <c r="F14" s="1244" t="s">
        <v>24</v>
      </c>
      <c r="G14" s="1244"/>
      <c r="H14" s="465"/>
      <c r="I14" s="1241">
        <v>3</v>
      </c>
      <c r="J14" s="85">
        <f>I14*30</f>
        <v>90</v>
      </c>
      <c r="K14" s="81">
        <f>L14+M14+N14</f>
        <v>30</v>
      </c>
      <c r="L14" s="85">
        <v>15</v>
      </c>
      <c r="M14" s="32"/>
      <c r="N14" s="32">
        <v>15</v>
      </c>
      <c r="O14" s="470">
        <f t="shared" si="1"/>
        <v>60</v>
      </c>
      <c r="P14" s="261">
        <v>2</v>
      </c>
      <c r="Q14" s="15"/>
      <c r="R14" s="1452"/>
      <c r="S14" s="1453"/>
      <c r="T14" s="1454"/>
      <c r="U14" s="1452"/>
      <c r="V14" s="1255"/>
      <c r="W14" s="1252"/>
      <c r="X14" s="1253"/>
      <c r="Y14" s="1255"/>
      <c r="Z14" s="1252"/>
      <c r="AA14" s="1253"/>
      <c r="AB14" s="1300"/>
      <c r="AC14" s="1240"/>
      <c r="AD14" s="1240"/>
      <c r="AE14" s="1240"/>
      <c r="AF14" s="1240"/>
      <c r="AG14" s="1240"/>
      <c r="AH14" s="1240"/>
      <c r="AI14" s="1240"/>
      <c r="AJ14" s="1240"/>
      <c r="AK14" s="1240"/>
      <c r="AL14" s="1240"/>
      <c r="AM14" s="1240"/>
      <c r="AN14" s="1240"/>
      <c r="AO14" s="1240"/>
      <c r="AP14" s="1240"/>
      <c r="AQ14" s="1240"/>
      <c r="AR14" s="1240"/>
      <c r="AS14" s="1240"/>
      <c r="AT14" s="1240"/>
      <c r="AU14" s="1240"/>
      <c r="AV14" s="1240"/>
      <c r="AW14" s="1240"/>
      <c r="AX14">
        <f t="shared" ref="AX14:AX39" si="2">K14/J14</f>
        <v>0.33333333333333331</v>
      </c>
      <c r="AY14" s="1240"/>
      <c r="AZ14" s="1240"/>
      <c r="BA14" s="1240"/>
      <c r="BB14" s="1240"/>
      <c r="BC14" s="1240"/>
      <c r="BD14" s="1240"/>
      <c r="BE14" s="1240"/>
      <c r="BF14" s="1240"/>
      <c r="BG14" s="1240"/>
      <c r="BH14" s="1240"/>
      <c r="BI14" s="1240"/>
      <c r="BJ14" s="1240"/>
      <c r="BK14" s="1240"/>
      <c r="BL14" s="1240"/>
      <c r="BM14" s="1240"/>
      <c r="BN14" s="1240"/>
      <c r="BO14" s="1240"/>
      <c r="BP14" s="1240"/>
      <c r="BQ14" s="1240"/>
      <c r="BR14" s="1240"/>
      <c r="BS14" s="1240"/>
      <c r="BT14" s="1240"/>
      <c r="BU14" s="1240"/>
      <c r="BV14" s="1240"/>
      <c r="BW14" s="1240"/>
      <c r="BX14" s="1240"/>
      <c r="BY14" s="1240"/>
      <c r="BZ14" s="1240"/>
      <c r="CA14" s="1240"/>
      <c r="CB14" s="1240"/>
      <c r="CC14" s="1240"/>
      <c r="CD14" s="1240"/>
      <c r="CE14" s="1240"/>
      <c r="CF14" s="1240"/>
      <c r="CG14" s="1240"/>
      <c r="CH14" s="1240"/>
      <c r="CI14" s="1240"/>
      <c r="CJ14" s="1240"/>
      <c r="CK14" s="1240"/>
      <c r="CL14" s="1240"/>
      <c r="CM14" s="1240"/>
      <c r="CN14" s="1240"/>
      <c r="CO14" s="1240"/>
      <c r="CP14" s="1240"/>
      <c r="CQ14" s="1240"/>
      <c r="CR14" s="1240"/>
      <c r="CS14" s="1240"/>
      <c r="CT14" s="1240"/>
      <c r="CU14" s="1240"/>
      <c r="CV14" s="1240"/>
      <c r="CW14" s="1240"/>
      <c r="CX14" s="1240"/>
      <c r="CY14" s="1240"/>
      <c r="CZ14" s="1240"/>
      <c r="DA14" s="1240"/>
      <c r="DB14" s="1240"/>
      <c r="DC14" s="1240"/>
      <c r="DD14" s="1240"/>
      <c r="DE14" s="1240"/>
      <c r="DF14" s="1240"/>
      <c r="DG14" s="1240"/>
      <c r="DH14" s="1240"/>
      <c r="DI14" s="1240"/>
      <c r="DJ14" s="1240"/>
      <c r="DK14" s="1240"/>
      <c r="DL14" s="1240"/>
      <c r="DM14" s="1240"/>
      <c r="DN14" s="1240"/>
      <c r="DO14" s="1240"/>
      <c r="DP14" s="1240"/>
      <c r="DQ14" s="1240"/>
      <c r="DR14" s="1240"/>
      <c r="DS14" s="1240"/>
      <c r="DT14" s="1240"/>
      <c r="DU14" s="1240"/>
      <c r="DV14" s="1240"/>
      <c r="DW14" s="1240"/>
      <c r="DX14" s="1240"/>
      <c r="DY14" s="1240"/>
      <c r="DZ14" s="1240"/>
      <c r="EA14" s="1240"/>
      <c r="EB14" s="1240"/>
      <c r="EC14" s="1240"/>
      <c r="ED14" s="1240"/>
      <c r="EE14" s="1240"/>
      <c r="EF14" s="1240"/>
      <c r="EG14" s="1240"/>
      <c r="EH14" s="1240"/>
      <c r="EI14" s="1240"/>
      <c r="EJ14" s="1240"/>
      <c r="EK14" s="1240"/>
      <c r="EL14" s="1240"/>
      <c r="EM14" s="1240"/>
      <c r="EN14" s="1240"/>
      <c r="EO14" s="1240"/>
      <c r="EP14" s="1240"/>
      <c r="EQ14" s="1240"/>
      <c r="ER14" s="1240"/>
      <c r="ES14" s="1240"/>
      <c r="ET14" s="1240"/>
      <c r="EU14" s="1240"/>
      <c r="EV14" s="1240"/>
      <c r="EW14" s="1240"/>
      <c r="EX14" s="1240"/>
      <c r="EY14" s="1240"/>
      <c r="EZ14" s="1240"/>
      <c r="FA14" s="1240"/>
      <c r="FB14" s="1240"/>
      <c r="FC14" s="1240"/>
      <c r="FD14" s="1240"/>
      <c r="FE14" s="1240"/>
      <c r="FF14" s="1240"/>
      <c r="FG14" s="1240"/>
      <c r="FH14" s="1240"/>
      <c r="FI14" s="1240"/>
      <c r="FJ14" s="1240"/>
      <c r="FK14" s="1240"/>
      <c r="FL14" s="1240"/>
      <c r="FM14" s="1240"/>
      <c r="FN14" s="1240"/>
      <c r="FO14" s="1240"/>
      <c r="FP14" s="1240"/>
      <c r="FQ14" s="1240"/>
      <c r="FR14" s="1240"/>
      <c r="FS14" s="1240"/>
      <c r="FT14" s="1240"/>
      <c r="FU14" s="1240"/>
      <c r="FV14" s="1240"/>
      <c r="FW14" s="1240"/>
      <c r="FX14" s="1240"/>
      <c r="FY14" s="1240"/>
      <c r="FZ14" s="1240"/>
      <c r="GA14" s="1240"/>
      <c r="GB14" s="1240"/>
      <c r="GC14" s="1240"/>
      <c r="GD14" s="1240"/>
      <c r="GE14" s="1240"/>
      <c r="GF14" s="1240"/>
      <c r="GG14" s="1240"/>
      <c r="GH14" s="1240"/>
      <c r="GI14" s="1240"/>
      <c r="GJ14" s="1240"/>
      <c r="GK14" s="1240"/>
      <c r="GL14" s="1240"/>
      <c r="GM14" s="1240"/>
      <c r="GN14" s="1240"/>
      <c r="GO14" s="1240"/>
      <c r="GP14" s="1240"/>
      <c r="GQ14" s="1240"/>
      <c r="GR14" s="1240"/>
      <c r="GS14" s="1240"/>
      <c r="GT14" s="1240"/>
      <c r="GU14" s="1240"/>
      <c r="GV14" s="1240"/>
      <c r="GW14" s="1240"/>
      <c r="GX14" s="1240"/>
      <c r="GY14" s="1240"/>
      <c r="GZ14" s="1240"/>
      <c r="HA14" s="1240"/>
      <c r="HB14" s="1240"/>
      <c r="HC14" s="1240"/>
      <c r="HD14" s="1240"/>
      <c r="HE14" s="1240"/>
      <c r="HF14" s="1240"/>
      <c r="HG14" s="1240"/>
      <c r="HH14" s="1240"/>
      <c r="HI14" s="1240"/>
      <c r="HJ14" s="1240"/>
      <c r="HK14" s="1240"/>
      <c r="HL14" s="1240"/>
      <c r="HM14" s="1240"/>
      <c r="HN14" s="1240"/>
      <c r="HO14" s="1240"/>
      <c r="HP14" s="1240"/>
      <c r="HQ14" s="1240"/>
      <c r="HR14" s="1240"/>
      <c r="HS14" s="1240"/>
      <c r="HT14" s="1240"/>
      <c r="HU14" s="1240"/>
      <c r="HV14" s="1240"/>
      <c r="HW14" s="1240"/>
      <c r="HX14" s="1240"/>
      <c r="HY14" s="1240"/>
      <c r="HZ14" s="1240"/>
      <c r="IA14" s="1240"/>
      <c r="IB14" s="1240"/>
      <c r="IC14" s="1240"/>
    </row>
    <row r="15" spans="1:237" ht="15.75" x14ac:dyDescent="0.2">
      <c r="A15">
        <v>3</v>
      </c>
      <c r="B15">
        <v>3</v>
      </c>
      <c r="C15" s="1234" t="s">
        <v>135</v>
      </c>
      <c r="D15" s="1298" t="s">
        <v>43</v>
      </c>
      <c r="E15" s="1235"/>
      <c r="F15" s="32">
        <v>1</v>
      </c>
      <c r="G15" s="32"/>
      <c r="H15" s="465"/>
      <c r="I15" s="676">
        <v>3</v>
      </c>
      <c r="J15" s="85">
        <f>I15*30</f>
        <v>90</v>
      </c>
      <c r="K15" s="265">
        <f>L15+N15</f>
        <v>30</v>
      </c>
      <c r="L15" s="85">
        <v>20</v>
      </c>
      <c r="M15" s="32"/>
      <c r="N15" s="32">
        <v>10</v>
      </c>
      <c r="O15" s="470">
        <f t="shared" si="1"/>
        <v>60</v>
      </c>
      <c r="P15" s="159">
        <v>2</v>
      </c>
      <c r="Q15" s="15"/>
      <c r="R15" s="262"/>
      <c r="S15" s="159"/>
      <c r="T15" s="156"/>
      <c r="U15" s="160"/>
      <c r="V15" s="177"/>
      <c r="W15" s="175"/>
      <c r="X15" s="176"/>
      <c r="Y15" s="177"/>
      <c r="Z15" s="175"/>
      <c r="AA15" s="176" t="s">
        <v>63</v>
      </c>
      <c r="AB15" s="1186"/>
      <c r="AC15" s="1233"/>
      <c r="AD15" s="1233"/>
      <c r="AE15" s="1233"/>
      <c r="AF15" s="1233"/>
      <c r="AG15" s="1233"/>
      <c r="AH15" s="1233"/>
      <c r="AI15" s="1233"/>
      <c r="AJ15" s="1233"/>
      <c r="AK15" s="1233"/>
      <c r="AL15" s="1233"/>
      <c r="AM15" s="1233"/>
      <c r="AN15" s="1233"/>
      <c r="AO15" s="1233"/>
      <c r="AP15" s="1233"/>
      <c r="AQ15" s="1233"/>
      <c r="AR15" s="1233"/>
      <c r="AS15" s="1233"/>
      <c r="AT15" s="1233"/>
      <c r="AU15" s="1233"/>
      <c r="AV15" s="1233"/>
      <c r="AW15" s="1233"/>
      <c r="AX15">
        <f t="shared" si="2"/>
        <v>0.33333333333333331</v>
      </c>
      <c r="AY15" s="1233"/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</row>
    <row r="16" spans="1:237" ht="15.75" x14ac:dyDescent="0.2">
      <c r="A16">
        <v>4</v>
      </c>
      <c r="B16">
        <v>4</v>
      </c>
      <c r="C16" s="1207" t="s">
        <v>485</v>
      </c>
      <c r="D16" s="1165" t="s">
        <v>222</v>
      </c>
      <c r="E16" s="464"/>
      <c r="F16" s="80">
        <v>1</v>
      </c>
      <c r="G16" s="184"/>
      <c r="H16" s="185"/>
      <c r="I16" s="1197">
        <v>3.5</v>
      </c>
      <c r="J16" s="15">
        <f>PRODUCT(I16,30)</f>
        <v>105</v>
      </c>
      <c r="K16" s="23">
        <v>30</v>
      </c>
      <c r="L16" s="34">
        <v>15</v>
      </c>
      <c r="M16" s="11">
        <v>30</v>
      </c>
      <c r="N16" s="11"/>
      <c r="O16" s="262">
        <f t="shared" si="1"/>
        <v>75</v>
      </c>
      <c r="P16" s="159">
        <v>3</v>
      </c>
      <c r="Q16" s="156"/>
      <c r="R16" s="160"/>
      <c r="S16" s="159"/>
      <c r="T16" s="156"/>
      <c r="U16" s="160"/>
      <c r="V16" s="159"/>
      <c r="W16" s="156"/>
      <c r="X16" s="160"/>
      <c r="Y16" s="159"/>
      <c r="Z16" s="156"/>
      <c r="AA16" s="160" t="s">
        <v>63</v>
      </c>
      <c r="AC16" s="1191"/>
      <c r="AD16" s="1191"/>
      <c r="AE16" s="1191"/>
      <c r="AF16" s="1191"/>
      <c r="AG16" s="1191"/>
      <c r="AH16" s="1191"/>
      <c r="AI16" s="1191"/>
      <c r="AJ16" s="1191"/>
      <c r="AK16" s="1191"/>
      <c r="AL16" s="1191"/>
      <c r="AM16" s="1191"/>
      <c r="AN16" s="1191"/>
      <c r="AO16" s="1191"/>
      <c r="AP16" s="1191"/>
      <c r="AQ16" s="1191"/>
      <c r="AR16" s="1191"/>
      <c r="AS16" s="1191"/>
      <c r="AT16" s="1191"/>
      <c r="AU16" s="1191"/>
      <c r="AV16" s="1191"/>
      <c r="AW16" s="1191"/>
      <c r="AX16">
        <f t="shared" si="2"/>
        <v>0.2857142857142857</v>
      </c>
      <c r="AY16" s="1191"/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</row>
    <row r="17" spans="1:237" ht="15.75" x14ac:dyDescent="0.2">
      <c r="A17">
        <v>5</v>
      </c>
      <c r="B17">
        <v>5</v>
      </c>
      <c r="C17" s="1207" t="s">
        <v>533</v>
      </c>
      <c r="D17" s="1165" t="s">
        <v>303</v>
      </c>
      <c r="E17" s="464"/>
      <c r="F17" s="80">
        <v>1</v>
      </c>
      <c r="G17" s="184"/>
      <c r="H17" s="185"/>
      <c r="I17" s="1197">
        <v>6</v>
      </c>
      <c r="J17" s="15">
        <f t="shared" ref="J17:J18" si="3">PRODUCT(I17,30)</f>
        <v>180</v>
      </c>
      <c r="K17" s="23">
        <f>L17+N17</f>
        <v>90</v>
      </c>
      <c r="L17" s="34">
        <v>45</v>
      </c>
      <c r="M17" s="11"/>
      <c r="N17" s="11">
        <v>45</v>
      </c>
      <c r="O17" s="262">
        <f>J17-K17</f>
        <v>90</v>
      </c>
      <c r="P17" s="159">
        <v>6</v>
      </c>
      <c r="Q17" s="156"/>
      <c r="R17" s="160"/>
      <c r="S17" s="159"/>
      <c r="T17" s="156"/>
      <c r="U17" s="160"/>
      <c r="V17" s="159"/>
      <c r="W17" s="156"/>
      <c r="X17" s="160"/>
      <c r="Y17" s="159"/>
      <c r="Z17" s="156"/>
      <c r="AA17" s="160" t="s">
        <v>63</v>
      </c>
      <c r="AC17" s="1191"/>
      <c r="AD17" s="1191"/>
      <c r="AE17" s="1191"/>
      <c r="AF17" s="1191"/>
      <c r="AG17" s="1191"/>
      <c r="AH17" s="1191"/>
      <c r="AI17" s="1191"/>
      <c r="AJ17" s="1191"/>
      <c r="AK17" s="1191"/>
      <c r="AL17" s="1191"/>
      <c r="AM17" s="1191"/>
      <c r="AN17" s="1191"/>
      <c r="AO17" s="1191"/>
      <c r="AP17" s="1191"/>
      <c r="AQ17" s="1191"/>
      <c r="AR17" s="1191"/>
      <c r="AS17" s="1191"/>
      <c r="AT17" s="1191"/>
      <c r="AU17" s="1191"/>
      <c r="AV17" s="1191"/>
      <c r="AW17" s="1191"/>
      <c r="AX17">
        <f t="shared" si="2"/>
        <v>0.5</v>
      </c>
      <c r="AY17" s="1191"/>
      <c r="AZ17" s="1191"/>
      <c r="BA17" s="1191"/>
      <c r="BB17" s="1191"/>
      <c r="BC17" s="1191"/>
      <c r="BD17" s="1191"/>
      <c r="BE17" s="1191"/>
      <c r="BF17" s="1191"/>
      <c r="BG17" s="1191"/>
      <c r="BH17" s="1191"/>
      <c r="BI17" s="1191"/>
      <c r="BJ17" s="1191"/>
      <c r="BK17" s="1191"/>
      <c r="BL17" s="1191"/>
      <c r="BM17" s="1191"/>
      <c r="BN17" s="1191"/>
      <c r="BO17" s="1191"/>
      <c r="BP17" s="1191"/>
      <c r="BQ17" s="1191"/>
      <c r="BR17" s="1191"/>
      <c r="BS17" s="1191"/>
      <c r="BT17" s="1191"/>
      <c r="BU17" s="1191"/>
      <c r="BV17" s="1191"/>
      <c r="BW17" s="1191"/>
      <c r="BX17" s="1191"/>
      <c r="BY17" s="1191"/>
      <c r="BZ17" s="1191"/>
      <c r="CA17" s="1191"/>
      <c r="CB17" s="1191"/>
      <c r="CC17" s="1191"/>
      <c r="CD17" s="1191"/>
      <c r="CE17" s="1191"/>
      <c r="CF17" s="1191"/>
      <c r="CG17" s="1191"/>
      <c r="CH17" s="1191"/>
      <c r="CI17" s="1191"/>
      <c r="CJ17" s="1191"/>
      <c r="CK17" s="1191"/>
      <c r="CL17" s="1191"/>
      <c r="CM17" s="1191"/>
      <c r="CN17" s="1191"/>
      <c r="CO17" s="1191"/>
      <c r="CP17" s="1191"/>
      <c r="CQ17" s="1191"/>
      <c r="CR17" s="1191"/>
      <c r="CS17" s="1191"/>
      <c r="CT17" s="1191"/>
      <c r="CU17" s="1191"/>
      <c r="CV17" s="1191"/>
      <c r="CW17" s="1191"/>
      <c r="CX17" s="1191"/>
      <c r="CY17" s="1191"/>
      <c r="CZ17" s="1191"/>
      <c r="DA17" s="1191"/>
      <c r="DB17" s="1191"/>
      <c r="DC17" s="1191"/>
      <c r="DD17" s="1191"/>
      <c r="DE17" s="1191"/>
      <c r="DF17" s="1191"/>
      <c r="DG17" s="1191"/>
      <c r="DH17" s="1191"/>
      <c r="DI17" s="1191"/>
      <c r="DJ17" s="1191"/>
      <c r="DK17" s="1191"/>
      <c r="DL17" s="1191"/>
      <c r="DM17" s="1191"/>
      <c r="DN17" s="1191"/>
      <c r="DO17" s="1191"/>
      <c r="DP17" s="1191"/>
      <c r="DQ17" s="1191"/>
      <c r="DR17" s="1191"/>
      <c r="DS17" s="1191"/>
      <c r="DT17" s="1191"/>
      <c r="DU17" s="1191"/>
      <c r="DV17" s="1191"/>
      <c r="DW17" s="1191"/>
      <c r="DX17" s="1191"/>
      <c r="DY17" s="1191"/>
      <c r="DZ17" s="1191"/>
      <c r="EA17" s="1191"/>
      <c r="EB17" s="1191"/>
      <c r="EC17" s="1191"/>
      <c r="ED17" s="1191"/>
      <c r="EE17" s="1191"/>
      <c r="EF17" s="1191"/>
      <c r="EG17" s="1191"/>
      <c r="EH17" s="1191"/>
      <c r="EI17" s="1191"/>
      <c r="EJ17" s="1191"/>
      <c r="EK17" s="1191"/>
      <c r="EL17" s="1191"/>
      <c r="EM17" s="1191"/>
      <c r="EN17" s="1191"/>
      <c r="EO17" s="1191"/>
      <c r="EP17" s="1191"/>
      <c r="EQ17" s="1191"/>
      <c r="ER17" s="1191"/>
      <c r="ES17" s="1191"/>
      <c r="ET17" s="1191"/>
      <c r="EU17" s="1191"/>
      <c r="EV17" s="1191"/>
      <c r="EW17" s="1191"/>
      <c r="EX17" s="1191"/>
      <c r="EY17" s="1191"/>
      <c r="EZ17" s="1191"/>
      <c r="FA17" s="1191"/>
      <c r="FB17" s="1191"/>
      <c r="FC17" s="1191"/>
      <c r="FD17" s="1191"/>
      <c r="FE17" s="1191"/>
      <c r="FF17" s="1191"/>
      <c r="FG17" s="1191"/>
      <c r="FH17" s="1191"/>
      <c r="FI17" s="1191"/>
      <c r="FJ17" s="1191"/>
      <c r="FK17" s="1191"/>
      <c r="FL17" s="1191"/>
      <c r="FM17" s="1191"/>
      <c r="FN17" s="1191"/>
      <c r="FO17" s="1191"/>
      <c r="FP17" s="1191"/>
      <c r="FQ17" s="1191"/>
      <c r="FR17" s="1191"/>
      <c r="FS17" s="1191"/>
      <c r="FT17" s="1191"/>
      <c r="FU17" s="1191"/>
      <c r="FV17" s="1191"/>
      <c r="FW17" s="1191"/>
      <c r="FX17" s="1191"/>
      <c r="FY17" s="1191"/>
      <c r="FZ17" s="1191"/>
      <c r="GA17" s="1191"/>
      <c r="GB17" s="1191"/>
      <c r="GC17" s="1191"/>
      <c r="GD17" s="1191"/>
      <c r="GE17" s="1191"/>
      <c r="GF17" s="1191"/>
      <c r="GG17" s="1191"/>
      <c r="GH17" s="1191"/>
      <c r="GI17" s="1191"/>
      <c r="GJ17" s="1191"/>
      <c r="GK17" s="1191"/>
      <c r="GL17" s="1191"/>
      <c r="GM17" s="1191"/>
      <c r="GN17" s="1191"/>
      <c r="GO17" s="1191"/>
      <c r="GP17" s="1191"/>
      <c r="GQ17" s="1191"/>
      <c r="GR17" s="1191"/>
      <c r="GS17" s="1191"/>
      <c r="GT17" s="1191"/>
      <c r="GU17" s="1191"/>
      <c r="GV17" s="1191"/>
      <c r="GW17" s="1191"/>
      <c r="GX17" s="1191"/>
      <c r="GY17" s="1191"/>
      <c r="GZ17" s="1191"/>
      <c r="HA17" s="1191"/>
      <c r="HB17" s="1191"/>
      <c r="HC17" s="1191"/>
      <c r="HD17" s="1191"/>
      <c r="HE17" s="1191"/>
      <c r="HF17" s="1191"/>
      <c r="HG17" s="1191"/>
      <c r="HH17" s="1191"/>
      <c r="HI17" s="1191"/>
      <c r="HJ17" s="1191"/>
      <c r="HK17" s="1191"/>
      <c r="HL17" s="1191"/>
      <c r="HM17" s="1191"/>
      <c r="HN17" s="1191"/>
      <c r="HO17" s="1191"/>
      <c r="HP17" s="1191"/>
      <c r="HQ17" s="1191"/>
      <c r="HR17" s="1191"/>
      <c r="HS17" s="1191"/>
      <c r="HT17" s="1191"/>
      <c r="HU17" s="1191"/>
      <c r="HV17" s="1191"/>
      <c r="HW17" s="1191"/>
      <c r="HX17" s="1191"/>
      <c r="HY17" s="1191"/>
      <c r="HZ17" s="1191"/>
      <c r="IA17" s="1191"/>
      <c r="IB17" s="1191"/>
      <c r="IC17" s="1191"/>
    </row>
    <row r="18" spans="1:237" ht="15.75" x14ac:dyDescent="0.2">
      <c r="A18">
        <v>6</v>
      </c>
      <c r="B18">
        <v>6</v>
      </c>
      <c r="C18" s="1207" t="s">
        <v>548</v>
      </c>
      <c r="D18" s="1165" t="s">
        <v>77</v>
      </c>
      <c r="E18" s="464">
        <v>1</v>
      </c>
      <c r="F18" s="80"/>
      <c r="G18" s="80"/>
      <c r="H18" s="470"/>
      <c r="I18" s="1197">
        <v>3</v>
      </c>
      <c r="J18" s="15">
        <f t="shared" si="3"/>
        <v>90</v>
      </c>
      <c r="K18" s="23">
        <f>SUM(L18+M18+N18)</f>
        <v>60</v>
      </c>
      <c r="L18" s="34">
        <v>30</v>
      </c>
      <c r="M18" s="11"/>
      <c r="N18" s="11">
        <v>30</v>
      </c>
      <c r="O18" s="30">
        <f>J18-K18</f>
        <v>30</v>
      </c>
      <c r="P18" s="159">
        <v>4</v>
      </c>
      <c r="Q18" s="156"/>
      <c r="R18" s="160"/>
      <c r="S18" s="159"/>
      <c r="T18" s="156"/>
      <c r="U18" s="160"/>
      <c r="V18" s="159"/>
      <c r="W18" s="156"/>
      <c r="X18" s="160"/>
      <c r="Y18" s="159"/>
      <c r="Z18" s="156"/>
      <c r="AA18" s="160" t="s">
        <v>63</v>
      </c>
      <c r="AB18" s="1186"/>
      <c r="AC18" s="1233"/>
      <c r="AD18" s="1233"/>
      <c r="AE18" s="1233"/>
      <c r="AF18" s="1233"/>
      <c r="AG18" s="1233"/>
      <c r="AH18" s="1233"/>
      <c r="AI18" s="1233"/>
      <c r="AJ18" s="1233"/>
      <c r="AK18" s="1233"/>
      <c r="AL18" s="1233"/>
      <c r="AM18" s="1233"/>
      <c r="AN18" s="1233"/>
      <c r="AO18" s="1233"/>
      <c r="AP18" s="1233"/>
      <c r="AQ18" s="1233"/>
      <c r="AR18" s="1233"/>
      <c r="AS18" s="1233"/>
      <c r="AT18" s="1233"/>
      <c r="AU18" s="1233"/>
      <c r="AV18" s="1233"/>
      <c r="AW18" s="1233"/>
      <c r="AX18">
        <f t="shared" si="2"/>
        <v>0.66666666666666663</v>
      </c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</row>
    <row r="19" spans="1:237" ht="16.5" thickBot="1" x14ac:dyDescent="0.25">
      <c r="A19">
        <v>7</v>
      </c>
      <c r="B19">
        <v>7</v>
      </c>
      <c r="C19" s="1257" t="s">
        <v>651</v>
      </c>
      <c r="D19" s="1531" t="s">
        <v>46</v>
      </c>
      <c r="E19" s="1258">
        <v>1</v>
      </c>
      <c r="F19" s="1259"/>
      <c r="G19" s="1259"/>
      <c r="H19" s="1400"/>
      <c r="I19" s="1305">
        <v>7.5</v>
      </c>
      <c r="J19" s="1259">
        <f>PRODUCT(I19,30)</f>
        <v>225</v>
      </c>
      <c r="K19" s="1532">
        <f>SUM(L19+M19+N19)</f>
        <v>75</v>
      </c>
      <c r="L19" s="1533">
        <v>45</v>
      </c>
      <c r="M19" s="1534">
        <v>15</v>
      </c>
      <c r="N19" s="1534">
        <v>15</v>
      </c>
      <c r="O19" s="1400">
        <f>J19-K19</f>
        <v>150</v>
      </c>
      <c r="P19" s="1535">
        <v>5</v>
      </c>
      <c r="Q19" s="1536"/>
      <c r="R19" s="1537"/>
      <c r="S19" s="1535"/>
      <c r="T19" s="1536"/>
      <c r="U19" s="1537"/>
      <c r="V19" s="1535"/>
      <c r="W19" s="1536"/>
      <c r="X19" s="1537"/>
      <c r="Y19" s="1535"/>
      <c r="Z19" s="1536"/>
      <c r="AA19" s="1246" t="s">
        <v>63</v>
      </c>
      <c r="AB19" s="1186">
        <v>0.33333333333333331</v>
      </c>
      <c r="AC19" s="1233"/>
      <c r="AD19" s="1233"/>
      <c r="AE19" s="1233"/>
      <c r="AF19" s="1233"/>
      <c r="AG19" s="1233"/>
      <c r="AH19" s="1233"/>
      <c r="AI19" s="1233"/>
      <c r="AJ19" s="1233"/>
      <c r="AK19" s="1233"/>
      <c r="AL19" s="1233"/>
      <c r="AM19" s="1233"/>
      <c r="AN19" s="1233"/>
      <c r="AO19" s="1233"/>
      <c r="AP19" s="1233"/>
      <c r="AQ19" s="1233"/>
      <c r="AR19" s="1233"/>
      <c r="AS19" s="1233"/>
      <c r="AT19" s="1233"/>
      <c r="AU19" s="1233"/>
      <c r="AV19" s="1233"/>
      <c r="AW19" s="1233"/>
      <c r="AX19">
        <f t="shared" si="2"/>
        <v>0.33333333333333331</v>
      </c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</row>
    <row r="20" spans="1:237" ht="15.75" x14ac:dyDescent="0.25">
      <c r="D20" s="1" t="s">
        <v>663</v>
      </c>
      <c r="I20" s="593">
        <f>SUM(I13:I19)</f>
        <v>28</v>
      </c>
      <c r="P20">
        <f>SUM(P13:P19)</f>
        <v>24</v>
      </c>
    </row>
    <row r="22" spans="1:237" ht="31.5" x14ac:dyDescent="0.2">
      <c r="A22">
        <v>1</v>
      </c>
      <c r="B22">
        <v>1</v>
      </c>
      <c r="C22" s="1207" t="s">
        <v>137</v>
      </c>
      <c r="D22" s="1518" t="s">
        <v>33</v>
      </c>
      <c r="E22" s="464"/>
      <c r="F22" s="663"/>
      <c r="G22" s="663"/>
      <c r="H22" s="1519"/>
      <c r="I22" s="171">
        <v>1.5</v>
      </c>
      <c r="J22" s="15">
        <f t="shared" ref="J22" si="4">I22*30</f>
        <v>45</v>
      </c>
      <c r="K22" s="33">
        <f t="shared" ref="K22" si="5">L22+M22+N22</f>
        <v>18</v>
      </c>
      <c r="L22" s="15"/>
      <c r="M22" s="15"/>
      <c r="N22" s="15">
        <v>18</v>
      </c>
      <c r="O22" s="262">
        <f t="shared" ref="O22:O23" si="6">J22-K22</f>
        <v>27</v>
      </c>
      <c r="P22" s="261"/>
      <c r="Q22" s="15">
        <v>2</v>
      </c>
      <c r="R22" s="262"/>
      <c r="S22" s="261"/>
      <c r="T22" s="15"/>
      <c r="U22" s="262"/>
      <c r="V22" s="159"/>
      <c r="W22" s="15"/>
      <c r="X22" s="262"/>
      <c r="Y22" s="261"/>
      <c r="Z22" s="15"/>
      <c r="AA22" s="262"/>
      <c r="AX22">
        <f t="shared" si="2"/>
        <v>0.4</v>
      </c>
    </row>
    <row r="23" spans="1:237" ht="15.75" x14ac:dyDescent="0.2">
      <c r="A23">
        <v>4</v>
      </c>
      <c r="B23">
        <v>2</v>
      </c>
      <c r="C23" s="1207" t="s">
        <v>486</v>
      </c>
      <c r="D23" s="1165" t="s">
        <v>222</v>
      </c>
      <c r="E23" s="464"/>
      <c r="F23" s="80"/>
      <c r="G23" s="184"/>
      <c r="H23" s="185"/>
      <c r="I23" s="1197">
        <v>2</v>
      </c>
      <c r="J23" s="15">
        <f t="shared" ref="J23:J25" si="7">PRODUCT(I23,30)</f>
        <v>60</v>
      </c>
      <c r="K23" s="23">
        <f>SUM(L23+M23+N23)</f>
        <v>27</v>
      </c>
      <c r="L23" s="34">
        <v>9</v>
      </c>
      <c r="M23" s="11">
        <v>18</v>
      </c>
      <c r="N23" s="11"/>
      <c r="O23" s="262">
        <f t="shared" si="6"/>
        <v>33</v>
      </c>
      <c r="P23" s="159"/>
      <c r="Q23" s="156">
        <v>3</v>
      </c>
      <c r="R23" s="160"/>
      <c r="S23" s="159"/>
      <c r="T23" s="156"/>
      <c r="U23" s="160"/>
      <c r="V23" s="159"/>
      <c r="W23" s="156"/>
      <c r="X23" s="160"/>
      <c r="Y23" s="159"/>
      <c r="Z23" s="156"/>
      <c r="AA23" s="160" t="s">
        <v>63</v>
      </c>
      <c r="AC23" s="1191"/>
      <c r="AD23" s="1191"/>
      <c r="AE23" s="1191"/>
      <c r="AF23" s="1191"/>
      <c r="AG23" s="1191"/>
      <c r="AH23" s="1191"/>
      <c r="AI23" s="1191"/>
      <c r="AJ23" s="1191"/>
      <c r="AK23" s="1191"/>
      <c r="AL23" s="1191"/>
      <c r="AM23" s="1191"/>
      <c r="AN23" s="1191"/>
      <c r="AO23" s="1191"/>
      <c r="AP23" s="1191"/>
      <c r="AQ23" s="1191"/>
      <c r="AR23" s="1191"/>
      <c r="AS23" s="1191"/>
      <c r="AT23" s="1191"/>
      <c r="AU23" s="1191"/>
      <c r="AV23" s="1191"/>
      <c r="AW23" s="1191"/>
      <c r="AX23">
        <f t="shared" si="2"/>
        <v>0.45</v>
      </c>
      <c r="AY23" s="1191"/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</row>
    <row r="24" spans="1:237" ht="15.75" x14ac:dyDescent="0.2">
      <c r="A24">
        <v>5</v>
      </c>
      <c r="B24">
        <v>3</v>
      </c>
      <c r="C24" s="1207" t="s">
        <v>534</v>
      </c>
      <c r="D24" s="1165" t="s">
        <v>303</v>
      </c>
      <c r="E24" s="464"/>
      <c r="F24" s="80"/>
      <c r="G24" s="184"/>
      <c r="H24" s="185"/>
      <c r="I24" s="1197">
        <v>3.5</v>
      </c>
      <c r="J24" s="15">
        <f t="shared" si="7"/>
        <v>105</v>
      </c>
      <c r="K24" s="23">
        <f>SUM(L24+M24+N24)</f>
        <v>54</v>
      </c>
      <c r="L24" s="34">
        <v>27</v>
      </c>
      <c r="M24" s="11"/>
      <c r="N24" s="11">
        <v>27</v>
      </c>
      <c r="O24" s="262">
        <f>J24-K24</f>
        <v>51</v>
      </c>
      <c r="P24" s="159"/>
      <c r="Q24" s="156">
        <v>6</v>
      </c>
      <c r="R24" s="160"/>
      <c r="S24" s="159"/>
      <c r="T24" s="156"/>
      <c r="U24" s="160"/>
      <c r="V24" s="159"/>
      <c r="W24" s="156"/>
      <c r="X24" s="160"/>
      <c r="Y24" s="159"/>
      <c r="Z24" s="156"/>
      <c r="AA24" s="160" t="s">
        <v>63</v>
      </c>
      <c r="AC24" s="1191"/>
      <c r="AD24" s="1191"/>
      <c r="AE24" s="1191"/>
      <c r="AF24" s="1191"/>
      <c r="AG24" s="1191"/>
      <c r="AH24" s="1191"/>
      <c r="AI24" s="1191"/>
      <c r="AJ24" s="1191"/>
      <c r="AK24" s="1191"/>
      <c r="AL24" s="1191"/>
      <c r="AM24" s="1191"/>
      <c r="AN24" s="1191"/>
      <c r="AO24" s="1191"/>
      <c r="AP24" s="1191"/>
      <c r="AQ24" s="1191"/>
      <c r="AR24" s="1191"/>
      <c r="AS24" s="1191"/>
      <c r="AT24" s="1191"/>
      <c r="AU24" s="1191"/>
      <c r="AV24" s="1191"/>
      <c r="AW24" s="1191"/>
      <c r="AX24">
        <f t="shared" si="2"/>
        <v>0.51428571428571423</v>
      </c>
      <c r="AY24" s="1191"/>
      <c r="AZ24" s="1191"/>
      <c r="BA24" s="1191"/>
      <c r="BB24" s="1191"/>
      <c r="BC24" s="1191"/>
      <c r="BD24" s="1191"/>
      <c r="BE24" s="1191"/>
      <c r="BF24" s="1191"/>
      <c r="BG24" s="1191"/>
      <c r="BH24" s="1191"/>
      <c r="BI24" s="1191"/>
      <c r="BJ24" s="1191"/>
      <c r="BK24" s="1191"/>
      <c r="BL24" s="1191"/>
      <c r="BM24" s="1191"/>
      <c r="BN24" s="1191"/>
      <c r="BO24" s="1191"/>
      <c r="BP24" s="1191"/>
      <c r="BQ24" s="1191"/>
      <c r="BR24" s="1191"/>
      <c r="BS24" s="1191"/>
      <c r="BT24" s="1191"/>
      <c r="BU24" s="1191"/>
      <c r="BV24" s="1191"/>
      <c r="BW24" s="1191"/>
      <c r="BX24" s="1191"/>
      <c r="BY24" s="1191"/>
      <c r="BZ24" s="1191"/>
      <c r="CA24" s="1191"/>
      <c r="CB24" s="1191"/>
      <c r="CC24" s="1191"/>
      <c r="CD24" s="1191"/>
      <c r="CE24" s="1191"/>
      <c r="CF24" s="1191"/>
      <c r="CG24" s="1191"/>
      <c r="CH24" s="1191"/>
      <c r="CI24" s="1191"/>
      <c r="CJ24" s="1191"/>
      <c r="CK24" s="1191"/>
      <c r="CL24" s="1191"/>
      <c r="CM24" s="1191"/>
      <c r="CN24" s="1191"/>
      <c r="CO24" s="1191"/>
      <c r="CP24" s="1191"/>
      <c r="CQ24" s="1191"/>
      <c r="CR24" s="1191"/>
      <c r="CS24" s="1191"/>
      <c r="CT24" s="1191"/>
      <c r="CU24" s="1191"/>
      <c r="CV24" s="1191"/>
      <c r="CW24" s="1191"/>
      <c r="CX24" s="1191"/>
      <c r="CY24" s="1191"/>
      <c r="CZ24" s="1191"/>
      <c r="DA24" s="1191"/>
      <c r="DB24" s="1191"/>
      <c r="DC24" s="1191"/>
      <c r="DD24" s="1191"/>
      <c r="DE24" s="1191"/>
      <c r="DF24" s="1191"/>
      <c r="DG24" s="1191"/>
      <c r="DH24" s="1191"/>
      <c r="DI24" s="1191"/>
      <c r="DJ24" s="1191"/>
      <c r="DK24" s="1191"/>
      <c r="DL24" s="1191"/>
      <c r="DM24" s="1191"/>
      <c r="DN24" s="1191"/>
      <c r="DO24" s="1191"/>
      <c r="DP24" s="1191"/>
      <c r="DQ24" s="1191"/>
      <c r="DR24" s="1191"/>
      <c r="DS24" s="1191"/>
      <c r="DT24" s="1191"/>
      <c r="DU24" s="1191"/>
      <c r="DV24" s="1191"/>
      <c r="DW24" s="1191"/>
      <c r="DX24" s="1191"/>
      <c r="DY24" s="1191"/>
      <c r="DZ24" s="1191"/>
      <c r="EA24" s="1191"/>
      <c r="EB24" s="1191"/>
      <c r="EC24" s="1191"/>
      <c r="ED24" s="1191"/>
      <c r="EE24" s="1191"/>
      <c r="EF24" s="1191"/>
      <c r="EG24" s="1191"/>
      <c r="EH24" s="1191"/>
      <c r="EI24" s="1191"/>
      <c r="EJ24" s="1191"/>
      <c r="EK24" s="1191"/>
      <c r="EL24" s="1191"/>
      <c r="EM24" s="1191"/>
      <c r="EN24" s="1191"/>
      <c r="EO24" s="1191"/>
      <c r="EP24" s="1191"/>
      <c r="EQ24" s="1191"/>
      <c r="ER24" s="1191"/>
      <c r="ES24" s="1191"/>
      <c r="ET24" s="1191"/>
      <c r="EU24" s="1191"/>
      <c r="EV24" s="1191"/>
      <c r="EW24" s="1191"/>
      <c r="EX24" s="1191"/>
      <c r="EY24" s="1191"/>
      <c r="EZ24" s="1191"/>
      <c r="FA24" s="1191"/>
      <c r="FB24" s="1191"/>
      <c r="FC24" s="1191"/>
      <c r="FD24" s="1191"/>
      <c r="FE24" s="1191"/>
      <c r="FF24" s="1191"/>
      <c r="FG24" s="1191"/>
      <c r="FH24" s="1191"/>
      <c r="FI24" s="1191"/>
      <c r="FJ24" s="1191"/>
      <c r="FK24" s="1191"/>
      <c r="FL24" s="1191"/>
      <c r="FM24" s="1191"/>
      <c r="FN24" s="1191"/>
      <c r="FO24" s="1191"/>
      <c r="FP24" s="1191"/>
      <c r="FQ24" s="1191"/>
      <c r="FR24" s="1191"/>
      <c r="FS24" s="1191"/>
      <c r="FT24" s="1191"/>
      <c r="FU24" s="1191"/>
      <c r="FV24" s="1191"/>
      <c r="FW24" s="1191"/>
      <c r="FX24" s="1191"/>
      <c r="FY24" s="1191"/>
      <c r="FZ24" s="1191"/>
      <c r="GA24" s="1191"/>
      <c r="GB24" s="1191"/>
      <c r="GC24" s="1191"/>
      <c r="GD24" s="1191"/>
      <c r="GE24" s="1191"/>
      <c r="GF24" s="1191"/>
      <c r="GG24" s="1191"/>
      <c r="GH24" s="1191"/>
      <c r="GI24" s="1191"/>
      <c r="GJ24" s="1191"/>
      <c r="GK24" s="1191"/>
      <c r="GL24" s="1191"/>
      <c r="GM24" s="1191"/>
      <c r="GN24" s="1191"/>
      <c r="GO24" s="1191"/>
      <c r="GP24" s="1191"/>
      <c r="GQ24" s="1191"/>
      <c r="GR24" s="1191"/>
      <c r="GS24" s="1191"/>
      <c r="GT24" s="1191"/>
      <c r="GU24" s="1191"/>
      <c r="GV24" s="1191"/>
      <c r="GW24" s="1191"/>
      <c r="GX24" s="1191"/>
      <c r="GY24" s="1191"/>
      <c r="GZ24" s="1191"/>
      <c r="HA24" s="1191"/>
      <c r="HB24" s="1191"/>
      <c r="HC24" s="1191"/>
      <c r="HD24" s="1191"/>
      <c r="HE24" s="1191"/>
      <c r="HF24" s="1191"/>
      <c r="HG24" s="1191"/>
      <c r="HH24" s="1191"/>
      <c r="HI24" s="1191"/>
      <c r="HJ24" s="1191"/>
      <c r="HK24" s="1191"/>
      <c r="HL24" s="1191"/>
      <c r="HM24" s="1191"/>
      <c r="HN24" s="1191"/>
      <c r="HO24" s="1191"/>
      <c r="HP24" s="1191"/>
      <c r="HQ24" s="1191"/>
      <c r="HR24" s="1191"/>
      <c r="HS24" s="1191"/>
      <c r="HT24" s="1191"/>
      <c r="HU24" s="1191"/>
      <c r="HV24" s="1191"/>
      <c r="HW24" s="1191"/>
      <c r="HX24" s="1191"/>
      <c r="HY24" s="1191"/>
      <c r="HZ24" s="1191"/>
      <c r="IA24" s="1191"/>
      <c r="IB24" s="1191"/>
      <c r="IC24" s="1191"/>
    </row>
    <row r="25" spans="1:237" ht="15.75" x14ac:dyDescent="0.2">
      <c r="A25">
        <v>6</v>
      </c>
      <c r="B25">
        <v>4</v>
      </c>
      <c r="C25" s="1207" t="s">
        <v>549</v>
      </c>
      <c r="D25" s="1165" t="s">
        <v>77</v>
      </c>
      <c r="E25" s="464"/>
      <c r="F25" s="80"/>
      <c r="G25" s="80"/>
      <c r="H25" s="470"/>
      <c r="I25" s="1197">
        <v>2</v>
      </c>
      <c r="J25" s="15">
        <f t="shared" si="7"/>
        <v>60</v>
      </c>
      <c r="K25" s="23">
        <f>SUM(L25+M25+N25)</f>
        <v>27</v>
      </c>
      <c r="L25" s="34"/>
      <c r="M25" s="11"/>
      <c r="N25" s="11">
        <v>27</v>
      </c>
      <c r="O25" s="262">
        <f>J25-K25</f>
        <v>33</v>
      </c>
      <c r="P25" s="159"/>
      <c r="Q25" s="156">
        <v>3</v>
      </c>
      <c r="R25" s="160"/>
      <c r="S25" s="159"/>
      <c r="T25" s="156"/>
      <c r="U25" s="160"/>
      <c r="V25" s="159"/>
      <c r="W25" s="156"/>
      <c r="X25" s="160"/>
      <c r="Y25" s="159"/>
      <c r="Z25" s="156"/>
      <c r="AA25" s="160" t="s">
        <v>63</v>
      </c>
      <c r="AB25" s="1186"/>
      <c r="AC25" s="1233"/>
      <c r="AD25" s="1233"/>
      <c r="AE25" s="1233"/>
      <c r="AF25" s="1233"/>
      <c r="AG25" s="1233"/>
      <c r="AH25" s="1233"/>
      <c r="AI25" s="1233"/>
      <c r="AJ25" s="1233"/>
      <c r="AK25" s="1233"/>
      <c r="AL25" s="1233"/>
      <c r="AM25" s="1233"/>
      <c r="AN25" s="1233"/>
      <c r="AO25" s="1233"/>
      <c r="AP25" s="1233"/>
      <c r="AQ25" s="1233"/>
      <c r="AR25" s="1233"/>
      <c r="AS25" s="1233"/>
      <c r="AT25" s="1233"/>
      <c r="AU25" s="1233"/>
      <c r="AV25" s="1233"/>
      <c r="AW25" s="1233"/>
      <c r="AX25">
        <f t="shared" si="2"/>
        <v>0.45</v>
      </c>
      <c r="AY25" s="1233"/>
      <c r="AZ25" s="1233"/>
      <c r="BA25" s="1233"/>
      <c r="BB25" s="1233"/>
      <c r="BC25" s="1233"/>
      <c r="BD25" s="1233"/>
      <c r="BE25" s="1233"/>
      <c r="BF25" s="1233"/>
      <c r="BG25" s="1233"/>
      <c r="BH25" s="1233"/>
      <c r="BI25" s="1233"/>
      <c r="BJ25" s="1233"/>
      <c r="BK25" s="1233"/>
      <c r="BL25" s="1233"/>
      <c r="BM25" s="1233"/>
      <c r="BN25" s="1233"/>
      <c r="BO25" s="1233"/>
      <c r="BP25" s="1233"/>
      <c r="BQ25" s="1233"/>
      <c r="BR25" s="1233"/>
      <c r="BS25" s="1233"/>
      <c r="BT25" s="1233"/>
      <c r="BU25" s="1233"/>
      <c r="BV25" s="1233"/>
      <c r="BW25" s="1233"/>
      <c r="BX25" s="1233"/>
      <c r="BY25" s="1233"/>
      <c r="BZ25" s="1233"/>
      <c r="CA25" s="1233"/>
      <c r="CB25" s="1233"/>
      <c r="CC25" s="1233"/>
      <c r="CD25" s="1233"/>
      <c r="CE25" s="1233"/>
      <c r="CF25" s="1233"/>
      <c r="CG25" s="1233"/>
      <c r="CH25" s="1233"/>
      <c r="CI25" s="1233"/>
      <c r="CJ25" s="1233"/>
      <c r="CK25" s="1233"/>
      <c r="CL25" s="1233"/>
      <c r="CM25" s="1233"/>
      <c r="CN25" s="1233"/>
      <c r="CO25" s="1233"/>
      <c r="CP25" s="1233"/>
      <c r="CQ25" s="1233"/>
      <c r="CR25" s="1233"/>
      <c r="CS25" s="1233"/>
      <c r="CT25" s="1233"/>
      <c r="CU25" s="1233"/>
      <c r="CV25" s="1233"/>
      <c r="CW25" s="1233"/>
      <c r="CX25" s="1233"/>
      <c r="CY25" s="1233"/>
      <c r="CZ25" s="1233"/>
      <c r="DA25" s="1233"/>
      <c r="DB25" s="1233"/>
      <c r="DC25" s="1233"/>
      <c r="DD25" s="1233"/>
      <c r="DE25" s="1233"/>
      <c r="DF25" s="1233"/>
      <c r="DG25" s="1233"/>
      <c r="DH25" s="1233"/>
      <c r="DI25" s="1233"/>
      <c r="DJ25" s="1233"/>
      <c r="DK25" s="1233"/>
      <c r="DL25" s="1233"/>
      <c r="DM25" s="1233"/>
      <c r="DN25" s="1233"/>
      <c r="DO25" s="1233"/>
      <c r="DP25" s="1233"/>
      <c r="DQ25" s="1233"/>
      <c r="DR25" s="1233"/>
      <c r="DS25" s="1233"/>
      <c r="DT25" s="1233"/>
      <c r="DU25" s="1233"/>
      <c r="DV25" s="1233"/>
      <c r="DW25" s="1233"/>
      <c r="DX25" s="1233"/>
      <c r="DY25" s="1233"/>
      <c r="DZ25" s="1233"/>
      <c r="EA25" s="1233"/>
      <c r="EB25" s="1233"/>
      <c r="EC25" s="1233"/>
      <c r="ED25" s="1233"/>
      <c r="EE25" s="1233"/>
      <c r="EF25" s="1233"/>
      <c r="EG25" s="1233"/>
      <c r="EH25" s="1233"/>
      <c r="EI25" s="1233"/>
      <c r="EJ25" s="1233"/>
      <c r="EK25" s="1233"/>
      <c r="EL25" s="1233"/>
      <c r="EM25" s="1233"/>
      <c r="EN25" s="1233"/>
      <c r="EO25" s="1233"/>
      <c r="EP25" s="1233"/>
      <c r="EQ25" s="1233"/>
      <c r="ER25" s="1233"/>
      <c r="ES25" s="1233"/>
      <c r="ET25" s="1233"/>
      <c r="EU25" s="1233"/>
      <c r="EV25" s="1233"/>
      <c r="EW25" s="1233"/>
      <c r="EX25" s="1233"/>
      <c r="EY25" s="1233"/>
      <c r="EZ25" s="1233"/>
      <c r="FA25" s="1233"/>
      <c r="FB25" s="1233"/>
      <c r="FC25" s="1233"/>
      <c r="FD25" s="1233"/>
      <c r="FE25" s="1233"/>
      <c r="FF25" s="1233"/>
      <c r="FG25" s="1233"/>
      <c r="FH25" s="1233"/>
      <c r="FI25" s="1233"/>
      <c r="FJ25" s="1233"/>
      <c r="FK25" s="1233"/>
      <c r="FL25" s="1233"/>
      <c r="FM25" s="1233"/>
      <c r="FN25" s="1233"/>
      <c r="FO25" s="1233"/>
      <c r="FP25" s="1233"/>
      <c r="FQ25" s="1233"/>
      <c r="FR25" s="1233"/>
      <c r="FS25" s="1233"/>
      <c r="FT25" s="1233"/>
      <c r="FU25" s="1233"/>
      <c r="FV25" s="1233"/>
      <c r="FW25" s="1233"/>
      <c r="FX25" s="1233"/>
      <c r="FY25" s="1233"/>
      <c r="FZ25" s="1233"/>
      <c r="GA25" s="1233"/>
      <c r="GB25" s="1233"/>
      <c r="GC25" s="1233"/>
      <c r="GD25" s="1233"/>
      <c r="GE25" s="1233"/>
      <c r="GF25" s="1233"/>
      <c r="GG25" s="1233"/>
      <c r="GH25" s="1233"/>
      <c r="GI25" s="1233"/>
      <c r="GJ25" s="1233"/>
      <c r="GK25" s="1233"/>
      <c r="GL25" s="1233"/>
      <c r="GM25" s="1233"/>
      <c r="GN25" s="1233"/>
      <c r="GO25" s="1233"/>
      <c r="GP25" s="1233"/>
      <c r="GQ25" s="1233"/>
      <c r="GR25" s="1233"/>
      <c r="GS25" s="1233"/>
      <c r="GT25" s="1233"/>
      <c r="GU25" s="1233"/>
      <c r="GV25" s="1233"/>
      <c r="GW25" s="1233"/>
      <c r="GX25" s="1233"/>
      <c r="GY25" s="1233"/>
      <c r="GZ25" s="1233"/>
      <c r="HA25" s="1233"/>
      <c r="HB25" s="1233"/>
      <c r="HC25" s="1233"/>
      <c r="HD25" s="1233"/>
      <c r="HE25" s="1233"/>
      <c r="HF25" s="1233"/>
      <c r="HG25" s="1233"/>
      <c r="HH25" s="1233"/>
      <c r="HI25" s="1233"/>
      <c r="HJ25" s="1233"/>
      <c r="HK25" s="1233"/>
      <c r="HL25" s="1233"/>
      <c r="HM25" s="1233"/>
      <c r="HN25" s="1233"/>
      <c r="HO25" s="1233"/>
      <c r="HP25" s="1233"/>
      <c r="HQ25" s="1233"/>
      <c r="HR25" s="1233"/>
      <c r="HS25" s="1233"/>
      <c r="HT25" s="1233"/>
      <c r="HU25" s="1233"/>
      <c r="HV25" s="1233"/>
      <c r="HW25" s="1233"/>
      <c r="HX25" s="1233"/>
      <c r="HY25" s="1233"/>
      <c r="HZ25" s="1233"/>
      <c r="IA25" s="1233"/>
      <c r="IB25" s="1233"/>
      <c r="IC25" s="1233"/>
    </row>
    <row r="26" spans="1:237" ht="15.75" x14ac:dyDescent="0.2">
      <c r="A26">
        <v>8</v>
      </c>
      <c r="B26">
        <v>5</v>
      </c>
      <c r="C26" s="1207" t="s">
        <v>648</v>
      </c>
      <c r="D26" s="1165" t="s">
        <v>45</v>
      </c>
      <c r="E26" s="464"/>
      <c r="F26" s="80"/>
      <c r="G26" s="80"/>
      <c r="H26" s="470"/>
      <c r="I26" s="1197">
        <v>3</v>
      </c>
      <c r="J26" s="15">
        <f>PRODUCT(I26,30)</f>
        <v>90</v>
      </c>
      <c r="K26" s="23">
        <f>SUM(L26+M26+N26)</f>
        <v>90</v>
      </c>
      <c r="L26" s="34">
        <v>60</v>
      </c>
      <c r="M26" s="11">
        <v>15</v>
      </c>
      <c r="N26" s="11">
        <v>15</v>
      </c>
      <c r="O26" s="262">
        <f>J26-K26</f>
        <v>0</v>
      </c>
      <c r="P26" s="159"/>
      <c r="Q26" s="156">
        <v>5</v>
      </c>
      <c r="R26" s="160"/>
      <c r="S26" s="159"/>
      <c r="T26" s="156"/>
      <c r="U26" s="160"/>
      <c r="V26" s="159"/>
      <c r="W26" s="156"/>
      <c r="X26" s="160"/>
      <c r="Y26" s="159"/>
      <c r="Z26" s="156"/>
      <c r="AA26" s="993" t="s">
        <v>63</v>
      </c>
      <c r="AC26" s="1191"/>
      <c r="AD26" s="1191"/>
      <c r="AE26" s="1191"/>
      <c r="AF26" s="1191"/>
      <c r="AG26" s="1191"/>
      <c r="AH26" s="1191"/>
      <c r="AI26" s="1191"/>
      <c r="AJ26" s="1191"/>
      <c r="AK26" s="1191"/>
      <c r="AL26" s="1191"/>
      <c r="AM26" s="1191"/>
      <c r="AN26" s="1191"/>
      <c r="AO26" s="1191"/>
      <c r="AP26" s="1191"/>
      <c r="AQ26" s="1191"/>
      <c r="AR26" s="1191"/>
      <c r="AS26" s="1191"/>
      <c r="AT26" s="1191"/>
      <c r="AU26" s="1191"/>
      <c r="AV26" s="1191"/>
      <c r="AW26" s="1191"/>
      <c r="AX26" s="1786">
        <f t="shared" si="2"/>
        <v>1</v>
      </c>
      <c r="AY26" s="1191"/>
      <c r="AZ26" s="1191"/>
      <c r="BA26" s="1191"/>
      <c r="BB26" s="1191"/>
      <c r="BC26" s="1191"/>
      <c r="BD26" s="1191"/>
      <c r="BE26" s="1191"/>
      <c r="BF26" s="1191"/>
      <c r="BG26" s="1191"/>
      <c r="BH26" s="1191"/>
      <c r="BI26" s="1191"/>
      <c r="BJ26" s="1191"/>
      <c r="BK26" s="1191"/>
      <c r="BL26" s="1191"/>
      <c r="BM26" s="1191"/>
      <c r="BN26" s="1191"/>
      <c r="BO26" s="1191"/>
      <c r="BP26" s="1191"/>
      <c r="BQ26" s="1191"/>
      <c r="BR26" s="1191"/>
      <c r="BS26" s="1191"/>
      <c r="BT26" s="1191"/>
      <c r="BU26" s="1191"/>
      <c r="BV26" s="1191"/>
      <c r="BW26" s="1191"/>
      <c r="BX26" s="1191"/>
      <c r="BY26" s="1191"/>
      <c r="BZ26" s="1191"/>
      <c r="CA26" s="1191"/>
      <c r="CB26" s="1191"/>
      <c r="CC26" s="1191"/>
      <c r="CD26" s="1191"/>
      <c r="CE26" s="1191"/>
      <c r="CF26" s="1191"/>
      <c r="CG26" s="1191"/>
      <c r="CH26" s="1191"/>
      <c r="CI26" s="1191"/>
      <c r="CJ26" s="1191"/>
      <c r="CK26" s="1191"/>
      <c r="CL26" s="1191"/>
      <c r="CM26" s="1191"/>
      <c r="CN26" s="1191"/>
      <c r="CO26" s="1191"/>
      <c r="CP26" s="1191"/>
      <c r="CQ26" s="1191"/>
      <c r="CR26" s="1191"/>
      <c r="CS26" s="1191"/>
      <c r="CT26" s="1191"/>
      <c r="CU26" s="1191"/>
      <c r="CV26" s="1191"/>
      <c r="CW26" s="1191"/>
      <c r="CX26" s="1191"/>
      <c r="CY26" s="1191"/>
      <c r="CZ26" s="1191"/>
      <c r="DA26" s="1191"/>
      <c r="DB26" s="1191"/>
      <c r="DC26" s="1191"/>
      <c r="DD26" s="1191"/>
      <c r="DE26" s="1191"/>
      <c r="DF26" s="1191"/>
      <c r="DG26" s="1191"/>
      <c r="DH26" s="1191"/>
      <c r="DI26" s="1191"/>
      <c r="DJ26" s="1191"/>
      <c r="DK26" s="1191"/>
      <c r="DL26" s="1191"/>
      <c r="DM26" s="1191"/>
      <c r="DN26" s="1191"/>
      <c r="DO26" s="1191"/>
      <c r="DP26" s="1191"/>
      <c r="DQ26" s="1191"/>
      <c r="DR26" s="1191"/>
      <c r="DS26" s="1191"/>
      <c r="DT26" s="1191"/>
      <c r="DU26" s="1191"/>
      <c r="DV26" s="1191"/>
      <c r="DW26" s="1191"/>
      <c r="DX26" s="1191"/>
      <c r="DY26" s="1191"/>
      <c r="DZ26" s="1191"/>
      <c r="EA26" s="1191"/>
      <c r="EB26" s="1191"/>
      <c r="EC26" s="1191"/>
      <c r="ED26" s="1191"/>
      <c r="EE26" s="1191"/>
      <c r="EF26" s="1191"/>
      <c r="EG26" s="1191"/>
      <c r="EH26" s="1191"/>
      <c r="EI26" s="1191"/>
      <c r="EJ26" s="1191"/>
      <c r="EK26" s="1191"/>
      <c r="EL26" s="1191"/>
      <c r="EM26" s="1191"/>
      <c r="EN26" s="1191"/>
      <c r="EO26" s="1191"/>
      <c r="EP26" s="1191"/>
      <c r="EQ26" s="1191"/>
      <c r="ER26" s="1191"/>
      <c r="ES26" s="1191"/>
      <c r="ET26" s="1191"/>
      <c r="EU26" s="1191"/>
      <c r="EV26" s="1191"/>
      <c r="EW26" s="1191"/>
      <c r="EX26" s="1191"/>
      <c r="EY26" s="1191"/>
      <c r="EZ26" s="1191"/>
      <c r="FA26" s="1191"/>
      <c r="FB26" s="1191"/>
      <c r="FC26" s="1191"/>
      <c r="FD26" s="1191"/>
      <c r="FE26" s="1191"/>
      <c r="FF26" s="1191"/>
      <c r="FG26" s="1191"/>
      <c r="FH26" s="1191"/>
      <c r="FI26" s="1191"/>
      <c r="FJ26" s="1191"/>
      <c r="FK26" s="1191"/>
      <c r="FL26" s="1191"/>
      <c r="FM26" s="1191"/>
      <c r="FN26" s="1191"/>
      <c r="FO26" s="1191"/>
      <c r="FP26" s="1191"/>
      <c r="FQ26" s="1191"/>
      <c r="FR26" s="1191"/>
      <c r="FS26" s="1191"/>
      <c r="FT26" s="1191"/>
      <c r="FU26" s="1191"/>
      <c r="FV26" s="1191"/>
      <c r="FW26" s="1191"/>
      <c r="FX26" s="1191"/>
      <c r="FY26" s="1191"/>
      <c r="FZ26" s="1191"/>
      <c r="GA26" s="1191"/>
      <c r="GB26" s="1191"/>
      <c r="GC26" s="1191"/>
      <c r="GD26" s="1191"/>
      <c r="GE26" s="1191"/>
      <c r="GF26" s="1191"/>
      <c r="GG26" s="1191"/>
      <c r="GH26" s="1191"/>
      <c r="GI26" s="1191"/>
      <c r="GJ26" s="1191"/>
      <c r="GK26" s="1191"/>
      <c r="GL26" s="1191"/>
      <c r="GM26" s="1191"/>
      <c r="GN26" s="1191"/>
      <c r="GO26" s="1191"/>
      <c r="GP26" s="1191"/>
      <c r="GQ26" s="1191"/>
      <c r="GR26" s="1191"/>
      <c r="GS26" s="1191"/>
      <c r="GT26" s="1191"/>
      <c r="GU26" s="1191"/>
      <c r="GV26" s="1191"/>
      <c r="GW26" s="1191"/>
      <c r="GX26" s="1191"/>
      <c r="GY26" s="1191"/>
      <c r="GZ26" s="1191"/>
      <c r="HA26" s="1191"/>
      <c r="HB26" s="1191"/>
      <c r="HC26" s="1191"/>
      <c r="HD26" s="1191"/>
      <c r="HE26" s="1191"/>
      <c r="HF26" s="1191"/>
      <c r="HG26" s="1191"/>
      <c r="HH26" s="1191"/>
      <c r="HI26" s="1191"/>
      <c r="HJ26" s="1191"/>
      <c r="HK26" s="1191"/>
      <c r="HL26" s="1191"/>
      <c r="HM26" s="1191"/>
      <c r="HN26" s="1191"/>
      <c r="HO26" s="1191"/>
      <c r="HP26" s="1191"/>
      <c r="HQ26" s="1191"/>
      <c r="HR26" s="1191"/>
      <c r="HS26" s="1191"/>
      <c r="HT26" s="1191"/>
      <c r="HU26" s="1191"/>
      <c r="HV26" s="1191"/>
      <c r="HW26" s="1191"/>
      <c r="HX26" s="1191"/>
      <c r="HY26" s="1191"/>
      <c r="HZ26" s="1191"/>
      <c r="IA26" s="1191"/>
      <c r="IB26" s="1191"/>
      <c r="IC26" s="1191"/>
    </row>
    <row r="27" spans="1:237" ht="16.5" thickBot="1" x14ac:dyDescent="0.3">
      <c r="A27">
        <v>9</v>
      </c>
      <c r="B27">
        <v>6</v>
      </c>
      <c r="C27" s="1547" t="s">
        <v>538</v>
      </c>
      <c r="D27" s="1205" t="s">
        <v>226</v>
      </c>
      <c r="E27" s="1235"/>
      <c r="F27" s="1244"/>
      <c r="G27" s="1244"/>
      <c r="H27" s="479"/>
      <c r="I27" s="171">
        <v>3.5</v>
      </c>
      <c r="J27" s="34">
        <f t="shared" ref="J27" si="8">I27*30</f>
        <v>105</v>
      </c>
      <c r="K27" s="33">
        <f>L27+M27+N27</f>
        <v>36</v>
      </c>
      <c r="L27" s="34">
        <v>18</v>
      </c>
      <c r="M27" s="11">
        <v>9</v>
      </c>
      <c r="N27" s="11">
        <v>9</v>
      </c>
      <c r="O27" s="88">
        <f>J27-K27</f>
        <v>69</v>
      </c>
      <c r="P27" s="261"/>
      <c r="Q27" s="15">
        <v>4</v>
      </c>
      <c r="R27" s="19"/>
      <c r="S27" s="261"/>
      <c r="T27" s="15"/>
      <c r="U27" s="19"/>
      <c r="V27" s="261"/>
      <c r="W27" s="15"/>
      <c r="X27" s="19"/>
      <c r="Y27" s="261"/>
      <c r="Z27" s="15"/>
      <c r="AA27" s="262"/>
      <c r="AB27" s="1250"/>
      <c r="AC27" s="1248"/>
      <c r="AD27" s="1248"/>
      <c r="AE27" s="1248"/>
      <c r="AF27" s="1248"/>
      <c r="AG27" s="1248"/>
      <c r="AH27" s="1248"/>
      <c r="AI27" s="1248"/>
      <c r="AJ27" s="1248"/>
      <c r="AK27" s="1248"/>
      <c r="AL27" s="1248"/>
      <c r="AM27" s="1248"/>
      <c r="AN27" s="1248"/>
      <c r="AO27" s="1248"/>
      <c r="AP27" s="1248"/>
      <c r="AQ27" s="1248"/>
      <c r="AR27" s="1248"/>
      <c r="AS27" s="1248"/>
      <c r="AT27" s="1248"/>
      <c r="AU27" s="1248"/>
      <c r="AV27" s="1248"/>
      <c r="AW27" s="1248"/>
      <c r="AX27">
        <f t="shared" si="2"/>
        <v>0.34285714285714286</v>
      </c>
      <c r="AY27" s="1248"/>
      <c r="AZ27" s="1248"/>
      <c r="BA27" s="1248"/>
      <c r="BB27" s="1248"/>
      <c r="BC27" s="1248"/>
      <c r="BD27" s="1248"/>
      <c r="BE27" s="1248"/>
      <c r="BF27" s="1248"/>
      <c r="BG27" s="1248"/>
      <c r="BH27" s="1248"/>
      <c r="BI27" s="1248"/>
      <c r="BJ27" s="1248"/>
      <c r="BK27" s="1248"/>
      <c r="BL27" s="1248"/>
      <c r="BM27" s="1248"/>
      <c r="BN27" s="1248"/>
      <c r="BO27" s="1248"/>
      <c r="BP27" s="1248"/>
      <c r="BQ27" s="1248"/>
      <c r="BR27" s="1248"/>
      <c r="BS27" s="1248"/>
      <c r="BT27" s="1248"/>
      <c r="BU27" s="1248"/>
      <c r="BV27" s="1248"/>
      <c r="BW27" s="1248"/>
      <c r="BX27" s="1248"/>
      <c r="BY27" s="1248"/>
      <c r="BZ27" s="1248"/>
      <c r="CA27" s="1248"/>
      <c r="CB27" s="1248"/>
      <c r="CC27" s="1248"/>
      <c r="CD27" s="1248"/>
      <c r="CE27" s="1248"/>
      <c r="CF27" s="1248"/>
      <c r="CG27" s="1248"/>
      <c r="CH27" s="1248"/>
      <c r="CI27" s="1248"/>
      <c r="CJ27" s="1248"/>
      <c r="CK27" s="1248"/>
      <c r="CL27" s="1248"/>
      <c r="CM27" s="1248"/>
      <c r="CN27" s="1248"/>
      <c r="CO27" s="1248"/>
      <c r="CP27" s="1248"/>
      <c r="CQ27" s="1248"/>
      <c r="CR27" s="1248"/>
      <c r="CS27" s="1248"/>
      <c r="CT27" s="1248"/>
      <c r="CU27" s="1248"/>
      <c r="CV27" s="1248"/>
      <c r="CW27" s="1248"/>
      <c r="CX27" s="1248"/>
      <c r="CY27" s="1248"/>
      <c r="CZ27" s="1248"/>
      <c r="DA27" s="1248"/>
      <c r="DB27" s="1248"/>
      <c r="DC27" s="1248"/>
      <c r="DD27" s="1248"/>
      <c r="DE27" s="1248"/>
      <c r="DF27" s="1248"/>
      <c r="DG27" s="1248"/>
      <c r="DH27" s="1248"/>
      <c r="DI27" s="1248"/>
      <c r="DJ27" s="1248"/>
      <c r="DK27" s="1248"/>
      <c r="DL27" s="1248"/>
      <c r="DM27" s="1248"/>
      <c r="DN27" s="1248"/>
      <c r="DO27" s="1248"/>
      <c r="DP27" s="1248"/>
      <c r="DQ27" s="1248"/>
      <c r="DR27" s="1248"/>
      <c r="DS27" s="1248"/>
      <c r="DT27" s="1248"/>
      <c r="DU27" s="1248"/>
      <c r="DV27" s="1248"/>
      <c r="DW27" s="1248"/>
      <c r="DX27" s="1248"/>
      <c r="DY27" s="1248"/>
      <c r="DZ27" s="1248"/>
      <c r="EA27" s="1248"/>
      <c r="EB27" s="1248"/>
      <c r="EC27" s="1248"/>
      <c r="ED27" s="1248"/>
      <c r="EE27" s="1248"/>
      <c r="EF27" s="1248"/>
      <c r="EG27" s="1248"/>
      <c r="EH27" s="1248"/>
      <c r="EI27" s="1248"/>
      <c r="EJ27" s="1248"/>
      <c r="EK27" s="1248"/>
      <c r="EL27" s="1248"/>
      <c r="EM27" s="1248"/>
      <c r="EN27" s="1248"/>
      <c r="EO27" s="1248"/>
      <c r="EP27" s="1248"/>
      <c r="EQ27" s="1248"/>
      <c r="ER27" s="1248"/>
      <c r="ES27" s="1248"/>
      <c r="ET27" s="1248"/>
      <c r="EU27" s="1248"/>
      <c r="EV27" s="1248"/>
      <c r="EW27" s="1248"/>
      <c r="EX27" s="1248"/>
      <c r="EY27" s="1248"/>
      <c r="EZ27" s="1248"/>
      <c r="FA27" s="1248"/>
      <c r="FB27" s="1248"/>
      <c r="FC27" s="1248"/>
      <c r="FD27" s="1248"/>
      <c r="FE27" s="1248"/>
      <c r="FF27" s="1248"/>
      <c r="FG27" s="1248"/>
      <c r="FH27" s="1248"/>
      <c r="FI27" s="1248"/>
      <c r="FJ27" s="1248"/>
      <c r="FK27" s="1248"/>
      <c r="FL27" s="1248"/>
      <c r="FM27" s="1248"/>
      <c r="FN27" s="1248"/>
      <c r="FO27" s="1248"/>
      <c r="FP27" s="1248"/>
      <c r="FQ27" s="1248"/>
      <c r="FR27" s="1248"/>
      <c r="FS27" s="1248"/>
      <c r="FT27" s="1248"/>
      <c r="FU27" s="1248"/>
      <c r="FV27" s="1248"/>
      <c r="FW27" s="1248"/>
      <c r="FX27" s="1248"/>
      <c r="FY27" s="1248"/>
      <c r="FZ27" s="1248"/>
      <c r="GA27" s="1248"/>
      <c r="GB27" s="1248"/>
      <c r="GC27" s="1248"/>
      <c r="GD27" s="1248"/>
      <c r="GE27" s="1248"/>
      <c r="GF27" s="1248"/>
      <c r="GG27" s="1248"/>
      <c r="GH27" s="1248"/>
      <c r="GI27" s="1248"/>
      <c r="GJ27" s="1248"/>
      <c r="GK27" s="1248"/>
      <c r="GL27" s="1248"/>
      <c r="GM27" s="1248"/>
      <c r="GN27" s="1248"/>
      <c r="GO27" s="1248"/>
      <c r="GP27" s="1248"/>
      <c r="GQ27" s="1248"/>
      <c r="GR27" s="1248"/>
      <c r="GS27" s="1248"/>
      <c r="GT27" s="1248"/>
      <c r="GU27" s="1248"/>
      <c r="GV27" s="1248"/>
      <c r="GW27" s="1248"/>
      <c r="GX27" s="1248"/>
      <c r="GY27" s="1248"/>
      <c r="GZ27" s="1248"/>
      <c r="HA27" s="1248"/>
      <c r="HB27" s="1248"/>
      <c r="HC27" s="1248"/>
      <c r="HD27" s="1248"/>
      <c r="HE27" s="1248"/>
      <c r="HF27" s="1248"/>
      <c r="HG27" s="1248"/>
      <c r="HH27" s="1248"/>
      <c r="HI27" s="1248"/>
      <c r="HJ27" s="1248"/>
      <c r="HK27" s="1248"/>
      <c r="HL27" s="1248"/>
      <c r="HM27" s="1248"/>
      <c r="HN27" s="1248"/>
      <c r="HO27" s="1248"/>
      <c r="HP27" s="1248"/>
      <c r="HQ27" s="1248"/>
      <c r="HR27" s="1248"/>
      <c r="HS27" s="1248"/>
      <c r="HT27" s="1248"/>
      <c r="HU27" s="1248"/>
      <c r="HV27" s="1248"/>
      <c r="HW27" s="1248"/>
      <c r="HX27" s="1248"/>
      <c r="HY27" s="1248"/>
      <c r="HZ27" s="1248"/>
      <c r="IA27" s="1248"/>
      <c r="IB27" s="1248"/>
      <c r="IC27" s="1248"/>
    </row>
    <row r="28" spans="1:237" ht="16.5" thickBot="1" x14ac:dyDescent="0.3">
      <c r="A28">
        <v>10</v>
      </c>
      <c r="B28">
        <v>7</v>
      </c>
      <c r="C28" s="1547" t="s">
        <v>580</v>
      </c>
      <c r="D28" s="1549" t="s">
        <v>520</v>
      </c>
      <c r="E28" s="1235"/>
      <c r="F28" s="1244"/>
      <c r="G28" s="1244"/>
      <c r="H28" s="479"/>
      <c r="I28" s="171">
        <v>1.5</v>
      </c>
      <c r="J28" s="34">
        <f>I28*30</f>
        <v>45</v>
      </c>
      <c r="K28" s="33">
        <f>L28+M28+N28</f>
        <v>27</v>
      </c>
      <c r="L28" s="34">
        <v>18</v>
      </c>
      <c r="M28" s="11"/>
      <c r="N28" s="11">
        <v>9</v>
      </c>
      <c r="O28" s="88">
        <f>J28-K28</f>
        <v>18</v>
      </c>
      <c r="P28" s="261"/>
      <c r="Q28" s="15">
        <v>3</v>
      </c>
      <c r="R28" s="19"/>
      <c r="S28" s="261"/>
      <c r="T28" s="15"/>
      <c r="U28" s="19"/>
      <c r="V28" s="261"/>
      <c r="W28" s="15"/>
      <c r="X28" s="19"/>
      <c r="Y28" s="261"/>
      <c r="Z28" s="15"/>
      <c r="AA28" s="1296"/>
      <c r="AC28" s="1192"/>
      <c r="AD28" s="1191"/>
      <c r="AE28" s="1191"/>
      <c r="AF28" s="1191"/>
      <c r="AG28" s="1191"/>
      <c r="AH28" s="1191"/>
      <c r="AI28" s="1191"/>
      <c r="AJ28" s="1191"/>
      <c r="AK28" s="1191"/>
      <c r="AL28" s="1191"/>
      <c r="AM28" s="1191"/>
      <c r="AN28" s="1191"/>
      <c r="AO28" s="1191"/>
      <c r="AP28" s="1191"/>
      <c r="AQ28" s="1191"/>
      <c r="AR28" s="1191"/>
      <c r="AS28" s="1191"/>
      <c r="AT28" s="1191"/>
      <c r="AU28" s="1191"/>
      <c r="AV28" s="1191"/>
      <c r="AW28" s="1191"/>
      <c r="AX28">
        <f t="shared" si="2"/>
        <v>0.6</v>
      </c>
      <c r="AY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</row>
    <row r="29" spans="1:237" ht="15.75" x14ac:dyDescent="0.25">
      <c r="D29" s="1" t="s">
        <v>663</v>
      </c>
      <c r="I29" s="593">
        <f>SUM(I22:I28)</f>
        <v>17</v>
      </c>
      <c r="Q29">
        <f>SUM(Q22:Q28)</f>
        <v>26</v>
      </c>
    </row>
    <row r="33" spans="1:237" ht="31.5" x14ac:dyDescent="0.2">
      <c r="A33">
        <v>1</v>
      </c>
      <c r="B33">
        <v>1</v>
      </c>
      <c r="C33" s="1207" t="s">
        <v>138</v>
      </c>
      <c r="D33" s="1518" t="s">
        <v>33</v>
      </c>
      <c r="E33" s="464" t="s">
        <v>459</v>
      </c>
      <c r="F33" s="663"/>
      <c r="G33" s="663"/>
      <c r="H33" s="1519"/>
      <c r="I33" s="171">
        <v>1.5</v>
      </c>
      <c r="J33" s="15">
        <f t="shared" ref="J33" si="9">I33*30</f>
        <v>45</v>
      </c>
      <c r="K33" s="33">
        <f t="shared" ref="K33" si="10">L33+M33+N33</f>
        <v>18</v>
      </c>
      <c r="L33" s="15"/>
      <c r="M33" s="15"/>
      <c r="N33" s="15">
        <v>18</v>
      </c>
      <c r="O33" s="262">
        <f t="shared" ref="O33:O34" si="11">J33-K33</f>
        <v>27</v>
      </c>
      <c r="P33" s="261"/>
      <c r="Q33" s="15"/>
      <c r="R33" s="262">
        <v>2</v>
      </c>
      <c r="S33" s="261"/>
      <c r="T33" s="15"/>
      <c r="U33" s="262"/>
      <c r="V33" s="159"/>
      <c r="W33" s="15"/>
      <c r="X33" s="262"/>
      <c r="Y33" s="261"/>
      <c r="Z33" s="15"/>
      <c r="AA33" s="262"/>
      <c r="AX33">
        <f t="shared" si="2"/>
        <v>0.4</v>
      </c>
    </row>
    <row r="34" spans="1:237" ht="15.75" x14ac:dyDescent="0.2">
      <c r="A34">
        <v>4</v>
      </c>
      <c r="B34">
        <v>2</v>
      </c>
      <c r="C34" s="1207" t="s">
        <v>567</v>
      </c>
      <c r="D34" s="1165" t="s">
        <v>222</v>
      </c>
      <c r="E34" s="464" t="s">
        <v>459</v>
      </c>
      <c r="F34" s="80"/>
      <c r="G34" s="80"/>
      <c r="H34" s="470"/>
      <c r="I34" s="1197">
        <v>2</v>
      </c>
      <c r="J34" s="15">
        <f t="shared" ref="J34:J36" si="12">PRODUCT(I34,30)</f>
        <v>60</v>
      </c>
      <c r="K34" s="23">
        <f>SUM(L34+M34+N34)</f>
        <v>27</v>
      </c>
      <c r="L34" s="34">
        <v>9</v>
      </c>
      <c r="M34" s="11">
        <v>18</v>
      </c>
      <c r="N34" s="11"/>
      <c r="O34" s="262">
        <f t="shared" si="11"/>
        <v>33</v>
      </c>
      <c r="P34" s="159"/>
      <c r="Q34" s="156"/>
      <c r="R34" s="160">
        <v>3</v>
      </c>
      <c r="S34" s="159"/>
      <c r="T34" s="156"/>
      <c r="U34" s="160"/>
      <c r="V34" s="159"/>
      <c r="W34" s="156"/>
      <c r="X34" s="160"/>
      <c r="Y34" s="159"/>
      <c r="Z34" s="156"/>
      <c r="AA34" s="160" t="s">
        <v>63</v>
      </c>
      <c r="AC34" s="1191"/>
      <c r="AD34" s="1191"/>
      <c r="AE34" s="1191"/>
      <c r="AF34" s="1191"/>
      <c r="AG34" s="1191"/>
      <c r="AH34" s="1191"/>
      <c r="AI34" s="1191"/>
      <c r="AJ34" s="1191"/>
      <c r="AK34" s="1191"/>
      <c r="AL34" s="1191"/>
      <c r="AM34" s="1191"/>
      <c r="AN34" s="1191"/>
      <c r="AO34" s="1191"/>
      <c r="AP34" s="1191"/>
      <c r="AQ34" s="1191"/>
      <c r="AR34" s="1191"/>
      <c r="AS34" s="1191"/>
      <c r="AT34" s="1191"/>
      <c r="AU34" s="1191"/>
      <c r="AV34" s="1191"/>
      <c r="AW34" s="1191"/>
      <c r="AX34">
        <f t="shared" si="2"/>
        <v>0.45</v>
      </c>
      <c r="AY34" s="1191"/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</row>
    <row r="35" spans="1:237" ht="15.75" x14ac:dyDescent="0.2">
      <c r="A35">
        <v>5</v>
      </c>
      <c r="B35">
        <v>3</v>
      </c>
      <c r="C35" s="1207" t="s">
        <v>535</v>
      </c>
      <c r="D35" s="1165" t="s">
        <v>303</v>
      </c>
      <c r="E35" s="464" t="s">
        <v>459</v>
      </c>
      <c r="F35" s="80"/>
      <c r="G35" s="80"/>
      <c r="H35" s="470"/>
      <c r="I35" s="1197">
        <v>3</v>
      </c>
      <c r="J35" s="15">
        <f t="shared" si="12"/>
        <v>90</v>
      </c>
      <c r="K35" s="23">
        <f>SUM(L35+M35+N35)</f>
        <v>54</v>
      </c>
      <c r="L35" s="34">
        <v>27</v>
      </c>
      <c r="M35" s="11"/>
      <c r="N35" s="11">
        <v>27</v>
      </c>
      <c r="O35" s="262">
        <f>J35-K35</f>
        <v>36</v>
      </c>
      <c r="P35" s="159"/>
      <c r="Q35" s="156"/>
      <c r="R35" s="160">
        <v>6</v>
      </c>
      <c r="S35" s="159"/>
      <c r="T35" s="156"/>
      <c r="U35" s="160"/>
      <c r="V35" s="159"/>
      <c r="W35" s="156"/>
      <c r="X35" s="160"/>
      <c r="Y35" s="159"/>
      <c r="Z35" s="156"/>
      <c r="AA35" s="160" t="s">
        <v>63</v>
      </c>
      <c r="AC35" s="1191"/>
      <c r="AD35" s="1191"/>
      <c r="AE35" s="1191"/>
      <c r="AF35" s="1191"/>
      <c r="AG35" s="1191"/>
      <c r="AH35" s="1191"/>
      <c r="AI35" s="1191"/>
      <c r="AJ35" s="1191"/>
      <c r="AK35" s="1191"/>
      <c r="AL35" s="1191"/>
      <c r="AM35" s="1191"/>
      <c r="AN35" s="1191"/>
      <c r="AO35" s="1191"/>
      <c r="AP35" s="1191"/>
      <c r="AQ35" s="1191"/>
      <c r="AR35" s="1191"/>
      <c r="AS35" s="1191"/>
      <c r="AT35" s="1191"/>
      <c r="AU35" s="1191"/>
      <c r="AV35" s="1191"/>
      <c r="AW35" s="1191"/>
      <c r="AX35">
        <f t="shared" si="2"/>
        <v>0.6</v>
      </c>
      <c r="AY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</row>
    <row r="36" spans="1:237" ht="15.75" x14ac:dyDescent="0.2">
      <c r="A36">
        <v>6</v>
      </c>
      <c r="B36">
        <v>4</v>
      </c>
      <c r="C36" s="1207" t="s">
        <v>550</v>
      </c>
      <c r="D36" s="1165" t="s">
        <v>77</v>
      </c>
      <c r="E36" s="464"/>
      <c r="F36" s="80" t="s">
        <v>466</v>
      </c>
      <c r="G36" s="80"/>
      <c r="H36" s="470"/>
      <c r="I36" s="1197">
        <v>1.5</v>
      </c>
      <c r="J36" s="15">
        <f t="shared" si="12"/>
        <v>45</v>
      </c>
      <c r="K36" s="23">
        <f>SUM(L36+M36+N36)</f>
        <v>27</v>
      </c>
      <c r="L36" s="34"/>
      <c r="M36" s="11"/>
      <c r="N36" s="11">
        <v>27</v>
      </c>
      <c r="O36" s="262">
        <f>J36-K36</f>
        <v>18</v>
      </c>
      <c r="P36" s="159"/>
      <c r="Q36" s="156"/>
      <c r="R36" s="160">
        <v>3</v>
      </c>
      <c r="S36" s="159"/>
      <c r="T36" s="156"/>
      <c r="U36" s="160"/>
      <c r="V36" s="159"/>
      <c r="W36" s="156"/>
      <c r="X36" s="160"/>
      <c r="Y36" s="159"/>
      <c r="Z36" s="156"/>
      <c r="AA36" s="160"/>
      <c r="AC36" s="1191"/>
      <c r="AD36" s="1191"/>
      <c r="AE36" s="1191"/>
      <c r="AF36" s="1191"/>
      <c r="AG36" s="1191"/>
      <c r="AH36" s="1191"/>
      <c r="AI36" s="1191"/>
      <c r="AJ36" s="1191"/>
      <c r="AK36" s="1191"/>
      <c r="AL36" s="1191"/>
      <c r="AM36" s="1191"/>
      <c r="AN36" s="1191"/>
      <c r="AO36" s="1191"/>
      <c r="AP36" s="1191"/>
      <c r="AQ36" s="1191"/>
      <c r="AR36" s="1191"/>
      <c r="AS36" s="1191"/>
      <c r="AT36" s="1191"/>
      <c r="AU36" s="1191"/>
      <c r="AV36" s="1191"/>
      <c r="AW36" s="1191"/>
      <c r="AX36">
        <f t="shared" si="2"/>
        <v>0.6</v>
      </c>
      <c r="AY36" s="1191"/>
      <c r="AZ36" s="1191"/>
      <c r="BA36" s="1191"/>
      <c r="BB36" s="1191"/>
      <c r="BC36" s="1191"/>
      <c r="BD36" s="1191"/>
      <c r="BE36" s="1191"/>
      <c r="BF36" s="1191"/>
      <c r="BG36" s="1191"/>
      <c r="BH36" s="1191"/>
      <c r="BI36" s="1191"/>
      <c r="BJ36" s="1191"/>
      <c r="BK36" s="1191"/>
      <c r="BL36" s="1191"/>
      <c r="BM36" s="1191"/>
      <c r="BN36" s="1191"/>
      <c r="BO36" s="1191"/>
      <c r="BP36" s="1191"/>
      <c r="BQ36" s="1191"/>
      <c r="BR36" s="1191"/>
      <c r="BS36" s="1191"/>
      <c r="BT36" s="1191"/>
      <c r="BU36" s="1191"/>
      <c r="BV36" s="1191"/>
      <c r="BW36" s="1191"/>
      <c r="BX36" s="1191"/>
      <c r="BY36" s="1191"/>
      <c r="BZ36" s="1191"/>
      <c r="CA36" s="1191"/>
      <c r="CB36" s="1191"/>
      <c r="CC36" s="1191"/>
      <c r="CD36" s="1191"/>
      <c r="CE36" s="1191"/>
      <c r="CF36" s="1191"/>
      <c r="CG36" s="1191"/>
      <c r="CH36" s="1191"/>
      <c r="CI36" s="1191"/>
      <c r="CJ36" s="1191"/>
      <c r="CK36" s="1191"/>
      <c r="CL36" s="1191"/>
      <c r="CM36" s="1191"/>
      <c r="CN36" s="1191"/>
      <c r="CO36" s="1191"/>
      <c r="CP36" s="1191"/>
      <c r="CQ36" s="1191"/>
      <c r="CR36" s="1191"/>
      <c r="CS36" s="1191"/>
      <c r="CT36" s="1191"/>
      <c r="CU36" s="1191"/>
      <c r="CV36" s="1191"/>
      <c r="CW36" s="1191"/>
      <c r="CX36" s="1191"/>
      <c r="CY36" s="1191"/>
      <c r="CZ36" s="1191"/>
      <c r="DA36" s="1191"/>
      <c r="DB36" s="1191"/>
      <c r="DC36" s="1191"/>
      <c r="DD36" s="1191"/>
      <c r="DE36" s="1191"/>
      <c r="DF36" s="1191"/>
      <c r="DG36" s="1191"/>
      <c r="DH36" s="1191"/>
      <c r="DI36" s="1191"/>
      <c r="DJ36" s="1191"/>
      <c r="DK36" s="1191"/>
      <c r="DL36" s="1191"/>
      <c r="DM36" s="1191"/>
      <c r="DN36" s="1191"/>
      <c r="DO36" s="1191"/>
      <c r="DP36" s="1191"/>
      <c r="DQ36" s="1191"/>
      <c r="DR36" s="1191"/>
      <c r="DS36" s="1191"/>
      <c r="DT36" s="1191"/>
      <c r="DU36" s="1191"/>
      <c r="DV36" s="1191"/>
      <c r="DW36" s="1191"/>
      <c r="DX36" s="1191"/>
      <c r="DY36" s="1191"/>
      <c r="DZ36" s="1191"/>
      <c r="EA36" s="1191"/>
      <c r="EB36" s="1191"/>
      <c r="EC36" s="1191"/>
      <c r="ED36" s="1191"/>
      <c r="EE36" s="1191"/>
      <c r="EF36" s="1191"/>
      <c r="EG36" s="1191"/>
      <c r="EH36" s="1191"/>
      <c r="EI36" s="1191"/>
      <c r="EJ36" s="1191"/>
      <c r="EK36" s="1191"/>
      <c r="EL36" s="1191"/>
      <c r="EM36" s="1191"/>
      <c r="EN36" s="1191"/>
      <c r="EO36" s="1191"/>
      <c r="EP36" s="1191"/>
      <c r="EQ36" s="1191"/>
      <c r="ER36" s="1191"/>
      <c r="ES36" s="1191"/>
      <c r="ET36" s="1191"/>
      <c r="EU36" s="1191"/>
      <c r="EV36" s="1191"/>
      <c r="EW36" s="1191"/>
      <c r="EX36" s="1191"/>
      <c r="EY36" s="1191"/>
      <c r="EZ36" s="1191"/>
      <c r="FA36" s="1191"/>
      <c r="FB36" s="1191"/>
      <c r="FC36" s="1191"/>
      <c r="FD36" s="1191"/>
      <c r="FE36" s="1191"/>
      <c r="FF36" s="1191"/>
      <c r="FG36" s="1191"/>
      <c r="FH36" s="1191"/>
      <c r="FI36" s="1191"/>
      <c r="FJ36" s="1191"/>
      <c r="FK36" s="1191"/>
      <c r="FL36" s="1191"/>
      <c r="FM36" s="1191"/>
      <c r="FN36" s="1191"/>
      <c r="FO36" s="1191"/>
      <c r="FP36" s="1191"/>
      <c r="FQ36" s="1191"/>
      <c r="FR36" s="1191"/>
      <c r="FS36" s="1191"/>
      <c r="FT36" s="1191"/>
      <c r="FU36" s="1191"/>
      <c r="FV36" s="1191"/>
      <c r="FW36" s="1191"/>
      <c r="FX36" s="1191"/>
      <c r="FY36" s="1191"/>
      <c r="FZ36" s="1191"/>
      <c r="GA36" s="1191"/>
      <c r="GB36" s="1191"/>
      <c r="GC36" s="1191"/>
      <c r="GD36" s="1191"/>
      <c r="GE36" s="1191"/>
      <c r="GF36" s="1191"/>
      <c r="GG36" s="1191"/>
      <c r="GH36" s="1191"/>
      <c r="GI36" s="1191"/>
      <c r="GJ36" s="1191"/>
      <c r="GK36" s="1191"/>
      <c r="GL36" s="1191"/>
      <c r="GM36" s="1191"/>
      <c r="GN36" s="1191"/>
      <c r="GO36" s="1191"/>
      <c r="GP36" s="1191"/>
      <c r="GQ36" s="1191"/>
      <c r="GR36" s="1191"/>
      <c r="GS36" s="1191"/>
      <c r="GT36" s="1191"/>
      <c r="GU36" s="1191"/>
      <c r="GV36" s="1191"/>
      <c r="GW36" s="1191"/>
      <c r="GX36" s="1191"/>
      <c r="GY36" s="1191"/>
      <c r="GZ36" s="1191"/>
      <c r="HA36" s="1191"/>
      <c r="HB36" s="1191"/>
      <c r="HC36" s="1191"/>
      <c r="HD36" s="1191"/>
      <c r="HE36" s="1191"/>
      <c r="HF36" s="1191"/>
      <c r="HG36" s="1191"/>
      <c r="HH36" s="1191"/>
      <c r="HI36" s="1191"/>
      <c r="HJ36" s="1191"/>
      <c r="HK36" s="1191"/>
      <c r="HL36" s="1191"/>
      <c r="HM36" s="1191"/>
      <c r="HN36" s="1191"/>
      <c r="HO36" s="1191"/>
      <c r="HP36" s="1191"/>
      <c r="HQ36" s="1191"/>
      <c r="HR36" s="1191"/>
      <c r="HS36" s="1191"/>
      <c r="HT36" s="1191"/>
      <c r="HU36" s="1191"/>
      <c r="HV36" s="1191"/>
      <c r="HW36" s="1191"/>
      <c r="HX36" s="1191"/>
      <c r="HY36" s="1191"/>
      <c r="HZ36" s="1191"/>
      <c r="IA36" s="1191"/>
      <c r="IB36" s="1191"/>
      <c r="IC36" s="1191"/>
    </row>
    <row r="37" spans="1:237" ht="15.75" x14ac:dyDescent="0.2">
      <c r="A37">
        <v>8</v>
      </c>
      <c r="B37">
        <v>5</v>
      </c>
      <c r="C37" s="1207" t="s">
        <v>649</v>
      </c>
      <c r="D37" s="1165" t="s">
        <v>45</v>
      </c>
      <c r="E37" s="464" t="s">
        <v>459</v>
      </c>
      <c r="F37" s="80"/>
      <c r="G37" s="80"/>
      <c r="H37" s="470"/>
      <c r="I37" s="1197">
        <v>3</v>
      </c>
      <c r="J37" s="15">
        <f>PRODUCT(I37,30)</f>
        <v>90</v>
      </c>
      <c r="K37" s="23">
        <f>SUM(L37+M37+N37)</f>
        <v>36</v>
      </c>
      <c r="L37" s="34">
        <v>18</v>
      </c>
      <c r="M37" s="11">
        <v>9</v>
      </c>
      <c r="N37" s="11">
        <v>9</v>
      </c>
      <c r="O37" s="262">
        <f>J37-K37</f>
        <v>54</v>
      </c>
      <c r="P37" s="159"/>
      <c r="Q37" s="156"/>
      <c r="R37" s="160">
        <v>5</v>
      </c>
      <c r="S37" s="159"/>
      <c r="T37" s="156"/>
      <c r="U37" s="160"/>
      <c r="V37" s="159"/>
      <c r="W37" s="156"/>
      <c r="X37" s="160"/>
      <c r="Y37" s="159"/>
      <c r="Z37" s="156"/>
      <c r="AA37" s="993" t="s">
        <v>63</v>
      </c>
      <c r="AC37" s="1191"/>
      <c r="AD37" s="1191"/>
      <c r="AE37" s="1191"/>
      <c r="AF37" s="1191"/>
      <c r="AG37" s="1191"/>
      <c r="AH37" s="1191"/>
      <c r="AI37" s="1191"/>
      <c r="AJ37" s="1191"/>
      <c r="AK37" s="1191"/>
      <c r="AL37" s="1191"/>
      <c r="AM37" s="1191"/>
      <c r="AN37" s="1191"/>
      <c r="AO37" s="1191"/>
      <c r="AP37" s="1191"/>
      <c r="AQ37" s="1191"/>
      <c r="AR37" s="1191"/>
      <c r="AS37" s="1191"/>
      <c r="AT37" s="1191"/>
      <c r="AU37" s="1191"/>
      <c r="AV37" s="1191"/>
      <c r="AW37" s="1191"/>
      <c r="AX37">
        <f t="shared" si="2"/>
        <v>0.4</v>
      </c>
      <c r="AY37" s="1191"/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</row>
    <row r="38" spans="1:237" ht="15.75" x14ac:dyDescent="0.25">
      <c r="A38">
        <v>9</v>
      </c>
      <c r="B38">
        <v>6</v>
      </c>
      <c r="C38" s="1547" t="s">
        <v>539</v>
      </c>
      <c r="D38" s="1205" t="s">
        <v>226</v>
      </c>
      <c r="E38" s="1235" t="s">
        <v>459</v>
      </c>
      <c r="F38" s="1244"/>
      <c r="G38" s="1244"/>
      <c r="H38" s="479"/>
      <c r="I38" s="171">
        <v>2.5</v>
      </c>
      <c r="J38" s="34">
        <f t="shared" ref="J38" si="13">I38*30</f>
        <v>75</v>
      </c>
      <c r="K38" s="33">
        <f>L38+M38+N38</f>
        <v>27</v>
      </c>
      <c r="L38" s="34">
        <v>9</v>
      </c>
      <c r="M38" s="11">
        <v>9</v>
      </c>
      <c r="N38" s="11">
        <v>9</v>
      </c>
      <c r="O38" s="88">
        <f>J38-K38</f>
        <v>48</v>
      </c>
      <c r="P38" s="261"/>
      <c r="Q38" s="15"/>
      <c r="R38" s="19">
        <v>3</v>
      </c>
      <c r="S38" s="261"/>
      <c r="T38" s="15"/>
      <c r="U38" s="19"/>
      <c r="V38" s="261"/>
      <c r="W38" s="15"/>
      <c r="X38" s="19"/>
      <c r="Y38" s="261"/>
      <c r="Z38" s="15"/>
      <c r="AA38" s="262"/>
      <c r="AB38" s="1250"/>
      <c r="AC38" s="1248"/>
      <c r="AD38" s="1248"/>
      <c r="AE38" s="1248"/>
      <c r="AF38" s="1248"/>
      <c r="AG38" s="1248"/>
      <c r="AH38" s="1248"/>
      <c r="AI38" s="1248"/>
      <c r="AJ38" s="1248"/>
      <c r="AK38" s="1248"/>
      <c r="AL38" s="1248"/>
      <c r="AM38" s="1248"/>
      <c r="AN38" s="1248"/>
      <c r="AO38" s="1248"/>
      <c r="AP38" s="1248"/>
      <c r="AQ38" s="1248"/>
      <c r="AR38" s="1248"/>
      <c r="AS38" s="1248"/>
      <c r="AT38" s="1248"/>
      <c r="AU38" s="1248"/>
      <c r="AV38" s="1248"/>
      <c r="AW38" s="1248"/>
      <c r="AX38">
        <f t="shared" si="2"/>
        <v>0.36</v>
      </c>
      <c r="AY38" s="1248"/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</row>
    <row r="39" spans="1:237" ht="16.5" thickBot="1" x14ac:dyDescent="0.3">
      <c r="A39">
        <v>10</v>
      </c>
      <c r="B39">
        <v>7</v>
      </c>
      <c r="C39" s="1547" t="s">
        <v>581</v>
      </c>
      <c r="D39" s="1549" t="s">
        <v>520</v>
      </c>
      <c r="E39" s="1235"/>
      <c r="F39" s="1244" t="s">
        <v>459</v>
      </c>
      <c r="G39" s="1244"/>
      <c r="H39" s="479"/>
      <c r="I39" s="171">
        <v>1.5</v>
      </c>
      <c r="J39" s="34">
        <f>I39*30</f>
        <v>45</v>
      </c>
      <c r="K39" s="33">
        <f>L39+M39+N39</f>
        <v>27</v>
      </c>
      <c r="L39" s="34">
        <v>18</v>
      </c>
      <c r="M39" s="11"/>
      <c r="N39" s="11">
        <v>9</v>
      </c>
      <c r="O39" s="88">
        <f>J39-K39</f>
        <v>18</v>
      </c>
      <c r="P39" s="261"/>
      <c r="Q39" s="15"/>
      <c r="R39" s="19">
        <v>3</v>
      </c>
      <c r="S39" s="261"/>
      <c r="T39" s="15"/>
      <c r="U39" s="19"/>
      <c r="V39" s="261"/>
      <c r="W39" s="15"/>
      <c r="X39" s="19"/>
      <c r="Y39" s="261"/>
      <c r="Z39" s="15"/>
      <c r="AA39" s="1341"/>
      <c r="AB39">
        <v>0.6</v>
      </c>
      <c r="AC39" s="1191"/>
      <c r="AD39" s="1191"/>
      <c r="AE39" s="1191"/>
      <c r="AF39" s="1191"/>
      <c r="AG39" s="1191"/>
      <c r="AH39" s="1191"/>
      <c r="AI39" s="1191"/>
      <c r="AJ39" s="1191"/>
      <c r="AK39" s="1191"/>
      <c r="AL39" s="1191"/>
      <c r="AM39" s="1191"/>
      <c r="AN39" s="1191"/>
      <c r="AO39" s="1191"/>
      <c r="AP39" s="1191"/>
      <c r="AQ39" s="1191"/>
      <c r="AR39" s="1191"/>
      <c r="AS39" s="1191"/>
      <c r="AT39" s="1191"/>
      <c r="AU39" s="1191"/>
      <c r="AV39" s="1191"/>
      <c r="AW39" s="1342"/>
      <c r="AX39">
        <f t="shared" si="2"/>
        <v>0.6</v>
      </c>
      <c r="AY39" s="1191"/>
      <c r="AZ39" s="1191"/>
      <c r="BA39" s="1191"/>
      <c r="BB39" s="1191"/>
      <c r="BC39" s="1191"/>
      <c r="BD39" s="1191"/>
      <c r="BE39" s="1191"/>
      <c r="BF39" s="1191"/>
      <c r="BG39" s="1191"/>
      <c r="BH39" s="1191"/>
      <c r="BI39" s="1191"/>
      <c r="BJ39" s="1191"/>
      <c r="BK39" s="1191"/>
      <c r="BL39" s="1191"/>
      <c r="BM39" s="1191"/>
      <c r="BN39" s="1191"/>
      <c r="BO39" s="1191"/>
      <c r="BP39" s="1191"/>
      <c r="BQ39" s="1191"/>
      <c r="BR39" s="1191"/>
      <c r="BS39" s="1191"/>
      <c r="BT39" s="1191"/>
      <c r="BU39" s="1191"/>
      <c r="BV39" s="1191"/>
      <c r="BW39" s="1191"/>
      <c r="BX39" s="1191"/>
      <c r="BY39" s="1191"/>
      <c r="BZ39" s="1191"/>
      <c r="CA39" s="1191"/>
      <c r="CB39" s="1191"/>
      <c r="CC39" s="1191"/>
      <c r="CD39" s="1191"/>
      <c r="CE39" s="1191"/>
      <c r="CF39" s="1191"/>
      <c r="CG39" s="1191"/>
      <c r="CH39" s="1191"/>
      <c r="CI39" s="1191"/>
      <c r="CJ39" s="1191"/>
      <c r="CK39" s="1191"/>
      <c r="CL39" s="1191"/>
      <c r="CM39" s="1191"/>
      <c r="CN39" s="1191"/>
      <c r="CO39" s="1191"/>
      <c r="CP39" s="1191"/>
      <c r="CQ39" s="1191"/>
      <c r="CR39" s="1191"/>
      <c r="CS39" s="1191"/>
      <c r="CT39" s="1191"/>
      <c r="CU39" s="1191"/>
      <c r="CV39" s="1191"/>
      <c r="CW39" s="1191"/>
      <c r="CX39" s="1191"/>
      <c r="CY39" s="1191"/>
      <c r="CZ39" s="1191"/>
      <c r="DA39" s="1191"/>
      <c r="DB39" s="1191"/>
      <c r="DC39" s="1191"/>
      <c r="DD39" s="1191"/>
      <c r="DE39" s="1191"/>
      <c r="DF39" s="1191"/>
      <c r="DG39" s="1191"/>
      <c r="DH39" s="1191"/>
      <c r="DI39" s="1191"/>
      <c r="DJ39" s="1191"/>
      <c r="DK39" s="1191"/>
      <c r="DL39" s="1191"/>
      <c r="DM39" s="1191"/>
      <c r="DN39" s="1191"/>
      <c r="DO39" s="1191"/>
      <c r="DP39" s="1191"/>
      <c r="DQ39" s="1191"/>
      <c r="DR39" s="1191"/>
      <c r="DS39" s="1191"/>
      <c r="DT39" s="1191"/>
      <c r="DU39" s="1191"/>
      <c r="DV39" s="1191"/>
      <c r="DW39" s="1191"/>
      <c r="DX39" s="1191"/>
      <c r="DY39" s="1191"/>
      <c r="DZ39" s="1191"/>
      <c r="EA39" s="1191"/>
      <c r="EB39" s="1191"/>
      <c r="EC39" s="1191"/>
      <c r="ED39" s="1191"/>
      <c r="EE39" s="1191"/>
      <c r="EF39" s="1191"/>
      <c r="EG39" s="1191"/>
      <c r="EH39" s="1191"/>
      <c r="EI39" s="1191"/>
      <c r="EJ39" s="1191"/>
      <c r="EK39" s="1191"/>
      <c r="EL39" s="1191"/>
      <c r="EM39" s="1191"/>
      <c r="EN39" s="1191"/>
      <c r="EO39" s="1191"/>
      <c r="EP39" s="1191"/>
      <c r="EQ39" s="1191"/>
      <c r="ER39" s="1191"/>
      <c r="ES39" s="1191"/>
      <c r="ET39" s="1191"/>
      <c r="EU39" s="1191"/>
      <c r="EV39" s="1191"/>
      <c r="EW39" s="1191"/>
      <c r="EX39" s="1191"/>
      <c r="EY39" s="1191"/>
      <c r="EZ39" s="1191"/>
      <c r="FA39" s="1191"/>
      <c r="FB39" s="1191"/>
      <c r="FC39" s="1191"/>
      <c r="FD39" s="1191"/>
      <c r="FE39" s="1191"/>
      <c r="FF39" s="1191"/>
      <c r="FG39" s="1191"/>
      <c r="FH39" s="1191"/>
      <c r="FI39" s="1191"/>
      <c r="FJ39" s="1191"/>
      <c r="FK39" s="1191"/>
      <c r="FL39" s="1191"/>
      <c r="FM39" s="1191"/>
      <c r="FN39" s="1191"/>
      <c r="FO39" s="1191"/>
      <c r="FP39" s="1191"/>
      <c r="FQ39" s="1191"/>
      <c r="FR39" s="1191"/>
      <c r="FS39" s="1191"/>
      <c r="FT39" s="1191"/>
      <c r="FU39" s="1191"/>
      <c r="FV39" s="1191"/>
      <c r="FW39" s="1191"/>
      <c r="FX39" s="1191"/>
      <c r="FY39" s="1191"/>
      <c r="FZ39" s="1191"/>
      <c r="GA39" s="1191"/>
      <c r="GB39" s="1191"/>
      <c r="GC39" s="1191"/>
      <c r="GD39" s="1191"/>
      <c r="GE39" s="1191"/>
      <c r="GF39" s="1191"/>
      <c r="GG39" s="1191"/>
      <c r="GH39" s="1191"/>
      <c r="GI39" s="1191"/>
      <c r="GJ39" s="1191"/>
      <c r="GK39" s="1191"/>
      <c r="GL39" s="1191"/>
      <c r="GM39" s="1191"/>
      <c r="GN39" s="1191"/>
      <c r="GO39" s="1191"/>
      <c r="GP39" s="1191"/>
      <c r="GQ39" s="1191"/>
      <c r="GR39" s="1191"/>
      <c r="GS39" s="1191"/>
      <c r="GT39" s="1191"/>
      <c r="GU39" s="1191"/>
      <c r="GV39" s="1191"/>
      <c r="GW39" s="1191"/>
      <c r="GX39" s="1191"/>
      <c r="GY39" s="1191"/>
      <c r="GZ39" s="1191"/>
      <c r="HA39" s="1191"/>
      <c r="HB39" s="1191"/>
      <c r="HC39" s="1191"/>
      <c r="HD39" s="1191"/>
      <c r="HE39" s="1191"/>
      <c r="HF39" s="1191"/>
      <c r="HG39" s="1191"/>
      <c r="HH39" s="1191"/>
      <c r="HI39" s="1191"/>
      <c r="HJ39" s="1191"/>
      <c r="HK39" s="1191"/>
      <c r="HL39" s="1191"/>
      <c r="HM39" s="1191"/>
      <c r="HN39" s="1191"/>
      <c r="HO39" s="1191"/>
      <c r="HP39" s="1191"/>
      <c r="HQ39" s="1191"/>
      <c r="HR39" s="1191"/>
      <c r="HS39" s="1191"/>
      <c r="HT39" s="1191"/>
      <c r="HU39" s="1191"/>
      <c r="HV39" s="1191"/>
      <c r="HW39" s="1191"/>
      <c r="HX39" s="1191"/>
      <c r="HY39" s="1191"/>
      <c r="HZ39" s="1191"/>
      <c r="IA39" s="1191"/>
      <c r="IB39" s="1191"/>
      <c r="IC39" s="1191"/>
    </row>
    <row r="40" spans="1:237" ht="16.5" thickBot="1" x14ac:dyDescent="0.25">
      <c r="C40" s="1207"/>
      <c r="D40" s="1293"/>
      <c r="E40" s="1294"/>
      <c r="F40" s="1294"/>
      <c r="G40" s="473"/>
      <c r="H40" s="473"/>
      <c r="I40" s="473"/>
      <c r="J40" s="473"/>
      <c r="K40" s="473"/>
      <c r="L40" s="473"/>
      <c r="M40" s="473"/>
      <c r="N40" s="473"/>
      <c r="O40" s="473"/>
      <c r="P40" s="258"/>
      <c r="Q40" s="1295"/>
      <c r="R40" s="1296"/>
      <c r="S40" s="1297"/>
      <c r="T40" s="1295"/>
      <c r="U40" s="1296"/>
      <c r="V40" s="258"/>
      <c r="W40" s="1295"/>
      <c r="X40" s="1296"/>
      <c r="Y40" s="258"/>
      <c r="Z40" s="1295"/>
      <c r="AA40" s="1296"/>
      <c r="AB40" s="1191"/>
      <c r="AC40" s="1191"/>
      <c r="AD40" s="1191"/>
      <c r="AE40" s="1191"/>
      <c r="AF40" s="1191"/>
      <c r="AG40" s="1191"/>
      <c r="AH40" s="1191"/>
      <c r="AI40" s="1191"/>
      <c r="AJ40" s="1191"/>
      <c r="AK40" s="1191"/>
      <c r="AL40" s="1191"/>
      <c r="AM40" s="1191"/>
      <c r="AN40" s="1191"/>
      <c r="AO40" s="1191"/>
      <c r="AP40" s="1191"/>
      <c r="AQ40" s="1191"/>
      <c r="AR40" s="1191"/>
      <c r="AS40" s="1191"/>
      <c r="AT40" s="1191"/>
      <c r="AU40" s="1191"/>
      <c r="AV40" s="1191"/>
      <c r="AW40" s="1191"/>
      <c r="AY40" s="1191"/>
      <c r="AZ40" s="1191"/>
      <c r="BA40" s="1191"/>
      <c r="BB40" s="1191"/>
      <c r="BC40" s="1191"/>
      <c r="BD40" s="1191"/>
      <c r="BE40" s="1191"/>
      <c r="BF40" s="1191"/>
      <c r="BG40" s="1191"/>
      <c r="BH40" s="1191"/>
      <c r="BI40" s="1191"/>
      <c r="BJ40" s="1191"/>
      <c r="BK40" s="1191"/>
      <c r="BL40" s="1191"/>
      <c r="BM40" s="1191"/>
      <c r="BN40" s="1191"/>
      <c r="BO40" s="1191"/>
      <c r="BP40" s="1191"/>
      <c r="BQ40" s="1191"/>
      <c r="BR40" s="1191"/>
      <c r="BS40" s="1191"/>
      <c r="BT40" s="1191"/>
      <c r="BU40" s="1191"/>
      <c r="BV40" s="1191"/>
      <c r="BW40" s="1191"/>
      <c r="BX40" s="1191"/>
      <c r="BY40" s="1191"/>
      <c r="BZ40" s="1191"/>
      <c r="CA40" s="1191"/>
      <c r="CB40" s="1191"/>
      <c r="CC40" s="1191"/>
      <c r="CD40" s="1191"/>
      <c r="CE40" s="1191"/>
      <c r="CF40" s="1191"/>
      <c r="CG40" s="1191"/>
      <c r="CH40" s="1191"/>
      <c r="CI40" s="1191"/>
      <c r="CJ40" s="1191"/>
      <c r="CK40" s="1191"/>
      <c r="CL40" s="1191"/>
      <c r="CM40" s="1191"/>
      <c r="CN40" s="1191"/>
      <c r="CO40" s="1191"/>
      <c r="CP40" s="1191"/>
      <c r="CQ40" s="1191"/>
      <c r="CR40" s="1191"/>
      <c r="CS40" s="1191"/>
      <c r="CT40" s="1191"/>
      <c r="CU40" s="1191"/>
      <c r="CV40" s="1191"/>
      <c r="CW40" s="1191"/>
      <c r="CX40" s="1191"/>
      <c r="CY40" s="1191"/>
      <c r="CZ40" s="1191"/>
      <c r="DA40" s="1191"/>
      <c r="DB40" s="1191"/>
      <c r="DC40" s="1191"/>
      <c r="DD40" s="1191"/>
      <c r="DE40" s="1191"/>
      <c r="DF40" s="1191"/>
      <c r="DG40" s="1191"/>
      <c r="DH40" s="1191"/>
      <c r="DI40" s="1191"/>
      <c r="DJ40" s="1191"/>
      <c r="DK40" s="1191"/>
      <c r="DL40" s="1191"/>
      <c r="DM40" s="1191"/>
      <c r="DN40" s="1191"/>
      <c r="DO40" s="1191"/>
      <c r="DP40" s="1191"/>
      <c r="DQ40" s="1191"/>
      <c r="DR40" s="1191"/>
      <c r="DS40" s="1191"/>
      <c r="DT40" s="1191"/>
      <c r="DU40" s="1191"/>
      <c r="DV40" s="1191"/>
      <c r="DW40" s="1191"/>
      <c r="DX40" s="1191"/>
      <c r="DY40" s="1191"/>
      <c r="DZ40" s="1191"/>
      <c r="EA40" s="1191"/>
      <c r="EB40" s="1191"/>
      <c r="EC40" s="1191"/>
      <c r="ED40" s="1191"/>
      <c r="EE40" s="1191"/>
      <c r="EF40" s="1191"/>
      <c r="EG40" s="1191"/>
      <c r="EH40" s="1191"/>
      <c r="EI40" s="1191"/>
      <c r="EJ40" s="1191"/>
      <c r="EK40" s="1191"/>
      <c r="EL40" s="1191"/>
      <c r="EM40" s="1191"/>
      <c r="EN40" s="1191"/>
      <c r="EO40" s="1191"/>
      <c r="EP40" s="1191"/>
      <c r="EQ40" s="1191"/>
      <c r="ER40" s="1191"/>
      <c r="ES40" s="1191"/>
      <c r="ET40" s="1191"/>
      <c r="EU40" s="1191"/>
      <c r="EV40" s="1191"/>
      <c r="EW40" s="1191"/>
      <c r="EX40" s="1191"/>
      <c r="EY40" s="1191"/>
      <c r="EZ40" s="1191"/>
      <c r="FA40" s="1191"/>
      <c r="FB40" s="1191"/>
      <c r="FC40" s="1191"/>
      <c r="FD40" s="1191"/>
      <c r="FE40" s="1191"/>
      <c r="FF40" s="1191"/>
      <c r="FG40" s="1191"/>
      <c r="FH40" s="1191"/>
      <c r="FI40" s="1191"/>
      <c r="FJ40" s="1191"/>
      <c r="FK40" s="1191"/>
      <c r="FL40" s="1191"/>
      <c r="FM40" s="1191"/>
      <c r="FN40" s="1191"/>
      <c r="FO40" s="1191"/>
      <c r="FP40" s="1191"/>
      <c r="FQ40" s="1191"/>
      <c r="FR40" s="1191"/>
      <c r="FS40" s="1191"/>
      <c r="FT40" s="1191"/>
      <c r="FU40" s="1191"/>
      <c r="FV40" s="1191"/>
      <c r="FW40" s="1191"/>
      <c r="FX40" s="1191"/>
      <c r="FY40" s="1191"/>
      <c r="FZ40" s="1191"/>
      <c r="GA40" s="1191"/>
      <c r="GB40" s="1191"/>
      <c r="GC40" s="1191"/>
      <c r="GD40" s="1191"/>
      <c r="GE40" s="1191"/>
      <c r="GF40" s="1191"/>
      <c r="GG40" s="1191"/>
      <c r="GH40" s="1191"/>
      <c r="GI40" s="1191"/>
      <c r="GJ40" s="1191"/>
      <c r="GK40" s="1191"/>
      <c r="GL40" s="1191"/>
      <c r="GM40" s="1191"/>
      <c r="GN40" s="1191"/>
      <c r="GO40" s="1191"/>
      <c r="GP40" s="1191"/>
      <c r="GQ40" s="1191"/>
      <c r="GR40" s="1191"/>
      <c r="GS40" s="1191"/>
      <c r="GT40" s="1191"/>
      <c r="GU40" s="1191"/>
      <c r="GV40" s="1191"/>
      <c r="GW40" s="1191"/>
      <c r="GX40" s="1191"/>
      <c r="GY40" s="1191"/>
      <c r="GZ40" s="1191"/>
      <c r="HA40" s="1191"/>
      <c r="HB40" s="1191"/>
      <c r="HC40" s="1191"/>
      <c r="HD40" s="1191"/>
      <c r="HE40" s="1191"/>
      <c r="HF40" s="1191"/>
      <c r="HG40" s="1191"/>
      <c r="HH40" s="1191"/>
    </row>
    <row r="41" spans="1:237" ht="15.75" x14ac:dyDescent="0.25">
      <c r="D41" s="1" t="s">
        <v>663</v>
      </c>
      <c r="I41" s="593">
        <f>SUM(I33:I40)</f>
        <v>15</v>
      </c>
      <c r="R41">
        <f>SUM(R33:R40)</f>
        <v>25</v>
      </c>
    </row>
    <row r="43" spans="1:237" ht="15.75" x14ac:dyDescent="0.25">
      <c r="D43" s="1" t="s">
        <v>663</v>
      </c>
      <c r="I43" s="593">
        <f>I20+I29+I41</f>
        <v>60</v>
      </c>
    </row>
  </sheetData>
  <mergeCells count="27">
    <mergeCell ref="K3:N3"/>
    <mergeCell ref="O3:O7"/>
    <mergeCell ref="A2:A7"/>
    <mergeCell ref="B2:B7"/>
    <mergeCell ref="G5:G7"/>
    <mergeCell ref="H5:H7"/>
    <mergeCell ref="L5:L7"/>
    <mergeCell ref="L4:N4"/>
    <mergeCell ref="M5:M7"/>
    <mergeCell ref="N5:N7"/>
    <mergeCell ref="J3:J7"/>
    <mergeCell ref="C1:AA1"/>
    <mergeCell ref="C2:C7"/>
    <mergeCell ref="D2:D7"/>
    <mergeCell ref="E2:H3"/>
    <mergeCell ref="I2:I7"/>
    <mergeCell ref="P6:AA6"/>
    <mergeCell ref="P3:R4"/>
    <mergeCell ref="S3:U4"/>
    <mergeCell ref="J2:O2"/>
    <mergeCell ref="P2:AA2"/>
    <mergeCell ref="V3:X4"/>
    <mergeCell ref="Y3:AA4"/>
    <mergeCell ref="E4:E7"/>
    <mergeCell ref="F4:F7"/>
    <mergeCell ref="G4:H4"/>
    <mergeCell ref="K4:K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53"/>
  <sheetViews>
    <sheetView topLeftCell="A12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8" max="69" width="9.140625" style="513"/>
  </cols>
  <sheetData>
    <row r="1" spans="1:240" ht="19.5" thickBot="1" x14ac:dyDescent="0.25">
      <c r="A1" s="2414" t="s">
        <v>524</v>
      </c>
      <c r="B1" s="2414"/>
      <c r="C1" s="2414" t="s">
        <v>525</v>
      </c>
      <c r="D1" s="2414"/>
      <c r="E1" s="2417" t="s">
        <v>517</v>
      </c>
      <c r="F1" s="2418"/>
      <c r="G1" s="2418"/>
      <c r="H1" s="2418"/>
      <c r="I1" s="2418"/>
      <c r="J1" s="2418"/>
      <c r="K1" s="2418"/>
      <c r="L1" s="2418"/>
      <c r="M1" s="2418"/>
      <c r="N1" s="2418"/>
      <c r="O1" s="2418"/>
      <c r="P1" s="2418"/>
      <c r="Q1" s="2418"/>
      <c r="R1" s="2418"/>
      <c r="S1" s="2418"/>
      <c r="T1" s="2418"/>
      <c r="U1" s="2418"/>
      <c r="V1" s="2418"/>
      <c r="W1" s="2418"/>
      <c r="X1" s="2418"/>
      <c r="Y1" s="2418"/>
      <c r="Z1" s="2418"/>
      <c r="AA1" s="2418"/>
      <c r="AB1" s="2418"/>
      <c r="AC1" s="2419"/>
    </row>
    <row r="2" spans="1:240" ht="15.75" customHeight="1" thickBot="1" x14ac:dyDescent="0.25">
      <c r="A2" s="2413" t="s">
        <v>521</v>
      </c>
      <c r="B2" s="2413" t="s">
        <v>522</v>
      </c>
      <c r="C2" s="2413" t="s">
        <v>521</v>
      </c>
      <c r="D2" s="2413" t="s">
        <v>522</v>
      </c>
      <c r="E2" s="2421" t="s">
        <v>27</v>
      </c>
      <c r="F2" s="2356" t="s">
        <v>121</v>
      </c>
      <c r="G2" s="2358" t="s">
        <v>457</v>
      </c>
      <c r="H2" s="2088"/>
      <c r="I2" s="2088"/>
      <c r="J2" s="2359"/>
      <c r="K2" s="2093" t="s">
        <v>130</v>
      </c>
      <c r="L2" s="2096" t="s">
        <v>122</v>
      </c>
      <c r="M2" s="2097"/>
      <c r="N2" s="2097"/>
      <c r="O2" s="2097"/>
      <c r="P2" s="2097"/>
      <c r="Q2" s="2098"/>
      <c r="R2" s="2113" t="s">
        <v>456</v>
      </c>
      <c r="S2" s="2114"/>
      <c r="T2" s="2114"/>
      <c r="U2" s="2114"/>
      <c r="V2" s="2114"/>
      <c r="W2" s="2114"/>
      <c r="X2" s="2114"/>
      <c r="Y2" s="2114"/>
      <c r="Z2" s="2114"/>
      <c r="AA2" s="2114"/>
      <c r="AB2" s="2114"/>
      <c r="AC2" s="2115"/>
      <c r="BF2" s="2333" t="s">
        <v>29</v>
      </c>
      <c r="BG2" s="2343"/>
      <c r="BH2" s="2343"/>
      <c r="BI2" s="2333" t="s">
        <v>30</v>
      </c>
      <c r="BJ2" s="2333"/>
      <c r="BK2" s="2333"/>
      <c r="BL2" s="2333" t="s">
        <v>31</v>
      </c>
      <c r="BM2" s="2333"/>
      <c r="BN2" s="2333"/>
      <c r="BO2" s="2333" t="s">
        <v>32</v>
      </c>
      <c r="BP2" s="2333"/>
      <c r="BQ2" s="2333"/>
    </row>
    <row r="3" spans="1:240" ht="15.75" customHeight="1" x14ac:dyDescent="0.2">
      <c r="A3" s="2414"/>
      <c r="B3" s="2414"/>
      <c r="C3" s="2414"/>
      <c r="D3" s="2414"/>
      <c r="E3" s="2422"/>
      <c r="F3" s="2357"/>
      <c r="G3" s="2360"/>
      <c r="H3" s="2091"/>
      <c r="I3" s="2091"/>
      <c r="J3" s="2361"/>
      <c r="K3" s="2094"/>
      <c r="L3" s="2104" t="s">
        <v>123</v>
      </c>
      <c r="M3" s="2084" t="s">
        <v>128</v>
      </c>
      <c r="N3" s="2085"/>
      <c r="O3" s="2085"/>
      <c r="P3" s="2086"/>
      <c r="Q3" s="2108" t="s">
        <v>127</v>
      </c>
      <c r="R3" s="2076" t="s">
        <v>29</v>
      </c>
      <c r="S3" s="2121"/>
      <c r="T3" s="2122"/>
      <c r="U3" s="2076" t="s">
        <v>30</v>
      </c>
      <c r="V3" s="2077"/>
      <c r="W3" s="2078"/>
      <c r="X3" s="2076" t="s">
        <v>31</v>
      </c>
      <c r="Y3" s="2077"/>
      <c r="Z3" s="2078"/>
      <c r="AA3" s="2076" t="s">
        <v>32</v>
      </c>
      <c r="AB3" s="2077"/>
      <c r="AC3" s="2078"/>
      <c r="BF3" s="2343"/>
      <c r="BG3" s="2343"/>
      <c r="BH3" s="2343"/>
      <c r="BI3" s="2333"/>
      <c r="BJ3" s="2333"/>
      <c r="BK3" s="2333"/>
      <c r="BL3" s="2333"/>
      <c r="BM3" s="2333"/>
      <c r="BN3" s="2333"/>
      <c r="BO3" s="2333"/>
      <c r="BP3" s="2333"/>
      <c r="BQ3" s="2333"/>
    </row>
    <row r="4" spans="1:240" ht="15.75" customHeight="1" thickBot="1" x14ac:dyDescent="0.25">
      <c r="A4" s="2414"/>
      <c r="B4" s="2414"/>
      <c r="C4" s="2414"/>
      <c r="D4" s="2414"/>
      <c r="E4" s="2422"/>
      <c r="F4" s="2357"/>
      <c r="G4" s="2362" t="s">
        <v>114</v>
      </c>
      <c r="H4" s="2104" t="s">
        <v>115</v>
      </c>
      <c r="I4" s="2116" t="s">
        <v>116</v>
      </c>
      <c r="J4" s="2367"/>
      <c r="K4" s="2094"/>
      <c r="L4" s="2095"/>
      <c r="M4" s="2104" t="s">
        <v>124</v>
      </c>
      <c r="N4" s="2116" t="s">
        <v>129</v>
      </c>
      <c r="O4" s="2117"/>
      <c r="P4" s="2118"/>
      <c r="Q4" s="2108"/>
      <c r="R4" s="2123"/>
      <c r="S4" s="2124"/>
      <c r="T4" s="2125"/>
      <c r="U4" s="2079"/>
      <c r="V4" s="2080"/>
      <c r="W4" s="2081"/>
      <c r="X4" s="2079"/>
      <c r="Y4" s="2080"/>
      <c r="Z4" s="2081"/>
      <c r="AA4" s="2079"/>
      <c r="AB4" s="2080"/>
      <c r="AC4" s="2081"/>
      <c r="BF4" s="1193">
        <v>1</v>
      </c>
      <c r="BG4" s="1193" t="s">
        <v>458</v>
      </c>
      <c r="BH4" s="1193" t="s">
        <v>459</v>
      </c>
      <c r="BI4" s="1193">
        <v>3</v>
      </c>
      <c r="BJ4" s="1193" t="s">
        <v>460</v>
      </c>
      <c r="BK4" s="1193" t="s">
        <v>461</v>
      </c>
      <c r="BL4" s="1193">
        <v>5</v>
      </c>
      <c r="BM4" s="1193" t="s">
        <v>462</v>
      </c>
      <c r="BN4" s="1193" t="s">
        <v>463</v>
      </c>
      <c r="BO4" s="1193">
        <v>7</v>
      </c>
      <c r="BP4" s="1193" t="s">
        <v>464</v>
      </c>
      <c r="BQ4" s="1193" t="s">
        <v>465</v>
      </c>
    </row>
    <row r="5" spans="1:240" ht="15.75" x14ac:dyDescent="0.2">
      <c r="A5" s="2414"/>
      <c r="B5" s="2414"/>
      <c r="C5" s="2414"/>
      <c r="D5" s="2414"/>
      <c r="E5" s="2422"/>
      <c r="F5" s="2357"/>
      <c r="G5" s="2363"/>
      <c r="H5" s="2095"/>
      <c r="I5" s="2127" t="s">
        <v>117</v>
      </c>
      <c r="J5" s="2382" t="s">
        <v>118</v>
      </c>
      <c r="K5" s="2094"/>
      <c r="L5" s="2095"/>
      <c r="M5" s="2095"/>
      <c r="N5" s="2102" t="s">
        <v>28</v>
      </c>
      <c r="O5" s="2102" t="s">
        <v>125</v>
      </c>
      <c r="P5" s="2102" t="s">
        <v>126</v>
      </c>
      <c r="Q5" s="2109"/>
      <c r="R5" s="152">
        <v>1</v>
      </c>
      <c r="S5" s="152" t="s">
        <v>458</v>
      </c>
      <c r="T5" s="152" t="s">
        <v>459</v>
      </c>
      <c r="U5" s="152">
        <v>3</v>
      </c>
      <c r="V5" s="152" t="s">
        <v>460</v>
      </c>
      <c r="W5" s="152" t="s">
        <v>461</v>
      </c>
      <c r="X5" s="152">
        <v>5</v>
      </c>
      <c r="Y5" s="152" t="s">
        <v>462</v>
      </c>
      <c r="Z5" s="152" t="s">
        <v>463</v>
      </c>
      <c r="AA5" s="152">
        <v>7</v>
      </c>
      <c r="AB5" s="152" t="s">
        <v>464</v>
      </c>
      <c r="AC5" s="153" t="s">
        <v>465</v>
      </c>
    </row>
    <row r="6" spans="1:240" ht="15.75" x14ac:dyDescent="0.2">
      <c r="A6" s="2414"/>
      <c r="B6" s="2414"/>
      <c r="C6" s="2414"/>
      <c r="D6" s="2414"/>
      <c r="E6" s="2422"/>
      <c r="F6" s="2357"/>
      <c r="G6" s="2363"/>
      <c r="H6" s="2095"/>
      <c r="I6" s="2128"/>
      <c r="J6" s="2383"/>
      <c r="K6" s="2094"/>
      <c r="L6" s="2095"/>
      <c r="M6" s="2095"/>
      <c r="N6" s="2103"/>
      <c r="O6" s="2103"/>
      <c r="P6" s="2103"/>
      <c r="Q6" s="2109"/>
      <c r="R6" s="2105" t="s">
        <v>470</v>
      </c>
      <c r="S6" s="2106"/>
      <c r="T6" s="2106"/>
      <c r="U6" s="2106"/>
      <c r="V6" s="2106"/>
      <c r="W6" s="2106"/>
      <c r="X6" s="2106"/>
      <c r="Y6" s="2106"/>
      <c r="Z6" s="2106"/>
      <c r="AA6" s="2106"/>
      <c r="AB6" s="2106"/>
      <c r="AC6" s="2107"/>
    </row>
    <row r="7" spans="1:240" ht="49.5" customHeight="1" thickBot="1" x14ac:dyDescent="0.25">
      <c r="A7" s="2414"/>
      <c r="B7" s="2414"/>
      <c r="C7" s="2414"/>
      <c r="D7" s="2414"/>
      <c r="E7" s="2422"/>
      <c r="F7" s="2357"/>
      <c r="G7" s="2363"/>
      <c r="H7" s="2095"/>
      <c r="I7" s="2128"/>
      <c r="J7" s="2383"/>
      <c r="K7" s="2094"/>
      <c r="L7" s="2095"/>
      <c r="M7" s="2095"/>
      <c r="N7" s="2103"/>
      <c r="O7" s="2103"/>
      <c r="P7" s="2103"/>
      <c r="Q7" s="2082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959"/>
      <c r="B8" s="959"/>
      <c r="C8" s="959"/>
      <c r="D8" s="959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31.5" x14ac:dyDescent="0.25">
      <c r="A9" s="513">
        <v>1</v>
      </c>
      <c r="B9" s="513">
        <v>1</v>
      </c>
      <c r="C9" s="513">
        <v>1</v>
      </c>
      <c r="D9" s="513">
        <v>1</v>
      </c>
      <c r="E9" s="1234" t="s">
        <v>133</v>
      </c>
      <c r="F9" s="1528" t="s">
        <v>480</v>
      </c>
      <c r="G9" s="1254">
        <v>3</v>
      </c>
      <c r="H9" s="1236"/>
      <c r="I9" s="1236"/>
      <c r="J9" s="1238"/>
      <c r="K9" s="1343">
        <v>3</v>
      </c>
      <c r="L9" s="1236">
        <f>K9*30</f>
        <v>90</v>
      </c>
      <c r="M9" s="1237">
        <f>N9+O9+P9</f>
        <v>30</v>
      </c>
      <c r="N9" s="1236"/>
      <c r="O9" s="1236"/>
      <c r="P9" s="1236">
        <v>30</v>
      </c>
      <c r="Q9" s="1238">
        <f>L9-M9</f>
        <v>60</v>
      </c>
      <c r="R9" s="1208"/>
      <c r="S9" s="512"/>
      <c r="T9" s="604"/>
      <c r="U9" s="1208">
        <v>2</v>
      </c>
      <c r="V9" s="512"/>
      <c r="W9" s="604"/>
      <c r="X9" s="1254"/>
      <c r="Y9" s="1236"/>
      <c r="Z9" s="1238"/>
      <c r="AA9" s="1254"/>
      <c r="AB9" s="1236"/>
      <c r="AC9" s="1238"/>
      <c r="AD9" s="1240"/>
      <c r="AE9" s="1300"/>
      <c r="AF9" s="1240"/>
      <c r="AG9" s="1240"/>
      <c r="AH9" s="1240"/>
      <c r="AI9" s="1240"/>
      <c r="AJ9" s="1240"/>
      <c r="AK9" s="1240"/>
      <c r="AL9" s="1308" t="b">
        <v>1</v>
      </c>
      <c r="AM9" s="1308" t="b">
        <v>1</v>
      </c>
      <c r="AN9" s="1308" t="b">
        <v>1</v>
      </c>
      <c r="AO9" s="1308" t="b">
        <v>0</v>
      </c>
      <c r="AP9" s="1308" t="b">
        <v>1</v>
      </c>
      <c r="AQ9" s="1308" t="b">
        <v>1</v>
      </c>
      <c r="AR9" s="1308" t="b">
        <v>1</v>
      </c>
      <c r="AS9" s="1308" t="b">
        <v>1</v>
      </c>
      <c r="AT9" s="1308" t="b">
        <v>1</v>
      </c>
      <c r="AU9" s="1308" t="b">
        <v>1</v>
      </c>
      <c r="AV9" s="1308" t="b">
        <v>1</v>
      </c>
      <c r="AW9" s="1308" t="b">
        <v>1</v>
      </c>
      <c r="AX9" s="1240"/>
      <c r="AY9">
        <f t="shared" ref="AY9:AY13" si="0">M9/L9</f>
        <v>0.33333333333333331</v>
      </c>
      <c r="AZ9" s="1240"/>
      <c r="BA9" s="1240"/>
      <c r="BB9" s="1240"/>
      <c r="BC9" s="1240"/>
      <c r="BD9" s="1240"/>
      <c r="BE9" s="1240"/>
      <c r="BF9" s="1240"/>
      <c r="BG9" s="1240"/>
      <c r="BH9" s="1240"/>
      <c r="BI9" s="1240"/>
      <c r="BJ9" s="1240"/>
      <c r="BK9" s="1240"/>
      <c r="BL9" s="1240"/>
      <c r="BM9" s="1240"/>
      <c r="BN9" s="1240"/>
      <c r="BO9" s="1240"/>
      <c r="BP9" s="1240"/>
      <c r="BQ9" s="1240"/>
      <c r="BR9" s="1240"/>
      <c r="BS9" s="1240"/>
      <c r="BT9" s="1240"/>
      <c r="BU9" s="1240"/>
      <c r="BV9" s="1240"/>
      <c r="BW9" s="1240"/>
      <c r="BX9" s="1240"/>
      <c r="BY9" s="1240"/>
      <c r="BZ9" s="1240"/>
      <c r="CA9" s="1240"/>
      <c r="CB9" s="1240"/>
      <c r="CC9" s="1240"/>
      <c r="CD9" s="1240"/>
      <c r="CE9" s="1240"/>
      <c r="CF9" s="1240"/>
      <c r="CG9" s="1240"/>
      <c r="CH9" s="1240"/>
      <c r="CI9" s="1240"/>
      <c r="CJ9" s="1240"/>
      <c r="CK9" s="1240"/>
      <c r="CL9" s="1240"/>
      <c r="CM9" s="1240"/>
      <c r="CN9" s="1240"/>
      <c r="CO9" s="1240"/>
      <c r="CP9" s="1240"/>
      <c r="CQ9" s="1240"/>
      <c r="CR9" s="1240"/>
      <c r="CS9" s="1240"/>
      <c r="CT9" s="1240"/>
      <c r="CU9" s="1240"/>
      <c r="CV9" s="1240"/>
      <c r="CW9" s="1240"/>
      <c r="CX9" s="1240"/>
      <c r="CY9" s="1240"/>
      <c r="CZ9" s="1240"/>
      <c r="DA9" s="1240"/>
      <c r="DB9" s="1240"/>
      <c r="DC9" s="1240"/>
      <c r="DD9" s="1240"/>
      <c r="DE9" s="1240"/>
      <c r="DF9" s="1240"/>
      <c r="DG9" s="1240"/>
      <c r="DH9" s="1240"/>
      <c r="DI9" s="1240"/>
      <c r="DJ9" s="1240"/>
      <c r="DK9" s="1240"/>
      <c r="DL9" s="1240"/>
      <c r="DM9" s="1240"/>
      <c r="DN9" s="1240"/>
      <c r="DO9" s="1240"/>
      <c r="DP9" s="1240"/>
      <c r="DQ9" s="1240"/>
      <c r="DR9" s="1240"/>
      <c r="DS9" s="1240"/>
      <c r="DT9" s="1240"/>
      <c r="DU9" s="1240"/>
      <c r="DV9" s="1240"/>
      <c r="DW9" s="1240"/>
      <c r="DX9" s="1240"/>
      <c r="DY9" s="1240"/>
      <c r="DZ9" s="1240"/>
      <c r="EA9" s="1240"/>
      <c r="EB9" s="1240"/>
      <c r="EC9" s="1240"/>
      <c r="ED9" s="1240"/>
      <c r="EE9" s="1240"/>
      <c r="EF9" s="1240"/>
      <c r="EG9" s="1240"/>
      <c r="EH9" s="1240"/>
      <c r="EI9" s="1240"/>
      <c r="EJ9" s="1240"/>
      <c r="EK9" s="1240"/>
      <c r="EL9" s="1240"/>
      <c r="EM9" s="1240"/>
      <c r="EN9" s="1240"/>
      <c r="EO9" s="1240"/>
      <c r="EP9" s="1240"/>
      <c r="EQ9" s="1240"/>
      <c r="ER9" s="1240"/>
      <c r="ES9" s="1240"/>
      <c r="ET9" s="1240"/>
      <c r="EU9" s="1240"/>
      <c r="EV9" s="1240"/>
      <c r="EW9" s="1240"/>
      <c r="EX9" s="1240"/>
      <c r="EY9" s="1240"/>
      <c r="EZ9" s="1240"/>
      <c r="FA9" s="1240"/>
      <c r="FB9" s="1240"/>
      <c r="FC9" s="1240"/>
      <c r="FD9" s="1240"/>
      <c r="FE9" s="1240"/>
      <c r="FF9" s="1240"/>
      <c r="FG9" s="1240"/>
      <c r="FH9" s="1240"/>
      <c r="FI9" s="1240"/>
      <c r="FJ9" s="1240"/>
      <c r="FK9" s="1240"/>
      <c r="FL9" s="1240"/>
      <c r="FM9" s="1240"/>
      <c r="FN9" s="1240"/>
      <c r="FO9" s="1240"/>
      <c r="FP9" s="1240"/>
      <c r="FQ9" s="1240"/>
      <c r="FR9" s="1240"/>
      <c r="FS9" s="1240"/>
      <c r="FT9" s="1240"/>
      <c r="FU9" s="1240"/>
      <c r="FV9" s="1240"/>
      <c r="FW9" s="1240"/>
      <c r="FX9" s="1240"/>
      <c r="FY9" s="1240"/>
      <c r="FZ9" s="1240"/>
      <c r="GA9" s="1240"/>
      <c r="GB9" s="1240"/>
      <c r="GC9" s="1240"/>
      <c r="GD9" s="1240"/>
      <c r="GE9" s="1240"/>
      <c r="GF9" s="1240"/>
      <c r="GG9" s="1240"/>
      <c r="GH9" s="1240"/>
      <c r="GI9" s="1240"/>
      <c r="GJ9" s="1240"/>
      <c r="GK9" s="1240"/>
      <c r="GL9" s="1240"/>
      <c r="GM9" s="1240"/>
      <c r="GN9" s="1240"/>
      <c r="GO9" s="1240"/>
      <c r="GP9" s="1240"/>
      <c r="GQ9" s="1240"/>
      <c r="GR9" s="1240"/>
      <c r="GS9" s="1240"/>
      <c r="GT9" s="1240"/>
      <c r="GU9" s="1240"/>
      <c r="GV9" s="1240"/>
      <c r="GW9" s="1240"/>
      <c r="GX9" s="1240"/>
      <c r="GY9" s="1240"/>
      <c r="GZ9" s="1240"/>
      <c r="HA9" s="1240"/>
      <c r="HB9" s="1240"/>
      <c r="HC9" s="1240"/>
      <c r="HD9" s="1240"/>
      <c r="HE9" s="1240"/>
      <c r="HF9" s="1240"/>
      <c r="HG9" s="1240"/>
      <c r="HH9" s="1240"/>
      <c r="HI9" s="1240"/>
      <c r="HJ9" s="1240"/>
      <c r="HK9" s="1240"/>
      <c r="HL9" s="1240"/>
      <c r="HM9" s="1240"/>
      <c r="HN9" s="1240"/>
      <c r="HO9" s="1240"/>
      <c r="HP9" s="1240"/>
      <c r="HQ9" s="1240"/>
      <c r="HR9" s="1240"/>
      <c r="HS9" s="1240"/>
      <c r="HT9" s="1240"/>
      <c r="HU9" s="1240"/>
      <c r="HV9" s="1240"/>
      <c r="HW9" s="1240"/>
      <c r="HX9" s="1240"/>
      <c r="HY9" s="1240"/>
      <c r="HZ9" s="1240"/>
      <c r="IA9" s="1240"/>
      <c r="IB9" s="1240"/>
      <c r="IC9" s="1240"/>
      <c r="ID9" s="1240"/>
      <c r="IE9" s="1240"/>
      <c r="IF9" s="1240"/>
    </row>
    <row r="10" spans="1:240" ht="15.75" x14ac:dyDescent="0.25">
      <c r="A10" s="513">
        <v>2</v>
      </c>
      <c r="B10" s="513">
        <v>2</v>
      </c>
      <c r="C10" s="513">
        <v>2</v>
      </c>
      <c r="D10" s="513">
        <v>2</v>
      </c>
      <c r="E10" s="1234" t="s">
        <v>482</v>
      </c>
      <c r="F10" s="1529" t="s">
        <v>570</v>
      </c>
      <c r="G10" s="464">
        <v>3</v>
      </c>
      <c r="H10" s="80"/>
      <c r="I10" s="80"/>
      <c r="J10" s="470"/>
      <c r="K10" s="676">
        <v>3</v>
      </c>
      <c r="L10" s="80">
        <f t="shared" ref="L10" si="1">K10*30</f>
        <v>90</v>
      </c>
      <c r="M10" s="265">
        <f t="shared" ref="M10" si="2">N10+O10+P10</f>
        <v>45</v>
      </c>
      <c r="N10" s="80">
        <v>30</v>
      </c>
      <c r="O10" s="80"/>
      <c r="P10" s="80">
        <v>15</v>
      </c>
      <c r="Q10" s="470">
        <f t="shared" ref="Q10" si="3">L10-M10</f>
        <v>45</v>
      </c>
      <c r="R10" s="1451"/>
      <c r="S10" s="15"/>
      <c r="T10" s="262"/>
      <c r="U10" s="261">
        <v>3</v>
      </c>
      <c r="V10" s="15"/>
      <c r="W10" s="262"/>
      <c r="X10" s="464"/>
      <c r="Y10" s="80"/>
      <c r="Z10" s="470"/>
      <c r="AA10" s="464"/>
      <c r="AB10" s="80"/>
      <c r="AC10" s="470"/>
      <c r="AD10" s="1240"/>
      <c r="AE10" s="1300"/>
      <c r="AF10" s="1240"/>
      <c r="AG10" s="1240"/>
      <c r="AH10" s="1240"/>
      <c r="AI10" s="1240"/>
      <c r="AJ10" s="1240"/>
      <c r="AK10" s="1240"/>
      <c r="AL10" s="1308" t="b">
        <v>1</v>
      </c>
      <c r="AM10" s="1308" t="b">
        <v>1</v>
      </c>
      <c r="AN10" s="1308" t="b">
        <v>1</v>
      </c>
      <c r="AO10" s="1308" t="b">
        <v>0</v>
      </c>
      <c r="AP10" s="1308" t="b">
        <v>1</v>
      </c>
      <c r="AQ10" s="1308" t="b">
        <v>1</v>
      </c>
      <c r="AR10" s="1308" t="b">
        <v>1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240"/>
      <c r="AY10">
        <f t="shared" si="0"/>
        <v>0.5</v>
      </c>
      <c r="AZ10" s="1240"/>
      <c r="BA10" s="1240"/>
      <c r="BB10" s="1240"/>
      <c r="BC10" s="1240"/>
      <c r="BD10" s="1240"/>
      <c r="BE10" s="1240"/>
      <c r="BF10" s="1240"/>
      <c r="BG10" s="1240"/>
      <c r="BH10" s="1240"/>
      <c r="BI10" s="1240"/>
      <c r="BJ10" s="1240"/>
      <c r="BK10" s="1240"/>
      <c r="BL10" s="1240"/>
      <c r="BM10" s="1240"/>
      <c r="BN10" s="1240"/>
      <c r="BO10" s="1240"/>
      <c r="BP10" s="1240"/>
      <c r="BQ10" s="1240"/>
      <c r="BR10" s="1240"/>
      <c r="BS10" s="1240"/>
      <c r="BT10" s="1240"/>
      <c r="BU10" s="1240"/>
      <c r="BV10" s="1240"/>
      <c r="BW10" s="1240"/>
      <c r="BX10" s="1240"/>
      <c r="BY10" s="1240"/>
      <c r="BZ10" s="1240"/>
      <c r="CA10" s="1240"/>
      <c r="CB10" s="1240"/>
      <c r="CC10" s="1240"/>
      <c r="CD10" s="1240"/>
      <c r="CE10" s="1240"/>
      <c r="CF10" s="1240"/>
      <c r="CG10" s="1240"/>
      <c r="CH10" s="1240"/>
      <c r="CI10" s="1240"/>
      <c r="CJ10" s="1240"/>
      <c r="CK10" s="1240"/>
      <c r="CL10" s="1240"/>
      <c r="CM10" s="1240"/>
      <c r="CN10" s="1240"/>
      <c r="CO10" s="1240"/>
      <c r="CP10" s="1240"/>
      <c r="CQ10" s="1240"/>
      <c r="CR10" s="1240"/>
      <c r="CS10" s="1240"/>
      <c r="CT10" s="1240"/>
      <c r="CU10" s="1240"/>
      <c r="CV10" s="1240"/>
      <c r="CW10" s="1240"/>
      <c r="CX10" s="1240"/>
      <c r="CY10" s="1240"/>
      <c r="CZ10" s="1240"/>
      <c r="DA10" s="1240"/>
      <c r="DB10" s="1240"/>
      <c r="DC10" s="1240"/>
      <c r="DD10" s="1240"/>
      <c r="DE10" s="1240"/>
      <c r="DF10" s="1240"/>
      <c r="DG10" s="1240"/>
      <c r="DH10" s="1240"/>
      <c r="DI10" s="1240"/>
      <c r="DJ10" s="1240"/>
      <c r="DK10" s="1240"/>
      <c r="DL10" s="1240"/>
      <c r="DM10" s="1240"/>
      <c r="DN10" s="1240"/>
      <c r="DO10" s="1240"/>
      <c r="DP10" s="1240"/>
      <c r="DQ10" s="1240"/>
      <c r="DR10" s="1240"/>
      <c r="DS10" s="1240"/>
      <c r="DT10" s="1240"/>
      <c r="DU10" s="1240"/>
      <c r="DV10" s="1240"/>
      <c r="DW10" s="1240"/>
      <c r="DX10" s="1240"/>
      <c r="DY10" s="1240"/>
      <c r="DZ10" s="1240"/>
      <c r="EA10" s="1240"/>
      <c r="EB10" s="1240"/>
      <c r="EC10" s="1240"/>
      <c r="ED10" s="1240"/>
      <c r="EE10" s="1240"/>
      <c r="EF10" s="1240"/>
      <c r="EG10" s="1240"/>
      <c r="EH10" s="1240"/>
      <c r="EI10" s="1240"/>
      <c r="EJ10" s="1240"/>
      <c r="EK10" s="1240"/>
      <c r="EL10" s="1240"/>
      <c r="EM10" s="1240"/>
      <c r="EN10" s="1240"/>
      <c r="EO10" s="1240"/>
      <c r="EP10" s="1240"/>
      <c r="EQ10" s="1240"/>
      <c r="ER10" s="1240"/>
      <c r="ES10" s="1240"/>
      <c r="ET10" s="1240"/>
      <c r="EU10" s="1240"/>
      <c r="EV10" s="1240"/>
      <c r="EW10" s="1240"/>
      <c r="EX10" s="1240"/>
      <c r="EY10" s="1240"/>
      <c r="EZ10" s="1240"/>
      <c r="FA10" s="1240"/>
      <c r="FB10" s="1240"/>
      <c r="FC10" s="1240"/>
      <c r="FD10" s="1240"/>
      <c r="FE10" s="1240"/>
      <c r="FF10" s="1240"/>
      <c r="FG10" s="1240"/>
      <c r="FH10" s="1240"/>
      <c r="FI10" s="1240"/>
      <c r="FJ10" s="1240"/>
      <c r="FK10" s="1240"/>
      <c r="FL10" s="1240"/>
      <c r="FM10" s="1240"/>
      <c r="FN10" s="1240"/>
      <c r="FO10" s="1240"/>
      <c r="FP10" s="1240"/>
      <c r="FQ10" s="1240"/>
      <c r="FR10" s="1240"/>
      <c r="FS10" s="1240"/>
      <c r="FT10" s="1240"/>
      <c r="FU10" s="1240"/>
      <c r="FV10" s="1240"/>
      <c r="FW10" s="1240"/>
      <c r="FX10" s="1240"/>
      <c r="FY10" s="1240"/>
      <c r="FZ10" s="1240"/>
      <c r="GA10" s="1240"/>
      <c r="GB10" s="1240"/>
      <c r="GC10" s="1240"/>
      <c r="GD10" s="1240"/>
      <c r="GE10" s="1240"/>
      <c r="GF10" s="1240"/>
      <c r="GG10" s="1240"/>
      <c r="GH10" s="1240"/>
      <c r="GI10" s="1240"/>
      <c r="GJ10" s="1240"/>
      <c r="GK10" s="1240"/>
      <c r="GL10" s="1240"/>
      <c r="GM10" s="1240"/>
      <c r="GN10" s="1240"/>
      <c r="GO10" s="1240"/>
      <c r="GP10" s="1240"/>
      <c r="GQ10" s="1240"/>
      <c r="GR10" s="1240"/>
      <c r="GS10" s="1240"/>
      <c r="GT10" s="1240"/>
      <c r="GU10" s="1240"/>
      <c r="GV10" s="1240"/>
      <c r="GW10" s="1240"/>
      <c r="GX10" s="1240"/>
      <c r="GY10" s="1240"/>
      <c r="GZ10" s="1240"/>
      <c r="HA10" s="1240"/>
      <c r="HB10" s="1240"/>
      <c r="HC10" s="1240"/>
      <c r="HD10" s="1240"/>
      <c r="HE10" s="1240"/>
      <c r="HF10" s="1240"/>
      <c r="HG10" s="1240"/>
      <c r="HH10" s="1240"/>
      <c r="HI10" s="1240"/>
      <c r="HJ10" s="1240"/>
      <c r="HK10" s="1240"/>
      <c r="HL10" s="1240"/>
      <c r="HM10" s="1240"/>
      <c r="HN10" s="1240"/>
      <c r="HO10" s="1240"/>
      <c r="HP10" s="1240"/>
      <c r="HQ10" s="1240"/>
      <c r="HR10" s="1240"/>
      <c r="HS10" s="1240"/>
      <c r="HT10" s="1240"/>
      <c r="HU10" s="1240"/>
      <c r="HV10" s="1240"/>
      <c r="HW10" s="1240"/>
      <c r="HX10" s="1240"/>
      <c r="HY10" s="1240"/>
      <c r="HZ10" s="1240"/>
      <c r="IA10" s="1240"/>
      <c r="IB10" s="1240"/>
      <c r="IC10" s="1240"/>
      <c r="ID10" s="1240"/>
      <c r="IE10" s="1240"/>
      <c r="IF10" s="1240"/>
    </row>
    <row r="11" spans="1:240" ht="31.5" x14ac:dyDescent="0.2">
      <c r="A11" s="513">
        <v>3</v>
      </c>
      <c r="B11" s="513">
        <v>3</v>
      </c>
      <c r="C11" s="513">
        <v>3</v>
      </c>
      <c r="D11" s="513">
        <v>3</v>
      </c>
      <c r="E11" s="1234" t="s">
        <v>490</v>
      </c>
      <c r="F11" s="1298" t="s">
        <v>568</v>
      </c>
      <c r="G11" s="1241"/>
      <c r="H11" s="32">
        <v>3</v>
      </c>
      <c r="I11" s="80"/>
      <c r="J11" s="470"/>
      <c r="K11" s="1241">
        <v>3</v>
      </c>
      <c r="L11" s="32">
        <f>K11*30</f>
        <v>90</v>
      </c>
      <c r="M11" s="32">
        <f>N11+O11+P11</f>
        <v>30</v>
      </c>
      <c r="N11" s="32">
        <v>15</v>
      </c>
      <c r="O11" s="32"/>
      <c r="P11" s="32">
        <v>15</v>
      </c>
      <c r="Q11" s="465">
        <f>L11-M11</f>
        <v>60</v>
      </c>
      <c r="R11" s="177"/>
      <c r="S11" s="175"/>
      <c r="T11" s="176"/>
      <c r="U11" s="159">
        <v>2</v>
      </c>
      <c r="V11" s="175"/>
      <c r="W11" s="176"/>
      <c r="X11" s="177"/>
      <c r="Y11" s="175"/>
      <c r="Z11" s="176"/>
      <c r="AA11" s="177"/>
      <c r="AB11" s="175"/>
      <c r="AC11" s="160"/>
      <c r="AD11" s="1191"/>
      <c r="AF11" s="1191"/>
      <c r="AG11" s="1191"/>
      <c r="AH11" s="1191"/>
      <c r="AI11" s="1191"/>
      <c r="AJ11" s="1191"/>
      <c r="AK11" s="1191"/>
      <c r="AL11" s="1308" t="b">
        <v>1</v>
      </c>
      <c r="AM11" s="1308" t="b">
        <v>1</v>
      </c>
      <c r="AN11" s="1308" t="b">
        <v>1</v>
      </c>
      <c r="AO11" s="1308" t="b">
        <v>0</v>
      </c>
      <c r="AP11" s="1308" t="b">
        <v>1</v>
      </c>
      <c r="AQ11" s="1308" t="b">
        <v>1</v>
      </c>
      <c r="AR11" s="1308" t="b">
        <v>1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0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5.75" x14ac:dyDescent="0.2">
      <c r="A12" s="513">
        <v>4</v>
      </c>
      <c r="B12" s="513">
        <v>4</v>
      </c>
      <c r="C12" s="513">
        <v>4</v>
      </c>
      <c r="D12" s="513">
        <v>4</v>
      </c>
      <c r="E12" s="1207" t="s">
        <v>650</v>
      </c>
      <c r="F12" s="1165" t="s">
        <v>45</v>
      </c>
      <c r="G12" s="464">
        <v>3</v>
      </c>
      <c r="H12" s="80"/>
      <c r="I12" s="80"/>
      <c r="J12" s="470"/>
      <c r="K12" s="1197">
        <v>5</v>
      </c>
      <c r="L12" s="15">
        <f>PRODUCT(K12,30)</f>
        <v>150</v>
      </c>
      <c r="M12" s="23">
        <f>SUM(N12+O12+P12)</f>
        <v>75</v>
      </c>
      <c r="N12" s="34">
        <v>45</v>
      </c>
      <c r="O12" s="11">
        <v>15</v>
      </c>
      <c r="P12" s="11">
        <v>15</v>
      </c>
      <c r="Q12" s="262">
        <f>L12-M12</f>
        <v>75</v>
      </c>
      <c r="R12" s="159"/>
      <c r="S12" s="156"/>
      <c r="T12" s="160"/>
      <c r="U12" s="159">
        <v>5</v>
      </c>
      <c r="V12" s="156"/>
      <c r="W12" s="160"/>
      <c r="X12" s="159"/>
      <c r="Y12" s="156"/>
      <c r="Z12" s="160"/>
      <c r="AA12" s="159"/>
      <c r="AB12" s="156"/>
      <c r="AC12" s="993"/>
      <c r="AD12" s="1191"/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0</v>
      </c>
      <c r="AP12" s="1308" t="b">
        <v>1</v>
      </c>
      <c r="AQ12" s="1308" t="b">
        <v>1</v>
      </c>
      <c r="AR12" s="1308" t="b">
        <v>1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0"/>
        <v>0.5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492" t="s">
        <v>152</v>
      </c>
      <c r="F13" s="1498" t="s">
        <v>67</v>
      </c>
      <c r="G13" s="1241">
        <v>3</v>
      </c>
      <c r="H13" s="1244"/>
      <c r="I13" s="1244"/>
      <c r="J13" s="479"/>
      <c r="K13" s="676">
        <v>3</v>
      </c>
      <c r="L13" s="85">
        <f>K13*30</f>
        <v>90</v>
      </c>
      <c r="M13" s="265">
        <f>N13+O13+P13</f>
        <v>45</v>
      </c>
      <c r="N13" s="265">
        <v>30</v>
      </c>
      <c r="O13" s="265"/>
      <c r="P13" s="265">
        <v>15</v>
      </c>
      <c r="Q13" s="82">
        <f>L13-M13</f>
        <v>45</v>
      </c>
      <c r="R13" s="464"/>
      <c r="S13" s="80"/>
      <c r="T13" s="82"/>
      <c r="U13" s="261">
        <v>3</v>
      </c>
      <c r="V13" s="80"/>
      <c r="W13" s="82"/>
      <c r="X13" s="464"/>
      <c r="Y13" s="80"/>
      <c r="Z13" s="82"/>
      <c r="AA13" s="464"/>
      <c r="AB13" s="80"/>
      <c r="AC13" s="1341"/>
      <c r="AD13" s="1191"/>
      <c r="AE13">
        <v>0.5</v>
      </c>
      <c r="AF13" s="1191"/>
      <c r="AG13" s="1191"/>
      <c r="AH13" s="1191"/>
      <c r="AI13" s="1191"/>
      <c r="AJ13" s="1186" t="s">
        <v>31</v>
      </c>
      <c r="AK13" s="593">
        <v>50</v>
      </c>
      <c r="AL13" s="1308" t="b">
        <v>1</v>
      </c>
      <c r="AM13" s="1308" t="b">
        <v>1</v>
      </c>
      <c r="AN13" s="1308" t="b">
        <v>1</v>
      </c>
      <c r="AO13" s="1308" t="b">
        <v>0</v>
      </c>
      <c r="AP13" s="1308" t="b">
        <v>1</v>
      </c>
      <c r="AQ13" s="1308" t="b">
        <v>1</v>
      </c>
      <c r="AR13" s="1308" t="b">
        <v>1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0"/>
        <v>0.5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31.5" x14ac:dyDescent="0.2">
      <c r="A14" s="513">
        <v>6</v>
      </c>
      <c r="B14" s="513">
        <v>6</v>
      </c>
      <c r="E14" s="658" t="s">
        <v>582</v>
      </c>
      <c r="F14" s="1552" t="s">
        <v>562</v>
      </c>
      <c r="G14" s="464"/>
      <c r="H14" s="80">
        <v>3</v>
      </c>
      <c r="I14" s="15"/>
      <c r="J14" s="19"/>
      <c r="K14" s="171">
        <v>5</v>
      </c>
      <c r="L14" s="15">
        <f>K14*30</f>
        <v>150</v>
      </c>
      <c r="M14" s="23">
        <f>N14+O14+P14</f>
        <v>90</v>
      </c>
      <c r="N14" s="18">
        <v>60</v>
      </c>
      <c r="O14" s="18">
        <v>15</v>
      </c>
      <c r="P14" s="18">
        <v>15</v>
      </c>
      <c r="Q14" s="19">
        <f t="shared" ref="Q14:Q15" si="4">L14-M14</f>
        <v>60</v>
      </c>
      <c r="R14" s="159"/>
      <c r="S14" s="156"/>
      <c r="T14" s="253"/>
      <c r="U14" s="159">
        <v>6</v>
      </c>
      <c r="V14" s="156"/>
      <c r="W14" s="253"/>
      <c r="X14" s="159"/>
      <c r="Y14" s="156"/>
      <c r="Z14" s="253"/>
      <c r="AA14" s="159"/>
      <c r="AB14" s="156"/>
      <c r="AC14" s="160"/>
      <c r="AD14" s="1191"/>
      <c r="AE14">
        <v>0.66666666666666663</v>
      </c>
      <c r="AF14" s="1191"/>
      <c r="AG14" s="1191"/>
      <c r="AH14" s="1191"/>
      <c r="AI14" s="1191"/>
      <c r="AJ14" s="1191"/>
      <c r="AK14" s="1191"/>
      <c r="AL14" s="1308" t="b">
        <v>1</v>
      </c>
      <c r="AM14" s="1308" t="b">
        <v>1</v>
      </c>
      <c r="AN14" s="1308" t="b">
        <v>1</v>
      </c>
      <c r="AO14" s="1308" t="b">
        <v>0</v>
      </c>
      <c r="AP14" s="1308" t="b">
        <v>1</v>
      </c>
      <c r="AQ14" s="1308" t="b">
        <v>1</v>
      </c>
      <c r="AR14" s="1308" t="b">
        <v>1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191"/>
      <c r="AY14">
        <f>M14/L14</f>
        <v>0.6</v>
      </c>
      <c r="AZ14" s="1191"/>
      <c r="BA14" s="1191"/>
      <c r="BB14" s="1191"/>
      <c r="BC14" s="1191"/>
      <c r="BD14" s="1191"/>
      <c r="BE14" s="1191"/>
      <c r="BF14" s="1191"/>
      <c r="BG14" s="1191"/>
      <c r="BH14" s="1191"/>
      <c r="BI14" s="1191"/>
      <c r="BJ14" s="1191"/>
      <c r="BK14" s="1191"/>
      <c r="BL14" s="1191"/>
      <c r="BM14" s="1191"/>
      <c r="BN14" s="1191"/>
      <c r="BO14" s="1191"/>
      <c r="BP14" s="1191"/>
      <c r="BQ14" s="1191"/>
      <c r="BR14" s="1191"/>
      <c r="BS14" s="1191"/>
      <c r="BT14" s="1191"/>
      <c r="BU14" s="1191"/>
      <c r="BV14" s="1191"/>
      <c r="BW14" s="1191"/>
      <c r="BX14" s="1191"/>
      <c r="BY14" s="1191"/>
      <c r="BZ14" s="1191"/>
      <c r="CA14" s="1191"/>
      <c r="CB14" s="1191"/>
      <c r="CC14" s="1191"/>
      <c r="CD14" s="1191"/>
      <c r="CE14" s="1191"/>
      <c r="CF14" s="1191"/>
      <c r="CG14" s="1191"/>
      <c r="CH14" s="1191"/>
      <c r="CI14" s="1191"/>
      <c r="CJ14" s="1191"/>
      <c r="CK14" s="1191"/>
      <c r="CL14" s="1191"/>
      <c r="CM14" s="1191"/>
      <c r="CN14" s="1191"/>
      <c r="CO14" s="1191"/>
      <c r="CP14" s="1191"/>
      <c r="CQ14" s="1191"/>
      <c r="CR14" s="1191"/>
      <c r="CS14" s="1191"/>
      <c r="CT14" s="1191"/>
      <c r="CU14" s="1191"/>
      <c r="CV14" s="1191"/>
      <c r="CW14" s="1191"/>
      <c r="CX14" s="1191"/>
      <c r="CY14" s="1191"/>
      <c r="CZ14" s="1191"/>
      <c r="DA14" s="1191"/>
      <c r="DB14" s="1191"/>
      <c r="DC14" s="1191"/>
      <c r="DD14" s="1191"/>
      <c r="DE14" s="1191"/>
      <c r="DF14" s="1191"/>
      <c r="DG14" s="1191"/>
      <c r="DH14" s="1191"/>
      <c r="DI14" s="1191"/>
      <c r="DJ14" s="1191"/>
      <c r="DK14" s="1191"/>
      <c r="DL14" s="1191"/>
      <c r="DM14" s="1191"/>
      <c r="DN14" s="1191"/>
      <c r="DO14" s="1191"/>
      <c r="DP14" s="1191"/>
      <c r="DQ14" s="1191"/>
      <c r="DR14" s="1191"/>
      <c r="DS14" s="1191"/>
      <c r="DT14" s="1191"/>
      <c r="DU14" s="1191"/>
      <c r="DV14" s="1191"/>
      <c r="DW14" s="1191"/>
      <c r="DX14" s="1191"/>
      <c r="DY14" s="1191"/>
      <c r="DZ14" s="1191"/>
      <c r="EA14" s="1191"/>
      <c r="EB14" s="1191"/>
      <c r="EC14" s="1191"/>
      <c r="ED14" s="1191"/>
      <c r="EE14" s="1191"/>
      <c r="EF14" s="1191"/>
      <c r="EG14" s="1191"/>
      <c r="EH14" s="1191"/>
      <c r="EI14" s="1191"/>
      <c r="EJ14" s="1191"/>
      <c r="EK14" s="1191"/>
      <c r="EL14" s="1191"/>
      <c r="EM14" s="1191"/>
      <c r="EN14" s="1191"/>
      <c r="EO14" s="1191"/>
      <c r="EP14" s="1191"/>
      <c r="EQ14" s="1191"/>
      <c r="ER14" s="1191"/>
      <c r="ES14" s="1191"/>
      <c r="ET14" s="1191"/>
      <c r="EU14" s="1191"/>
      <c r="EV14" s="1191"/>
      <c r="EW14" s="1191"/>
      <c r="EX14" s="1191"/>
      <c r="EY14" s="1191"/>
      <c r="EZ14" s="1191"/>
      <c r="FA14" s="1191"/>
      <c r="FB14" s="1191"/>
      <c r="FC14" s="1191"/>
      <c r="FD14" s="1191"/>
      <c r="FE14" s="1191"/>
      <c r="FF14" s="1191"/>
      <c r="FG14" s="1191"/>
      <c r="FH14" s="1191"/>
      <c r="FI14" s="1191"/>
      <c r="FJ14" s="1191"/>
      <c r="FK14" s="1191"/>
      <c r="FL14" s="1191"/>
      <c r="FM14" s="1191"/>
      <c r="FN14" s="1191"/>
      <c r="FO14" s="1191"/>
      <c r="FP14" s="1191"/>
      <c r="FQ14" s="1191"/>
      <c r="FR14" s="1191"/>
      <c r="FS14" s="1191"/>
      <c r="FT14" s="1191"/>
      <c r="FU14" s="1191"/>
      <c r="FV14" s="1191"/>
      <c r="FW14" s="1191"/>
      <c r="FX14" s="1191"/>
      <c r="FY14" s="1191"/>
      <c r="FZ14" s="1191"/>
      <c r="GA14" s="1191"/>
      <c r="GB14" s="1191"/>
      <c r="GC14" s="1191"/>
      <c r="GD14" s="1191"/>
      <c r="GE14" s="1191"/>
      <c r="GF14" s="1191"/>
      <c r="GG14" s="1191"/>
      <c r="GH14" s="1191"/>
      <c r="GI14" s="1191"/>
      <c r="GJ14" s="1191"/>
      <c r="GK14" s="1191"/>
      <c r="GL14" s="1191"/>
      <c r="GM14" s="1191"/>
      <c r="GN14" s="1191"/>
      <c r="GO14" s="1191"/>
      <c r="GP14" s="1191"/>
      <c r="GQ14" s="1191"/>
      <c r="GR14" s="1191"/>
      <c r="GS14" s="1191"/>
      <c r="GT14" s="1191"/>
      <c r="GU14" s="1191"/>
      <c r="GV14" s="1191"/>
      <c r="GW14" s="1191"/>
      <c r="GX14" s="1191"/>
      <c r="GY14" s="1191"/>
      <c r="GZ14" s="1191"/>
      <c r="HA14" s="1191"/>
      <c r="HB14" s="1191"/>
      <c r="HC14" s="1191"/>
      <c r="HD14" s="1191"/>
      <c r="HE14" s="1191"/>
      <c r="HF14" s="1191"/>
      <c r="HG14" s="1191"/>
      <c r="HH14" s="1191"/>
      <c r="HI14" s="1191"/>
      <c r="HJ14" s="1191"/>
      <c r="HK14" s="1191"/>
      <c r="HL14" s="1191"/>
      <c r="HM14" s="1191"/>
      <c r="HN14" s="1191"/>
      <c r="HO14" s="1191"/>
      <c r="HP14" s="1191"/>
      <c r="HQ14" s="1191"/>
      <c r="HR14" s="1191"/>
      <c r="HS14" s="1191"/>
      <c r="HT14" s="1191"/>
      <c r="HU14" s="1191"/>
      <c r="HV14" s="1191"/>
      <c r="HW14" s="1191"/>
      <c r="HX14" s="1191"/>
      <c r="HY14" s="1191"/>
      <c r="HZ14" s="1191"/>
      <c r="IA14" s="1191"/>
      <c r="IB14" s="1191"/>
      <c r="IC14" s="1191"/>
      <c r="ID14" s="1191"/>
      <c r="IE14" s="1191"/>
      <c r="IF14" s="1191"/>
    </row>
    <row r="15" spans="1:240" ht="15.75" x14ac:dyDescent="0.2">
      <c r="C15" s="513">
        <v>5</v>
      </c>
      <c r="D15" s="513">
        <v>5</v>
      </c>
      <c r="E15" s="658" t="s">
        <v>390</v>
      </c>
      <c r="F15" s="1549" t="s">
        <v>260</v>
      </c>
      <c r="G15" s="464">
        <v>3</v>
      </c>
      <c r="H15" s="80"/>
      <c r="I15" s="15"/>
      <c r="J15" s="19"/>
      <c r="K15" s="171">
        <v>4</v>
      </c>
      <c r="L15" s="15">
        <f t="shared" ref="L15" si="5">K15*30</f>
        <v>120</v>
      </c>
      <c r="M15" s="23">
        <f t="shared" ref="M15" si="6">N15+O15+P15</f>
        <v>60</v>
      </c>
      <c r="N15" s="23">
        <v>45</v>
      </c>
      <c r="O15" s="23">
        <v>15</v>
      </c>
      <c r="P15" s="23"/>
      <c r="Q15" s="19">
        <f t="shared" si="4"/>
        <v>60</v>
      </c>
      <c r="R15" s="159"/>
      <c r="S15" s="156"/>
      <c r="T15" s="253"/>
      <c r="U15" s="1710">
        <v>4</v>
      </c>
      <c r="V15" s="1711"/>
      <c r="W15" s="1712"/>
      <c r="X15" s="159"/>
      <c r="Y15" s="156"/>
      <c r="Z15" s="253"/>
      <c r="AA15" s="1493"/>
      <c r="AB15" s="156"/>
      <c r="AC15" s="262"/>
      <c r="AD15" s="1191"/>
      <c r="AE15" s="1186">
        <v>0.5</v>
      </c>
      <c r="AF15" s="1191"/>
      <c r="AG15" s="1191"/>
      <c r="AH15" s="1191"/>
      <c r="AI15" s="1191"/>
      <c r="AJ15" s="1191"/>
      <c r="AK15" s="1191"/>
      <c r="AL15" s="1308" t="b">
        <v>1</v>
      </c>
      <c r="AM15" s="1308" t="b">
        <v>1</v>
      </c>
      <c r="AN15" s="1308" t="b">
        <v>1</v>
      </c>
      <c r="AO15" s="1308" t="b">
        <v>0</v>
      </c>
      <c r="AP15" s="1308" t="b">
        <v>1</v>
      </c>
      <c r="AQ15" s="1308" t="b">
        <v>1</v>
      </c>
      <c r="AR15" s="1308" t="b">
        <v>1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191"/>
      <c r="AY15">
        <f>M15/L15</f>
        <v>0.5</v>
      </c>
      <c r="AZ15" s="1191"/>
      <c r="BA15" s="1191"/>
      <c r="BB15" s="1191"/>
      <c r="BC15" s="1191"/>
      <c r="BD15" s="1191"/>
      <c r="BE15" s="1191"/>
      <c r="BF15" s="1191"/>
      <c r="BG15" s="1191"/>
      <c r="BH15" s="1191"/>
      <c r="BI15" s="1191"/>
      <c r="BJ15" s="1191"/>
      <c r="BK15" s="1191"/>
      <c r="BL15" s="1191"/>
      <c r="BM15" s="1191"/>
      <c r="BN15" s="1191"/>
      <c r="BO15" s="1191"/>
      <c r="BP15" s="1191"/>
      <c r="BQ15" s="1191"/>
      <c r="BR15" s="1191"/>
      <c r="BS15" s="1191"/>
      <c r="BT15" s="1191"/>
      <c r="BU15" s="1191"/>
      <c r="BV15" s="1191"/>
      <c r="BW15" s="1191"/>
      <c r="BX15" s="1191"/>
      <c r="BY15" s="1191"/>
      <c r="BZ15" s="1191"/>
      <c r="CA15" s="1191"/>
      <c r="CB15" s="1191"/>
      <c r="CC15" s="1191"/>
      <c r="CD15" s="1191"/>
      <c r="CE15" s="1191"/>
      <c r="CF15" s="1191"/>
      <c r="CG15" s="1191"/>
      <c r="CH15" s="1191"/>
      <c r="CI15" s="1191"/>
      <c r="CJ15" s="1191"/>
      <c r="CK15" s="1191"/>
      <c r="CL15" s="1191"/>
      <c r="CM15" s="1191"/>
      <c r="CN15" s="1191"/>
      <c r="CO15" s="1191"/>
      <c r="CP15" s="1191"/>
      <c r="CQ15" s="1191"/>
      <c r="CR15" s="1191"/>
      <c r="CS15" s="1191"/>
      <c r="CT15" s="1191"/>
      <c r="CU15" s="1191"/>
      <c r="CV15" s="1191"/>
      <c r="CW15" s="1191"/>
      <c r="CX15" s="1191"/>
      <c r="CY15" s="1191"/>
      <c r="CZ15" s="1191"/>
      <c r="DA15" s="1191"/>
      <c r="DB15" s="1191"/>
      <c r="DC15" s="1191"/>
      <c r="DD15" s="1191"/>
      <c r="DE15" s="1191"/>
      <c r="DF15" s="1191"/>
      <c r="DG15" s="1191"/>
      <c r="DH15" s="1191"/>
      <c r="DI15" s="1191"/>
      <c r="DJ15" s="1191"/>
      <c r="DK15" s="1191"/>
      <c r="DL15" s="1191"/>
      <c r="DM15" s="1191"/>
      <c r="DN15" s="1191"/>
      <c r="DO15" s="1191"/>
      <c r="DP15" s="1191"/>
      <c r="DQ15" s="1191"/>
      <c r="DR15" s="1191"/>
      <c r="DS15" s="1191"/>
      <c r="DT15" s="1191"/>
      <c r="DU15" s="1191"/>
      <c r="DV15" s="1191"/>
      <c r="DW15" s="1191"/>
      <c r="DX15" s="1191"/>
      <c r="DY15" s="1191"/>
      <c r="DZ15" s="1191"/>
      <c r="EA15" s="1191"/>
      <c r="EB15" s="1191"/>
      <c r="EC15" s="1191"/>
      <c r="ED15" s="1191"/>
      <c r="EE15" s="1191"/>
      <c r="EF15" s="1191"/>
      <c r="EG15" s="1191"/>
      <c r="EH15" s="1191"/>
      <c r="EI15" s="1191"/>
      <c r="EJ15" s="1191"/>
      <c r="EK15" s="1191"/>
      <c r="EL15" s="1191"/>
      <c r="EM15" s="1191"/>
      <c r="EN15" s="1191"/>
      <c r="EO15" s="1191"/>
      <c r="EP15" s="1191"/>
      <c r="EQ15" s="1191"/>
      <c r="ER15" s="1191"/>
      <c r="ES15" s="1191"/>
      <c r="ET15" s="1191"/>
      <c r="EU15" s="1191"/>
      <c r="EV15" s="1191"/>
      <c r="EW15" s="1191"/>
      <c r="EX15" s="1191"/>
      <c r="EY15" s="1191"/>
      <c r="EZ15" s="1191"/>
      <c r="FA15" s="1191"/>
      <c r="FB15" s="1191"/>
      <c r="FC15" s="1191"/>
      <c r="FD15" s="1191"/>
      <c r="FE15" s="1191"/>
      <c r="FF15" s="1191"/>
      <c r="FG15" s="1191"/>
      <c r="FH15" s="1191"/>
      <c r="FI15" s="1191"/>
      <c r="FJ15" s="1191"/>
      <c r="FK15" s="1191"/>
      <c r="FL15" s="1191"/>
      <c r="FM15" s="1191"/>
      <c r="FN15" s="1191"/>
      <c r="FO15" s="1191"/>
      <c r="FP15" s="1191"/>
      <c r="FQ15" s="1191"/>
      <c r="FR15" s="1191"/>
      <c r="FS15" s="1191"/>
      <c r="FT15" s="1191"/>
      <c r="FU15" s="1191"/>
      <c r="FV15" s="1191"/>
      <c r="FW15" s="1191"/>
      <c r="FX15" s="1191"/>
      <c r="FY15" s="1191"/>
      <c r="FZ15" s="1191"/>
      <c r="GA15" s="1191"/>
      <c r="GB15" s="1191"/>
      <c r="GC15" s="1191"/>
      <c r="GD15" s="1191"/>
      <c r="GE15" s="1191"/>
      <c r="GF15" s="1191"/>
      <c r="GG15" s="1191"/>
      <c r="GH15" s="1191"/>
      <c r="GI15" s="1191"/>
      <c r="GJ15" s="1191"/>
      <c r="GK15" s="1191"/>
      <c r="GL15" s="1191"/>
      <c r="GM15" s="1191"/>
      <c r="GN15" s="1191"/>
      <c r="GO15" s="1191"/>
      <c r="GP15" s="1191"/>
      <c r="GQ15" s="1191"/>
      <c r="GR15" s="1191"/>
      <c r="GS15" s="1191"/>
      <c r="GT15" s="1191"/>
      <c r="GU15" s="1191"/>
      <c r="GV15" s="1191"/>
      <c r="GW15" s="1191"/>
      <c r="GX15" s="1191"/>
      <c r="GY15" s="1191"/>
      <c r="GZ15" s="1191"/>
      <c r="HA15" s="1191"/>
      <c r="HB15" s="1191"/>
      <c r="HC15" s="1191"/>
      <c r="HD15" s="1191"/>
      <c r="HE15" s="1191"/>
      <c r="HF15" s="1191"/>
      <c r="HG15" s="1191"/>
      <c r="HH15" s="1191"/>
      <c r="HI15" s="1191"/>
      <c r="HJ15" s="1191"/>
      <c r="HK15" s="1191"/>
      <c r="HL15" s="1191"/>
      <c r="HM15" s="1191"/>
      <c r="HN15" s="1191"/>
      <c r="HO15" s="1191"/>
      <c r="HP15" s="1191"/>
      <c r="HQ15" s="1191"/>
      <c r="HR15" s="1191"/>
      <c r="HS15" s="1191"/>
      <c r="HT15" s="1191"/>
      <c r="HU15" s="1191"/>
      <c r="HV15" s="1191"/>
      <c r="HW15" s="1191"/>
      <c r="HX15" s="1191"/>
      <c r="HY15" s="1191"/>
      <c r="HZ15" s="1191"/>
      <c r="IA15" s="1191"/>
      <c r="IB15" s="1191"/>
      <c r="IC15" s="1191"/>
      <c r="ID15" s="1191"/>
      <c r="IE15" s="1191"/>
      <c r="IF15" s="1191"/>
    </row>
    <row r="16" spans="1:240" ht="15.75" x14ac:dyDescent="0.25">
      <c r="F16" s="1" t="s">
        <v>663</v>
      </c>
      <c r="K16" s="593">
        <f>SUM(K9:K15)</f>
        <v>26</v>
      </c>
      <c r="U16">
        <f>SUM(U9:U15)</f>
        <v>25</v>
      </c>
    </row>
    <row r="17" spans="1:240" x14ac:dyDescent="0.2">
      <c r="K17" s="593"/>
    </row>
    <row r="18" spans="1:240" x14ac:dyDescent="0.2">
      <c r="K18" s="593"/>
    </row>
    <row r="19" spans="1:240" x14ac:dyDescent="0.2">
      <c r="K19" s="593"/>
      <c r="BF19"/>
      <c r="BG19"/>
      <c r="BH19"/>
      <c r="BI19"/>
      <c r="BJ19"/>
      <c r="BK19"/>
      <c r="BL19"/>
      <c r="BM19"/>
      <c r="BN19"/>
      <c r="BO19"/>
      <c r="BP19"/>
      <c r="BQ19"/>
    </row>
    <row r="20" spans="1:240" x14ac:dyDescent="0.2">
      <c r="K20" s="593"/>
      <c r="BF20"/>
      <c r="BG20"/>
      <c r="BH20"/>
      <c r="BI20"/>
      <c r="BJ20"/>
      <c r="BK20"/>
      <c r="BL20"/>
      <c r="BM20"/>
      <c r="BN20"/>
      <c r="BO20"/>
      <c r="BP20"/>
      <c r="BQ20"/>
    </row>
    <row r="21" spans="1:240" x14ac:dyDescent="0.2">
      <c r="K21" s="593"/>
      <c r="BF21"/>
      <c r="BG21"/>
      <c r="BH21"/>
      <c r="BI21"/>
      <c r="BJ21"/>
      <c r="BK21"/>
      <c r="BL21"/>
      <c r="BM21"/>
      <c r="BN21"/>
      <c r="BO21"/>
      <c r="BP21"/>
      <c r="BQ21"/>
    </row>
    <row r="22" spans="1:240" ht="15.75" x14ac:dyDescent="0.2">
      <c r="A22" s="513">
        <v>7</v>
      </c>
      <c r="B22" s="513">
        <v>1</v>
      </c>
      <c r="C22" s="513">
        <v>6</v>
      </c>
      <c r="D22" s="513">
        <v>1</v>
      </c>
      <c r="E22" s="1736" t="s">
        <v>656</v>
      </c>
      <c r="F22" s="1735" t="s">
        <v>566</v>
      </c>
      <c r="G22" s="1522"/>
      <c r="H22" s="1523"/>
      <c r="I22" s="1523"/>
      <c r="J22" s="1524"/>
      <c r="K22" s="1737">
        <v>2.5</v>
      </c>
      <c r="L22" s="15">
        <f t="shared" ref="L22" si="7">K22*30</f>
        <v>75</v>
      </c>
      <c r="M22" s="265">
        <f t="shared" ref="M22" si="8">N22+O22+P22</f>
        <v>27</v>
      </c>
      <c r="N22" s="1738">
        <v>18</v>
      </c>
      <c r="O22" s="1738"/>
      <c r="P22" s="1738">
        <v>9</v>
      </c>
      <c r="Q22" s="1307">
        <f t="shared" ref="Q22:Q23" si="9">L22-M22</f>
        <v>48</v>
      </c>
      <c r="R22" s="1525"/>
      <c r="S22" s="1526"/>
      <c r="T22" s="1527"/>
      <c r="U22" s="1525"/>
      <c r="V22" s="1526">
        <v>3</v>
      </c>
      <c r="W22" s="1527"/>
      <c r="X22" s="1522"/>
      <c r="Y22" s="1523"/>
      <c r="Z22" s="1524"/>
      <c r="AA22" s="1522"/>
      <c r="AB22" s="1523"/>
      <c r="AC22" s="455"/>
      <c r="AD22" s="1191"/>
      <c r="AF22" s="1191"/>
      <c r="AG22" s="1191"/>
      <c r="AH22" s="1191"/>
      <c r="AI22" s="1191"/>
      <c r="AJ22" s="1191"/>
      <c r="AK22" s="1191"/>
      <c r="AL22" s="1308" t="b">
        <v>1</v>
      </c>
      <c r="AM22" s="1308" t="b">
        <v>1</v>
      </c>
      <c r="AN22" s="1308" t="b">
        <v>1</v>
      </c>
      <c r="AO22" s="1308" t="b">
        <v>1</v>
      </c>
      <c r="AP22" s="1308" t="b">
        <v>0</v>
      </c>
      <c r="AQ22" s="1308" t="b">
        <v>1</v>
      </c>
      <c r="AR22" s="1308" t="b">
        <v>1</v>
      </c>
      <c r="AS22" s="1308" t="b">
        <v>1</v>
      </c>
      <c r="AT22" s="1308" t="b">
        <v>1</v>
      </c>
      <c r="AU22" s="1308" t="b">
        <v>1</v>
      </c>
      <c r="AV22" s="1308" t="b">
        <v>1</v>
      </c>
      <c r="AW22" s="1308" t="b">
        <v>1</v>
      </c>
      <c r="AX22" s="1191"/>
      <c r="AY22">
        <f t="shared" ref="AY22:AY28" si="10">M22/L22</f>
        <v>0.36</v>
      </c>
      <c r="AZ22" s="1191"/>
      <c r="BA22" s="1191"/>
      <c r="BB22" s="1191"/>
      <c r="BC22" s="1191"/>
      <c r="BD22" s="1191"/>
      <c r="BE22" s="1191"/>
      <c r="BF22" s="1191"/>
      <c r="BG22" s="1191"/>
      <c r="BH22" s="1191"/>
      <c r="BI22" s="1191"/>
      <c r="BJ22" s="1191"/>
      <c r="BK22" s="1191"/>
      <c r="BL22" s="1191"/>
      <c r="BM22" s="1191"/>
      <c r="BN22" s="1191"/>
      <c r="BO22" s="1191"/>
      <c r="BP22" s="1191"/>
      <c r="BQ22" s="1191"/>
      <c r="BR22" s="1191"/>
      <c r="BS22" s="1191"/>
      <c r="BT22" s="1191"/>
      <c r="BU22" s="1191"/>
      <c r="BV22" s="1191"/>
      <c r="BW22" s="1191"/>
      <c r="BX22" s="1191"/>
      <c r="BY22" s="1191"/>
      <c r="BZ22" s="1191"/>
      <c r="CA22" s="1191"/>
      <c r="CB22" s="1191"/>
      <c r="CC22" s="1191"/>
      <c r="CD22" s="1191"/>
      <c r="CE22" s="1191"/>
      <c r="CF22" s="1191"/>
      <c r="CG22" s="1191"/>
      <c r="CH22" s="1191"/>
      <c r="CI22" s="1191"/>
      <c r="CJ22" s="1191"/>
      <c r="CK22" s="1191"/>
      <c r="CL22" s="1191"/>
      <c r="CM22" s="1191"/>
      <c r="CN22" s="1191"/>
      <c r="CO22" s="1191"/>
      <c r="CP22" s="1191"/>
      <c r="CQ22" s="1191"/>
      <c r="CR22" s="1191"/>
      <c r="CS22" s="1191"/>
      <c r="CT22" s="1191"/>
      <c r="CU22" s="1191"/>
      <c r="CV22" s="1191"/>
      <c r="CW22" s="1191"/>
      <c r="CX22" s="1191"/>
      <c r="CY22" s="1191"/>
      <c r="CZ22" s="1191"/>
      <c r="DA22" s="1191"/>
      <c r="DB22" s="1191"/>
      <c r="DC22" s="1191"/>
      <c r="DD22" s="1191"/>
      <c r="DE22" s="1191"/>
      <c r="DF22" s="1191"/>
      <c r="DG22" s="1191"/>
      <c r="DH22" s="1191"/>
      <c r="DI22" s="1191"/>
      <c r="DJ22" s="1191"/>
      <c r="DK22" s="1191"/>
      <c r="DL22" s="1191"/>
      <c r="DM22" s="1191"/>
      <c r="DN22" s="1191"/>
      <c r="DO22" s="1191"/>
      <c r="DP22" s="1191"/>
      <c r="DQ22" s="1191"/>
      <c r="DR22" s="1191"/>
      <c r="DS22" s="1191"/>
      <c r="DT22" s="1191"/>
      <c r="DU22" s="1191"/>
      <c r="DV22" s="1191"/>
      <c r="DW22" s="1191"/>
      <c r="DX22" s="1191"/>
      <c r="DY22" s="1191"/>
      <c r="DZ22" s="1191"/>
      <c r="EA22" s="1191"/>
      <c r="EB22" s="1191"/>
      <c r="EC22" s="1191"/>
      <c r="ED22" s="1191"/>
      <c r="EE22" s="1191"/>
      <c r="EF22" s="1191"/>
      <c r="EG22" s="1191"/>
      <c r="EH22" s="1191"/>
      <c r="EI22" s="1191"/>
      <c r="EJ22" s="1191"/>
      <c r="EK22" s="1191"/>
      <c r="EL22" s="1191"/>
      <c r="EM22" s="1191"/>
      <c r="EN22" s="1191"/>
      <c r="EO22" s="1191"/>
      <c r="EP22" s="1191"/>
      <c r="EQ22" s="1191"/>
      <c r="ER22" s="1191"/>
      <c r="ES22" s="1191"/>
      <c r="ET22" s="1191"/>
      <c r="EU22" s="1191"/>
      <c r="EV22" s="1191"/>
      <c r="EW22" s="1191"/>
      <c r="EX22" s="1191"/>
      <c r="EY22" s="1191"/>
      <c r="EZ22" s="1191"/>
      <c r="FA22" s="1191"/>
      <c r="FB22" s="1191"/>
      <c r="FC22" s="1191"/>
      <c r="FD22" s="1191"/>
      <c r="FE22" s="1191"/>
      <c r="FF22" s="1191"/>
      <c r="FG22" s="1191"/>
      <c r="FH22" s="1191"/>
      <c r="FI22" s="1191"/>
      <c r="FJ22" s="1191"/>
      <c r="FK22" s="1191"/>
      <c r="FL22" s="1191"/>
      <c r="FM22" s="1191"/>
      <c r="FN22" s="1191"/>
      <c r="FO22" s="1191"/>
      <c r="FP22" s="1191"/>
      <c r="FQ22" s="1191"/>
      <c r="FR22" s="1191"/>
      <c r="FS22" s="1191"/>
      <c r="FT22" s="1191"/>
      <c r="FU22" s="1191"/>
      <c r="FV22" s="1191"/>
      <c r="FW22" s="1191"/>
      <c r="FX22" s="1191"/>
      <c r="FY22" s="1191"/>
      <c r="FZ22" s="1191"/>
      <c r="GA22" s="1191"/>
      <c r="GB22" s="1191"/>
      <c r="GC22" s="1191"/>
      <c r="GD22" s="1191"/>
      <c r="GE22" s="1191"/>
      <c r="GF22" s="1191"/>
      <c r="GG22" s="1191"/>
      <c r="GH22" s="1191"/>
      <c r="GI22" s="1191"/>
      <c r="GJ22" s="1191"/>
      <c r="GK22" s="1191"/>
      <c r="GL22" s="1191"/>
      <c r="GM22" s="1191"/>
      <c r="GN22" s="1191"/>
      <c r="GO22" s="1191"/>
      <c r="GP22" s="1191"/>
      <c r="GQ22" s="1191"/>
      <c r="GR22" s="1191"/>
      <c r="GS22" s="1191"/>
      <c r="GT22" s="1191"/>
      <c r="GU22" s="1191"/>
      <c r="GV22" s="1191"/>
      <c r="GW22" s="1191"/>
      <c r="GX22" s="1191"/>
      <c r="GY22" s="1191"/>
      <c r="GZ22" s="1191"/>
      <c r="HA22" s="1191"/>
      <c r="HB22" s="1191"/>
      <c r="HC22" s="1191"/>
      <c r="HD22" s="1191"/>
      <c r="HE22" s="1191"/>
      <c r="HF22" s="1191"/>
      <c r="HG22" s="1191"/>
      <c r="HH22" s="1191"/>
      <c r="HI22" s="1191"/>
      <c r="HJ22" s="1191"/>
      <c r="HK22" s="1191"/>
      <c r="HL22" s="1191"/>
      <c r="HM22" s="1191"/>
      <c r="HN22" s="1191"/>
      <c r="HO22" s="1191"/>
      <c r="HP22" s="1191"/>
      <c r="HQ22" s="1191"/>
      <c r="HR22" s="1191"/>
      <c r="HS22" s="1191"/>
      <c r="HT22" s="1191"/>
      <c r="HU22" s="1191"/>
      <c r="HV22" s="1191"/>
      <c r="HW22" s="1191"/>
      <c r="HX22" s="1191"/>
      <c r="HY22" s="1191"/>
      <c r="HZ22" s="1191"/>
      <c r="IA22" s="1191"/>
      <c r="IB22" s="1191"/>
      <c r="IC22" s="1191"/>
      <c r="ID22" s="1191"/>
      <c r="IE22" s="1191"/>
      <c r="IF22" s="1191"/>
    </row>
    <row r="23" spans="1:240" ht="31.5" x14ac:dyDescent="0.2">
      <c r="A23" s="513">
        <v>8</v>
      </c>
      <c r="B23" s="513">
        <v>2</v>
      </c>
      <c r="C23" s="513">
        <v>7</v>
      </c>
      <c r="D23" s="513">
        <v>2</v>
      </c>
      <c r="E23" s="1234"/>
      <c r="F23" s="1165" t="s">
        <v>224</v>
      </c>
      <c r="G23" s="1235"/>
      <c r="H23" s="1244"/>
      <c r="I23" s="80"/>
      <c r="J23" s="470"/>
      <c r="K23" s="1197">
        <v>2</v>
      </c>
      <c r="L23" s="15">
        <f t="shared" ref="L23" si="11">PRODUCT(K23,30)</f>
        <v>60</v>
      </c>
      <c r="M23" s="23">
        <f t="shared" ref="M23" si="12">SUM(N23+O23+P23)</f>
        <v>27</v>
      </c>
      <c r="N23" s="23">
        <v>18</v>
      </c>
      <c r="O23" s="15">
        <v>9</v>
      </c>
      <c r="P23" s="15"/>
      <c r="Q23" s="262">
        <f t="shared" si="9"/>
        <v>33</v>
      </c>
      <c r="R23" s="159"/>
      <c r="S23" s="156"/>
      <c r="T23" s="160"/>
      <c r="U23" s="159"/>
      <c r="V23" s="156">
        <v>3</v>
      </c>
      <c r="W23" s="160"/>
      <c r="X23" s="177"/>
      <c r="Y23" s="175"/>
      <c r="Z23" s="176"/>
      <c r="AA23" s="177"/>
      <c r="AB23" s="175"/>
      <c r="AC23" s="160"/>
      <c r="AD23" s="1191"/>
      <c r="AF23" s="1191"/>
      <c r="AG23" s="1191"/>
      <c r="AH23" s="1191"/>
      <c r="AI23" s="1191"/>
      <c r="AJ23" s="1191"/>
      <c r="AK23" s="1191"/>
      <c r="AL23" s="1308" t="b">
        <v>1</v>
      </c>
      <c r="AM23" s="1308" t="b">
        <v>1</v>
      </c>
      <c r="AN23" s="1308" t="b">
        <v>1</v>
      </c>
      <c r="AO23" s="1308" t="b">
        <v>1</v>
      </c>
      <c r="AP23" s="1308" t="b">
        <v>0</v>
      </c>
      <c r="AQ23" s="1308" t="b">
        <v>1</v>
      </c>
      <c r="AR23" s="1308" t="b">
        <v>1</v>
      </c>
      <c r="AS23" s="1308" t="b">
        <v>1</v>
      </c>
      <c r="AT23" s="1308" t="b">
        <v>1</v>
      </c>
      <c r="AU23" s="1308" t="b">
        <v>1</v>
      </c>
      <c r="AV23" s="1308" t="b">
        <v>1</v>
      </c>
      <c r="AW23" s="1308" t="b">
        <v>1</v>
      </c>
      <c r="AX23" s="1191"/>
      <c r="AY23">
        <f t="shared" si="10"/>
        <v>0.45</v>
      </c>
      <c r="AZ23" s="1191"/>
      <c r="BA23" s="1191"/>
      <c r="BB23" s="1191"/>
      <c r="BC23" s="1191"/>
      <c r="BD23" s="1191"/>
      <c r="BE23" s="1191"/>
      <c r="BF23" s="1191"/>
      <c r="BG23" s="1191"/>
      <c r="BH23" s="1191"/>
      <c r="BI23" s="1191"/>
      <c r="BJ23" s="1191"/>
      <c r="BK23" s="1191"/>
      <c r="BL23" s="1191"/>
      <c r="BM23" s="1191"/>
      <c r="BN23" s="1191"/>
      <c r="BO23" s="1191"/>
      <c r="BP23" s="1191"/>
      <c r="BQ23" s="1191"/>
      <c r="BR23" s="1191"/>
      <c r="BS23" s="1191"/>
      <c r="BT23" s="1191"/>
      <c r="BU23" s="1191"/>
      <c r="BV23" s="1191"/>
      <c r="BW23" s="1191"/>
      <c r="BX23" s="1191"/>
      <c r="BY23" s="1191"/>
      <c r="BZ23" s="1191"/>
      <c r="CA23" s="1191"/>
      <c r="CB23" s="1191"/>
      <c r="CC23" s="1191"/>
      <c r="CD23" s="1191"/>
      <c r="CE23" s="1191"/>
      <c r="CF23" s="1191"/>
      <c r="CG23" s="1191"/>
      <c r="CH23" s="1191"/>
      <c r="CI23" s="1191"/>
      <c r="CJ23" s="1191"/>
      <c r="CK23" s="1191"/>
      <c r="CL23" s="1191"/>
      <c r="CM23" s="1191"/>
      <c r="CN23" s="1191"/>
      <c r="CO23" s="1191"/>
      <c r="CP23" s="1191"/>
      <c r="CQ23" s="1191"/>
      <c r="CR23" s="1191"/>
      <c r="CS23" s="1191"/>
      <c r="CT23" s="1191"/>
      <c r="CU23" s="1191"/>
      <c r="CV23" s="1191"/>
      <c r="CW23" s="1191"/>
      <c r="CX23" s="1191"/>
      <c r="CY23" s="1191"/>
      <c r="CZ23" s="1191"/>
      <c r="DA23" s="1191"/>
      <c r="DB23" s="1191"/>
      <c r="DC23" s="1191"/>
      <c r="DD23" s="1191"/>
      <c r="DE23" s="1191"/>
      <c r="DF23" s="1191"/>
      <c r="DG23" s="1191"/>
      <c r="DH23" s="1191"/>
      <c r="DI23" s="1191"/>
      <c r="DJ23" s="1191"/>
      <c r="DK23" s="1191"/>
      <c r="DL23" s="1191"/>
      <c r="DM23" s="1191"/>
      <c r="DN23" s="1191"/>
      <c r="DO23" s="1191"/>
      <c r="DP23" s="1191"/>
      <c r="DQ23" s="1191"/>
      <c r="DR23" s="1191"/>
      <c r="DS23" s="1191"/>
      <c r="DT23" s="1191"/>
      <c r="DU23" s="1191"/>
      <c r="DV23" s="1191"/>
      <c r="DW23" s="1191"/>
      <c r="DX23" s="1191"/>
      <c r="DY23" s="1191"/>
      <c r="DZ23" s="1191"/>
      <c r="EA23" s="1191"/>
      <c r="EB23" s="1191"/>
      <c r="EC23" s="1191"/>
      <c r="ED23" s="1191"/>
      <c r="EE23" s="1191"/>
      <c r="EF23" s="1191"/>
      <c r="EG23" s="1191"/>
      <c r="EH23" s="1191"/>
      <c r="EI23" s="1191"/>
      <c r="EJ23" s="1191"/>
      <c r="EK23" s="1191"/>
      <c r="EL23" s="1191"/>
      <c r="EM23" s="1191"/>
      <c r="EN23" s="1191"/>
      <c r="EO23" s="1191"/>
      <c r="EP23" s="1191"/>
      <c r="EQ23" s="1191"/>
      <c r="ER23" s="1191"/>
      <c r="ES23" s="1191"/>
      <c r="ET23" s="1191"/>
      <c r="EU23" s="1191"/>
      <c r="EV23" s="1191"/>
      <c r="EW23" s="1191"/>
      <c r="EX23" s="1191"/>
      <c r="EY23" s="1191"/>
      <c r="EZ23" s="1191"/>
      <c r="FA23" s="1191"/>
      <c r="FB23" s="1191"/>
      <c r="FC23" s="1191"/>
      <c r="FD23" s="1191"/>
      <c r="FE23" s="1191"/>
      <c r="FF23" s="1191"/>
      <c r="FG23" s="1191"/>
      <c r="FH23" s="1191"/>
      <c r="FI23" s="1191"/>
      <c r="FJ23" s="1191"/>
      <c r="FK23" s="1191"/>
      <c r="FL23" s="1191"/>
      <c r="FM23" s="1191"/>
      <c r="FN23" s="1191"/>
      <c r="FO23" s="1191"/>
      <c r="FP23" s="1191"/>
      <c r="FQ23" s="1191"/>
      <c r="FR23" s="1191"/>
      <c r="FS23" s="1191"/>
      <c r="FT23" s="1191"/>
      <c r="FU23" s="1191"/>
      <c r="FV23" s="1191"/>
      <c r="FW23" s="1191"/>
      <c r="FX23" s="1191"/>
      <c r="FY23" s="1191"/>
      <c r="FZ23" s="1191"/>
      <c r="GA23" s="1191"/>
      <c r="GB23" s="1191"/>
      <c r="GC23" s="1191"/>
      <c r="GD23" s="1191"/>
      <c r="GE23" s="1191"/>
      <c r="GF23" s="1191"/>
      <c r="GG23" s="1191"/>
      <c r="GH23" s="1191"/>
      <c r="GI23" s="1191"/>
      <c r="GJ23" s="1191"/>
      <c r="GK23" s="1191"/>
      <c r="GL23" s="1191"/>
      <c r="GM23" s="1191"/>
      <c r="GN23" s="1191"/>
      <c r="GO23" s="1191"/>
      <c r="GP23" s="1191"/>
      <c r="GQ23" s="1191"/>
      <c r="GR23" s="1191"/>
      <c r="GS23" s="1191"/>
      <c r="GT23" s="1191"/>
      <c r="GU23" s="1191"/>
      <c r="GV23" s="1191"/>
      <c r="GW23" s="1191"/>
      <c r="GX23" s="1191"/>
      <c r="GY23" s="1191"/>
      <c r="GZ23" s="1191"/>
      <c r="HA23" s="1191"/>
      <c r="HB23" s="1191"/>
      <c r="HC23" s="1191"/>
      <c r="HD23" s="1191"/>
      <c r="HE23" s="1191"/>
      <c r="HF23" s="1191"/>
      <c r="HG23" s="1191"/>
      <c r="HH23" s="1191"/>
      <c r="HI23" s="1191"/>
      <c r="HJ23" s="1191"/>
      <c r="HK23" s="1191"/>
      <c r="HL23" s="1191"/>
      <c r="HM23" s="1191"/>
      <c r="HN23" s="1191"/>
      <c r="HO23" s="1191"/>
      <c r="HP23" s="1191"/>
      <c r="HQ23" s="1191"/>
      <c r="HR23" s="1191"/>
      <c r="HS23" s="1191"/>
      <c r="HT23" s="1191"/>
      <c r="HU23" s="1191"/>
      <c r="HV23" s="1191"/>
      <c r="HW23" s="1191"/>
      <c r="HX23" s="1191"/>
      <c r="HY23" s="1191"/>
      <c r="HZ23" s="1191"/>
      <c r="IA23" s="1191"/>
      <c r="IB23" s="1191"/>
      <c r="IC23" s="1191"/>
      <c r="ID23" s="1191"/>
      <c r="IE23" s="1191"/>
      <c r="IF23" s="1191"/>
    </row>
    <row r="24" spans="1:240" ht="15.75" x14ac:dyDescent="0.25">
      <c r="A24" s="513">
        <v>9</v>
      </c>
      <c r="B24" s="513">
        <v>3</v>
      </c>
      <c r="C24" s="513">
        <v>8</v>
      </c>
      <c r="D24" s="513">
        <v>3</v>
      </c>
      <c r="E24" s="1547"/>
      <c r="F24" s="1549" t="s">
        <v>515</v>
      </c>
      <c r="G24" s="1241"/>
      <c r="H24" s="1244"/>
      <c r="I24" s="1244"/>
      <c r="J24" s="479"/>
      <c r="K24" s="171">
        <v>4</v>
      </c>
      <c r="L24" s="34">
        <f t="shared" ref="L24" si="13">K24*30</f>
        <v>120</v>
      </c>
      <c r="M24" s="33">
        <f>N24+O24+P24</f>
        <v>45</v>
      </c>
      <c r="N24" s="34">
        <v>27</v>
      </c>
      <c r="O24" s="11">
        <v>18</v>
      </c>
      <c r="P24" s="11"/>
      <c r="Q24" s="88">
        <f>L24-M24</f>
        <v>75</v>
      </c>
      <c r="R24" s="261"/>
      <c r="S24" s="15"/>
      <c r="T24" s="19"/>
      <c r="U24" s="261"/>
      <c r="V24" s="15">
        <v>5</v>
      </c>
      <c r="W24" s="19"/>
      <c r="X24" s="261"/>
      <c r="Y24" s="15"/>
      <c r="Z24" s="19"/>
      <c r="AA24" s="261"/>
      <c r="AB24" s="15"/>
      <c r="AC24" s="262"/>
      <c r="AD24" s="1248"/>
      <c r="AE24" s="1186">
        <v>0.375</v>
      </c>
      <c r="AF24" s="1248"/>
      <c r="AG24" s="1248"/>
      <c r="AH24" s="1248"/>
      <c r="AI24" s="1248"/>
      <c r="AJ24" s="1248"/>
      <c r="AK24" s="1311">
        <v>20</v>
      </c>
      <c r="AL24" s="1308" t="b">
        <v>1</v>
      </c>
      <c r="AM24" s="1308" t="b">
        <v>1</v>
      </c>
      <c r="AN24" s="1308" t="b">
        <v>1</v>
      </c>
      <c r="AO24" s="1308" t="b">
        <v>1</v>
      </c>
      <c r="AP24" s="1308" t="b">
        <v>0</v>
      </c>
      <c r="AQ24" s="1308" t="b">
        <v>1</v>
      </c>
      <c r="AR24" s="1308" t="b">
        <v>1</v>
      </c>
      <c r="AS24" s="1308" t="b">
        <v>1</v>
      </c>
      <c r="AT24" s="1308" t="b">
        <v>1</v>
      </c>
      <c r="AU24" s="1308" t="b">
        <v>1</v>
      </c>
      <c r="AV24" s="1308" t="b">
        <v>1</v>
      </c>
      <c r="AW24" s="1308" t="b">
        <v>1</v>
      </c>
      <c r="AX24" s="1248"/>
      <c r="AY24">
        <f t="shared" si="10"/>
        <v>0.375</v>
      </c>
      <c r="AZ24" s="1248"/>
      <c r="BA24" s="1248"/>
      <c r="BB24" s="1248"/>
      <c r="BC24" s="1248"/>
      <c r="BD24" s="1248"/>
      <c r="BE24" s="1248"/>
      <c r="BF24" s="1248"/>
      <c r="BG24" s="1248"/>
      <c r="BH24" s="1248"/>
      <c r="BI24" s="1248"/>
      <c r="BJ24" s="1248"/>
      <c r="BK24" s="1248"/>
      <c r="BL24" s="1248"/>
      <c r="BM24" s="1248"/>
      <c r="BN24" s="1248"/>
      <c r="BO24" s="1248"/>
      <c r="BP24" s="1248"/>
      <c r="BQ24" s="1248"/>
      <c r="BR24" s="1248"/>
      <c r="BS24" s="1248"/>
      <c r="BT24" s="1248"/>
      <c r="BU24" s="1248"/>
      <c r="BV24" s="1248"/>
      <c r="BW24" s="1248"/>
      <c r="BX24" s="1248"/>
      <c r="BY24" s="1248"/>
      <c r="BZ24" s="1248"/>
      <c r="CA24" s="1248"/>
      <c r="CB24" s="1248"/>
      <c r="CC24" s="1248"/>
      <c r="CD24" s="1248"/>
      <c r="CE24" s="1248"/>
      <c r="CF24" s="1248"/>
      <c r="CG24" s="1248"/>
      <c r="CH24" s="1248"/>
      <c r="CI24" s="1248"/>
      <c r="CJ24" s="1248"/>
      <c r="CK24" s="1248"/>
      <c r="CL24" s="1248"/>
      <c r="CM24" s="1248"/>
      <c r="CN24" s="1248"/>
      <c r="CO24" s="1248"/>
      <c r="CP24" s="1248"/>
      <c r="CQ24" s="1248"/>
      <c r="CR24" s="1248"/>
      <c r="CS24" s="1248"/>
      <c r="CT24" s="1248"/>
      <c r="CU24" s="1248"/>
      <c r="CV24" s="1248"/>
      <c r="CW24" s="1248"/>
      <c r="CX24" s="1248"/>
      <c r="CY24" s="1248"/>
      <c r="CZ24" s="1248"/>
      <c r="DA24" s="1248"/>
      <c r="DB24" s="1248"/>
      <c r="DC24" s="1248"/>
      <c r="DD24" s="1248"/>
      <c r="DE24" s="1248"/>
      <c r="DF24" s="1248"/>
      <c r="DG24" s="1248"/>
      <c r="DH24" s="1248"/>
      <c r="DI24" s="1248"/>
      <c r="DJ24" s="1248"/>
      <c r="DK24" s="1248"/>
      <c r="DL24" s="1248"/>
      <c r="DM24" s="1248"/>
      <c r="DN24" s="1248"/>
      <c r="DO24" s="1248"/>
      <c r="DP24" s="1248"/>
      <c r="DQ24" s="1248"/>
      <c r="DR24" s="1248"/>
      <c r="DS24" s="1248"/>
      <c r="DT24" s="1248"/>
      <c r="DU24" s="1248"/>
      <c r="DV24" s="1248"/>
      <c r="DW24" s="1248"/>
      <c r="DX24" s="1248"/>
      <c r="DY24" s="1248"/>
      <c r="DZ24" s="1248"/>
      <c r="EA24" s="1248"/>
      <c r="EB24" s="1248"/>
      <c r="EC24" s="1248"/>
      <c r="ED24" s="1248"/>
      <c r="EE24" s="1248"/>
      <c r="EF24" s="1248"/>
      <c r="EG24" s="1248"/>
      <c r="EH24" s="1248"/>
      <c r="EI24" s="1248"/>
      <c r="EJ24" s="1248"/>
      <c r="EK24" s="1248"/>
      <c r="EL24" s="1248"/>
      <c r="EM24" s="1248"/>
      <c r="EN24" s="1248"/>
      <c r="EO24" s="1248"/>
      <c r="EP24" s="1248"/>
      <c r="EQ24" s="1248"/>
      <c r="ER24" s="1248"/>
      <c r="ES24" s="1248"/>
      <c r="ET24" s="1248"/>
      <c r="EU24" s="1248"/>
      <c r="EV24" s="1248"/>
      <c r="EW24" s="1248"/>
      <c r="EX24" s="1248"/>
      <c r="EY24" s="1248"/>
      <c r="EZ24" s="1248"/>
      <c r="FA24" s="1248"/>
      <c r="FB24" s="1248"/>
      <c r="FC24" s="1248"/>
      <c r="FD24" s="1248"/>
      <c r="FE24" s="1248"/>
      <c r="FF24" s="1248"/>
      <c r="FG24" s="1248"/>
      <c r="FH24" s="1248"/>
      <c r="FI24" s="1248"/>
      <c r="FJ24" s="1248"/>
      <c r="FK24" s="1248"/>
      <c r="FL24" s="1248"/>
      <c r="FM24" s="1248"/>
      <c r="FN24" s="1248"/>
      <c r="FO24" s="1248"/>
      <c r="FP24" s="1248"/>
      <c r="FQ24" s="1248"/>
      <c r="FR24" s="1248"/>
      <c r="FS24" s="1248"/>
      <c r="FT24" s="1248"/>
      <c r="FU24" s="1248"/>
      <c r="FV24" s="1248"/>
      <c r="FW24" s="1248"/>
      <c r="FX24" s="1248"/>
      <c r="FY24" s="1248"/>
      <c r="FZ24" s="1248"/>
      <c r="GA24" s="1248"/>
      <c r="GB24" s="1248"/>
      <c r="GC24" s="1248"/>
      <c r="GD24" s="1248"/>
      <c r="GE24" s="1248"/>
      <c r="GF24" s="1248"/>
      <c r="GG24" s="1248"/>
      <c r="GH24" s="1248"/>
      <c r="GI24" s="1248"/>
      <c r="GJ24" s="1248"/>
      <c r="GK24" s="1248"/>
      <c r="GL24" s="1248"/>
      <c r="GM24" s="1248"/>
      <c r="GN24" s="1248"/>
      <c r="GO24" s="1248"/>
      <c r="GP24" s="1248"/>
      <c r="GQ24" s="1248"/>
      <c r="GR24" s="1248"/>
      <c r="GS24" s="1248"/>
      <c r="GT24" s="1248"/>
      <c r="GU24" s="1248"/>
      <c r="GV24" s="1248"/>
      <c r="GW24" s="1248"/>
      <c r="GX24" s="1248"/>
      <c r="GY24" s="1248"/>
      <c r="GZ24" s="1248"/>
      <c r="HA24" s="1248"/>
      <c r="HB24" s="1248"/>
      <c r="HC24" s="1248"/>
      <c r="HD24" s="1248"/>
      <c r="HE24" s="1248"/>
      <c r="HF24" s="1248"/>
      <c r="HG24" s="1248"/>
      <c r="HH24" s="1248"/>
      <c r="HI24" s="1248"/>
      <c r="HJ24" s="1248"/>
      <c r="HK24" s="1248"/>
      <c r="HL24" s="1248"/>
      <c r="HM24" s="1248"/>
      <c r="HN24" s="1248"/>
      <c r="HO24" s="1248"/>
      <c r="HP24" s="1248"/>
      <c r="HQ24" s="1248"/>
      <c r="HR24" s="1248"/>
      <c r="HS24" s="1248"/>
      <c r="HT24" s="1248"/>
      <c r="HU24" s="1248"/>
      <c r="HV24" s="1248"/>
      <c r="HW24" s="1248"/>
      <c r="HX24" s="1248"/>
      <c r="HY24" s="1248"/>
      <c r="HZ24" s="1248"/>
      <c r="IA24" s="1248"/>
      <c r="IB24" s="1248"/>
      <c r="IC24" s="1248"/>
      <c r="ID24" s="1248"/>
      <c r="IE24" s="1248"/>
      <c r="IF24" s="1248"/>
    </row>
    <row r="25" spans="1:240" ht="32.25" thickBot="1" x14ac:dyDescent="0.25">
      <c r="A25" s="513">
        <v>10</v>
      </c>
      <c r="B25" s="513">
        <v>4</v>
      </c>
      <c r="C25" s="513">
        <v>9</v>
      </c>
      <c r="D25" s="513">
        <v>4</v>
      </c>
      <c r="E25" s="658" t="s">
        <v>583</v>
      </c>
      <c r="F25" s="1552" t="s">
        <v>258</v>
      </c>
      <c r="G25" s="464"/>
      <c r="H25" s="80"/>
      <c r="I25" s="15"/>
      <c r="J25" s="19"/>
      <c r="K25" s="171">
        <v>2</v>
      </c>
      <c r="L25" s="15">
        <f>K25*30</f>
        <v>60</v>
      </c>
      <c r="M25" s="23">
        <f>N25+O25+P25</f>
        <v>36</v>
      </c>
      <c r="N25" s="18">
        <v>27</v>
      </c>
      <c r="O25" s="18"/>
      <c r="P25" s="18">
        <v>9</v>
      </c>
      <c r="Q25" s="19">
        <f t="shared" ref="Q25:Q28" si="14">L25-M25</f>
        <v>24</v>
      </c>
      <c r="R25" s="159"/>
      <c r="S25" s="156"/>
      <c r="T25" s="253"/>
      <c r="U25" s="159"/>
      <c r="V25" s="156">
        <v>4</v>
      </c>
      <c r="W25" s="253"/>
      <c r="X25" s="159"/>
      <c r="Y25" s="156"/>
      <c r="Z25" s="253"/>
      <c r="AA25" s="159"/>
      <c r="AB25" s="156"/>
      <c r="AC25" s="262"/>
      <c r="AD25" s="1248"/>
      <c r="AE25" s="1186">
        <v>0.6</v>
      </c>
      <c r="AF25" s="1248"/>
      <c r="AG25" s="1248"/>
      <c r="AH25" s="1248"/>
      <c r="AI25" s="1248"/>
      <c r="AJ25" s="1248"/>
      <c r="AK25" s="1248"/>
      <c r="AL25" s="1308" t="b">
        <v>1</v>
      </c>
      <c r="AM25" s="1308" t="b">
        <v>1</v>
      </c>
      <c r="AN25" s="1308" t="b">
        <v>1</v>
      </c>
      <c r="AO25" s="1308" t="b">
        <v>1</v>
      </c>
      <c r="AP25" s="1308" t="b">
        <v>0</v>
      </c>
      <c r="AQ25" s="1308" t="b">
        <v>1</v>
      </c>
      <c r="AR25" s="1308" t="b">
        <v>1</v>
      </c>
      <c r="AS25" s="1308" t="b">
        <v>1</v>
      </c>
      <c r="AT25" s="1308" t="b">
        <v>1</v>
      </c>
      <c r="AU25" s="1308" t="b">
        <v>1</v>
      </c>
      <c r="AV25" s="1308" t="b">
        <v>1</v>
      </c>
      <c r="AW25" s="1308" t="b">
        <v>1</v>
      </c>
      <c r="AX25" s="1248"/>
      <c r="AY25">
        <f t="shared" si="10"/>
        <v>0.6</v>
      </c>
      <c r="AZ25" s="1248"/>
      <c r="BA25" s="1248"/>
      <c r="BB25" s="1248"/>
      <c r="BC25" s="1248"/>
      <c r="BD25" s="1248"/>
      <c r="BE25" s="1248"/>
      <c r="BF25" s="1248"/>
      <c r="BG25" s="1248"/>
      <c r="BH25" s="1248"/>
      <c r="BI25" s="1248"/>
      <c r="BJ25" s="1248"/>
      <c r="BK25" s="1248"/>
      <c r="BL25" s="1248"/>
      <c r="BM25" s="1248"/>
      <c r="BN25" s="1248"/>
      <c r="BO25" s="1248"/>
      <c r="BP25" s="1248"/>
      <c r="BQ25" s="1248"/>
      <c r="BR25" s="1248"/>
      <c r="BS25" s="1248"/>
      <c r="BT25" s="1248"/>
      <c r="BU25" s="1248"/>
      <c r="BV25" s="1248"/>
      <c r="BW25" s="1248"/>
      <c r="BX25" s="1248"/>
      <c r="BY25" s="1248"/>
      <c r="BZ25" s="1248"/>
      <c r="CA25" s="1248"/>
      <c r="CB25" s="1248"/>
      <c r="CC25" s="1248"/>
      <c r="CD25" s="1248"/>
      <c r="CE25" s="1248"/>
      <c r="CF25" s="1248"/>
      <c r="CG25" s="1248"/>
      <c r="CH25" s="1248"/>
      <c r="CI25" s="1248"/>
      <c r="CJ25" s="1248"/>
      <c r="CK25" s="1248"/>
      <c r="CL25" s="1248"/>
      <c r="CM25" s="1248"/>
      <c r="CN25" s="1248"/>
      <c r="CO25" s="1248"/>
      <c r="CP25" s="1248"/>
      <c r="CQ25" s="1248"/>
      <c r="CR25" s="1248"/>
      <c r="CS25" s="1248"/>
      <c r="CT25" s="1248"/>
      <c r="CU25" s="1248"/>
      <c r="CV25" s="1248"/>
      <c r="CW25" s="1248"/>
      <c r="CX25" s="1248"/>
      <c r="CY25" s="1248"/>
      <c r="CZ25" s="1248"/>
      <c r="DA25" s="1248"/>
      <c r="DB25" s="1248"/>
      <c r="DC25" s="1248"/>
      <c r="DD25" s="1248"/>
      <c r="DE25" s="1248"/>
      <c r="DF25" s="1248"/>
      <c r="DG25" s="1248"/>
      <c r="DH25" s="1248"/>
      <c r="DI25" s="1248"/>
      <c r="DJ25" s="1248"/>
      <c r="DK25" s="1248"/>
      <c r="DL25" s="1248"/>
      <c r="DM25" s="1248"/>
      <c r="DN25" s="1248"/>
      <c r="DO25" s="1248"/>
      <c r="DP25" s="1248"/>
      <c r="DQ25" s="1248"/>
      <c r="DR25" s="1248"/>
      <c r="DS25" s="1248"/>
      <c r="DT25" s="1248"/>
      <c r="DU25" s="1248"/>
      <c r="DV25" s="1248"/>
      <c r="DW25" s="1248"/>
      <c r="DX25" s="1248"/>
      <c r="DY25" s="1248"/>
      <c r="DZ25" s="1248"/>
      <c r="EA25" s="1248"/>
      <c r="EB25" s="1248"/>
      <c r="EC25" s="1248"/>
      <c r="ED25" s="1248"/>
      <c r="EE25" s="1248"/>
      <c r="EF25" s="1248"/>
      <c r="EG25" s="1248"/>
      <c r="EH25" s="1248"/>
      <c r="EI25" s="1248"/>
      <c r="EJ25" s="1248"/>
      <c r="EK25" s="1248"/>
      <c r="EL25" s="1248"/>
      <c r="EM25" s="1248"/>
      <c r="EN25" s="1248"/>
      <c r="EO25" s="1248"/>
      <c r="EP25" s="1248"/>
      <c r="EQ25" s="1248"/>
      <c r="ER25" s="1248"/>
      <c r="ES25" s="1248"/>
      <c r="ET25" s="1248"/>
      <c r="EU25" s="1248"/>
      <c r="EV25" s="1248"/>
      <c r="EW25" s="1248"/>
      <c r="EX25" s="1248"/>
      <c r="EY25" s="1248"/>
      <c r="EZ25" s="1248"/>
      <c r="FA25" s="1248"/>
      <c r="FB25" s="1248"/>
      <c r="FC25" s="1248"/>
      <c r="FD25" s="1248"/>
      <c r="FE25" s="1248"/>
      <c r="FF25" s="1248"/>
      <c r="FG25" s="1248"/>
      <c r="FH25" s="1248"/>
      <c r="FI25" s="1248"/>
      <c r="FJ25" s="1248"/>
      <c r="FK25" s="1248"/>
      <c r="FL25" s="1248"/>
      <c r="FM25" s="1248"/>
      <c r="FN25" s="1248"/>
      <c r="FO25" s="1248"/>
      <c r="FP25" s="1248"/>
      <c r="FQ25" s="1248"/>
      <c r="FR25" s="1248"/>
      <c r="FS25" s="1248"/>
      <c r="FT25" s="1248"/>
      <c r="FU25" s="1248"/>
      <c r="FV25" s="1248"/>
      <c r="FW25" s="1248"/>
      <c r="FX25" s="1248"/>
      <c r="FY25" s="1248"/>
      <c r="FZ25" s="1248"/>
      <c r="GA25" s="1248"/>
      <c r="GB25" s="1248"/>
      <c r="GC25" s="1248"/>
      <c r="GD25" s="1248"/>
      <c r="GE25" s="1248"/>
      <c r="GF25" s="1248"/>
      <c r="GG25" s="1248"/>
      <c r="GH25" s="1248"/>
      <c r="GI25" s="1248"/>
      <c r="GJ25" s="1248"/>
      <c r="GK25" s="1248"/>
      <c r="GL25" s="1248"/>
      <c r="GM25" s="1248"/>
      <c r="GN25" s="1248"/>
      <c r="GO25" s="1248"/>
      <c r="GP25" s="1248"/>
      <c r="GQ25" s="1248"/>
      <c r="GR25" s="1248"/>
      <c r="GS25" s="1248"/>
      <c r="GT25" s="1248"/>
      <c r="GU25" s="1248"/>
      <c r="GV25" s="1248"/>
      <c r="GW25" s="1248"/>
      <c r="GX25" s="1248"/>
      <c r="GY25" s="1248"/>
      <c r="GZ25" s="1248"/>
      <c r="HA25" s="1248"/>
      <c r="HB25" s="1248"/>
      <c r="HC25" s="1248"/>
      <c r="HD25" s="1248"/>
      <c r="HE25" s="1248"/>
      <c r="HF25" s="1248"/>
      <c r="HG25" s="1248"/>
      <c r="HH25" s="1248"/>
      <c r="HI25" s="1248"/>
      <c r="HJ25" s="1248"/>
      <c r="HK25" s="1248"/>
      <c r="HL25" s="1248"/>
      <c r="HM25" s="1248"/>
      <c r="HN25" s="1248"/>
      <c r="HO25" s="1248"/>
      <c r="HP25" s="1248"/>
      <c r="HQ25" s="1248"/>
      <c r="HR25" s="1248"/>
      <c r="HS25" s="1248"/>
      <c r="HT25" s="1248"/>
      <c r="HU25" s="1248"/>
      <c r="HV25" s="1248"/>
      <c r="HW25" s="1248"/>
      <c r="HX25" s="1248"/>
      <c r="HY25" s="1248"/>
      <c r="HZ25" s="1248"/>
      <c r="IA25" s="1248"/>
      <c r="IB25" s="1248"/>
      <c r="IC25" s="1248"/>
      <c r="ID25" s="1248"/>
      <c r="IE25" s="1248"/>
      <c r="IF25" s="1248"/>
    </row>
    <row r="26" spans="1:240" ht="15.75" x14ac:dyDescent="0.2">
      <c r="A26" s="513">
        <v>11</v>
      </c>
      <c r="B26" s="513">
        <v>5</v>
      </c>
      <c r="C26" s="513">
        <v>10</v>
      </c>
      <c r="D26" s="513">
        <v>5</v>
      </c>
      <c r="E26" s="658" t="s">
        <v>391</v>
      </c>
      <c r="F26" s="1549" t="s">
        <v>264</v>
      </c>
      <c r="G26" s="464"/>
      <c r="H26" s="80"/>
      <c r="I26" s="80"/>
      <c r="J26" s="1241"/>
      <c r="K26" s="171">
        <v>0.5</v>
      </c>
      <c r="L26" s="15">
        <f>K26*30</f>
        <v>15</v>
      </c>
      <c r="M26" s="23">
        <v>9</v>
      </c>
      <c r="N26" s="23"/>
      <c r="O26" s="23"/>
      <c r="P26" s="23">
        <v>9</v>
      </c>
      <c r="Q26" s="19">
        <f t="shared" si="14"/>
        <v>6</v>
      </c>
      <c r="R26" s="159"/>
      <c r="S26" s="156"/>
      <c r="T26" s="253"/>
      <c r="U26" s="159"/>
      <c r="V26" s="156">
        <v>1</v>
      </c>
      <c r="W26" s="253"/>
      <c r="X26" s="159"/>
      <c r="Y26" s="156"/>
      <c r="Z26" s="253"/>
      <c r="AA26" s="159"/>
      <c r="AB26" s="156"/>
      <c r="AC26" s="1271"/>
      <c r="AD26" s="975"/>
      <c r="AE26" s="975"/>
      <c r="AF26" s="975"/>
      <c r="AG26" s="975"/>
      <c r="AI26" s="593"/>
      <c r="AJ26" s="1186" t="s">
        <v>29</v>
      </c>
      <c r="AK26" s="975"/>
      <c r="AL26" s="1120"/>
      <c r="AM26" s="1120"/>
      <c r="AN26" s="1120"/>
      <c r="AO26" s="1120"/>
      <c r="AP26" s="1120" t="s">
        <v>523</v>
      </c>
      <c r="AQ26" s="1120" t="s">
        <v>523</v>
      </c>
      <c r="AR26" s="1120" t="s">
        <v>523</v>
      </c>
      <c r="AS26" s="1120" t="s">
        <v>523</v>
      </c>
      <c r="AT26" s="1120" t="s">
        <v>523</v>
      </c>
      <c r="AU26" s="1120"/>
      <c r="AV26" s="1120"/>
      <c r="AW26" s="1120"/>
      <c r="AX26" s="975"/>
      <c r="AY26">
        <f t="shared" si="10"/>
        <v>0.6</v>
      </c>
      <c r="AZ26" s="975"/>
      <c r="BA26" s="975"/>
      <c r="BB26" s="975"/>
      <c r="BC26" s="975"/>
      <c r="BD26" s="975"/>
      <c r="BE26" s="975"/>
      <c r="BF26" s="975"/>
      <c r="BG26" s="975"/>
      <c r="BH26" s="975"/>
      <c r="BI26" s="975"/>
      <c r="BJ26" s="975"/>
      <c r="BK26" s="975"/>
      <c r="BL26" s="975"/>
      <c r="BM26" s="975"/>
      <c r="BN26" s="975"/>
      <c r="BO26" s="975"/>
      <c r="BP26" s="975"/>
      <c r="BQ26" s="975"/>
      <c r="BR26" s="975"/>
      <c r="BS26" s="975"/>
      <c r="BT26" s="975"/>
      <c r="BU26" s="975"/>
      <c r="BV26" s="975"/>
      <c r="BW26" s="975"/>
      <c r="BX26" s="975"/>
      <c r="BY26" s="975"/>
      <c r="BZ26" s="975"/>
      <c r="CA26" s="975"/>
      <c r="CB26" s="975"/>
      <c r="CC26" s="975"/>
      <c r="CD26" s="975"/>
      <c r="CE26" s="975"/>
      <c r="CF26" s="975"/>
      <c r="CG26" s="975"/>
      <c r="CH26" s="975"/>
      <c r="CI26" s="975"/>
      <c r="CJ26" s="975"/>
      <c r="CK26" s="975"/>
      <c r="CL26" s="975"/>
      <c r="CM26" s="975"/>
      <c r="CN26" s="975"/>
      <c r="CO26" s="975"/>
      <c r="CP26" s="975"/>
      <c r="CQ26" s="975"/>
      <c r="CR26" s="975"/>
      <c r="CS26" s="975"/>
      <c r="CT26" s="975"/>
      <c r="CU26" s="975"/>
      <c r="CV26" s="975"/>
      <c r="CW26" s="975"/>
      <c r="CX26" s="975"/>
      <c r="CY26" s="975"/>
      <c r="CZ26" s="975"/>
      <c r="DA26" s="975"/>
      <c r="DB26" s="975"/>
      <c r="DC26" s="975"/>
      <c r="DD26" s="975"/>
      <c r="DE26" s="975"/>
      <c r="DF26" s="975"/>
      <c r="DG26" s="975"/>
      <c r="DH26" s="975"/>
      <c r="DI26" s="975"/>
      <c r="DJ26" s="975"/>
      <c r="DK26" s="975"/>
      <c r="DL26" s="975"/>
      <c r="DM26" s="975"/>
      <c r="DN26" s="975"/>
      <c r="DO26" s="975"/>
      <c r="DP26" s="975"/>
      <c r="DQ26" s="975"/>
      <c r="DR26" s="975"/>
      <c r="DS26" s="975"/>
      <c r="DT26" s="975"/>
      <c r="DU26" s="975"/>
      <c r="DV26" s="975"/>
      <c r="DW26" s="975"/>
      <c r="DX26" s="975"/>
      <c r="DY26" s="975"/>
      <c r="DZ26" s="975"/>
      <c r="EA26" s="975"/>
      <c r="EB26" s="975"/>
      <c r="EC26" s="975"/>
      <c r="ED26" s="975"/>
      <c r="EE26" s="975"/>
      <c r="EF26" s="975"/>
      <c r="EG26" s="975"/>
      <c r="EH26" s="975"/>
      <c r="EI26" s="975"/>
      <c r="EJ26" s="975"/>
      <c r="EK26" s="975"/>
      <c r="EL26" s="975"/>
      <c r="EM26" s="975"/>
      <c r="EN26" s="975"/>
      <c r="EO26" s="975"/>
      <c r="EP26" s="975"/>
      <c r="EQ26" s="975"/>
      <c r="ER26" s="975"/>
      <c r="ES26" s="975"/>
      <c r="ET26" s="975"/>
      <c r="EU26" s="975"/>
      <c r="EV26" s="975"/>
      <c r="EW26" s="975"/>
      <c r="EX26" s="975"/>
      <c r="EY26" s="975"/>
      <c r="EZ26" s="975"/>
      <c r="FA26" s="975"/>
      <c r="FB26" s="975"/>
      <c r="FC26" s="975"/>
      <c r="FD26" s="975"/>
      <c r="FE26" s="975"/>
      <c r="FF26" s="975"/>
      <c r="FG26" s="975"/>
      <c r="FH26" s="975"/>
      <c r="FI26" s="975"/>
      <c r="FJ26" s="975"/>
      <c r="FK26" s="975"/>
      <c r="FL26" s="975"/>
      <c r="FM26" s="975"/>
      <c r="FN26" s="975"/>
      <c r="FO26" s="975"/>
      <c r="FP26" s="975"/>
      <c r="FQ26" s="975"/>
      <c r="FR26" s="975"/>
      <c r="FS26" s="975"/>
      <c r="FT26" s="975"/>
      <c r="FU26" s="975"/>
      <c r="FV26" s="975"/>
      <c r="FW26" s="975"/>
      <c r="FX26" s="975"/>
      <c r="FY26" s="975"/>
      <c r="FZ26" s="975"/>
      <c r="GA26" s="975"/>
      <c r="GB26" s="975"/>
      <c r="GC26" s="975"/>
      <c r="GD26" s="975"/>
      <c r="GE26" s="975"/>
      <c r="GF26" s="975"/>
      <c r="GG26" s="975"/>
      <c r="GH26" s="975"/>
      <c r="GI26" s="975"/>
      <c r="GJ26" s="975"/>
      <c r="GK26" s="975"/>
      <c r="GL26" s="975"/>
      <c r="GM26" s="975"/>
      <c r="GN26" s="975"/>
      <c r="GO26" s="975"/>
      <c r="GP26" s="975"/>
      <c r="GQ26" s="975"/>
      <c r="GR26" s="975"/>
      <c r="GS26" s="975"/>
      <c r="GT26" s="975"/>
      <c r="GU26" s="975"/>
      <c r="GV26" s="975"/>
      <c r="GW26" s="975"/>
      <c r="GX26" s="975"/>
      <c r="GY26" s="975"/>
      <c r="GZ26" s="975"/>
      <c r="HA26" s="975"/>
      <c r="HB26" s="975"/>
      <c r="HC26" s="975"/>
      <c r="HD26" s="975"/>
      <c r="HE26" s="975"/>
      <c r="HF26" s="975"/>
      <c r="HG26" s="975"/>
      <c r="HH26" s="975"/>
      <c r="HI26" s="975"/>
      <c r="HJ26" s="975"/>
      <c r="HK26" s="975"/>
      <c r="HL26" s="975"/>
      <c r="HM26" s="975"/>
      <c r="HN26" s="975"/>
      <c r="HO26" s="975"/>
      <c r="HP26" s="975"/>
      <c r="HQ26" s="975"/>
      <c r="HR26" s="975"/>
      <c r="HS26" s="975"/>
      <c r="HT26" s="975"/>
      <c r="HU26" s="975"/>
      <c r="HV26" s="975"/>
      <c r="HW26" s="975"/>
      <c r="HX26" s="975"/>
      <c r="HY26" s="975"/>
      <c r="HZ26" s="975"/>
      <c r="IA26" s="975"/>
      <c r="IB26" s="975"/>
      <c r="IC26" s="975"/>
      <c r="ID26" s="975"/>
      <c r="IE26" s="975"/>
      <c r="IF26" s="975"/>
    </row>
    <row r="27" spans="1:240" ht="16.5" thickBot="1" x14ac:dyDescent="0.25">
      <c r="A27" s="513">
        <v>12</v>
      </c>
      <c r="B27" s="513">
        <v>6</v>
      </c>
      <c r="E27" s="658" t="s">
        <v>192</v>
      </c>
      <c r="F27" s="1549" t="s">
        <v>251</v>
      </c>
      <c r="G27" s="464"/>
      <c r="H27" s="1553"/>
      <c r="I27" s="80"/>
      <c r="J27" s="82"/>
      <c r="K27" s="171">
        <v>3</v>
      </c>
      <c r="L27" s="15">
        <f t="shared" ref="L27:L28" si="15">K27*30</f>
        <v>90</v>
      </c>
      <c r="M27" s="23">
        <f t="shared" ref="M27" si="16">N27+O27+P27</f>
        <v>45</v>
      </c>
      <c r="N27" s="34">
        <v>27</v>
      </c>
      <c r="O27" s="34">
        <v>9</v>
      </c>
      <c r="P27" s="16">
        <v>9</v>
      </c>
      <c r="Q27" s="19">
        <f t="shared" si="14"/>
        <v>45</v>
      </c>
      <c r="R27" s="159"/>
      <c r="S27" s="156"/>
      <c r="T27" s="253"/>
      <c r="U27" s="159"/>
      <c r="V27" s="156">
        <v>5</v>
      </c>
      <c r="W27" s="253"/>
      <c r="X27" s="159"/>
      <c r="Y27" s="156"/>
      <c r="Z27" s="253"/>
      <c r="AA27" s="159"/>
      <c r="AB27" s="156"/>
      <c r="AC27" s="160"/>
      <c r="AD27" s="1191"/>
      <c r="AE27">
        <v>0.66666666666666663</v>
      </c>
      <c r="AF27" s="1191"/>
      <c r="AG27" s="1191"/>
      <c r="AH27" s="1191"/>
      <c r="AI27" s="1615"/>
      <c r="AJ27" s="1615"/>
      <c r="AK27" s="593">
        <v>95.5</v>
      </c>
      <c r="AL27" s="1308" t="b">
        <v>1</v>
      </c>
      <c r="AM27" s="1308" t="b">
        <v>1</v>
      </c>
      <c r="AN27" s="1308" t="b">
        <v>1</v>
      </c>
      <c r="AO27" s="1308" t="b">
        <v>1</v>
      </c>
      <c r="AP27" s="1308" t="b">
        <v>0</v>
      </c>
      <c r="AQ27" s="1308" t="b">
        <v>1</v>
      </c>
      <c r="AR27" s="1308" t="b">
        <v>1</v>
      </c>
      <c r="AS27" s="1308" t="b">
        <v>1</v>
      </c>
      <c r="AT27" s="1308" t="b">
        <v>1</v>
      </c>
      <c r="AU27" s="1308" t="b">
        <v>1</v>
      </c>
      <c r="AV27" s="1308" t="b">
        <v>1</v>
      </c>
      <c r="AW27" s="1308" t="b">
        <v>1</v>
      </c>
      <c r="AX27" s="1191"/>
      <c r="AY27">
        <f t="shared" si="10"/>
        <v>0.5</v>
      </c>
      <c r="AZ27" s="1191"/>
      <c r="BA27" s="1191"/>
      <c r="BB27" s="1191"/>
      <c r="BC27" s="1191"/>
      <c r="BD27" s="1191"/>
      <c r="BE27" s="1191"/>
      <c r="BF27" s="1191"/>
      <c r="BG27" s="1191"/>
      <c r="BH27" s="1191"/>
      <c r="BI27" s="1191"/>
      <c r="BJ27" s="1191"/>
      <c r="BK27" s="1191"/>
      <c r="BL27" s="1191"/>
      <c r="BM27" s="1191"/>
      <c r="BN27" s="1191"/>
      <c r="BO27" s="1191"/>
      <c r="BP27" s="1191"/>
      <c r="BQ27" s="1191"/>
      <c r="BR27" s="1191"/>
      <c r="BS27" s="1191"/>
      <c r="BT27" s="1191"/>
      <c r="BU27" s="1191"/>
      <c r="BV27" s="1191"/>
      <c r="BW27" s="1191"/>
      <c r="BX27" s="1191"/>
      <c r="BY27" s="1191"/>
      <c r="BZ27" s="1191"/>
      <c r="CA27" s="1191"/>
      <c r="CB27" s="1191"/>
      <c r="CC27" s="1191"/>
      <c r="CD27" s="1191"/>
      <c r="CE27" s="1191"/>
      <c r="CF27" s="1191"/>
      <c r="CG27" s="1191"/>
      <c r="CH27" s="1191"/>
      <c r="CI27" s="1191"/>
      <c r="CJ27" s="1191"/>
      <c r="CK27" s="1191"/>
      <c r="CL27" s="1191"/>
      <c r="CM27" s="1191"/>
      <c r="CN27" s="1191"/>
      <c r="CO27" s="1191"/>
      <c r="CP27" s="1191"/>
      <c r="CQ27" s="1191"/>
      <c r="CR27" s="1191"/>
      <c r="CS27" s="1191"/>
      <c r="CT27" s="1191"/>
      <c r="CU27" s="1191"/>
      <c r="CV27" s="1191"/>
      <c r="CW27" s="1191"/>
      <c r="CX27" s="1191"/>
      <c r="CY27" s="1191"/>
      <c r="CZ27" s="1191"/>
      <c r="DA27" s="1191"/>
      <c r="DB27" s="1191"/>
      <c r="DC27" s="1191"/>
      <c r="DD27" s="1191"/>
      <c r="DE27" s="1191"/>
      <c r="DF27" s="1191"/>
      <c r="DG27" s="1191"/>
      <c r="DH27" s="1191"/>
      <c r="DI27" s="1191"/>
      <c r="DJ27" s="1191"/>
      <c r="DK27" s="1191"/>
      <c r="DL27" s="1191"/>
      <c r="DM27" s="1191"/>
      <c r="DN27" s="1191"/>
      <c r="DO27" s="1191"/>
      <c r="DP27" s="1191"/>
      <c r="DQ27" s="1191"/>
      <c r="DR27" s="1191"/>
      <c r="DS27" s="1191"/>
      <c r="DT27" s="1191"/>
      <c r="DU27" s="1191"/>
      <c r="DV27" s="1191"/>
      <c r="DW27" s="1191"/>
      <c r="DX27" s="1191"/>
      <c r="DY27" s="1191"/>
      <c r="DZ27" s="1191"/>
      <c r="EA27" s="1191"/>
      <c r="EB27" s="1191"/>
      <c r="EC27" s="1191"/>
      <c r="ED27" s="1191"/>
      <c r="EE27" s="1191"/>
      <c r="EF27" s="1191"/>
      <c r="EG27" s="1191"/>
      <c r="EH27" s="1191"/>
      <c r="EI27" s="1191"/>
      <c r="EJ27" s="1191"/>
      <c r="EK27" s="1191"/>
      <c r="EL27" s="1191"/>
      <c r="EM27" s="1191"/>
      <c r="EN27" s="1191"/>
      <c r="EO27" s="1191"/>
      <c r="EP27" s="1191"/>
      <c r="EQ27" s="1191"/>
      <c r="ER27" s="1191"/>
      <c r="ES27" s="1191"/>
      <c r="ET27" s="1191"/>
      <c r="EU27" s="1191"/>
      <c r="EV27" s="1191"/>
      <c r="EW27" s="1191"/>
      <c r="EX27" s="1191"/>
      <c r="EY27" s="1191"/>
      <c r="EZ27" s="1191"/>
      <c r="FA27" s="1191"/>
      <c r="FB27" s="1191"/>
      <c r="FC27" s="1191"/>
      <c r="FD27" s="1191"/>
      <c r="FE27" s="1191"/>
      <c r="FF27" s="1191"/>
      <c r="FG27" s="1191"/>
      <c r="FH27" s="1191"/>
      <c r="FI27" s="1191"/>
      <c r="FJ27" s="1191"/>
      <c r="FK27" s="1191"/>
      <c r="FL27" s="1191"/>
      <c r="FM27" s="1191"/>
      <c r="FN27" s="1191"/>
      <c r="FO27" s="1191"/>
      <c r="FP27" s="1191"/>
      <c r="FQ27" s="1191"/>
      <c r="FR27" s="1191"/>
      <c r="FS27" s="1191"/>
      <c r="FT27" s="1191"/>
      <c r="FU27" s="1191"/>
      <c r="FV27" s="1191"/>
      <c r="FW27" s="1191"/>
      <c r="FX27" s="1191"/>
      <c r="FY27" s="1191"/>
      <c r="FZ27" s="1191"/>
      <c r="GA27" s="1191"/>
      <c r="GB27" s="1191"/>
      <c r="GC27" s="1191"/>
      <c r="GD27" s="1191"/>
      <c r="GE27" s="1191"/>
      <c r="GF27" s="1191"/>
      <c r="GG27" s="1191"/>
      <c r="GH27" s="1191"/>
      <c r="GI27" s="1191"/>
      <c r="GJ27" s="1191"/>
      <c r="GK27" s="1191"/>
      <c r="GL27" s="1191"/>
      <c r="GM27" s="1191"/>
      <c r="GN27" s="1191"/>
      <c r="GO27" s="1191"/>
      <c r="GP27" s="1191"/>
      <c r="GQ27" s="1191"/>
      <c r="GR27" s="1191"/>
      <c r="GS27" s="1191"/>
      <c r="GT27" s="1191"/>
      <c r="GU27" s="1191"/>
      <c r="GV27" s="1191"/>
      <c r="GW27" s="1191"/>
      <c r="GX27" s="1191"/>
      <c r="GY27" s="1191"/>
      <c r="GZ27" s="1191"/>
      <c r="HA27" s="1191"/>
      <c r="HB27" s="1191"/>
      <c r="HC27" s="1191"/>
      <c r="HD27" s="1191"/>
      <c r="HE27" s="1191"/>
      <c r="HF27" s="1191"/>
      <c r="HG27" s="1191"/>
      <c r="HH27" s="1191"/>
      <c r="HI27" s="1191"/>
      <c r="HJ27" s="1191"/>
      <c r="HK27" s="1191"/>
      <c r="HL27" s="1191"/>
      <c r="HM27" s="1191"/>
      <c r="HN27" s="1191"/>
      <c r="HO27" s="1191"/>
      <c r="HP27" s="1191"/>
      <c r="HQ27" s="1191"/>
      <c r="HR27" s="1191"/>
      <c r="HS27" s="1191"/>
      <c r="HT27" s="1191"/>
      <c r="HU27" s="1191"/>
      <c r="HV27" s="1191"/>
      <c r="HW27" s="1191"/>
      <c r="HX27" s="1191"/>
      <c r="HY27" s="1191"/>
      <c r="HZ27" s="1191"/>
      <c r="IA27" s="1191"/>
      <c r="IB27" s="1191"/>
      <c r="IC27" s="1191"/>
      <c r="ID27" s="1191"/>
      <c r="IE27" s="1191"/>
      <c r="IF27" s="1191"/>
    </row>
    <row r="28" spans="1:240" ht="32.25" thickBot="1" x14ac:dyDescent="0.3">
      <c r="A28" s="513">
        <v>6</v>
      </c>
      <c r="B28" s="513">
        <v>7</v>
      </c>
      <c r="E28" s="1566" t="s">
        <v>201</v>
      </c>
      <c r="F28" s="1567" t="s">
        <v>500</v>
      </c>
      <c r="G28" s="1407"/>
      <c r="H28" s="1408"/>
      <c r="I28" s="1408"/>
      <c r="J28" s="1568"/>
      <c r="K28" s="1485">
        <v>1.5</v>
      </c>
      <c r="L28" s="15">
        <f t="shared" si="15"/>
        <v>45</v>
      </c>
      <c r="M28" s="1283">
        <v>18</v>
      </c>
      <c r="N28" s="1501">
        <v>9</v>
      </c>
      <c r="O28" s="1501"/>
      <c r="P28" s="1501">
        <v>9</v>
      </c>
      <c r="Q28" s="19">
        <f t="shared" si="14"/>
        <v>27</v>
      </c>
      <c r="R28" s="1569"/>
      <c r="S28" s="1570"/>
      <c r="T28" s="1571"/>
      <c r="U28" s="1572"/>
      <c r="V28" s="1501">
        <v>2</v>
      </c>
      <c r="W28" s="1573"/>
      <c r="X28" s="1572"/>
      <c r="Y28" s="1501"/>
      <c r="Z28" s="1573"/>
      <c r="AA28" s="75"/>
      <c r="AB28" s="74"/>
      <c r="AC28" s="160"/>
      <c r="AD28" s="1191"/>
      <c r="AE28">
        <v>0.6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0</v>
      </c>
      <c r="AQ28" s="1308" t="b">
        <v>1</v>
      </c>
      <c r="AR28" s="1308" t="b">
        <v>1</v>
      </c>
      <c r="AS28" s="1308" t="b">
        <v>1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Y28">
        <f t="shared" si="10"/>
        <v>0.4</v>
      </c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5.75" x14ac:dyDescent="0.25">
      <c r="E29" s="1314"/>
      <c r="F29" s="1" t="s">
        <v>663</v>
      </c>
      <c r="G29" s="266"/>
      <c r="H29" s="266"/>
      <c r="I29" s="266"/>
      <c r="J29" s="1315"/>
      <c r="K29" s="588">
        <f>SUM(K22:K28)</f>
        <v>15.5</v>
      </c>
      <c r="L29" s="1316"/>
      <c r="M29" s="588"/>
      <c r="N29" s="588"/>
      <c r="O29" s="588"/>
      <c r="P29" s="588"/>
      <c r="Q29" s="588"/>
      <c r="R29" s="266"/>
      <c r="S29" s="266"/>
      <c r="T29" s="266"/>
      <c r="U29" s="266"/>
      <c r="V29" s="266">
        <f>SUM(V22:V28)</f>
        <v>23</v>
      </c>
      <c r="W29" s="266"/>
      <c r="X29" s="266"/>
      <c r="Y29" s="266"/>
      <c r="Z29" s="266"/>
      <c r="AA29" s="266"/>
      <c r="AB29" s="266"/>
      <c r="AC29" s="266"/>
      <c r="AD29" s="1191"/>
      <c r="AF29" s="1191"/>
      <c r="AG29" s="1191"/>
      <c r="AH29" s="1191"/>
      <c r="AI29" s="1191"/>
      <c r="AJ29" s="1191"/>
      <c r="AK29" s="1191"/>
      <c r="AL29" s="1186"/>
      <c r="AM29" s="1186"/>
      <c r="AN29" s="1186"/>
      <c r="AO29" s="1186"/>
      <c r="AP29" s="1186"/>
      <c r="AQ29" s="1186"/>
      <c r="AR29" s="1186"/>
      <c r="AS29" s="1186"/>
      <c r="AT29" s="1186"/>
      <c r="AU29" s="1186"/>
      <c r="AV29" s="1186"/>
      <c r="AW29" s="1186"/>
      <c r="AX29" s="1191"/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5.75" x14ac:dyDescent="0.2">
      <c r="E30" s="1314"/>
      <c r="G30" s="266"/>
      <c r="H30" s="266"/>
      <c r="I30" s="266"/>
      <c r="J30" s="1315"/>
      <c r="K30" s="588"/>
      <c r="L30" s="1316"/>
      <c r="M30" s="588"/>
      <c r="N30" s="588"/>
      <c r="O30" s="588"/>
      <c r="P30" s="588"/>
      <c r="Q30" s="588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1191"/>
      <c r="AF30" s="1191"/>
      <c r="AG30" s="1191"/>
      <c r="AH30" s="1191"/>
      <c r="AI30" s="1191"/>
      <c r="AJ30" s="1191"/>
      <c r="AK30" s="1191"/>
      <c r="AL30" s="1186"/>
      <c r="AM30" s="1186"/>
      <c r="AN30" s="1186"/>
      <c r="AO30" s="1186"/>
      <c r="AP30" s="1186"/>
      <c r="AQ30" s="1186"/>
      <c r="AR30" s="1186"/>
      <c r="AS30" s="1186"/>
      <c r="AT30" s="1186"/>
      <c r="AU30" s="1186"/>
      <c r="AV30" s="1186"/>
      <c r="AW30" s="1186"/>
      <c r="AX30" s="1191"/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5.75" x14ac:dyDescent="0.2">
      <c r="E31" s="1314"/>
      <c r="G31" s="266"/>
      <c r="H31" s="266"/>
      <c r="I31" s="266"/>
      <c r="J31" s="1315"/>
      <c r="K31" s="588"/>
      <c r="L31" s="1316"/>
      <c r="M31" s="588"/>
      <c r="N31" s="588"/>
      <c r="O31" s="588"/>
      <c r="P31" s="588"/>
      <c r="Q31" s="588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1191"/>
      <c r="AF31" s="1191"/>
      <c r="AG31" s="1191"/>
      <c r="AH31" s="1191"/>
      <c r="AI31" s="1191"/>
      <c r="AJ31" s="1191"/>
      <c r="AK31" s="1191"/>
      <c r="AL31" s="1186"/>
      <c r="AM31" s="1186"/>
      <c r="AN31" s="1186"/>
      <c r="AO31" s="1186"/>
      <c r="AP31" s="1186"/>
      <c r="AQ31" s="1186"/>
      <c r="AR31" s="1186"/>
      <c r="AS31" s="1186"/>
      <c r="AT31" s="1186"/>
      <c r="AU31" s="1186"/>
      <c r="AV31" s="1186"/>
      <c r="AW31" s="1186"/>
      <c r="AX31" s="1191"/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x14ac:dyDescent="0.2">
      <c r="K32" s="593"/>
    </row>
    <row r="33" spans="1:240" x14ac:dyDescent="0.2">
      <c r="K33" s="593"/>
    </row>
    <row r="35" spans="1:240" ht="15.75" x14ac:dyDescent="0.25">
      <c r="A35" s="513">
        <v>13</v>
      </c>
      <c r="B35" s="513">
        <v>1</v>
      </c>
      <c r="C35" s="513">
        <v>13</v>
      </c>
      <c r="D35" s="513">
        <v>1</v>
      </c>
      <c r="E35" s="1736" t="s">
        <v>657</v>
      </c>
      <c r="F35" s="1735" t="s">
        <v>566</v>
      </c>
      <c r="G35" s="1522" t="s">
        <v>461</v>
      </c>
      <c r="H35" s="1523"/>
      <c r="I35" s="1523"/>
      <c r="J35" s="1524"/>
      <c r="K35" s="1737">
        <v>2.5</v>
      </c>
      <c r="L35" s="15">
        <f t="shared" ref="L35" si="17">K35*30</f>
        <v>75</v>
      </c>
      <c r="M35" s="265">
        <f t="shared" ref="M35" si="18">N35+O35+P35</f>
        <v>27</v>
      </c>
      <c r="N35" s="1738">
        <v>18</v>
      </c>
      <c r="O35" s="1738"/>
      <c r="P35" s="1738">
        <v>9</v>
      </c>
      <c r="Q35" s="1307">
        <f t="shared" ref="Q35:Q36" si="19">L35-M35</f>
        <v>48</v>
      </c>
      <c r="R35" s="1525"/>
      <c r="S35" s="1526"/>
      <c r="T35" s="1527"/>
      <c r="U35" s="1525"/>
      <c r="V35" s="1526"/>
      <c r="W35" s="1527">
        <v>3</v>
      </c>
      <c r="X35" s="1522"/>
      <c r="Y35" s="1523"/>
      <c r="Z35" s="1524"/>
      <c r="AA35" s="1522"/>
      <c r="AB35" s="1523"/>
      <c r="AC35" s="1238"/>
      <c r="AD35" s="1240"/>
      <c r="AE35" s="1300"/>
      <c r="AF35" s="1240"/>
      <c r="AG35" s="1240"/>
      <c r="AH35" s="1240"/>
      <c r="AI35" s="1240"/>
      <c r="AJ35" s="1240"/>
      <c r="AK35" s="1240"/>
      <c r="AL35" s="1308" t="b">
        <v>1</v>
      </c>
      <c r="AM35" s="1308" t="b">
        <v>1</v>
      </c>
      <c r="AN35" s="1308" t="b">
        <v>1</v>
      </c>
      <c r="AO35" s="1308" t="b">
        <v>1</v>
      </c>
      <c r="AP35" s="1308" t="b">
        <v>1</v>
      </c>
      <c r="AQ35" s="1308" t="b">
        <v>0</v>
      </c>
      <c r="AR35" s="1308" t="b">
        <v>1</v>
      </c>
      <c r="AS35" s="1308" t="b">
        <v>1</v>
      </c>
      <c r="AT35" s="1308" t="b">
        <v>1</v>
      </c>
      <c r="AU35" s="1308" t="b">
        <v>1</v>
      </c>
      <c r="AV35" s="1308" t="b">
        <v>1</v>
      </c>
      <c r="AW35" s="1308" t="b">
        <v>1</v>
      </c>
      <c r="AX35" s="1240"/>
      <c r="AY35">
        <f t="shared" ref="AY35:AY40" si="20">M35/L35</f>
        <v>0.36</v>
      </c>
      <c r="AZ35" s="1240"/>
      <c r="BA35" s="1240"/>
      <c r="BB35" s="1240"/>
      <c r="BC35" s="1240"/>
      <c r="BD35" s="1240"/>
      <c r="BE35" s="1240"/>
      <c r="BF35" s="1240"/>
      <c r="BG35" s="1240"/>
      <c r="BH35" s="1240"/>
      <c r="BI35" s="1240"/>
      <c r="BJ35" s="1240"/>
      <c r="BK35" s="1240"/>
      <c r="BL35" s="1240"/>
      <c r="BM35" s="1240"/>
      <c r="BN35" s="1240"/>
      <c r="BO35" s="1240"/>
      <c r="BP35" s="1240"/>
      <c r="BQ35" s="1240"/>
      <c r="BR35" s="1240"/>
      <c r="BS35" s="1240"/>
      <c r="BT35" s="1240"/>
      <c r="BU35" s="1240"/>
      <c r="BV35" s="1240"/>
      <c r="BW35" s="1240"/>
      <c r="BX35" s="1240"/>
      <c r="BY35" s="1240"/>
      <c r="BZ35" s="1240"/>
      <c r="CA35" s="1240"/>
      <c r="CB35" s="1240"/>
      <c r="CC35" s="1240"/>
      <c r="CD35" s="1240"/>
      <c r="CE35" s="1240"/>
      <c r="CF35" s="1240"/>
      <c r="CG35" s="1240"/>
      <c r="CH35" s="1240"/>
      <c r="CI35" s="1240"/>
      <c r="CJ35" s="1240"/>
      <c r="CK35" s="1240"/>
      <c r="CL35" s="1240"/>
      <c r="CM35" s="1240"/>
      <c r="CN35" s="1240"/>
      <c r="CO35" s="1240"/>
      <c r="CP35" s="1240"/>
      <c r="CQ35" s="1240"/>
      <c r="CR35" s="1240"/>
      <c r="CS35" s="1240"/>
      <c r="CT35" s="1240"/>
      <c r="CU35" s="1240"/>
      <c r="CV35" s="1240"/>
      <c r="CW35" s="1240"/>
      <c r="CX35" s="1240"/>
      <c r="CY35" s="1240"/>
      <c r="CZ35" s="1240"/>
      <c r="DA35" s="1240"/>
      <c r="DB35" s="1240"/>
      <c r="DC35" s="1240"/>
      <c r="DD35" s="1240"/>
      <c r="DE35" s="1240"/>
      <c r="DF35" s="1240"/>
      <c r="DG35" s="1240"/>
      <c r="DH35" s="1240"/>
      <c r="DI35" s="1240"/>
      <c r="DJ35" s="1240"/>
      <c r="DK35" s="1240"/>
      <c r="DL35" s="1240"/>
      <c r="DM35" s="1240"/>
      <c r="DN35" s="1240"/>
      <c r="DO35" s="1240"/>
      <c r="DP35" s="1240"/>
      <c r="DQ35" s="1240"/>
      <c r="DR35" s="1240"/>
      <c r="DS35" s="1240"/>
      <c r="DT35" s="1240"/>
      <c r="DU35" s="1240"/>
      <c r="DV35" s="1240"/>
      <c r="DW35" s="1240"/>
      <c r="DX35" s="1240"/>
      <c r="DY35" s="1240"/>
      <c r="DZ35" s="1240"/>
      <c r="EA35" s="1240"/>
      <c r="EB35" s="1240"/>
      <c r="EC35" s="1240"/>
      <c r="ED35" s="1240"/>
      <c r="EE35" s="1240"/>
      <c r="EF35" s="1240"/>
      <c r="EG35" s="1240"/>
      <c r="EH35" s="1240"/>
      <c r="EI35" s="1240"/>
      <c r="EJ35" s="1240"/>
      <c r="EK35" s="1240"/>
      <c r="EL35" s="1240"/>
      <c r="EM35" s="1240"/>
      <c r="EN35" s="1240"/>
      <c r="EO35" s="1240"/>
      <c r="EP35" s="1240"/>
      <c r="EQ35" s="1240"/>
      <c r="ER35" s="1240"/>
      <c r="ES35" s="1240"/>
      <c r="ET35" s="1240"/>
      <c r="EU35" s="1240"/>
      <c r="EV35" s="1240"/>
      <c r="EW35" s="1240"/>
      <c r="EX35" s="1240"/>
      <c r="EY35" s="1240"/>
      <c r="EZ35" s="1240"/>
      <c r="FA35" s="1240"/>
      <c r="FB35" s="1240"/>
      <c r="FC35" s="1240"/>
      <c r="FD35" s="1240"/>
      <c r="FE35" s="1240"/>
      <c r="FF35" s="1240"/>
      <c r="FG35" s="1240"/>
      <c r="FH35" s="1240"/>
      <c r="FI35" s="1240"/>
      <c r="FJ35" s="1240"/>
      <c r="FK35" s="1240"/>
      <c r="FL35" s="1240"/>
      <c r="FM35" s="1240"/>
      <c r="FN35" s="1240"/>
      <c r="FO35" s="1240"/>
      <c r="FP35" s="1240"/>
      <c r="FQ35" s="1240"/>
      <c r="FR35" s="1240"/>
      <c r="FS35" s="1240"/>
      <c r="FT35" s="1240"/>
      <c r="FU35" s="1240"/>
      <c r="FV35" s="1240"/>
      <c r="FW35" s="1240"/>
      <c r="FX35" s="1240"/>
      <c r="FY35" s="1240"/>
      <c r="FZ35" s="1240"/>
      <c r="GA35" s="1240"/>
      <c r="GB35" s="1240"/>
      <c r="GC35" s="1240"/>
      <c r="GD35" s="1240"/>
      <c r="GE35" s="1240"/>
      <c r="GF35" s="1240"/>
      <c r="GG35" s="1240"/>
      <c r="GH35" s="1240"/>
      <c r="GI35" s="1240"/>
      <c r="GJ35" s="1240"/>
      <c r="GK35" s="1240"/>
      <c r="GL35" s="1240"/>
      <c r="GM35" s="1240"/>
      <c r="GN35" s="1240"/>
      <c r="GO35" s="1240"/>
      <c r="GP35" s="1240"/>
      <c r="GQ35" s="1240"/>
      <c r="GR35" s="1240"/>
      <c r="GS35" s="1240"/>
      <c r="GT35" s="1240"/>
      <c r="GU35" s="1240"/>
      <c r="GV35" s="1240"/>
      <c r="GW35" s="1240"/>
      <c r="GX35" s="1240"/>
      <c r="GY35" s="1240"/>
      <c r="GZ35" s="1240"/>
      <c r="HA35" s="1240"/>
      <c r="HB35" s="1240"/>
      <c r="HC35" s="1240"/>
      <c r="HD35" s="1240"/>
      <c r="HE35" s="1240"/>
      <c r="HF35" s="1240"/>
      <c r="HG35" s="1240"/>
      <c r="HH35" s="1240"/>
      <c r="HI35" s="1240"/>
      <c r="HJ35" s="1240"/>
      <c r="HK35" s="1240"/>
      <c r="HL35" s="1240"/>
      <c r="HM35" s="1240"/>
      <c r="HN35" s="1240"/>
      <c r="HO35" s="1240"/>
      <c r="HP35" s="1240"/>
      <c r="HQ35" s="1240"/>
      <c r="HR35" s="1240"/>
      <c r="HS35" s="1240"/>
      <c r="HT35" s="1240"/>
      <c r="HU35" s="1240"/>
      <c r="HV35" s="1240"/>
      <c r="HW35" s="1240"/>
      <c r="HX35" s="1240"/>
      <c r="HY35" s="1240"/>
      <c r="HZ35" s="1240"/>
      <c r="IA35" s="1240"/>
      <c r="IB35" s="1240"/>
      <c r="IC35" s="1240"/>
      <c r="ID35" s="1240"/>
      <c r="IE35" s="1240"/>
      <c r="IF35" s="1240"/>
    </row>
    <row r="36" spans="1:240" ht="31.5" x14ac:dyDescent="0.25">
      <c r="A36" s="513">
        <v>14</v>
      </c>
      <c r="B36" s="513">
        <v>2</v>
      </c>
      <c r="C36" s="513">
        <v>14</v>
      </c>
      <c r="D36" s="513">
        <v>2</v>
      </c>
      <c r="E36" s="1234"/>
      <c r="F36" s="1165" t="s">
        <v>224</v>
      </c>
      <c r="G36" s="1235" t="s">
        <v>461</v>
      </c>
      <c r="H36" s="1244"/>
      <c r="I36" s="80"/>
      <c r="J36" s="470"/>
      <c r="K36" s="1197">
        <v>2</v>
      </c>
      <c r="L36" s="15">
        <f t="shared" ref="L36" si="21">PRODUCT(K36,30)</f>
        <v>60</v>
      </c>
      <c r="M36" s="23">
        <f t="shared" ref="M36" si="22">SUM(N36+O36+P36)</f>
        <v>27</v>
      </c>
      <c r="N36" s="23">
        <v>9</v>
      </c>
      <c r="O36" s="15">
        <v>9</v>
      </c>
      <c r="P36" s="15">
        <v>9</v>
      </c>
      <c r="Q36" s="262">
        <f t="shared" si="19"/>
        <v>33</v>
      </c>
      <c r="R36" s="159"/>
      <c r="S36" s="156"/>
      <c r="T36" s="160"/>
      <c r="U36" s="159"/>
      <c r="V36" s="156"/>
      <c r="W36" s="160">
        <v>3</v>
      </c>
      <c r="X36" s="177"/>
      <c r="Y36" s="175"/>
      <c r="Z36" s="176"/>
      <c r="AA36" s="177"/>
      <c r="AB36" s="175"/>
      <c r="AC36" s="1238"/>
      <c r="AD36" s="1240"/>
      <c r="AE36" s="1300"/>
      <c r="AF36" s="1240"/>
      <c r="AG36" s="1240"/>
      <c r="AH36" s="1240"/>
      <c r="AI36" s="1240"/>
      <c r="AJ36" s="1240"/>
      <c r="AK36" s="1240"/>
      <c r="AL36" s="1308" t="b">
        <v>1</v>
      </c>
      <c r="AM36" s="1308" t="b">
        <v>1</v>
      </c>
      <c r="AN36" s="1308" t="b">
        <v>1</v>
      </c>
      <c r="AO36" s="1308" t="b">
        <v>1</v>
      </c>
      <c r="AP36" s="1308" t="b">
        <v>1</v>
      </c>
      <c r="AQ36" s="1308" t="b">
        <v>0</v>
      </c>
      <c r="AR36" s="1308" t="b">
        <v>1</v>
      </c>
      <c r="AS36" s="1308" t="b">
        <v>1</v>
      </c>
      <c r="AT36" s="1308" t="b">
        <v>1</v>
      </c>
      <c r="AU36" s="1308" t="b">
        <v>1</v>
      </c>
      <c r="AV36" s="1308" t="b">
        <v>1</v>
      </c>
      <c r="AW36" s="1308" t="b">
        <v>1</v>
      </c>
      <c r="AX36" s="1240"/>
      <c r="AY36">
        <f t="shared" si="20"/>
        <v>0.45</v>
      </c>
      <c r="AZ36" s="1240"/>
      <c r="BA36" s="1240"/>
      <c r="BB36" s="1240"/>
      <c r="BC36" s="1240"/>
      <c r="BD36" s="1240"/>
      <c r="BE36" s="1240"/>
      <c r="BF36" s="1240"/>
      <c r="BG36" s="1240"/>
      <c r="BH36" s="1240"/>
      <c r="BI36" s="1240"/>
      <c r="BJ36" s="1240"/>
      <c r="BK36" s="1240"/>
      <c r="BL36" s="1240"/>
      <c r="BM36" s="1240"/>
      <c r="BN36" s="1240"/>
      <c r="BO36" s="1240"/>
      <c r="BP36" s="1240"/>
      <c r="BQ36" s="1240"/>
      <c r="BR36" s="1240"/>
      <c r="BS36" s="1240"/>
      <c r="BT36" s="1240"/>
      <c r="BU36" s="1240"/>
      <c r="BV36" s="1240"/>
      <c r="BW36" s="1240"/>
      <c r="BX36" s="1240"/>
      <c r="BY36" s="1240"/>
      <c r="BZ36" s="1240"/>
      <c r="CA36" s="1240"/>
      <c r="CB36" s="1240"/>
      <c r="CC36" s="1240"/>
      <c r="CD36" s="1240"/>
      <c r="CE36" s="1240"/>
      <c r="CF36" s="1240"/>
      <c r="CG36" s="1240"/>
      <c r="CH36" s="1240"/>
      <c r="CI36" s="1240"/>
      <c r="CJ36" s="1240"/>
      <c r="CK36" s="1240"/>
      <c r="CL36" s="1240"/>
      <c r="CM36" s="1240"/>
      <c r="CN36" s="1240"/>
      <c r="CO36" s="1240"/>
      <c r="CP36" s="1240"/>
      <c r="CQ36" s="1240"/>
      <c r="CR36" s="1240"/>
      <c r="CS36" s="1240"/>
      <c r="CT36" s="1240"/>
      <c r="CU36" s="1240"/>
      <c r="CV36" s="1240"/>
      <c r="CW36" s="1240"/>
      <c r="CX36" s="1240"/>
      <c r="CY36" s="1240"/>
      <c r="CZ36" s="1240"/>
      <c r="DA36" s="1240"/>
      <c r="DB36" s="1240"/>
      <c r="DC36" s="1240"/>
      <c r="DD36" s="1240"/>
      <c r="DE36" s="1240"/>
      <c r="DF36" s="1240"/>
      <c r="DG36" s="1240"/>
      <c r="DH36" s="1240"/>
      <c r="DI36" s="1240"/>
      <c r="DJ36" s="1240"/>
      <c r="DK36" s="1240"/>
      <c r="DL36" s="1240"/>
      <c r="DM36" s="1240"/>
      <c r="DN36" s="1240"/>
      <c r="DO36" s="1240"/>
      <c r="DP36" s="1240"/>
      <c r="DQ36" s="1240"/>
      <c r="DR36" s="1240"/>
      <c r="DS36" s="1240"/>
      <c r="DT36" s="1240"/>
      <c r="DU36" s="1240"/>
      <c r="DV36" s="1240"/>
      <c r="DW36" s="1240"/>
      <c r="DX36" s="1240"/>
      <c r="DY36" s="1240"/>
      <c r="DZ36" s="1240"/>
      <c r="EA36" s="1240"/>
      <c r="EB36" s="1240"/>
      <c r="EC36" s="1240"/>
      <c r="ED36" s="1240"/>
      <c r="EE36" s="1240"/>
      <c r="EF36" s="1240"/>
      <c r="EG36" s="1240"/>
      <c r="EH36" s="1240"/>
      <c r="EI36" s="1240"/>
      <c r="EJ36" s="1240"/>
      <c r="EK36" s="1240"/>
      <c r="EL36" s="1240"/>
      <c r="EM36" s="1240"/>
      <c r="EN36" s="1240"/>
      <c r="EO36" s="1240"/>
      <c r="EP36" s="1240"/>
      <c r="EQ36" s="1240"/>
      <c r="ER36" s="1240"/>
      <c r="ES36" s="1240"/>
      <c r="ET36" s="1240"/>
      <c r="EU36" s="1240"/>
      <c r="EV36" s="1240"/>
      <c r="EW36" s="1240"/>
      <c r="EX36" s="1240"/>
      <c r="EY36" s="1240"/>
      <c r="EZ36" s="1240"/>
      <c r="FA36" s="1240"/>
      <c r="FB36" s="1240"/>
      <c r="FC36" s="1240"/>
      <c r="FD36" s="1240"/>
      <c r="FE36" s="1240"/>
      <c r="FF36" s="1240"/>
      <c r="FG36" s="1240"/>
      <c r="FH36" s="1240"/>
      <c r="FI36" s="1240"/>
      <c r="FJ36" s="1240"/>
      <c r="FK36" s="1240"/>
      <c r="FL36" s="1240"/>
      <c r="FM36" s="1240"/>
      <c r="FN36" s="1240"/>
      <c r="FO36" s="1240"/>
      <c r="FP36" s="1240"/>
      <c r="FQ36" s="1240"/>
      <c r="FR36" s="1240"/>
      <c r="FS36" s="1240"/>
      <c r="FT36" s="1240"/>
      <c r="FU36" s="1240"/>
      <c r="FV36" s="1240"/>
      <c r="FW36" s="1240"/>
      <c r="FX36" s="1240"/>
      <c r="FY36" s="1240"/>
      <c r="FZ36" s="1240"/>
      <c r="GA36" s="1240"/>
      <c r="GB36" s="1240"/>
      <c r="GC36" s="1240"/>
      <c r="GD36" s="1240"/>
      <c r="GE36" s="1240"/>
      <c r="GF36" s="1240"/>
      <c r="GG36" s="1240"/>
      <c r="GH36" s="1240"/>
      <c r="GI36" s="1240"/>
      <c r="GJ36" s="1240"/>
      <c r="GK36" s="1240"/>
      <c r="GL36" s="1240"/>
      <c r="GM36" s="1240"/>
      <c r="GN36" s="1240"/>
      <c r="GO36" s="1240"/>
      <c r="GP36" s="1240"/>
      <c r="GQ36" s="1240"/>
      <c r="GR36" s="1240"/>
      <c r="GS36" s="1240"/>
      <c r="GT36" s="1240"/>
      <c r="GU36" s="1240"/>
      <c r="GV36" s="1240"/>
      <c r="GW36" s="1240"/>
      <c r="GX36" s="1240"/>
      <c r="GY36" s="1240"/>
      <c r="GZ36" s="1240"/>
      <c r="HA36" s="1240"/>
      <c r="HB36" s="1240"/>
      <c r="HC36" s="1240"/>
      <c r="HD36" s="1240"/>
      <c r="HE36" s="1240"/>
      <c r="HF36" s="1240"/>
      <c r="HG36" s="1240"/>
      <c r="HH36" s="1240"/>
      <c r="HI36" s="1240"/>
      <c r="HJ36" s="1240"/>
      <c r="HK36" s="1240"/>
      <c r="HL36" s="1240"/>
      <c r="HM36" s="1240"/>
      <c r="HN36" s="1240"/>
      <c r="HO36" s="1240"/>
      <c r="HP36" s="1240"/>
      <c r="HQ36" s="1240"/>
      <c r="HR36" s="1240"/>
      <c r="HS36" s="1240"/>
      <c r="HT36" s="1240"/>
      <c r="HU36" s="1240"/>
      <c r="HV36" s="1240"/>
      <c r="HW36" s="1240"/>
      <c r="HX36" s="1240"/>
      <c r="HY36" s="1240"/>
      <c r="HZ36" s="1240"/>
      <c r="IA36" s="1240"/>
      <c r="IB36" s="1240"/>
      <c r="IC36" s="1240"/>
      <c r="ID36" s="1240"/>
      <c r="IE36" s="1240"/>
      <c r="IF36" s="1240"/>
    </row>
    <row r="37" spans="1:240" ht="15.75" x14ac:dyDescent="0.25">
      <c r="A37" s="513">
        <v>6</v>
      </c>
      <c r="B37" s="513">
        <v>3</v>
      </c>
      <c r="C37" s="513">
        <v>6</v>
      </c>
      <c r="D37" s="513">
        <v>3</v>
      </c>
      <c r="E37" s="1547" t="s">
        <v>154</v>
      </c>
      <c r="F37" s="1549" t="s">
        <v>516</v>
      </c>
      <c r="G37" s="1241" t="s">
        <v>461</v>
      </c>
      <c r="H37" s="1244"/>
      <c r="I37" s="1244"/>
      <c r="J37" s="479"/>
      <c r="K37" s="171">
        <v>4</v>
      </c>
      <c r="L37" s="34">
        <f t="shared" ref="L37" si="23">K37*30</f>
        <v>120</v>
      </c>
      <c r="M37" s="33">
        <f>N37+O37+P37</f>
        <v>45</v>
      </c>
      <c r="N37" s="34">
        <v>27</v>
      </c>
      <c r="O37" s="11">
        <v>18</v>
      </c>
      <c r="P37" s="11"/>
      <c r="Q37" s="88">
        <f>L37-M37</f>
        <v>75</v>
      </c>
      <c r="R37" s="261"/>
      <c r="S37" s="15"/>
      <c r="T37" s="19"/>
      <c r="U37" s="261"/>
      <c r="V37" s="15"/>
      <c r="W37" s="19">
        <v>5</v>
      </c>
      <c r="X37" s="261"/>
      <c r="Y37" s="15"/>
      <c r="Z37" s="19"/>
      <c r="AA37" s="261"/>
      <c r="AB37" s="15"/>
      <c r="AC37" s="160"/>
      <c r="AD37" s="1191"/>
      <c r="AF37" s="1191"/>
      <c r="AG37" s="1191"/>
      <c r="AH37" s="1191"/>
      <c r="AI37" s="1191"/>
      <c r="AJ37" s="1191"/>
      <c r="AK37" s="1191"/>
      <c r="AL37" s="1308" t="b">
        <v>1</v>
      </c>
      <c r="AM37" s="1308" t="b">
        <v>1</v>
      </c>
      <c r="AN37" s="1308" t="b">
        <v>1</v>
      </c>
      <c r="AO37" s="1308" t="b">
        <v>1</v>
      </c>
      <c r="AP37" s="1308" t="b">
        <v>1</v>
      </c>
      <c r="AQ37" s="1308" t="b">
        <v>0</v>
      </c>
      <c r="AR37" s="1308" t="b">
        <v>1</v>
      </c>
      <c r="AS37" s="1308" t="b">
        <v>1</v>
      </c>
      <c r="AT37" s="1308" t="b">
        <v>1</v>
      </c>
      <c r="AU37" s="1308" t="b">
        <v>1</v>
      </c>
      <c r="AV37" s="1308" t="b">
        <v>1</v>
      </c>
      <c r="AW37" s="1308" t="b">
        <v>1</v>
      </c>
      <c r="AX37" s="1191"/>
      <c r="AY37">
        <f t="shared" si="20"/>
        <v>0.375</v>
      </c>
      <c r="AZ37" s="1191"/>
      <c r="BA37" s="1191"/>
      <c r="BB37" s="1191"/>
      <c r="BC37" s="1191"/>
      <c r="BD37" s="1191"/>
      <c r="BE37" s="1191"/>
      <c r="BF37" s="1191"/>
      <c r="BG37" s="1191"/>
      <c r="BH37" s="1191"/>
      <c r="BI37" s="1191"/>
      <c r="BJ37" s="1191"/>
      <c r="BK37" s="1191"/>
      <c r="BL37" s="1191"/>
      <c r="BM37" s="1191"/>
      <c r="BN37" s="1191"/>
      <c r="BO37" s="1191"/>
      <c r="BP37" s="1191"/>
      <c r="BQ37" s="1191"/>
      <c r="BR37" s="1191"/>
      <c r="BS37" s="1191"/>
      <c r="BT37" s="1191"/>
      <c r="BU37" s="1191"/>
      <c r="BV37" s="1191"/>
      <c r="BW37" s="1191"/>
      <c r="BX37" s="1191"/>
      <c r="BY37" s="1191"/>
      <c r="BZ37" s="1191"/>
      <c r="CA37" s="1191"/>
      <c r="CB37" s="1191"/>
      <c r="CC37" s="1191"/>
      <c r="CD37" s="1191"/>
      <c r="CE37" s="1191"/>
      <c r="CF37" s="1191"/>
      <c r="CG37" s="1191"/>
      <c r="CH37" s="1191"/>
      <c r="CI37" s="1191"/>
      <c r="CJ37" s="1191"/>
      <c r="CK37" s="1191"/>
      <c r="CL37" s="1191"/>
      <c r="CM37" s="1191"/>
      <c r="CN37" s="1191"/>
      <c r="CO37" s="1191"/>
      <c r="CP37" s="1191"/>
      <c r="CQ37" s="1191"/>
      <c r="CR37" s="1191"/>
      <c r="CS37" s="1191"/>
      <c r="CT37" s="1191"/>
      <c r="CU37" s="1191"/>
      <c r="CV37" s="1191"/>
      <c r="CW37" s="1191"/>
      <c r="CX37" s="1191"/>
      <c r="CY37" s="1191"/>
      <c r="CZ37" s="1191"/>
      <c r="DA37" s="1191"/>
      <c r="DB37" s="1191"/>
      <c r="DC37" s="1191"/>
      <c r="DD37" s="1191"/>
      <c r="DE37" s="1191"/>
      <c r="DF37" s="1191"/>
      <c r="DG37" s="1191"/>
      <c r="DH37" s="1191"/>
      <c r="DI37" s="1191"/>
      <c r="DJ37" s="1191"/>
      <c r="DK37" s="1191"/>
      <c r="DL37" s="1191"/>
      <c r="DM37" s="1191"/>
      <c r="DN37" s="1191"/>
      <c r="DO37" s="1191"/>
      <c r="DP37" s="1191"/>
      <c r="DQ37" s="1191"/>
      <c r="DR37" s="1191"/>
      <c r="DS37" s="1191"/>
      <c r="DT37" s="1191"/>
      <c r="DU37" s="1191"/>
      <c r="DV37" s="1191"/>
      <c r="DW37" s="1191"/>
      <c r="DX37" s="1191"/>
      <c r="DY37" s="1191"/>
      <c r="DZ37" s="1191"/>
      <c r="EA37" s="1191"/>
      <c r="EB37" s="1191"/>
      <c r="EC37" s="1191"/>
      <c r="ED37" s="1191"/>
      <c r="EE37" s="1191"/>
      <c r="EF37" s="1191"/>
      <c r="EG37" s="1191"/>
      <c r="EH37" s="1191"/>
      <c r="EI37" s="1191"/>
      <c r="EJ37" s="1191"/>
      <c r="EK37" s="1191"/>
      <c r="EL37" s="1191"/>
      <c r="EM37" s="1191"/>
      <c r="EN37" s="1191"/>
      <c r="EO37" s="1191"/>
      <c r="EP37" s="1191"/>
      <c r="EQ37" s="1191"/>
      <c r="ER37" s="1191"/>
      <c r="ES37" s="1191"/>
      <c r="ET37" s="1191"/>
      <c r="EU37" s="1191"/>
      <c r="EV37" s="1191"/>
      <c r="EW37" s="1191"/>
      <c r="EX37" s="1191"/>
      <c r="EY37" s="1191"/>
      <c r="EZ37" s="1191"/>
      <c r="FA37" s="1191"/>
      <c r="FB37" s="1191"/>
      <c r="FC37" s="1191"/>
      <c r="FD37" s="1191"/>
      <c r="FE37" s="1191"/>
      <c r="FF37" s="1191"/>
      <c r="FG37" s="1191"/>
      <c r="FH37" s="1191"/>
      <c r="FI37" s="1191"/>
      <c r="FJ37" s="1191"/>
      <c r="FK37" s="1191"/>
      <c r="FL37" s="1191"/>
      <c r="FM37" s="1191"/>
      <c r="FN37" s="1191"/>
      <c r="FO37" s="1191"/>
      <c r="FP37" s="1191"/>
      <c r="FQ37" s="1191"/>
      <c r="FR37" s="1191"/>
      <c r="FS37" s="1191"/>
      <c r="FT37" s="1191"/>
      <c r="FU37" s="1191"/>
      <c r="FV37" s="1191"/>
      <c r="FW37" s="1191"/>
      <c r="FX37" s="1191"/>
      <c r="FY37" s="1191"/>
      <c r="FZ37" s="1191"/>
      <c r="GA37" s="1191"/>
      <c r="GB37" s="1191"/>
      <c r="GC37" s="1191"/>
      <c r="GD37" s="1191"/>
      <c r="GE37" s="1191"/>
      <c r="GF37" s="1191"/>
      <c r="GG37" s="1191"/>
      <c r="GH37" s="1191"/>
      <c r="GI37" s="1191"/>
      <c r="GJ37" s="1191"/>
      <c r="GK37" s="1191"/>
      <c r="GL37" s="1191"/>
      <c r="GM37" s="1191"/>
      <c r="GN37" s="1191"/>
      <c r="GO37" s="1191"/>
      <c r="GP37" s="1191"/>
      <c r="GQ37" s="1191"/>
      <c r="GR37" s="1191"/>
      <c r="GS37" s="1191"/>
      <c r="GT37" s="1191"/>
      <c r="GU37" s="1191"/>
      <c r="GV37" s="1191"/>
      <c r="GW37" s="1191"/>
      <c r="GX37" s="1191"/>
      <c r="GY37" s="1191"/>
      <c r="GZ37" s="1191"/>
      <c r="HA37" s="1191"/>
      <c r="HB37" s="1191"/>
      <c r="HC37" s="1191"/>
      <c r="HD37" s="1191"/>
      <c r="HE37" s="1191"/>
      <c r="HF37" s="1191"/>
      <c r="HG37" s="1191"/>
      <c r="HH37" s="1191"/>
      <c r="HI37" s="1191"/>
      <c r="HJ37" s="1191"/>
      <c r="HK37" s="1191"/>
      <c r="HL37" s="1191"/>
      <c r="HM37" s="1191"/>
      <c r="HN37" s="1191"/>
      <c r="HO37" s="1191"/>
      <c r="HP37" s="1191"/>
      <c r="HQ37" s="1191"/>
      <c r="HR37" s="1191"/>
      <c r="HS37" s="1191"/>
      <c r="HT37" s="1191"/>
      <c r="HU37" s="1191"/>
      <c r="HV37" s="1191"/>
      <c r="HW37" s="1191"/>
      <c r="HX37" s="1191"/>
      <c r="HY37" s="1191"/>
      <c r="HZ37" s="1191"/>
      <c r="IA37" s="1191"/>
      <c r="IB37" s="1191"/>
      <c r="IC37" s="1191"/>
      <c r="ID37" s="1191"/>
      <c r="IE37" s="1191"/>
      <c r="IF37" s="1191"/>
    </row>
    <row r="38" spans="1:240" ht="31.5" x14ac:dyDescent="0.2">
      <c r="A38" s="513">
        <v>8</v>
      </c>
      <c r="B38" s="513">
        <v>4</v>
      </c>
      <c r="C38" s="513">
        <v>8</v>
      </c>
      <c r="D38" s="513">
        <v>4</v>
      </c>
      <c r="E38" s="658" t="s">
        <v>584</v>
      </c>
      <c r="F38" s="1552" t="s">
        <v>561</v>
      </c>
      <c r="G38" s="464" t="s">
        <v>461</v>
      </c>
      <c r="H38" s="80"/>
      <c r="I38" s="15"/>
      <c r="J38" s="82"/>
      <c r="K38" s="1197">
        <v>2</v>
      </c>
      <c r="L38" s="15">
        <f>K38*30</f>
        <v>60</v>
      </c>
      <c r="M38" s="23">
        <f>N38+O38+P38</f>
        <v>36</v>
      </c>
      <c r="N38" s="15">
        <v>18</v>
      </c>
      <c r="O38" s="15">
        <v>9</v>
      </c>
      <c r="P38" s="15">
        <v>9</v>
      </c>
      <c r="Q38" s="19">
        <f t="shared" ref="Q38:Q42" si="24">L38-M38</f>
        <v>24</v>
      </c>
      <c r="R38" s="159"/>
      <c r="S38" s="156"/>
      <c r="T38" s="253"/>
      <c r="U38" s="159"/>
      <c r="V38" s="18"/>
      <c r="W38" s="388">
        <v>4</v>
      </c>
      <c r="X38" s="159"/>
      <c r="Y38" s="156"/>
      <c r="Z38" s="253"/>
      <c r="AA38" s="159"/>
      <c r="AB38" s="156"/>
      <c r="AC38" s="262"/>
      <c r="AD38" s="1248"/>
      <c r="AE38" s="1186">
        <v>0.375</v>
      </c>
      <c r="AF38" s="1248"/>
      <c r="AG38" s="1248"/>
      <c r="AH38" s="1248"/>
      <c r="AI38" s="1248"/>
      <c r="AJ38" s="1248"/>
      <c r="AK38" s="1248"/>
      <c r="AL38" s="1308" t="b">
        <v>1</v>
      </c>
      <c r="AM38" s="1308" t="b">
        <v>1</v>
      </c>
      <c r="AN38" s="1308" t="b">
        <v>1</v>
      </c>
      <c r="AO38" s="1308" t="b">
        <v>1</v>
      </c>
      <c r="AP38" s="1308" t="b">
        <v>1</v>
      </c>
      <c r="AQ38" s="1308" t="b">
        <v>0</v>
      </c>
      <c r="AR38" s="1308" t="b">
        <v>1</v>
      </c>
      <c r="AS38" s="1308" t="b">
        <v>1</v>
      </c>
      <c r="AT38" s="1308" t="b">
        <v>1</v>
      </c>
      <c r="AU38" s="1308" t="b">
        <v>1</v>
      </c>
      <c r="AV38" s="1308" t="b">
        <v>1</v>
      </c>
      <c r="AW38" s="1308" t="b">
        <v>1</v>
      </c>
      <c r="AX38" s="1248"/>
      <c r="AY38">
        <f t="shared" si="20"/>
        <v>0.6</v>
      </c>
      <c r="AZ38" s="1248"/>
      <c r="BA38" s="1248"/>
      <c r="BB38" s="1248"/>
      <c r="BC38" s="1248"/>
      <c r="BD38" s="1248"/>
      <c r="BE38" s="1248"/>
      <c r="BF38" s="1248"/>
      <c r="BG38" s="1248"/>
      <c r="BH38" s="1248"/>
      <c r="BI38" s="1248"/>
      <c r="BJ38" s="1248"/>
      <c r="BK38" s="1248"/>
      <c r="BL38" s="1248"/>
      <c r="BM38" s="1248"/>
      <c r="BN38" s="1248"/>
      <c r="BO38" s="1248"/>
      <c r="BP38" s="1248"/>
      <c r="BQ38" s="1248"/>
      <c r="BR38" s="1248"/>
      <c r="BS38" s="1248"/>
      <c r="BT38" s="1248"/>
      <c r="BU38" s="1248"/>
      <c r="BV38" s="1248"/>
      <c r="BW38" s="1248"/>
      <c r="BX38" s="1248"/>
      <c r="BY38" s="1248"/>
      <c r="BZ38" s="1248"/>
      <c r="CA38" s="1248"/>
      <c r="CB38" s="1248"/>
      <c r="CC38" s="1248"/>
      <c r="CD38" s="1248"/>
      <c r="CE38" s="1248"/>
      <c r="CF38" s="1248"/>
      <c r="CG38" s="1248"/>
      <c r="CH38" s="1248"/>
      <c r="CI38" s="1248"/>
      <c r="CJ38" s="1248"/>
      <c r="CK38" s="1248"/>
      <c r="CL38" s="1248"/>
      <c r="CM38" s="1248"/>
      <c r="CN38" s="1248"/>
      <c r="CO38" s="1248"/>
      <c r="CP38" s="1248"/>
      <c r="CQ38" s="1248"/>
      <c r="CR38" s="1248"/>
      <c r="CS38" s="1248"/>
      <c r="CT38" s="1248"/>
      <c r="CU38" s="1248"/>
      <c r="CV38" s="1248"/>
      <c r="CW38" s="1248"/>
      <c r="CX38" s="1248"/>
      <c r="CY38" s="1248"/>
      <c r="CZ38" s="1248"/>
      <c r="DA38" s="1248"/>
      <c r="DB38" s="1248"/>
      <c r="DC38" s="1248"/>
      <c r="DD38" s="1248"/>
      <c r="DE38" s="1248"/>
      <c r="DF38" s="1248"/>
      <c r="DG38" s="1248"/>
      <c r="DH38" s="1248"/>
      <c r="DI38" s="1248"/>
      <c r="DJ38" s="1248"/>
      <c r="DK38" s="1248"/>
      <c r="DL38" s="1248"/>
      <c r="DM38" s="1248"/>
      <c r="DN38" s="1248"/>
      <c r="DO38" s="1248"/>
      <c r="DP38" s="1248"/>
      <c r="DQ38" s="1248"/>
      <c r="DR38" s="1248"/>
      <c r="DS38" s="1248"/>
      <c r="DT38" s="1248"/>
      <c r="DU38" s="1248"/>
      <c r="DV38" s="1248"/>
      <c r="DW38" s="1248"/>
      <c r="DX38" s="1248"/>
      <c r="DY38" s="1248"/>
      <c r="DZ38" s="1248"/>
      <c r="EA38" s="1248"/>
      <c r="EB38" s="1248"/>
      <c r="EC38" s="1248"/>
      <c r="ED38" s="1248"/>
      <c r="EE38" s="1248"/>
      <c r="EF38" s="1248"/>
      <c r="EG38" s="1248"/>
      <c r="EH38" s="1248"/>
      <c r="EI38" s="1248"/>
      <c r="EJ38" s="1248"/>
      <c r="EK38" s="1248"/>
      <c r="EL38" s="1248"/>
      <c r="EM38" s="1248"/>
      <c r="EN38" s="1248"/>
      <c r="EO38" s="1248"/>
      <c r="EP38" s="1248"/>
      <c r="EQ38" s="1248"/>
      <c r="ER38" s="1248"/>
      <c r="ES38" s="1248"/>
      <c r="ET38" s="1248"/>
      <c r="EU38" s="1248"/>
      <c r="EV38" s="1248"/>
      <c r="EW38" s="1248"/>
      <c r="EX38" s="1248"/>
      <c r="EY38" s="1248"/>
      <c r="EZ38" s="1248"/>
      <c r="FA38" s="1248"/>
      <c r="FB38" s="1248"/>
      <c r="FC38" s="1248"/>
      <c r="FD38" s="1248"/>
      <c r="FE38" s="1248"/>
      <c r="FF38" s="1248"/>
      <c r="FG38" s="1248"/>
      <c r="FH38" s="1248"/>
      <c r="FI38" s="1248"/>
      <c r="FJ38" s="1248"/>
      <c r="FK38" s="1248"/>
      <c r="FL38" s="1248"/>
      <c r="FM38" s="1248"/>
      <c r="FN38" s="1248"/>
      <c r="FO38" s="1248"/>
      <c r="FP38" s="1248"/>
      <c r="FQ38" s="1248"/>
      <c r="FR38" s="1248"/>
      <c r="FS38" s="1248"/>
      <c r="FT38" s="1248"/>
      <c r="FU38" s="1248"/>
      <c r="FV38" s="1248"/>
      <c r="FW38" s="1248"/>
      <c r="FX38" s="1248"/>
      <c r="FY38" s="1248"/>
      <c r="FZ38" s="1248"/>
      <c r="GA38" s="1248"/>
      <c r="GB38" s="1248"/>
      <c r="GC38" s="1248"/>
      <c r="GD38" s="1248"/>
      <c r="GE38" s="1248"/>
      <c r="GF38" s="1248"/>
      <c r="GG38" s="1248"/>
      <c r="GH38" s="1248"/>
      <c r="GI38" s="1248"/>
      <c r="GJ38" s="1248"/>
      <c r="GK38" s="1248"/>
      <c r="GL38" s="1248"/>
      <c r="GM38" s="1248"/>
      <c r="GN38" s="1248"/>
      <c r="GO38" s="1248"/>
      <c r="GP38" s="1248"/>
      <c r="GQ38" s="1248"/>
      <c r="GR38" s="1248"/>
      <c r="GS38" s="1248"/>
      <c r="GT38" s="1248"/>
      <c r="GU38" s="1248"/>
      <c r="GV38" s="1248"/>
      <c r="GW38" s="1248"/>
      <c r="GX38" s="1248"/>
      <c r="GY38" s="1248"/>
      <c r="GZ38" s="1248"/>
      <c r="HA38" s="1248"/>
      <c r="HB38" s="1248"/>
      <c r="HC38" s="1248"/>
      <c r="HD38" s="1248"/>
      <c r="HE38" s="1248"/>
      <c r="HF38" s="1248"/>
      <c r="HG38" s="1248"/>
      <c r="HH38" s="1248"/>
      <c r="HI38" s="1248"/>
      <c r="HJ38" s="1248"/>
      <c r="HK38" s="1248"/>
      <c r="HL38" s="1248"/>
      <c r="HM38" s="1248"/>
      <c r="HN38" s="1248"/>
      <c r="HO38" s="1248"/>
      <c r="HP38" s="1248"/>
      <c r="HQ38" s="1248"/>
      <c r="HR38" s="1248"/>
      <c r="HS38" s="1248"/>
      <c r="HT38" s="1248"/>
      <c r="HU38" s="1248"/>
      <c r="HV38" s="1248"/>
      <c r="HW38" s="1248"/>
      <c r="HX38" s="1248"/>
      <c r="HY38" s="1248"/>
      <c r="HZ38" s="1248"/>
      <c r="IA38" s="1248"/>
      <c r="IB38" s="1248"/>
      <c r="IC38" s="1248"/>
      <c r="ID38" s="1248"/>
      <c r="IE38" s="1248"/>
      <c r="IF38" s="1248"/>
    </row>
    <row r="39" spans="1:240" ht="16.5" thickBot="1" x14ac:dyDescent="0.25">
      <c r="A39" s="513">
        <v>9</v>
      </c>
      <c r="B39" s="513">
        <v>5</v>
      </c>
      <c r="C39" s="513">
        <v>9</v>
      </c>
      <c r="D39" s="513">
        <v>5</v>
      </c>
      <c r="E39" s="658" t="s">
        <v>391</v>
      </c>
      <c r="F39" s="1549" t="s">
        <v>264</v>
      </c>
      <c r="G39" s="464"/>
      <c r="H39" s="80"/>
      <c r="I39" s="80" t="s">
        <v>461</v>
      </c>
      <c r="J39" s="1241"/>
      <c r="K39" s="171">
        <v>0.5</v>
      </c>
      <c r="L39" s="15">
        <f t="shared" ref="L39:L42" si="25">K39*30</f>
        <v>15</v>
      </c>
      <c r="M39" s="23">
        <v>9</v>
      </c>
      <c r="N39" s="23"/>
      <c r="O39" s="23"/>
      <c r="P39" s="23">
        <v>9</v>
      </c>
      <c r="Q39" s="19">
        <f t="shared" si="24"/>
        <v>6</v>
      </c>
      <c r="R39" s="159"/>
      <c r="S39" s="156"/>
      <c r="T39" s="253"/>
      <c r="U39" s="159"/>
      <c r="V39" s="156"/>
      <c r="W39" s="253">
        <v>1</v>
      </c>
      <c r="X39" s="159"/>
      <c r="Y39" s="156"/>
      <c r="Z39" s="253"/>
      <c r="AA39" s="159"/>
      <c r="AB39" s="156"/>
      <c r="AC39" s="262"/>
      <c r="AD39" s="1248"/>
      <c r="AE39" s="1186">
        <v>0.6</v>
      </c>
      <c r="AF39" s="1248"/>
      <c r="AG39" s="1248"/>
      <c r="AH39" s="1248"/>
      <c r="AI39" s="1248"/>
      <c r="AJ39" s="1248"/>
      <c r="AK39" s="1248"/>
      <c r="AL39" s="1308" t="b">
        <v>1</v>
      </c>
      <c r="AM39" s="1308" t="b">
        <v>1</v>
      </c>
      <c r="AN39" s="1308" t="b">
        <v>1</v>
      </c>
      <c r="AO39" s="1308" t="b">
        <v>1</v>
      </c>
      <c r="AP39" s="1308" t="b">
        <v>1</v>
      </c>
      <c r="AQ39" s="1308" t="b">
        <v>0</v>
      </c>
      <c r="AR39" s="1308" t="b">
        <v>1</v>
      </c>
      <c r="AS39" s="1308" t="b">
        <v>1</v>
      </c>
      <c r="AT39" s="1308" t="b">
        <v>1</v>
      </c>
      <c r="AU39" s="1308" t="b">
        <v>1</v>
      </c>
      <c r="AV39" s="1308" t="b">
        <v>1</v>
      </c>
      <c r="AW39" s="1308" t="b">
        <v>1</v>
      </c>
      <c r="AX39" s="1248"/>
      <c r="AY39">
        <f t="shared" si="20"/>
        <v>0.6</v>
      </c>
      <c r="AZ39" s="1248"/>
      <c r="BA39" s="1248"/>
      <c r="BB39" s="1248"/>
      <c r="BC39" s="1248"/>
      <c r="BD39" s="1248"/>
      <c r="BE39" s="1248"/>
      <c r="BF39" s="1248"/>
      <c r="BG39" s="1248"/>
      <c r="BH39" s="1248"/>
      <c r="BI39" s="1248"/>
      <c r="BJ39" s="1248"/>
      <c r="BK39" s="1248"/>
      <c r="BL39" s="1248"/>
      <c r="BM39" s="1248"/>
      <c r="BN39" s="1248"/>
      <c r="BO39" s="1248"/>
      <c r="BP39" s="1248"/>
      <c r="BQ39" s="1248"/>
      <c r="BR39" s="1248"/>
      <c r="BS39" s="1248"/>
      <c r="BT39" s="1248"/>
      <c r="BU39" s="1248"/>
      <c r="BV39" s="1248"/>
      <c r="BW39" s="1248"/>
      <c r="BX39" s="1248"/>
      <c r="BY39" s="1248"/>
      <c r="BZ39" s="1248"/>
      <c r="CA39" s="1248"/>
      <c r="CB39" s="1248"/>
      <c r="CC39" s="1248"/>
      <c r="CD39" s="1248"/>
      <c r="CE39" s="1248"/>
      <c r="CF39" s="1248"/>
      <c r="CG39" s="1248"/>
      <c r="CH39" s="1248"/>
      <c r="CI39" s="1248"/>
      <c r="CJ39" s="1248"/>
      <c r="CK39" s="1248"/>
      <c r="CL39" s="1248"/>
      <c r="CM39" s="1248"/>
      <c r="CN39" s="1248"/>
      <c r="CO39" s="1248"/>
      <c r="CP39" s="1248"/>
      <c r="CQ39" s="1248"/>
      <c r="CR39" s="1248"/>
      <c r="CS39" s="1248"/>
      <c r="CT39" s="1248"/>
      <c r="CU39" s="1248"/>
      <c r="CV39" s="1248"/>
      <c r="CW39" s="1248"/>
      <c r="CX39" s="1248"/>
      <c r="CY39" s="1248"/>
      <c r="CZ39" s="1248"/>
      <c r="DA39" s="1248"/>
      <c r="DB39" s="1248"/>
      <c r="DC39" s="1248"/>
      <c r="DD39" s="1248"/>
      <c r="DE39" s="1248"/>
      <c r="DF39" s="1248"/>
      <c r="DG39" s="1248"/>
      <c r="DH39" s="1248"/>
      <c r="DI39" s="1248"/>
      <c r="DJ39" s="1248"/>
      <c r="DK39" s="1248"/>
      <c r="DL39" s="1248"/>
      <c r="DM39" s="1248"/>
      <c r="DN39" s="1248"/>
      <c r="DO39" s="1248"/>
      <c r="DP39" s="1248"/>
      <c r="DQ39" s="1248"/>
      <c r="DR39" s="1248"/>
      <c r="DS39" s="1248"/>
      <c r="DT39" s="1248"/>
      <c r="DU39" s="1248"/>
      <c r="DV39" s="1248"/>
      <c r="DW39" s="1248"/>
      <c r="DX39" s="1248"/>
      <c r="DY39" s="1248"/>
      <c r="DZ39" s="1248"/>
      <c r="EA39" s="1248"/>
      <c r="EB39" s="1248"/>
      <c r="EC39" s="1248"/>
      <c r="ED39" s="1248"/>
      <c r="EE39" s="1248"/>
      <c r="EF39" s="1248"/>
      <c r="EG39" s="1248"/>
      <c r="EH39" s="1248"/>
      <c r="EI39" s="1248"/>
      <c r="EJ39" s="1248"/>
      <c r="EK39" s="1248"/>
      <c r="EL39" s="1248"/>
      <c r="EM39" s="1248"/>
      <c r="EN39" s="1248"/>
      <c r="EO39" s="1248"/>
      <c r="EP39" s="1248"/>
      <c r="EQ39" s="1248"/>
      <c r="ER39" s="1248"/>
      <c r="ES39" s="1248"/>
      <c r="ET39" s="1248"/>
      <c r="EU39" s="1248"/>
      <c r="EV39" s="1248"/>
      <c r="EW39" s="1248"/>
      <c r="EX39" s="1248"/>
      <c r="EY39" s="1248"/>
      <c r="EZ39" s="1248"/>
      <c r="FA39" s="1248"/>
      <c r="FB39" s="1248"/>
      <c r="FC39" s="1248"/>
      <c r="FD39" s="1248"/>
      <c r="FE39" s="1248"/>
      <c r="FF39" s="1248"/>
      <c r="FG39" s="1248"/>
      <c r="FH39" s="1248"/>
      <c r="FI39" s="1248"/>
      <c r="FJ39" s="1248"/>
      <c r="FK39" s="1248"/>
      <c r="FL39" s="1248"/>
      <c r="FM39" s="1248"/>
      <c r="FN39" s="1248"/>
      <c r="FO39" s="1248"/>
      <c r="FP39" s="1248"/>
      <c r="FQ39" s="1248"/>
      <c r="FR39" s="1248"/>
      <c r="FS39" s="1248"/>
      <c r="FT39" s="1248"/>
      <c r="FU39" s="1248"/>
      <c r="FV39" s="1248"/>
      <c r="FW39" s="1248"/>
      <c r="FX39" s="1248"/>
      <c r="FY39" s="1248"/>
      <c r="FZ39" s="1248"/>
      <c r="GA39" s="1248"/>
      <c r="GB39" s="1248"/>
      <c r="GC39" s="1248"/>
      <c r="GD39" s="1248"/>
      <c r="GE39" s="1248"/>
      <c r="GF39" s="1248"/>
      <c r="GG39" s="1248"/>
      <c r="GH39" s="1248"/>
      <c r="GI39" s="1248"/>
      <c r="GJ39" s="1248"/>
      <c r="GK39" s="1248"/>
      <c r="GL39" s="1248"/>
      <c r="GM39" s="1248"/>
      <c r="GN39" s="1248"/>
      <c r="GO39" s="1248"/>
      <c r="GP39" s="1248"/>
      <c r="GQ39" s="1248"/>
      <c r="GR39" s="1248"/>
      <c r="GS39" s="1248"/>
      <c r="GT39" s="1248"/>
      <c r="GU39" s="1248"/>
      <c r="GV39" s="1248"/>
      <c r="GW39" s="1248"/>
      <c r="GX39" s="1248"/>
      <c r="GY39" s="1248"/>
      <c r="GZ39" s="1248"/>
      <c r="HA39" s="1248"/>
      <c r="HB39" s="1248"/>
      <c r="HC39" s="1248"/>
      <c r="HD39" s="1248"/>
      <c r="HE39" s="1248"/>
      <c r="HF39" s="1248"/>
      <c r="HG39" s="1248"/>
      <c r="HH39" s="1248"/>
      <c r="HI39" s="1248"/>
      <c r="HJ39" s="1248"/>
      <c r="HK39" s="1248"/>
      <c r="HL39" s="1248"/>
      <c r="HM39" s="1248"/>
      <c r="HN39" s="1248"/>
      <c r="HO39" s="1248"/>
      <c r="HP39" s="1248"/>
      <c r="HQ39" s="1248"/>
      <c r="HR39" s="1248"/>
      <c r="HS39" s="1248"/>
      <c r="HT39" s="1248"/>
      <c r="HU39" s="1248"/>
      <c r="HV39" s="1248"/>
      <c r="HW39" s="1248"/>
      <c r="HX39" s="1248"/>
      <c r="HY39" s="1248"/>
      <c r="HZ39" s="1248"/>
      <c r="IA39" s="1248"/>
      <c r="IB39" s="1248"/>
      <c r="IC39" s="1248"/>
      <c r="ID39" s="1248"/>
      <c r="IE39" s="1248"/>
      <c r="IF39" s="1248"/>
    </row>
    <row r="40" spans="1:240" ht="16.5" thickBot="1" x14ac:dyDescent="0.25">
      <c r="A40" s="513">
        <v>10</v>
      </c>
      <c r="B40" s="513">
        <v>6</v>
      </c>
      <c r="C40" s="513">
        <v>10</v>
      </c>
      <c r="D40" s="513">
        <v>6</v>
      </c>
      <c r="E40" s="658" t="s">
        <v>193</v>
      </c>
      <c r="F40" s="1549" t="s">
        <v>251</v>
      </c>
      <c r="G40" s="464" t="s">
        <v>461</v>
      </c>
      <c r="H40" s="1553"/>
      <c r="I40" s="80"/>
      <c r="J40" s="82"/>
      <c r="K40" s="171">
        <v>3</v>
      </c>
      <c r="L40" s="15">
        <f t="shared" si="25"/>
        <v>90</v>
      </c>
      <c r="M40" s="23">
        <f t="shared" ref="M40:M41" si="26">N40+O40+P40</f>
        <v>45</v>
      </c>
      <c r="N40" s="34">
        <v>27</v>
      </c>
      <c r="O40" s="34">
        <v>9</v>
      </c>
      <c r="P40" s="16">
        <v>9</v>
      </c>
      <c r="Q40" s="19">
        <f t="shared" si="24"/>
        <v>45</v>
      </c>
      <c r="R40" s="159"/>
      <c r="S40" s="156"/>
      <c r="T40" s="253"/>
      <c r="U40" s="159"/>
      <c r="V40" s="156"/>
      <c r="W40" s="253">
        <v>5</v>
      </c>
      <c r="X40" s="159"/>
      <c r="Y40" s="156"/>
      <c r="Z40" s="253"/>
      <c r="AA40" s="159"/>
      <c r="AB40" s="156"/>
      <c r="AC40" s="1271"/>
      <c r="AD40" s="975"/>
      <c r="AE40" s="975"/>
      <c r="AF40" s="975"/>
      <c r="AG40" s="975"/>
      <c r="AI40" s="593"/>
      <c r="AJ40" s="1186" t="s">
        <v>29</v>
      </c>
      <c r="AK40" s="975"/>
      <c r="AL40" s="1120"/>
      <c r="AM40" s="1120"/>
      <c r="AN40" s="1120"/>
      <c r="AO40" s="1120"/>
      <c r="AP40" s="1120" t="s">
        <v>523</v>
      </c>
      <c r="AQ40" s="1120" t="s">
        <v>523</v>
      </c>
      <c r="AR40" s="1120" t="s">
        <v>523</v>
      </c>
      <c r="AS40" s="1120" t="s">
        <v>523</v>
      </c>
      <c r="AT40" s="1120" t="s">
        <v>523</v>
      </c>
      <c r="AU40" s="1120"/>
      <c r="AV40" s="1120"/>
      <c r="AW40" s="1120"/>
      <c r="AX40" s="975"/>
      <c r="AY40">
        <f t="shared" si="20"/>
        <v>0.5</v>
      </c>
      <c r="AZ40" s="975"/>
      <c r="BA40" s="975"/>
      <c r="BB40" s="975"/>
      <c r="BC40" s="975"/>
      <c r="BD40" s="975"/>
      <c r="BE40" s="975"/>
      <c r="BF40" s="975"/>
      <c r="BG40" s="975"/>
      <c r="BH40" s="975"/>
      <c r="BI40" s="975"/>
      <c r="BJ40" s="975"/>
      <c r="BK40" s="975"/>
      <c r="BL40" s="975"/>
      <c r="BM40" s="975"/>
      <c r="BN40" s="975"/>
      <c r="BO40" s="975"/>
      <c r="BP40" s="975"/>
      <c r="BQ40" s="975"/>
      <c r="BR40" s="975"/>
      <c r="BS40" s="975"/>
      <c r="BT40" s="975"/>
      <c r="BU40" s="975"/>
      <c r="BV40" s="975"/>
      <c r="BW40" s="975"/>
      <c r="BX40" s="975"/>
      <c r="BY40" s="975"/>
      <c r="BZ40" s="975"/>
      <c r="CA40" s="975"/>
      <c r="CB40" s="975"/>
      <c r="CC40" s="975"/>
      <c r="CD40" s="975"/>
      <c r="CE40" s="975"/>
      <c r="CF40" s="975"/>
      <c r="CG40" s="975"/>
      <c r="CH40" s="975"/>
      <c r="CI40" s="975"/>
      <c r="CJ40" s="975"/>
      <c r="CK40" s="975"/>
      <c r="CL40" s="975"/>
      <c r="CM40" s="975"/>
      <c r="CN40" s="975"/>
      <c r="CO40" s="975"/>
      <c r="CP40" s="975"/>
      <c r="CQ40" s="975"/>
      <c r="CR40" s="975"/>
      <c r="CS40" s="975"/>
      <c r="CT40" s="975"/>
      <c r="CU40" s="975"/>
      <c r="CV40" s="975"/>
      <c r="CW40" s="975"/>
      <c r="CX40" s="975"/>
      <c r="CY40" s="975"/>
      <c r="CZ40" s="975"/>
      <c r="DA40" s="975"/>
      <c r="DB40" s="975"/>
      <c r="DC40" s="975"/>
      <c r="DD40" s="975"/>
      <c r="DE40" s="975"/>
      <c r="DF40" s="975"/>
      <c r="DG40" s="975"/>
      <c r="DH40" s="975"/>
      <c r="DI40" s="975"/>
      <c r="DJ40" s="975"/>
      <c r="DK40" s="975"/>
      <c r="DL40" s="975"/>
      <c r="DM40" s="975"/>
      <c r="DN40" s="975"/>
      <c r="DO40" s="975"/>
      <c r="DP40" s="975"/>
      <c r="DQ40" s="975"/>
      <c r="DR40" s="975"/>
      <c r="DS40" s="975"/>
      <c r="DT40" s="975"/>
      <c r="DU40" s="975"/>
      <c r="DV40" s="975"/>
      <c r="DW40" s="975"/>
      <c r="DX40" s="975"/>
      <c r="DY40" s="975"/>
      <c r="DZ40" s="975"/>
      <c r="EA40" s="975"/>
      <c r="EB40" s="975"/>
      <c r="EC40" s="975"/>
      <c r="ED40" s="975"/>
      <c r="EE40" s="975"/>
      <c r="EF40" s="975"/>
      <c r="EG40" s="975"/>
      <c r="EH40" s="975"/>
      <c r="EI40" s="975"/>
      <c r="EJ40" s="975"/>
      <c r="EK40" s="975"/>
      <c r="EL40" s="975"/>
      <c r="EM40" s="975"/>
      <c r="EN40" s="975"/>
      <c r="EO40" s="975"/>
      <c r="EP40" s="975"/>
      <c r="EQ40" s="975"/>
      <c r="ER40" s="975"/>
      <c r="ES40" s="975"/>
      <c r="ET40" s="975"/>
      <c r="EU40" s="975"/>
      <c r="EV40" s="975"/>
      <c r="EW40" s="975"/>
      <c r="EX40" s="975"/>
      <c r="EY40" s="975"/>
      <c r="EZ40" s="975"/>
      <c r="FA40" s="975"/>
      <c r="FB40" s="975"/>
      <c r="FC40" s="975"/>
      <c r="FD40" s="975"/>
      <c r="FE40" s="975"/>
      <c r="FF40" s="975"/>
      <c r="FG40" s="975"/>
      <c r="FH40" s="975"/>
      <c r="FI40" s="975"/>
      <c r="FJ40" s="975"/>
      <c r="FK40" s="975"/>
      <c r="FL40" s="975"/>
      <c r="FM40" s="975"/>
      <c r="FN40" s="975"/>
      <c r="FO40" s="975"/>
      <c r="FP40" s="975"/>
      <c r="FQ40" s="975"/>
      <c r="FR40" s="975"/>
      <c r="FS40" s="975"/>
      <c r="FT40" s="975"/>
      <c r="FU40" s="975"/>
      <c r="FV40" s="975"/>
      <c r="FW40" s="975"/>
      <c r="FX40" s="975"/>
      <c r="FY40" s="975"/>
      <c r="FZ40" s="975"/>
      <c r="GA40" s="975"/>
      <c r="GB40" s="975"/>
      <c r="GC40" s="975"/>
      <c r="GD40" s="975"/>
      <c r="GE40" s="975"/>
      <c r="GF40" s="975"/>
      <c r="GG40" s="975"/>
      <c r="GH40" s="975"/>
      <c r="GI40" s="975"/>
      <c r="GJ40" s="975"/>
      <c r="GK40" s="975"/>
      <c r="GL40" s="975"/>
      <c r="GM40" s="975"/>
      <c r="GN40" s="975"/>
      <c r="GO40" s="975"/>
      <c r="GP40" s="975"/>
      <c r="GQ40" s="975"/>
      <c r="GR40" s="975"/>
      <c r="GS40" s="975"/>
      <c r="GT40" s="975"/>
      <c r="GU40" s="975"/>
      <c r="GV40" s="975"/>
      <c r="GW40" s="975"/>
      <c r="GX40" s="975"/>
      <c r="GY40" s="975"/>
      <c r="GZ40" s="975"/>
      <c r="HA40" s="975"/>
      <c r="HB40" s="975"/>
      <c r="HC40" s="975"/>
      <c r="HD40" s="975"/>
      <c r="HE40" s="975"/>
      <c r="HF40" s="975"/>
      <c r="HG40" s="975"/>
      <c r="HH40" s="975"/>
      <c r="HI40" s="975"/>
      <c r="HJ40" s="975"/>
      <c r="HK40" s="975"/>
      <c r="HL40" s="975"/>
      <c r="HM40" s="975"/>
      <c r="HN40" s="975"/>
      <c r="HO40" s="975"/>
      <c r="HP40" s="975"/>
      <c r="HQ40" s="975"/>
      <c r="HR40" s="975"/>
      <c r="HS40" s="975"/>
      <c r="HT40" s="975"/>
      <c r="HU40" s="975"/>
      <c r="HV40" s="975"/>
      <c r="HW40" s="975"/>
      <c r="HX40" s="975"/>
      <c r="HY40" s="975"/>
      <c r="HZ40" s="975"/>
      <c r="IA40" s="975"/>
      <c r="IB40" s="975"/>
      <c r="IC40" s="975"/>
      <c r="ID40" s="975"/>
      <c r="IE40" s="975"/>
      <c r="IF40" s="975"/>
    </row>
    <row r="41" spans="1:240" ht="16.5" thickBot="1" x14ac:dyDescent="0.25">
      <c r="A41" s="513">
        <v>15</v>
      </c>
      <c r="B41" s="513">
        <v>7</v>
      </c>
      <c r="E41" s="1396" t="s">
        <v>166</v>
      </c>
      <c r="F41" s="1317" t="s">
        <v>48</v>
      </c>
      <c r="G41" s="1318"/>
      <c r="H41" s="1319" t="s">
        <v>461</v>
      </c>
      <c r="I41" s="674"/>
      <c r="J41" s="675"/>
      <c r="K41" s="1484">
        <v>3</v>
      </c>
      <c r="L41" s="15">
        <f t="shared" si="25"/>
        <v>90</v>
      </c>
      <c r="M41" s="23">
        <f t="shared" si="26"/>
        <v>0</v>
      </c>
      <c r="N41" s="1351"/>
      <c r="O41" s="1351"/>
      <c r="P41" s="1319"/>
      <c r="Q41" s="19"/>
      <c r="R41" s="1352" t="s">
        <v>63</v>
      </c>
      <c r="S41" s="673" t="s">
        <v>63</v>
      </c>
      <c r="T41" s="1353"/>
      <c r="U41" s="1354" t="s">
        <v>63</v>
      </c>
      <c r="V41" s="673"/>
      <c r="W41" s="1353" t="s">
        <v>63</v>
      </c>
      <c r="X41" s="1354" t="s">
        <v>63</v>
      </c>
      <c r="Y41" s="673" t="s">
        <v>63</v>
      </c>
      <c r="Z41" s="1353" t="s">
        <v>63</v>
      </c>
      <c r="AA41" s="1352" t="s">
        <v>63</v>
      </c>
      <c r="AB41" s="673" t="s">
        <v>63</v>
      </c>
      <c r="AC41" s="160"/>
      <c r="AD41" s="1191"/>
      <c r="AE41">
        <v>0.5714285714285714</v>
      </c>
      <c r="AF41" s="1191"/>
      <c r="AG41" s="1191"/>
      <c r="AH41" s="1191"/>
      <c r="AI41" s="1191"/>
      <c r="AJ41" s="1191"/>
      <c r="AK41" s="1191"/>
      <c r="AL41" s="1308" t="b">
        <v>1</v>
      </c>
      <c r="AM41" s="1308" t="b">
        <v>1</v>
      </c>
      <c r="AN41" s="1308" t="b">
        <v>1</v>
      </c>
      <c r="AO41" s="1308" t="b">
        <v>1</v>
      </c>
      <c r="AP41" s="1308" t="b">
        <v>1</v>
      </c>
      <c r="AQ41" s="1308" t="b">
        <v>0</v>
      </c>
      <c r="AR41" s="1308" t="b">
        <v>1</v>
      </c>
      <c r="AS41" s="1308" t="b">
        <v>1</v>
      </c>
      <c r="AT41" s="1308" t="b">
        <v>1</v>
      </c>
      <c r="AU41" s="1308" t="b">
        <v>1</v>
      </c>
      <c r="AV41" s="1308" t="b">
        <v>1</v>
      </c>
      <c r="AW41" s="1308" t="b">
        <v>1</v>
      </c>
      <c r="AX41" s="1191"/>
      <c r="AZ41" s="1191"/>
      <c r="BA41" s="1191"/>
      <c r="BB41" s="1191"/>
      <c r="BC41" s="1191"/>
      <c r="BD41" s="1191"/>
      <c r="BE41" s="1191"/>
      <c r="BF41" s="1191"/>
      <c r="BG41" s="1191"/>
      <c r="BH41" s="1191"/>
      <c r="BI41" s="1191"/>
      <c r="BJ41" s="1191"/>
      <c r="BK41" s="1191"/>
      <c r="BL41" s="1191"/>
      <c r="BM41" s="1191"/>
      <c r="BN41" s="1191"/>
      <c r="BO41" s="1191"/>
      <c r="BP41" s="1191"/>
      <c r="BQ41" s="1191"/>
      <c r="BR41" s="1191"/>
      <c r="BS41" s="1191"/>
      <c r="BT41" s="1191"/>
      <c r="BU41" s="1191"/>
      <c r="BV41" s="1191"/>
      <c r="BW41" s="1191"/>
      <c r="BX41" s="1191"/>
      <c r="BY41" s="1191"/>
      <c r="BZ41" s="1191"/>
      <c r="CA41" s="1191"/>
      <c r="CB41" s="1191"/>
      <c r="CC41" s="1191"/>
      <c r="CD41" s="1191"/>
      <c r="CE41" s="1191"/>
      <c r="CF41" s="1191"/>
      <c r="CG41" s="1191"/>
      <c r="CH41" s="1191"/>
      <c r="CI41" s="1191"/>
      <c r="CJ41" s="1191"/>
      <c r="CK41" s="1191"/>
      <c r="CL41" s="1191"/>
      <c r="CM41" s="1191"/>
      <c r="CN41" s="1191"/>
      <c r="CO41" s="1191"/>
      <c r="CP41" s="1191"/>
      <c r="CQ41" s="1191"/>
      <c r="CR41" s="1191"/>
      <c r="CS41" s="1191"/>
      <c r="CT41" s="1191"/>
      <c r="CU41" s="1191"/>
      <c r="CV41" s="1191"/>
      <c r="CW41" s="1191"/>
      <c r="CX41" s="1191"/>
      <c r="CY41" s="1191"/>
      <c r="CZ41" s="1191"/>
      <c r="DA41" s="1191"/>
      <c r="DB41" s="1191"/>
      <c r="DC41" s="1191"/>
      <c r="DD41" s="1191"/>
      <c r="DE41" s="1191"/>
      <c r="DF41" s="1191"/>
      <c r="DG41" s="1191"/>
      <c r="DH41" s="1191"/>
      <c r="DI41" s="1191"/>
      <c r="DJ41" s="1191"/>
      <c r="DK41" s="1191"/>
      <c r="DL41" s="1191"/>
      <c r="DM41" s="1191"/>
      <c r="DN41" s="1191"/>
      <c r="DO41" s="1191"/>
      <c r="DP41" s="1191"/>
      <c r="DQ41" s="1191"/>
      <c r="DR41" s="1191"/>
      <c r="DS41" s="1191"/>
      <c r="DT41" s="1191"/>
      <c r="DU41" s="1191"/>
      <c r="DV41" s="1191"/>
      <c r="DW41" s="1191"/>
      <c r="DX41" s="1191"/>
      <c r="DY41" s="1191"/>
      <c r="DZ41" s="1191"/>
      <c r="EA41" s="1191"/>
      <c r="EB41" s="1191"/>
      <c r="EC41" s="1191"/>
      <c r="ED41" s="1191"/>
      <c r="EE41" s="1191"/>
      <c r="EF41" s="1191"/>
      <c r="EG41" s="1191"/>
      <c r="EH41" s="1191"/>
      <c r="EI41" s="1191"/>
      <c r="EJ41" s="1191"/>
      <c r="EK41" s="1191"/>
      <c r="EL41" s="1191"/>
      <c r="EM41" s="1191"/>
      <c r="EN41" s="1191"/>
      <c r="EO41" s="1191"/>
      <c r="EP41" s="1191"/>
      <c r="EQ41" s="1191"/>
      <c r="ER41" s="1191"/>
      <c r="ES41" s="1191"/>
      <c r="ET41" s="1191"/>
      <c r="EU41" s="1191"/>
      <c r="EV41" s="1191"/>
      <c r="EW41" s="1191"/>
      <c r="EX41" s="1191"/>
      <c r="EY41" s="1191"/>
      <c r="EZ41" s="1191"/>
      <c r="FA41" s="1191"/>
      <c r="FB41" s="1191"/>
      <c r="FC41" s="1191"/>
      <c r="FD41" s="1191"/>
      <c r="FE41" s="1191"/>
      <c r="FF41" s="1191"/>
      <c r="FG41" s="1191"/>
      <c r="FH41" s="1191"/>
      <c r="FI41" s="1191"/>
      <c r="FJ41" s="1191"/>
      <c r="FK41" s="1191"/>
      <c r="FL41" s="1191"/>
      <c r="FM41" s="1191"/>
      <c r="FN41" s="1191"/>
      <c r="FO41" s="1191"/>
      <c r="FP41" s="1191"/>
      <c r="FQ41" s="1191"/>
      <c r="FR41" s="1191"/>
      <c r="FS41" s="1191"/>
      <c r="FT41" s="1191"/>
      <c r="FU41" s="1191"/>
      <c r="FV41" s="1191"/>
      <c r="FW41" s="1191"/>
      <c r="FX41" s="1191"/>
      <c r="FY41" s="1191"/>
      <c r="FZ41" s="1191"/>
      <c r="GA41" s="1191"/>
      <c r="GB41" s="1191"/>
      <c r="GC41" s="1191"/>
      <c r="GD41" s="1191"/>
      <c r="GE41" s="1191"/>
      <c r="GF41" s="1191"/>
      <c r="GG41" s="1191"/>
      <c r="GH41" s="1191"/>
      <c r="GI41" s="1191"/>
      <c r="GJ41" s="1191"/>
      <c r="GK41" s="1191"/>
      <c r="GL41" s="1191"/>
      <c r="GM41" s="1191"/>
      <c r="GN41" s="1191"/>
      <c r="GO41" s="1191"/>
      <c r="GP41" s="1191"/>
      <c r="GQ41" s="1191"/>
      <c r="GR41" s="1191"/>
      <c r="GS41" s="1191"/>
      <c r="GT41" s="1191"/>
      <c r="GU41" s="1191"/>
      <c r="GV41" s="1191"/>
      <c r="GW41" s="1191"/>
      <c r="GX41" s="1191"/>
      <c r="GY41" s="1191"/>
      <c r="GZ41" s="1191"/>
      <c r="HA41" s="1191"/>
      <c r="HB41" s="1191"/>
      <c r="HC41" s="1191"/>
      <c r="HD41" s="1191"/>
      <c r="HE41" s="1191"/>
      <c r="HF41" s="1191"/>
      <c r="HG41" s="1191"/>
      <c r="HH41" s="1191"/>
      <c r="HI41" s="1191"/>
      <c r="HJ41" s="1191"/>
      <c r="HK41" s="1191"/>
      <c r="HL41" s="1191"/>
      <c r="HM41" s="1191"/>
      <c r="HN41" s="1191"/>
      <c r="HO41" s="1191"/>
      <c r="HP41" s="1191"/>
      <c r="HQ41" s="1191"/>
      <c r="HR41" s="1191"/>
      <c r="HS41" s="1191"/>
      <c r="HT41" s="1191"/>
      <c r="HU41" s="1191"/>
      <c r="HV41" s="1191"/>
      <c r="HW41" s="1191"/>
      <c r="HX41" s="1191"/>
      <c r="HY41" s="1191"/>
      <c r="HZ41" s="1191"/>
      <c r="IA41" s="1191"/>
      <c r="IB41" s="1191"/>
      <c r="IC41" s="1191"/>
      <c r="ID41" s="1191"/>
      <c r="IE41" s="1191"/>
      <c r="IF41" s="1191"/>
    </row>
    <row r="42" spans="1:240" ht="32.25" thickBot="1" x14ac:dyDescent="0.25">
      <c r="C42" s="513">
        <v>11</v>
      </c>
      <c r="D42" s="513">
        <v>7</v>
      </c>
      <c r="E42" s="1566" t="s">
        <v>201</v>
      </c>
      <c r="F42" s="1567" t="s">
        <v>500</v>
      </c>
      <c r="G42" s="1407"/>
      <c r="H42" s="1408" t="s">
        <v>461</v>
      </c>
      <c r="I42" s="1408"/>
      <c r="J42" s="1568"/>
      <c r="K42" s="1485">
        <v>1.5</v>
      </c>
      <c r="L42" s="15">
        <f t="shared" si="25"/>
        <v>45</v>
      </c>
      <c r="M42" s="23">
        <v>18</v>
      </c>
      <c r="N42" s="1501">
        <v>9</v>
      </c>
      <c r="O42" s="1501"/>
      <c r="P42" s="1501">
        <v>9</v>
      </c>
      <c r="Q42" s="19">
        <f t="shared" si="24"/>
        <v>27</v>
      </c>
      <c r="R42" s="1569"/>
      <c r="S42" s="1570"/>
      <c r="T42" s="1571"/>
      <c r="U42" s="1572"/>
      <c r="V42" s="1501"/>
      <c r="W42" s="1573">
        <v>2</v>
      </c>
      <c r="X42" s="1572"/>
      <c r="Y42" s="1501"/>
      <c r="Z42" s="1573"/>
      <c r="AA42" s="75"/>
      <c r="AB42" s="74"/>
      <c r="AC42" s="262"/>
      <c r="AD42" s="1191"/>
      <c r="AE42" s="1186">
        <v>0.34285714285714286</v>
      </c>
      <c r="AF42" s="1191"/>
      <c r="AG42" s="1191"/>
      <c r="AH42" s="1191"/>
      <c r="AI42" s="1191"/>
      <c r="AJ42" s="1191"/>
      <c r="AK42" s="1191"/>
      <c r="AL42" s="1308" t="b">
        <v>1</v>
      </c>
      <c r="AM42" s="1308" t="b">
        <v>1</v>
      </c>
      <c r="AN42" s="1308" t="b">
        <v>1</v>
      </c>
      <c r="AO42" s="1308" t="b">
        <v>1</v>
      </c>
      <c r="AP42" s="1308" t="b">
        <v>1</v>
      </c>
      <c r="AQ42" s="1308" t="b">
        <v>0</v>
      </c>
      <c r="AR42" s="1308" t="b">
        <v>1</v>
      </c>
      <c r="AS42" s="1308" t="b">
        <v>1</v>
      </c>
      <c r="AT42" s="1308" t="b">
        <v>1</v>
      </c>
      <c r="AU42" s="1308" t="b">
        <v>1</v>
      </c>
      <c r="AV42" s="1308" t="b">
        <v>1</v>
      </c>
      <c r="AW42" s="1308" t="b">
        <v>1</v>
      </c>
      <c r="AX42" s="1191"/>
      <c r="AY42">
        <f>M42/L42</f>
        <v>0.4</v>
      </c>
      <c r="AZ42" s="1191"/>
      <c r="BA42" s="1191"/>
      <c r="BB42" s="1191"/>
      <c r="BC42" s="1191"/>
      <c r="BD42" s="1191"/>
      <c r="BE42" s="1191"/>
      <c r="BF42" s="1191"/>
      <c r="BG42" s="1191"/>
      <c r="BH42" s="1191"/>
      <c r="BI42" s="1191"/>
      <c r="BJ42" s="1191"/>
      <c r="BK42" s="1191"/>
      <c r="BL42" s="1191"/>
      <c r="BM42" s="1191"/>
      <c r="BN42" s="1191"/>
      <c r="BO42" s="1191"/>
      <c r="BP42" s="1191"/>
      <c r="BQ42" s="1191"/>
      <c r="BR42" s="1191"/>
      <c r="BS42" s="1191"/>
      <c r="BT42" s="1191"/>
      <c r="BU42" s="1191"/>
      <c r="BV42" s="1191"/>
      <c r="BW42" s="1191"/>
      <c r="BX42" s="1191"/>
      <c r="BY42" s="1191"/>
      <c r="BZ42" s="1191"/>
      <c r="CA42" s="1191"/>
      <c r="CB42" s="1191"/>
      <c r="CC42" s="1191"/>
      <c r="CD42" s="1191"/>
      <c r="CE42" s="1191"/>
      <c r="CF42" s="1191"/>
      <c r="CG42" s="1191"/>
      <c r="CH42" s="1191"/>
      <c r="CI42" s="1191"/>
      <c r="CJ42" s="1191"/>
      <c r="CK42" s="1191"/>
      <c r="CL42" s="1191"/>
      <c r="CM42" s="1191"/>
      <c r="CN42" s="1191"/>
      <c r="CO42" s="1191"/>
      <c r="CP42" s="1191"/>
      <c r="CQ42" s="1191"/>
      <c r="CR42" s="1191"/>
      <c r="CS42" s="1191"/>
      <c r="CT42" s="1191"/>
      <c r="CU42" s="1191"/>
      <c r="CV42" s="1191"/>
      <c r="CW42" s="1191"/>
      <c r="CX42" s="1191"/>
      <c r="CY42" s="1191"/>
      <c r="CZ42" s="1191"/>
      <c r="DA42" s="1191"/>
      <c r="DB42" s="1191"/>
      <c r="DC42" s="1191"/>
      <c r="DD42" s="1191"/>
      <c r="DE42" s="1191"/>
      <c r="DF42" s="1191"/>
      <c r="DG42" s="1191"/>
      <c r="DH42" s="1191"/>
      <c r="DI42" s="1191"/>
      <c r="DJ42" s="1191"/>
      <c r="DK42" s="1191"/>
      <c r="DL42" s="1191"/>
      <c r="DM42" s="1191"/>
      <c r="DN42" s="1191"/>
      <c r="DO42" s="1191"/>
      <c r="DP42" s="1191"/>
      <c r="DQ42" s="1191"/>
      <c r="DR42" s="1191"/>
      <c r="DS42" s="1191"/>
      <c r="DT42" s="1191"/>
      <c r="DU42" s="1191"/>
      <c r="DV42" s="1191"/>
      <c r="DW42" s="1191"/>
      <c r="DX42" s="1191"/>
      <c r="DY42" s="1191"/>
      <c r="DZ42" s="1191"/>
      <c r="EA42" s="1191"/>
      <c r="EB42" s="1191"/>
      <c r="EC42" s="1191"/>
      <c r="ED42" s="1191"/>
      <c r="EE42" s="1191"/>
      <c r="EF42" s="1191"/>
      <c r="EG42" s="1191"/>
      <c r="EH42" s="1191"/>
      <c r="EI42" s="1191"/>
      <c r="EJ42" s="1191"/>
      <c r="EK42" s="1191"/>
      <c r="EL42" s="1191"/>
      <c r="EM42" s="1191"/>
      <c r="EN42" s="1191"/>
      <c r="EO42" s="1191"/>
      <c r="EP42" s="1191"/>
      <c r="EQ42" s="1191"/>
      <c r="ER42" s="1191"/>
      <c r="ES42" s="1191"/>
      <c r="ET42" s="1191"/>
      <c r="EU42" s="1191"/>
      <c r="EV42" s="1191"/>
      <c r="EW42" s="1191"/>
      <c r="EX42" s="1191"/>
      <c r="EY42" s="1191"/>
      <c r="EZ42" s="1191"/>
      <c r="FA42" s="1191"/>
      <c r="FB42" s="1191"/>
      <c r="FC42" s="1191"/>
      <c r="FD42" s="1191"/>
      <c r="FE42" s="1191"/>
      <c r="FF42" s="1191"/>
      <c r="FG42" s="1191"/>
      <c r="FH42" s="1191"/>
      <c r="FI42" s="1191"/>
      <c r="FJ42" s="1191"/>
      <c r="FK42" s="1191"/>
      <c r="FL42" s="1191"/>
      <c r="FM42" s="1191"/>
      <c r="FN42" s="1191"/>
      <c r="FO42" s="1191"/>
      <c r="FP42" s="1191"/>
      <c r="FQ42" s="1191"/>
      <c r="FR42" s="1191"/>
      <c r="FS42" s="1191"/>
      <c r="FT42" s="1191"/>
      <c r="FU42" s="1191"/>
      <c r="FV42" s="1191"/>
      <c r="FW42" s="1191"/>
      <c r="FX42" s="1191"/>
      <c r="FY42" s="1191"/>
      <c r="FZ42" s="1191"/>
      <c r="GA42" s="1191"/>
      <c r="GB42" s="1191"/>
      <c r="GC42" s="1191"/>
      <c r="GD42" s="1191"/>
      <c r="GE42" s="1191"/>
      <c r="GF42" s="1191"/>
      <c r="GG42" s="1191"/>
      <c r="GH42" s="1191"/>
      <c r="GI42" s="1191"/>
      <c r="GJ42" s="1191"/>
      <c r="GK42" s="1191"/>
      <c r="GL42" s="1191"/>
      <c r="GM42" s="1191"/>
      <c r="GN42" s="1191"/>
      <c r="GO42" s="1191"/>
      <c r="GP42" s="1191"/>
      <c r="GQ42" s="1191"/>
      <c r="GR42" s="1191"/>
      <c r="GS42" s="1191"/>
      <c r="GT42" s="1191"/>
      <c r="GU42" s="1191"/>
      <c r="GV42" s="1191"/>
      <c r="GW42" s="1191"/>
      <c r="GX42" s="1191"/>
      <c r="GY42" s="1191"/>
      <c r="GZ42" s="1191"/>
      <c r="HA42" s="1191"/>
      <c r="HB42" s="1191"/>
      <c r="HC42" s="1191"/>
      <c r="HD42" s="1191"/>
      <c r="HE42" s="1191"/>
      <c r="HF42" s="1191"/>
      <c r="HG42" s="1191"/>
      <c r="HH42" s="1191"/>
      <c r="HI42" s="1191"/>
      <c r="HJ42" s="1191"/>
      <c r="HK42" s="1191"/>
      <c r="HL42" s="1191"/>
      <c r="HM42" s="1191"/>
      <c r="HN42" s="1191"/>
      <c r="HO42" s="1191"/>
      <c r="HP42" s="1191"/>
      <c r="HQ42" s="1191"/>
      <c r="HR42" s="1191"/>
      <c r="HS42" s="1191"/>
      <c r="HT42" s="1191"/>
      <c r="HU42" s="1191"/>
      <c r="HV42" s="1191"/>
      <c r="HW42" s="1191"/>
      <c r="HX42" s="1191"/>
      <c r="HY42" s="1191"/>
      <c r="HZ42" s="1191"/>
      <c r="IA42" s="1191"/>
      <c r="IB42" s="1191"/>
      <c r="IC42" s="1191"/>
      <c r="ID42" s="1191"/>
      <c r="IE42" s="1191"/>
      <c r="IF42" s="1191"/>
    </row>
    <row r="43" spans="1:240" ht="15.75" x14ac:dyDescent="0.25">
      <c r="F43" s="1" t="s">
        <v>663</v>
      </c>
      <c r="G43" s="1"/>
      <c r="H43" s="1"/>
      <c r="I43" s="1"/>
      <c r="J43" s="1"/>
      <c r="K43" s="1773">
        <f>SUM(K35:K42)</f>
        <v>18.5</v>
      </c>
      <c r="W43">
        <f>SUM(W35:W42)</f>
        <v>23</v>
      </c>
    </row>
    <row r="44" spans="1:240" ht="15.75" x14ac:dyDescent="0.25">
      <c r="F44" s="1"/>
      <c r="G44" s="1"/>
      <c r="H44" s="1"/>
      <c r="I44" s="1"/>
      <c r="J44" s="1"/>
      <c r="K44" s="1773"/>
    </row>
    <row r="45" spans="1:240" ht="15.75" x14ac:dyDescent="0.25">
      <c r="F45" s="1"/>
      <c r="G45" s="1"/>
      <c r="H45" s="1"/>
      <c r="I45" s="1"/>
      <c r="J45" s="1"/>
      <c r="K45" s="1773"/>
    </row>
    <row r="46" spans="1:240" ht="15.75" x14ac:dyDescent="0.25">
      <c r="F46" s="1"/>
      <c r="G46" s="1"/>
      <c r="H46" s="1"/>
      <c r="I46" s="1"/>
      <c r="J46" s="1"/>
      <c r="K46" s="1773"/>
    </row>
    <row r="47" spans="1:240" ht="15.75" x14ac:dyDescent="0.25">
      <c r="F47" s="1"/>
      <c r="G47" s="1"/>
      <c r="H47" s="1"/>
      <c r="I47" s="1"/>
      <c r="J47" s="1"/>
      <c r="K47" s="1773"/>
    </row>
    <row r="48" spans="1:240" ht="15.75" x14ac:dyDescent="0.25">
      <c r="F48" s="1"/>
      <c r="G48" s="1"/>
      <c r="H48" s="1"/>
      <c r="I48" s="1"/>
      <c r="J48" s="1"/>
      <c r="K48" s="1"/>
    </row>
    <row r="49" spans="6:11" ht="15.75" x14ac:dyDescent="0.25">
      <c r="F49" s="1" t="s">
        <v>663</v>
      </c>
      <c r="G49" s="1"/>
      <c r="H49" s="1"/>
      <c r="I49" s="1"/>
      <c r="J49" s="1"/>
      <c r="K49" s="1773">
        <f>K16+K29+K43</f>
        <v>60</v>
      </c>
    </row>
    <row r="50" spans="6:11" ht="15.75" x14ac:dyDescent="0.25">
      <c r="F50" s="1"/>
      <c r="G50" s="1"/>
      <c r="H50" s="1"/>
      <c r="I50" s="1"/>
      <c r="J50" s="1"/>
      <c r="K50" s="1773"/>
    </row>
    <row r="51" spans="6:11" ht="15.75" x14ac:dyDescent="0.25">
      <c r="F51" s="1" t="s">
        <v>664</v>
      </c>
      <c r="G51" s="1"/>
      <c r="H51" s="1"/>
      <c r="I51" s="1"/>
      <c r="J51" s="1"/>
      <c r="K51" s="1773">
        <f>K28+K42</f>
        <v>3</v>
      </c>
    </row>
    <row r="52" spans="6:11" x14ac:dyDescent="0.2">
      <c r="K52" s="593"/>
    </row>
    <row r="53" spans="6:11" x14ac:dyDescent="0.2">
      <c r="K53" s="593"/>
    </row>
  </sheetData>
  <mergeCells count="35">
    <mergeCell ref="A2:A7"/>
    <mergeCell ref="D2:D7"/>
    <mergeCell ref="B2:B7"/>
    <mergeCell ref="C2:C7"/>
    <mergeCell ref="A1:B1"/>
    <mergeCell ref="C1:D1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F63"/>
  <sheetViews>
    <sheetView topLeftCell="D1" zoomScale="75" zoomScaleNormal="75" zoomScaleSheetLayoutView="75" workbookViewId="0">
      <selection activeCell="A2" sqref="A2:A7"/>
    </sheetView>
  </sheetViews>
  <sheetFormatPr defaultColWidth="9.140625" defaultRowHeight="12.75" x14ac:dyDescent="0.2"/>
  <cols>
    <col min="1" max="4" width="9.140625" style="513"/>
    <col min="5" max="5" width="12.7109375" customWidth="1"/>
    <col min="6" max="6" width="48" customWidth="1"/>
    <col min="7" max="7" width="5.140625" customWidth="1"/>
    <col min="8" max="8" width="10.7109375" customWidth="1"/>
    <col min="9" max="9" width="7" customWidth="1"/>
    <col min="10" max="10" width="7.42578125" customWidth="1"/>
    <col min="11" max="11" width="8" customWidth="1"/>
    <col min="12" max="12" width="9" customWidth="1"/>
    <col min="13" max="13" width="8.85546875" customWidth="1"/>
    <col min="14" max="14" width="8" customWidth="1"/>
    <col min="15" max="15" width="8.42578125" customWidth="1"/>
    <col min="16" max="16" width="8" customWidth="1"/>
    <col min="17" max="17" width="8.28515625" customWidth="1"/>
    <col min="18" max="18" width="6" customWidth="1"/>
    <col min="19" max="19" width="6.28515625" customWidth="1"/>
    <col min="20" max="20" width="5.42578125" customWidth="1"/>
    <col min="21" max="21" width="6" customWidth="1"/>
    <col min="22" max="22" width="7" customWidth="1"/>
    <col min="23" max="24" width="6.85546875" customWidth="1"/>
    <col min="25" max="25" width="8.42578125" customWidth="1"/>
    <col min="26" max="26" width="5.85546875" customWidth="1"/>
    <col min="27" max="27" width="6.28515625" customWidth="1"/>
    <col min="28" max="28" width="7" customWidth="1"/>
    <col min="29" max="29" width="6.7109375" customWidth="1"/>
    <col min="30" max="30" width="1" customWidth="1"/>
    <col min="31" max="32" width="9.140625" hidden="1" customWidth="1"/>
    <col min="33" max="33" width="2" hidden="1" customWidth="1"/>
    <col min="34" max="50" width="9.140625" hidden="1" customWidth="1"/>
    <col min="51" max="55" width="9.140625" customWidth="1"/>
    <col min="57" max="57" width="11.85546875" customWidth="1"/>
    <col min="58" max="69" width="9.140625" style="513"/>
  </cols>
  <sheetData>
    <row r="1" spans="1:240" ht="19.5" thickBot="1" x14ac:dyDescent="0.25">
      <c r="E1" s="2417" t="s">
        <v>517</v>
      </c>
      <c r="F1" s="2418"/>
      <c r="G1" s="2418"/>
      <c r="H1" s="2418"/>
      <c r="I1" s="2418"/>
      <c r="J1" s="2418"/>
      <c r="K1" s="2418"/>
      <c r="L1" s="2418"/>
      <c r="M1" s="2418"/>
      <c r="N1" s="2418"/>
      <c r="O1" s="2418"/>
      <c r="P1" s="2418"/>
      <c r="Q1" s="2418"/>
      <c r="R1" s="2418"/>
      <c r="S1" s="2418"/>
      <c r="T1" s="2418"/>
      <c r="U1" s="2418"/>
      <c r="V1" s="2418"/>
      <c r="W1" s="2418"/>
      <c r="X1" s="2418"/>
      <c r="Y1" s="2418"/>
      <c r="Z1" s="2418"/>
      <c r="AA1" s="2418"/>
      <c r="AB1" s="2418"/>
      <c r="AC1" s="2419"/>
    </row>
    <row r="2" spans="1:240" ht="15.75" customHeight="1" thickBot="1" x14ac:dyDescent="0.25">
      <c r="A2" s="2414" t="s">
        <v>524</v>
      </c>
      <c r="B2" s="2414"/>
      <c r="C2" s="2414" t="s">
        <v>525</v>
      </c>
      <c r="D2" s="2414"/>
      <c r="E2" s="2421" t="s">
        <v>27</v>
      </c>
      <c r="F2" s="2356" t="s">
        <v>121</v>
      </c>
      <c r="G2" s="2358" t="s">
        <v>457</v>
      </c>
      <c r="H2" s="2088"/>
      <c r="I2" s="2088"/>
      <c r="J2" s="2359"/>
      <c r="K2" s="2093" t="s">
        <v>130</v>
      </c>
      <c r="L2" s="2096" t="s">
        <v>122</v>
      </c>
      <c r="M2" s="2097"/>
      <c r="N2" s="2097"/>
      <c r="O2" s="2097"/>
      <c r="P2" s="2097"/>
      <c r="Q2" s="2098"/>
      <c r="R2" s="2113" t="s">
        <v>456</v>
      </c>
      <c r="S2" s="2114"/>
      <c r="T2" s="2114"/>
      <c r="U2" s="2114"/>
      <c r="V2" s="2114"/>
      <c r="W2" s="2114"/>
      <c r="X2" s="2114"/>
      <c r="Y2" s="2114"/>
      <c r="Z2" s="2114"/>
      <c r="AA2" s="2114"/>
      <c r="AB2" s="2114"/>
      <c r="AC2" s="2115"/>
      <c r="BF2" s="2333" t="s">
        <v>29</v>
      </c>
      <c r="BG2" s="2343"/>
      <c r="BH2" s="2343"/>
      <c r="BI2" s="2333" t="s">
        <v>30</v>
      </c>
      <c r="BJ2" s="2333"/>
      <c r="BK2" s="2333"/>
      <c r="BL2" s="2333" t="s">
        <v>31</v>
      </c>
      <c r="BM2" s="2333"/>
      <c r="BN2" s="2333"/>
      <c r="BO2" s="2333" t="s">
        <v>32</v>
      </c>
      <c r="BP2" s="2333"/>
      <c r="BQ2" s="2333"/>
    </row>
    <row r="3" spans="1:240" ht="15.75" customHeight="1" x14ac:dyDescent="0.2">
      <c r="A3" s="2413" t="s">
        <v>521</v>
      </c>
      <c r="B3" s="2413" t="s">
        <v>522</v>
      </c>
      <c r="C3" s="2413" t="s">
        <v>521</v>
      </c>
      <c r="D3" s="2413" t="s">
        <v>522</v>
      </c>
      <c r="E3" s="2422"/>
      <c r="F3" s="2357"/>
      <c r="G3" s="2360"/>
      <c r="H3" s="2091"/>
      <c r="I3" s="2091"/>
      <c r="J3" s="2361"/>
      <c r="K3" s="2094"/>
      <c r="L3" s="2104" t="s">
        <v>123</v>
      </c>
      <c r="M3" s="2084" t="s">
        <v>128</v>
      </c>
      <c r="N3" s="2085"/>
      <c r="O3" s="2085"/>
      <c r="P3" s="2086"/>
      <c r="Q3" s="2108" t="s">
        <v>127</v>
      </c>
      <c r="R3" s="2076" t="s">
        <v>29</v>
      </c>
      <c r="S3" s="2121"/>
      <c r="T3" s="2122"/>
      <c r="U3" s="2076" t="s">
        <v>30</v>
      </c>
      <c r="V3" s="2077"/>
      <c r="W3" s="2078"/>
      <c r="X3" s="2076" t="s">
        <v>31</v>
      </c>
      <c r="Y3" s="2077"/>
      <c r="Z3" s="2078"/>
      <c r="AA3" s="2076" t="s">
        <v>32</v>
      </c>
      <c r="AB3" s="2077"/>
      <c r="AC3" s="2078"/>
      <c r="BF3" s="2343"/>
      <c r="BG3" s="2343"/>
      <c r="BH3" s="2343"/>
      <c r="BI3" s="2333"/>
      <c r="BJ3" s="2333"/>
      <c r="BK3" s="2333"/>
      <c r="BL3" s="2333"/>
      <c r="BM3" s="2333"/>
      <c r="BN3" s="2333"/>
      <c r="BO3" s="2333"/>
      <c r="BP3" s="2333"/>
      <c r="BQ3" s="2333"/>
    </row>
    <row r="4" spans="1:240" ht="15.75" customHeight="1" thickBot="1" x14ac:dyDescent="0.25">
      <c r="A4" s="2414"/>
      <c r="B4" s="2414"/>
      <c r="C4" s="2414"/>
      <c r="D4" s="2414"/>
      <c r="E4" s="2422"/>
      <c r="F4" s="2357"/>
      <c r="G4" s="2362" t="s">
        <v>114</v>
      </c>
      <c r="H4" s="2104" t="s">
        <v>115</v>
      </c>
      <c r="I4" s="2116" t="s">
        <v>116</v>
      </c>
      <c r="J4" s="2367"/>
      <c r="K4" s="2094"/>
      <c r="L4" s="2095"/>
      <c r="M4" s="2104" t="s">
        <v>124</v>
      </c>
      <c r="N4" s="2116" t="s">
        <v>129</v>
      </c>
      <c r="O4" s="2117"/>
      <c r="P4" s="2118"/>
      <c r="Q4" s="2108"/>
      <c r="R4" s="2123"/>
      <c r="S4" s="2124"/>
      <c r="T4" s="2125"/>
      <c r="U4" s="2079"/>
      <c r="V4" s="2080"/>
      <c r="W4" s="2081"/>
      <c r="X4" s="2079"/>
      <c r="Y4" s="2080"/>
      <c r="Z4" s="2081"/>
      <c r="AA4" s="2079"/>
      <c r="AB4" s="2080"/>
      <c r="AC4" s="2081"/>
      <c r="BF4" s="1193">
        <v>1</v>
      </c>
      <c r="BG4" s="1193" t="s">
        <v>458</v>
      </c>
      <c r="BH4" s="1193" t="s">
        <v>459</v>
      </c>
      <c r="BI4" s="1193">
        <v>3</v>
      </c>
      <c r="BJ4" s="1193" t="s">
        <v>460</v>
      </c>
      <c r="BK4" s="1193" t="s">
        <v>461</v>
      </c>
      <c r="BL4" s="1193">
        <v>5</v>
      </c>
      <c r="BM4" s="1193" t="s">
        <v>462</v>
      </c>
      <c r="BN4" s="1193" t="s">
        <v>463</v>
      </c>
      <c r="BO4" s="1193">
        <v>7</v>
      </c>
      <c r="BP4" s="1193" t="s">
        <v>464</v>
      </c>
      <c r="BQ4" s="1193" t="s">
        <v>465</v>
      </c>
    </row>
    <row r="5" spans="1:240" ht="15.75" x14ac:dyDescent="0.2">
      <c r="A5" s="2414"/>
      <c r="B5" s="2414"/>
      <c r="C5" s="2414"/>
      <c r="D5" s="2414"/>
      <c r="E5" s="2422"/>
      <c r="F5" s="2357"/>
      <c r="G5" s="2363"/>
      <c r="H5" s="2095"/>
      <c r="I5" s="2127" t="s">
        <v>117</v>
      </c>
      <c r="J5" s="2382" t="s">
        <v>118</v>
      </c>
      <c r="K5" s="2094"/>
      <c r="L5" s="2095"/>
      <c r="M5" s="2095"/>
      <c r="N5" s="2102" t="s">
        <v>28</v>
      </c>
      <c r="O5" s="2102" t="s">
        <v>125</v>
      </c>
      <c r="P5" s="2102" t="s">
        <v>126</v>
      </c>
      <c r="Q5" s="2109"/>
      <c r="R5" s="152">
        <v>1</v>
      </c>
      <c r="S5" s="152" t="s">
        <v>458</v>
      </c>
      <c r="T5" s="152" t="s">
        <v>459</v>
      </c>
      <c r="U5" s="152">
        <v>3</v>
      </c>
      <c r="V5" s="152" t="s">
        <v>460</v>
      </c>
      <c r="W5" s="152" t="s">
        <v>461</v>
      </c>
      <c r="X5" s="152">
        <v>5</v>
      </c>
      <c r="Y5" s="152" t="s">
        <v>462</v>
      </c>
      <c r="Z5" s="152" t="s">
        <v>463</v>
      </c>
      <c r="AA5" s="152">
        <v>7</v>
      </c>
      <c r="AB5" s="152" t="s">
        <v>464</v>
      </c>
      <c r="AC5" s="153" t="s">
        <v>465</v>
      </c>
    </row>
    <row r="6" spans="1:240" ht="15.75" x14ac:dyDescent="0.2">
      <c r="A6" s="2414"/>
      <c r="B6" s="2414"/>
      <c r="C6" s="2414"/>
      <c r="D6" s="2414"/>
      <c r="E6" s="2422"/>
      <c r="F6" s="2357"/>
      <c r="G6" s="2363"/>
      <c r="H6" s="2095"/>
      <c r="I6" s="2128"/>
      <c r="J6" s="2383"/>
      <c r="K6" s="2094"/>
      <c r="L6" s="2095"/>
      <c r="M6" s="2095"/>
      <c r="N6" s="2103"/>
      <c r="O6" s="2103"/>
      <c r="P6" s="2103"/>
      <c r="Q6" s="2109"/>
      <c r="R6" s="2105" t="s">
        <v>470</v>
      </c>
      <c r="S6" s="2106"/>
      <c r="T6" s="2106"/>
      <c r="U6" s="2106"/>
      <c r="V6" s="2106"/>
      <c r="W6" s="2106"/>
      <c r="X6" s="2106"/>
      <c r="Y6" s="2106"/>
      <c r="Z6" s="2106"/>
      <c r="AA6" s="2106"/>
      <c r="AB6" s="2106"/>
      <c r="AC6" s="2107"/>
    </row>
    <row r="7" spans="1:240" ht="49.5" customHeight="1" thickBot="1" x14ac:dyDescent="0.25">
      <c r="A7" s="2414"/>
      <c r="B7" s="2414"/>
      <c r="C7" s="2414"/>
      <c r="D7" s="2414"/>
      <c r="E7" s="2422"/>
      <c r="F7" s="2357"/>
      <c r="G7" s="2363"/>
      <c r="H7" s="2095"/>
      <c r="I7" s="2128"/>
      <c r="J7" s="2383"/>
      <c r="K7" s="2094"/>
      <c r="L7" s="2095"/>
      <c r="M7" s="2095"/>
      <c r="N7" s="2103"/>
      <c r="O7" s="2103"/>
      <c r="P7" s="2103"/>
      <c r="Q7" s="2082"/>
      <c r="R7" s="1194">
        <v>15</v>
      </c>
      <c r="S7" s="1194">
        <v>9</v>
      </c>
      <c r="T7" s="1194">
        <v>9</v>
      </c>
      <c r="U7" s="1194">
        <v>15</v>
      </c>
      <c r="V7" s="1194">
        <v>9</v>
      </c>
      <c r="W7" s="1194">
        <v>9</v>
      </c>
      <c r="X7" s="1194">
        <v>15</v>
      </c>
      <c r="Y7" s="1194">
        <v>9</v>
      </c>
      <c r="Z7" s="1194">
        <v>9</v>
      </c>
      <c r="AA7" s="1194">
        <v>15</v>
      </c>
      <c r="AB7" s="1194">
        <v>9</v>
      </c>
      <c r="AC7" s="1195">
        <v>8</v>
      </c>
    </row>
    <row r="8" spans="1:240" s="111" customFormat="1" ht="16.5" thickBot="1" x14ac:dyDescent="0.25">
      <c r="A8" s="2414"/>
      <c r="B8" s="2414"/>
      <c r="C8" s="2414"/>
      <c r="D8" s="2414"/>
      <c r="E8" s="1331"/>
      <c r="F8" s="1210"/>
      <c r="G8" s="1212"/>
      <c r="H8" s="114"/>
      <c r="I8" s="114"/>
      <c r="J8" s="120"/>
      <c r="K8" s="1211"/>
      <c r="L8" s="117"/>
      <c r="M8" s="114"/>
      <c r="N8" s="114"/>
      <c r="O8" s="114"/>
      <c r="P8" s="114"/>
      <c r="Q8" s="118"/>
      <c r="R8" s="119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20"/>
      <c r="BF8" s="959"/>
      <c r="BG8" s="959"/>
      <c r="BH8" s="959"/>
      <c r="BI8" s="959"/>
      <c r="BJ8" s="959"/>
      <c r="BK8" s="959"/>
      <c r="BL8" s="959"/>
      <c r="BM8" s="959"/>
      <c r="BN8" s="959"/>
      <c r="BO8" s="959"/>
      <c r="BP8" s="959"/>
      <c r="BQ8" s="959"/>
    </row>
    <row r="9" spans="1:240" ht="16.5" thickBot="1" x14ac:dyDescent="0.25">
      <c r="A9" s="513">
        <v>1</v>
      </c>
      <c r="B9" s="513">
        <v>1</v>
      </c>
      <c r="C9" s="513">
        <v>1</v>
      </c>
      <c r="D9" s="513">
        <v>1</v>
      </c>
      <c r="E9" s="1492" t="s">
        <v>163</v>
      </c>
      <c r="F9" s="1498" t="s">
        <v>253</v>
      </c>
      <c r="G9" s="464">
        <v>5</v>
      </c>
      <c r="H9" s="80"/>
      <c r="I9" s="80"/>
      <c r="J9" s="82"/>
      <c r="K9" s="676">
        <v>5</v>
      </c>
      <c r="L9" s="80">
        <f t="shared" ref="L9:L10" si="0">K9*30</f>
        <v>150</v>
      </c>
      <c r="M9" s="81">
        <f t="shared" ref="M9:M10" si="1">N9+O9+P9</f>
        <v>75</v>
      </c>
      <c r="N9" s="81">
        <v>60</v>
      </c>
      <c r="O9" s="81">
        <v>15</v>
      </c>
      <c r="P9" s="24"/>
      <c r="Q9" s="82">
        <f t="shared" ref="Q9:Q10" si="2">L9-M9</f>
        <v>75</v>
      </c>
      <c r="R9" s="159"/>
      <c r="S9" s="156"/>
      <c r="T9" s="253"/>
      <c r="U9" s="159"/>
      <c r="V9" s="156"/>
      <c r="W9" s="253"/>
      <c r="X9" s="177">
        <v>5</v>
      </c>
      <c r="Y9" s="23"/>
      <c r="Z9" s="253"/>
      <c r="AA9" s="671"/>
      <c r="AB9" s="674"/>
      <c r="AC9" s="675"/>
      <c r="AD9" s="975"/>
      <c r="AE9" s="975"/>
      <c r="AF9" s="975"/>
      <c r="AG9" s="975"/>
      <c r="AH9" s="975"/>
      <c r="AI9" s="975"/>
      <c r="AJ9" s="975"/>
      <c r="AK9" s="975"/>
      <c r="AL9" s="1120"/>
      <c r="AM9" s="1120"/>
      <c r="AN9" s="1120"/>
      <c r="AO9" s="1120"/>
      <c r="AP9" s="1120"/>
      <c r="AQ9" s="1120"/>
      <c r="AR9" s="1120" t="s">
        <v>523</v>
      </c>
      <c r="AS9" s="1120"/>
      <c r="AT9" s="1120"/>
      <c r="AU9" s="1120"/>
      <c r="AV9" s="1120"/>
      <c r="AW9" s="1120"/>
      <c r="AX9" s="975"/>
      <c r="AY9" s="975">
        <f>M9/L9</f>
        <v>0.5</v>
      </c>
      <c r="AZ9" s="975"/>
      <c r="BA9" s="975"/>
      <c r="BB9" s="975"/>
      <c r="BC9" s="975"/>
      <c r="BD9" s="975"/>
      <c r="BE9" s="975"/>
      <c r="BF9" s="975"/>
      <c r="BG9" s="975"/>
      <c r="BH9" s="975"/>
      <c r="BI9" s="975"/>
      <c r="BJ9" s="975"/>
      <c r="BK9" s="975"/>
      <c r="BL9" s="975"/>
      <c r="BM9" s="975"/>
      <c r="BN9" s="975"/>
      <c r="BO9" s="975"/>
      <c r="BP9" s="975"/>
      <c r="BQ9" s="975"/>
      <c r="BR9" s="975"/>
      <c r="BS9" s="975"/>
      <c r="BT9" s="975"/>
      <c r="BU9" s="975"/>
      <c r="BV9" s="975"/>
      <c r="BW9" s="975"/>
      <c r="BX9" s="975"/>
      <c r="BY9" s="975"/>
      <c r="BZ9" s="975"/>
      <c r="CA9" s="975"/>
      <c r="CB9" s="975"/>
      <c r="CC9" s="975"/>
      <c r="CD9" s="975"/>
      <c r="CE9" s="975"/>
      <c r="CF9" s="975"/>
      <c r="CG9" s="975"/>
      <c r="CH9" s="975"/>
      <c r="CI9" s="975"/>
      <c r="CJ9" s="975"/>
      <c r="CK9" s="975"/>
      <c r="CL9" s="975"/>
      <c r="CM9" s="975"/>
      <c r="CN9" s="975"/>
      <c r="CO9" s="975"/>
      <c r="CP9" s="975"/>
      <c r="CQ9" s="975"/>
      <c r="CR9" s="975"/>
      <c r="CS9" s="975"/>
      <c r="CT9" s="975"/>
      <c r="CU9" s="975"/>
      <c r="CV9" s="975"/>
      <c r="CW9" s="975"/>
      <c r="CX9" s="975"/>
      <c r="CY9" s="975"/>
      <c r="CZ9" s="975"/>
      <c r="DA9" s="975"/>
      <c r="DB9" s="975"/>
      <c r="DC9" s="975"/>
      <c r="DD9" s="975"/>
      <c r="DE9" s="975"/>
      <c r="DF9" s="975"/>
      <c r="DG9" s="975"/>
      <c r="DH9" s="975"/>
      <c r="DI9" s="975"/>
      <c r="DJ9" s="975"/>
      <c r="DK9" s="975"/>
      <c r="DL9" s="975"/>
      <c r="DM9" s="975"/>
      <c r="DN9" s="975"/>
      <c r="DO9" s="975"/>
      <c r="DP9" s="975"/>
      <c r="DQ9" s="975"/>
      <c r="DR9" s="975"/>
      <c r="DS9" s="975"/>
      <c r="DT9" s="975"/>
      <c r="DU9" s="975"/>
      <c r="DV9" s="975"/>
      <c r="DW9" s="975"/>
      <c r="DX9" s="975"/>
      <c r="DY9" s="975"/>
      <c r="DZ9" s="975"/>
      <c r="EA9" s="975"/>
      <c r="EB9" s="975"/>
      <c r="EC9" s="975"/>
      <c r="ED9" s="975"/>
      <c r="EE9" s="975"/>
      <c r="EF9" s="975"/>
      <c r="EG9" s="975"/>
      <c r="EH9" s="975"/>
      <c r="EI9" s="975"/>
      <c r="EJ9" s="975"/>
      <c r="EK9" s="975"/>
      <c r="EL9" s="975"/>
      <c r="EM9" s="975"/>
      <c r="EN9" s="975"/>
      <c r="EO9" s="975"/>
      <c r="EP9" s="975"/>
      <c r="EQ9" s="975"/>
      <c r="ER9" s="975"/>
      <c r="ES9" s="975"/>
      <c r="ET9" s="975"/>
      <c r="EU9" s="975"/>
      <c r="EV9" s="975"/>
      <c r="EW9" s="975"/>
      <c r="EX9" s="975"/>
      <c r="EY9" s="975"/>
      <c r="EZ9" s="975"/>
      <c r="FA9" s="975"/>
      <c r="FB9" s="975"/>
      <c r="FC9" s="975"/>
      <c r="FD9" s="975"/>
      <c r="FE9" s="975"/>
      <c r="FF9" s="975"/>
      <c r="FG9" s="975"/>
      <c r="FH9" s="975"/>
      <c r="FI9" s="975"/>
      <c r="FJ9" s="975"/>
      <c r="FK9" s="975"/>
      <c r="FL9" s="975"/>
      <c r="FM9" s="975"/>
      <c r="FN9" s="975"/>
      <c r="FO9" s="975"/>
      <c r="FP9" s="975"/>
      <c r="FQ9" s="975"/>
      <c r="FR9" s="975"/>
      <c r="FS9" s="975"/>
      <c r="FT9" s="975"/>
      <c r="FU9" s="975"/>
      <c r="FV9" s="975"/>
      <c r="FW9" s="975"/>
      <c r="FX9" s="975"/>
      <c r="FY9" s="975"/>
      <c r="FZ9" s="975"/>
      <c r="GA9" s="975"/>
      <c r="GB9" s="975"/>
      <c r="GC9" s="975"/>
      <c r="GD9" s="975"/>
      <c r="GE9" s="975"/>
      <c r="GF9" s="975"/>
      <c r="GG9" s="975"/>
      <c r="GH9" s="975"/>
      <c r="GI9" s="975"/>
      <c r="GJ9" s="975"/>
      <c r="GK9" s="975"/>
      <c r="GL9" s="975"/>
      <c r="GM9" s="975"/>
      <c r="GN9" s="975"/>
      <c r="GO9" s="975"/>
      <c r="GP9" s="975"/>
      <c r="GQ9" s="975"/>
      <c r="GR9" s="975"/>
      <c r="GS9" s="975"/>
      <c r="GT9" s="975"/>
      <c r="GU9" s="975"/>
      <c r="GV9" s="975"/>
      <c r="GW9" s="975"/>
      <c r="GX9" s="975"/>
      <c r="GY9" s="975"/>
      <c r="GZ9" s="975"/>
      <c r="HA9" s="975"/>
      <c r="HB9" s="975"/>
      <c r="HC9" s="975"/>
      <c r="HD9" s="975"/>
      <c r="HE9" s="975"/>
      <c r="HF9" s="975"/>
      <c r="HG9" s="975"/>
      <c r="HH9" s="975"/>
      <c r="HI9" s="975"/>
      <c r="HJ9" s="975"/>
      <c r="HK9" s="975"/>
      <c r="HL9" s="975"/>
      <c r="HM9" s="975"/>
      <c r="HN9" s="975"/>
      <c r="HO9" s="975"/>
      <c r="HP9" s="975"/>
      <c r="HQ9" s="975"/>
      <c r="HR9" s="975"/>
      <c r="HS9" s="975"/>
      <c r="HT9" s="975"/>
      <c r="HU9" s="975"/>
      <c r="HV9" s="975"/>
      <c r="HW9" s="975"/>
      <c r="HX9" s="975"/>
      <c r="HY9" s="975"/>
      <c r="HZ9" s="975"/>
      <c r="IA9" s="975"/>
      <c r="IB9" s="975"/>
      <c r="IC9" s="975"/>
      <c r="ID9" s="975"/>
      <c r="IE9" s="975"/>
      <c r="IF9" s="975"/>
    </row>
    <row r="10" spans="1:240" ht="16.5" thickBot="1" x14ac:dyDescent="0.25">
      <c r="A10" s="513">
        <v>2</v>
      </c>
      <c r="B10" s="513">
        <v>2</v>
      </c>
      <c r="E10" s="1638" t="s">
        <v>585</v>
      </c>
      <c r="F10" s="1549" t="s">
        <v>232</v>
      </c>
      <c r="G10" s="464">
        <v>5</v>
      </c>
      <c r="H10" s="476"/>
      <c r="I10" s="476"/>
      <c r="J10" s="551"/>
      <c r="K10" s="1306">
        <v>5</v>
      </c>
      <c r="L10" s="155">
        <f t="shared" si="0"/>
        <v>150</v>
      </c>
      <c r="M10" s="23">
        <f t="shared" si="1"/>
        <v>75</v>
      </c>
      <c r="N10" s="155">
        <v>45</v>
      </c>
      <c r="O10" s="155">
        <v>15</v>
      </c>
      <c r="P10" s="155">
        <v>15</v>
      </c>
      <c r="Q10" s="19">
        <f t="shared" si="2"/>
        <v>75</v>
      </c>
      <c r="R10" s="1556"/>
      <c r="S10" s="1557"/>
      <c r="T10" s="1558"/>
      <c r="U10" s="1556"/>
      <c r="V10" s="1557"/>
      <c r="W10" s="1558"/>
      <c r="X10" s="1306">
        <v>5</v>
      </c>
      <c r="Y10" s="1559"/>
      <c r="Z10" s="1560"/>
      <c r="AA10" s="1306"/>
      <c r="AB10" s="173"/>
      <c r="AC10" s="628"/>
      <c r="AD10" s="1191"/>
      <c r="AE10">
        <v>0.42857142857142855</v>
      </c>
      <c r="AF10" s="1191"/>
      <c r="AG10" s="1191"/>
      <c r="AH10" s="1191"/>
      <c r="AI10" s="1191"/>
      <c r="AJ10" s="1186" t="s">
        <v>29</v>
      </c>
      <c r="AK10" s="593">
        <v>3</v>
      </c>
      <c r="AL10" s="1308" t="b">
        <v>1</v>
      </c>
      <c r="AM10" s="1308" t="b">
        <v>1</v>
      </c>
      <c r="AN10" s="1308" t="b">
        <v>1</v>
      </c>
      <c r="AO10" s="1308" t="b">
        <v>1</v>
      </c>
      <c r="AP10" s="1308" t="b">
        <v>1</v>
      </c>
      <c r="AQ10" s="1308" t="b">
        <v>1</v>
      </c>
      <c r="AR10" s="1308" t="b">
        <v>0</v>
      </c>
      <c r="AS10" s="1308" t="b">
        <v>1</v>
      </c>
      <c r="AT10" s="1308" t="b">
        <v>1</v>
      </c>
      <c r="AU10" s="1308" t="b">
        <v>1</v>
      </c>
      <c r="AV10" s="1308" t="b">
        <v>1</v>
      </c>
      <c r="AW10" s="1308" t="b">
        <v>1</v>
      </c>
      <c r="AX10" s="1191"/>
      <c r="AY10">
        <f t="shared" ref="AY10:AY17" si="3">M10/L10</f>
        <v>0.5</v>
      </c>
      <c r="AZ10" s="1191"/>
      <c r="BA10" s="1191"/>
      <c r="BB10" s="1191"/>
      <c r="BC10" s="1191"/>
      <c r="BD10" s="1191"/>
      <c r="BE10" s="1191"/>
      <c r="BF10" s="1191"/>
      <c r="BG10" s="1191"/>
      <c r="BH10" s="1191"/>
      <c r="BI10" s="1191"/>
      <c r="BJ10" s="1191"/>
      <c r="BK10" s="1191"/>
      <c r="BL10" s="1191"/>
      <c r="BM10" s="1191"/>
      <c r="BN10" s="1191"/>
      <c r="BO10" s="1191"/>
      <c r="BP10" s="1191"/>
      <c r="BQ10" s="1191"/>
      <c r="BR10" s="1191"/>
      <c r="BS10" s="1191"/>
      <c r="BT10" s="1191"/>
      <c r="BU10" s="1191"/>
      <c r="BV10" s="1191"/>
      <c r="BW10" s="1191"/>
      <c r="BX10" s="1191"/>
      <c r="BY10" s="1191"/>
      <c r="BZ10" s="1191"/>
      <c r="CA10" s="1191"/>
      <c r="CB10" s="1191"/>
      <c r="CC10" s="1191"/>
      <c r="CD10" s="1191"/>
      <c r="CE10" s="1191"/>
      <c r="CF10" s="1191"/>
      <c r="CG10" s="1191"/>
      <c r="CH10" s="1191"/>
      <c r="CI10" s="1191"/>
      <c r="CJ10" s="1191"/>
      <c r="CK10" s="1191"/>
      <c r="CL10" s="1191"/>
      <c r="CM10" s="1191"/>
      <c r="CN10" s="1191"/>
      <c r="CO10" s="1191"/>
      <c r="CP10" s="1191"/>
      <c r="CQ10" s="1191"/>
      <c r="CR10" s="1191"/>
      <c r="CS10" s="1191"/>
      <c r="CT10" s="1191"/>
      <c r="CU10" s="1191"/>
      <c r="CV10" s="1191"/>
      <c r="CW10" s="1191"/>
      <c r="CX10" s="1191"/>
      <c r="CY10" s="1191"/>
      <c r="CZ10" s="1191"/>
      <c r="DA10" s="1191"/>
      <c r="DB10" s="1191"/>
      <c r="DC10" s="1191"/>
      <c r="DD10" s="1191"/>
      <c r="DE10" s="1191"/>
      <c r="DF10" s="1191"/>
      <c r="DG10" s="1191"/>
      <c r="DH10" s="1191"/>
      <c r="DI10" s="1191"/>
      <c r="DJ10" s="1191"/>
      <c r="DK10" s="1191"/>
      <c r="DL10" s="1191"/>
      <c r="DM10" s="1191"/>
      <c r="DN10" s="1191"/>
      <c r="DO10" s="1191"/>
      <c r="DP10" s="1191"/>
      <c r="DQ10" s="1191"/>
      <c r="DR10" s="1191"/>
      <c r="DS10" s="1191"/>
      <c r="DT10" s="1191"/>
      <c r="DU10" s="1191"/>
      <c r="DV10" s="1191"/>
      <c r="DW10" s="1191"/>
      <c r="DX10" s="1191"/>
      <c r="DY10" s="1191"/>
      <c r="DZ10" s="1191"/>
      <c r="EA10" s="1191"/>
      <c r="EB10" s="1191"/>
      <c r="EC10" s="1191"/>
      <c r="ED10" s="1191"/>
      <c r="EE10" s="1191"/>
      <c r="EF10" s="1191"/>
      <c r="EG10" s="1191"/>
      <c r="EH10" s="1191"/>
      <c r="EI10" s="1191"/>
      <c r="EJ10" s="1191"/>
      <c r="EK10" s="1191"/>
      <c r="EL10" s="1191"/>
      <c r="EM10" s="1191"/>
      <c r="EN10" s="1191"/>
      <c r="EO10" s="1191"/>
      <c r="EP10" s="1191"/>
      <c r="EQ10" s="1191"/>
      <c r="ER10" s="1191"/>
      <c r="ES10" s="1191"/>
      <c r="ET10" s="1191"/>
      <c r="EU10" s="1191"/>
      <c r="EV10" s="1191"/>
      <c r="EW10" s="1191"/>
      <c r="EX10" s="1191"/>
      <c r="EY10" s="1191"/>
      <c r="EZ10" s="1191"/>
      <c r="FA10" s="1191"/>
      <c r="FB10" s="1191"/>
      <c r="FC10" s="1191"/>
      <c r="FD10" s="1191"/>
      <c r="FE10" s="1191"/>
      <c r="FF10" s="1191"/>
      <c r="FG10" s="1191"/>
      <c r="FH10" s="1191"/>
      <c r="FI10" s="1191"/>
      <c r="FJ10" s="1191"/>
      <c r="FK10" s="1191"/>
      <c r="FL10" s="1191"/>
      <c r="FM10" s="1191"/>
      <c r="FN10" s="1191"/>
      <c r="FO10" s="1191"/>
      <c r="FP10" s="1191"/>
      <c r="FQ10" s="1191"/>
      <c r="FR10" s="1191"/>
      <c r="FS10" s="1191"/>
      <c r="FT10" s="1191"/>
      <c r="FU10" s="1191"/>
      <c r="FV10" s="1191"/>
      <c r="FW10" s="1191"/>
      <c r="FX10" s="1191"/>
      <c r="FY10" s="1191"/>
      <c r="FZ10" s="1191"/>
      <c r="GA10" s="1191"/>
      <c r="GB10" s="1191"/>
      <c r="GC10" s="1191"/>
      <c r="GD10" s="1191"/>
      <c r="GE10" s="1191"/>
      <c r="GF10" s="1191"/>
      <c r="GG10" s="1191"/>
      <c r="GH10" s="1191"/>
      <c r="GI10" s="1191"/>
      <c r="GJ10" s="1191"/>
      <c r="GK10" s="1191"/>
      <c r="GL10" s="1191"/>
      <c r="GM10" s="1191"/>
      <c r="GN10" s="1191"/>
      <c r="GO10" s="1191"/>
      <c r="GP10" s="1191"/>
      <c r="GQ10" s="1191"/>
      <c r="GR10" s="1191"/>
      <c r="GS10" s="1191"/>
      <c r="GT10" s="1191"/>
      <c r="GU10" s="1191"/>
      <c r="GV10" s="1191"/>
      <c r="GW10" s="1191"/>
      <c r="GX10" s="1191"/>
      <c r="GY10" s="1191"/>
      <c r="GZ10" s="1191"/>
      <c r="HA10" s="1191"/>
      <c r="HB10" s="1191"/>
      <c r="HC10" s="1191"/>
      <c r="HD10" s="1191"/>
      <c r="HE10" s="1191"/>
      <c r="HF10" s="1191"/>
      <c r="HG10" s="1191"/>
      <c r="HH10" s="1191"/>
      <c r="HI10" s="1191"/>
      <c r="HJ10" s="1191"/>
      <c r="HK10" s="1191"/>
      <c r="HL10" s="1191"/>
      <c r="HM10" s="1191"/>
      <c r="HN10" s="1191"/>
      <c r="HO10" s="1191"/>
      <c r="HP10" s="1191"/>
      <c r="HQ10" s="1191"/>
      <c r="HR10" s="1191"/>
      <c r="HS10" s="1191"/>
      <c r="HT10" s="1191"/>
      <c r="HU10" s="1191"/>
      <c r="HV10" s="1191"/>
      <c r="HW10" s="1191"/>
      <c r="HX10" s="1191"/>
      <c r="HY10" s="1191"/>
      <c r="HZ10" s="1191"/>
      <c r="IA10" s="1191"/>
      <c r="IB10" s="1191"/>
      <c r="IC10" s="1191"/>
      <c r="ID10" s="1191"/>
      <c r="IE10" s="1191"/>
      <c r="IF10" s="1191"/>
    </row>
    <row r="11" spans="1:240" ht="16.5" thickBot="1" x14ac:dyDescent="0.3">
      <c r="A11" s="513">
        <v>3</v>
      </c>
      <c r="B11" s="513">
        <v>3</v>
      </c>
      <c r="E11" s="1420" t="s">
        <v>207</v>
      </c>
      <c r="F11" s="1589" t="s">
        <v>502</v>
      </c>
      <c r="G11" s="1417"/>
      <c r="H11" s="1283">
        <v>5</v>
      </c>
      <c r="I11" s="1283"/>
      <c r="J11" s="1418"/>
      <c r="K11" s="1289">
        <v>3</v>
      </c>
      <c r="L11" s="1283">
        <v>90</v>
      </c>
      <c r="M11" s="1283">
        <v>30</v>
      </c>
      <c r="N11" s="1283">
        <v>15</v>
      </c>
      <c r="O11" s="1283"/>
      <c r="P11" s="1283">
        <v>15</v>
      </c>
      <c r="Q11" s="1290">
        <v>60</v>
      </c>
      <c r="R11" s="1417"/>
      <c r="S11" s="1419"/>
      <c r="T11" s="1418"/>
      <c r="U11" s="1289"/>
      <c r="V11" s="1283"/>
      <c r="W11" s="1290"/>
      <c r="X11" s="1289">
        <v>2</v>
      </c>
      <c r="Y11" s="1283"/>
      <c r="Z11" s="1290"/>
      <c r="AA11" s="75"/>
      <c r="AB11" s="74"/>
      <c r="AC11" s="160"/>
      <c r="AD11" s="1191"/>
      <c r="AE11">
        <v>0.6</v>
      </c>
      <c r="AF11" s="1191"/>
      <c r="AG11" s="1191"/>
      <c r="AH11" s="1191"/>
      <c r="AI11" s="1191"/>
      <c r="AJ11" s="1186" t="s">
        <v>32</v>
      </c>
      <c r="AK11" s="593">
        <v>27</v>
      </c>
      <c r="AL11" s="1308" t="b">
        <v>1</v>
      </c>
      <c r="AM11" s="1308" t="b">
        <v>1</v>
      </c>
      <c r="AN11" s="1308" t="b">
        <v>1</v>
      </c>
      <c r="AO11" s="1308" t="b">
        <v>1</v>
      </c>
      <c r="AP11" s="1308" t="b">
        <v>1</v>
      </c>
      <c r="AQ11" s="1308" t="b">
        <v>1</v>
      </c>
      <c r="AR11" s="1308" t="b">
        <v>0</v>
      </c>
      <c r="AS11" s="1308" t="b">
        <v>1</v>
      </c>
      <c r="AT11" s="1308" t="b">
        <v>1</v>
      </c>
      <c r="AU11" s="1308" t="b">
        <v>1</v>
      </c>
      <c r="AV11" s="1308" t="b">
        <v>1</v>
      </c>
      <c r="AW11" s="1308" t="b">
        <v>1</v>
      </c>
      <c r="AX11" s="1191"/>
      <c r="AY11">
        <f t="shared" si="3"/>
        <v>0.33333333333333331</v>
      </c>
      <c r="AZ11" s="1191"/>
      <c r="BA11" s="1191"/>
      <c r="BB11" s="1191"/>
      <c r="BC11" s="1191"/>
      <c r="BD11" s="1191"/>
      <c r="BE11" s="1191"/>
      <c r="BF11" s="1191"/>
      <c r="BG11" s="1191"/>
      <c r="BH11" s="1191"/>
      <c r="BI11" s="1191"/>
      <c r="BJ11" s="1191"/>
      <c r="BK11" s="1191"/>
      <c r="BL11" s="1191"/>
      <c r="BM11" s="1191"/>
      <c r="BN11" s="1191"/>
      <c r="BO11" s="1191"/>
      <c r="BP11" s="1191"/>
      <c r="BQ11" s="1191"/>
      <c r="BR11" s="1191"/>
      <c r="BS11" s="1191"/>
      <c r="BT11" s="1191"/>
      <c r="BU11" s="1191"/>
      <c r="BV11" s="1191"/>
      <c r="BW11" s="1191"/>
      <c r="BX11" s="1191"/>
      <c r="BY11" s="1191"/>
      <c r="BZ11" s="1191"/>
      <c r="CA11" s="1191"/>
      <c r="CB11" s="1191"/>
      <c r="CC11" s="1191"/>
      <c r="CD11" s="1191"/>
      <c r="CE11" s="1191"/>
      <c r="CF11" s="1191"/>
      <c r="CG11" s="1191"/>
      <c r="CH11" s="1191"/>
      <c r="CI11" s="1191"/>
      <c r="CJ11" s="1191"/>
      <c r="CK11" s="1191"/>
      <c r="CL11" s="1191"/>
      <c r="CM11" s="1191"/>
      <c r="CN11" s="1191"/>
      <c r="CO11" s="1191"/>
      <c r="CP11" s="1191"/>
      <c r="CQ11" s="1191"/>
      <c r="CR11" s="1191"/>
      <c r="CS11" s="1191"/>
      <c r="CT11" s="1191"/>
      <c r="CU11" s="1191"/>
      <c r="CV11" s="1191"/>
      <c r="CW11" s="1191"/>
      <c r="CX11" s="1191"/>
      <c r="CY11" s="1191"/>
      <c r="CZ11" s="1191"/>
      <c r="DA11" s="1191"/>
      <c r="DB11" s="1191"/>
      <c r="DC11" s="1191"/>
      <c r="DD11" s="1191"/>
      <c r="DE11" s="1191"/>
      <c r="DF11" s="1191"/>
      <c r="DG11" s="1191"/>
      <c r="DH11" s="1191"/>
      <c r="DI11" s="1191"/>
      <c r="DJ11" s="1191"/>
      <c r="DK11" s="1191"/>
      <c r="DL11" s="1191"/>
      <c r="DM11" s="1191"/>
      <c r="DN11" s="1191"/>
      <c r="DO11" s="1191"/>
      <c r="DP11" s="1191"/>
      <c r="DQ11" s="1191"/>
      <c r="DR11" s="1191"/>
      <c r="DS11" s="1191"/>
      <c r="DT11" s="1191"/>
      <c r="DU11" s="1191"/>
      <c r="DV11" s="1191"/>
      <c r="DW11" s="1191"/>
      <c r="DX11" s="1191"/>
      <c r="DY11" s="1191"/>
      <c r="DZ11" s="1191"/>
      <c r="EA11" s="1191"/>
      <c r="EB11" s="1191"/>
      <c r="EC11" s="1191"/>
      <c r="ED11" s="1191"/>
      <c r="EE11" s="1191"/>
      <c r="EF11" s="1191"/>
      <c r="EG11" s="1191"/>
      <c r="EH11" s="1191"/>
      <c r="EI11" s="1191"/>
      <c r="EJ11" s="1191"/>
      <c r="EK11" s="1191"/>
      <c r="EL11" s="1191"/>
      <c r="EM11" s="1191"/>
      <c r="EN11" s="1191"/>
      <c r="EO11" s="1191"/>
      <c r="EP11" s="1191"/>
      <c r="EQ11" s="1191"/>
      <c r="ER11" s="1191"/>
      <c r="ES11" s="1191"/>
      <c r="ET11" s="1191"/>
      <c r="EU11" s="1191"/>
      <c r="EV11" s="1191"/>
      <c r="EW11" s="1191"/>
      <c r="EX11" s="1191"/>
      <c r="EY11" s="1191"/>
      <c r="EZ11" s="1191"/>
      <c r="FA11" s="1191"/>
      <c r="FB11" s="1191"/>
      <c r="FC11" s="1191"/>
      <c r="FD11" s="1191"/>
      <c r="FE11" s="1191"/>
      <c r="FF11" s="1191"/>
      <c r="FG11" s="1191"/>
      <c r="FH11" s="1191"/>
      <c r="FI11" s="1191"/>
      <c r="FJ11" s="1191"/>
      <c r="FK11" s="1191"/>
      <c r="FL11" s="1191"/>
      <c r="FM11" s="1191"/>
      <c r="FN11" s="1191"/>
      <c r="FO11" s="1191"/>
      <c r="FP11" s="1191"/>
      <c r="FQ11" s="1191"/>
      <c r="FR11" s="1191"/>
      <c r="FS11" s="1191"/>
      <c r="FT11" s="1191"/>
      <c r="FU11" s="1191"/>
      <c r="FV11" s="1191"/>
      <c r="FW11" s="1191"/>
      <c r="FX11" s="1191"/>
      <c r="FY11" s="1191"/>
      <c r="FZ11" s="1191"/>
      <c r="GA11" s="1191"/>
      <c r="GB11" s="1191"/>
      <c r="GC11" s="1191"/>
      <c r="GD11" s="1191"/>
      <c r="GE11" s="1191"/>
      <c r="GF11" s="1191"/>
      <c r="GG11" s="1191"/>
      <c r="GH11" s="1191"/>
      <c r="GI11" s="1191"/>
      <c r="GJ11" s="1191"/>
      <c r="GK11" s="1191"/>
      <c r="GL11" s="1191"/>
      <c r="GM11" s="1191"/>
      <c r="GN11" s="1191"/>
      <c r="GO11" s="1191"/>
      <c r="GP11" s="1191"/>
      <c r="GQ11" s="1191"/>
      <c r="GR11" s="1191"/>
      <c r="GS11" s="1191"/>
      <c r="GT11" s="1191"/>
      <c r="GU11" s="1191"/>
      <c r="GV11" s="1191"/>
      <c r="GW11" s="1191"/>
      <c r="GX11" s="1191"/>
      <c r="GY11" s="1191"/>
      <c r="GZ11" s="1191"/>
      <c r="HA11" s="1191"/>
      <c r="HB11" s="1191"/>
      <c r="HC11" s="1191"/>
      <c r="HD11" s="1191"/>
      <c r="HE11" s="1191"/>
      <c r="HF11" s="1191"/>
      <c r="HG11" s="1191"/>
      <c r="HH11" s="1191"/>
      <c r="HI11" s="1191"/>
      <c r="HJ11" s="1191"/>
      <c r="HK11" s="1191"/>
      <c r="HL11" s="1191"/>
      <c r="HM11" s="1191"/>
      <c r="HN11" s="1191"/>
      <c r="HO11" s="1191"/>
      <c r="HP11" s="1191"/>
      <c r="HQ11" s="1191"/>
      <c r="HR11" s="1191"/>
      <c r="HS11" s="1191"/>
      <c r="HT11" s="1191"/>
      <c r="HU11" s="1191"/>
      <c r="HV11" s="1191"/>
      <c r="HW11" s="1191"/>
      <c r="HX11" s="1191"/>
      <c r="HY11" s="1191"/>
      <c r="HZ11" s="1191"/>
      <c r="IA11" s="1191"/>
      <c r="IB11" s="1191"/>
      <c r="IC11" s="1191"/>
      <c r="ID11" s="1191"/>
      <c r="IE11" s="1191"/>
      <c r="IF11" s="1191"/>
    </row>
    <row r="12" spans="1:240" ht="16.5" thickBot="1" x14ac:dyDescent="0.25">
      <c r="A12" s="513">
        <v>4</v>
      </c>
      <c r="B12" s="513">
        <v>4</v>
      </c>
      <c r="E12" s="1591" t="s">
        <v>541</v>
      </c>
      <c r="F12" s="1606" t="s">
        <v>575</v>
      </c>
      <c r="G12" s="1607"/>
      <c r="H12" s="1645"/>
      <c r="I12" s="1646"/>
      <c r="J12" s="1647"/>
      <c r="K12" s="1495">
        <f>K13+K14+K15</f>
        <v>15</v>
      </c>
      <c r="L12" s="1495">
        <f t="shared" ref="L12:Q12" si="4">L13+L14+L15</f>
        <v>450</v>
      </c>
      <c r="M12" s="1495">
        <f t="shared" si="4"/>
        <v>180</v>
      </c>
      <c r="N12" s="1495">
        <f t="shared" si="4"/>
        <v>135</v>
      </c>
      <c r="O12" s="1495">
        <f t="shared" si="4"/>
        <v>0</v>
      </c>
      <c r="P12" s="1495">
        <f t="shared" si="4"/>
        <v>45</v>
      </c>
      <c r="Q12" s="1495">
        <f t="shared" si="4"/>
        <v>270</v>
      </c>
      <c r="R12" s="1495"/>
      <c r="S12" s="1495"/>
      <c r="T12" s="1495"/>
      <c r="U12" s="1495"/>
      <c r="V12" s="1495"/>
      <c r="W12" s="1495"/>
      <c r="X12" s="1495">
        <f>SUM(X13:X15)</f>
        <v>12</v>
      </c>
      <c r="Y12" s="1646"/>
      <c r="Z12" s="1647"/>
      <c r="AA12" s="1648"/>
      <c r="AB12" s="1647"/>
      <c r="AC12" s="160"/>
      <c r="AD12" s="1191"/>
      <c r="AE12">
        <v>0.66666666666666663</v>
      </c>
      <c r="AF12" s="1191"/>
      <c r="AG12" s="1191"/>
      <c r="AH12" s="1191"/>
      <c r="AI12" s="1191"/>
      <c r="AJ12" s="1191"/>
      <c r="AK12" s="1191"/>
      <c r="AL12" s="1308" t="b">
        <v>1</v>
      </c>
      <c r="AM12" s="1308" t="b">
        <v>1</v>
      </c>
      <c r="AN12" s="1308" t="b">
        <v>1</v>
      </c>
      <c r="AO12" s="1308" t="b">
        <v>1</v>
      </c>
      <c r="AP12" s="1308" t="b">
        <v>1</v>
      </c>
      <c r="AQ12" s="1308" t="b">
        <v>1</v>
      </c>
      <c r="AR12" s="1308" t="b">
        <v>0</v>
      </c>
      <c r="AS12" s="1308" t="b">
        <v>1</v>
      </c>
      <c r="AT12" s="1308" t="b">
        <v>1</v>
      </c>
      <c r="AU12" s="1308" t="b">
        <v>1</v>
      </c>
      <c r="AV12" s="1308" t="b">
        <v>1</v>
      </c>
      <c r="AW12" s="1308" t="b">
        <v>1</v>
      </c>
      <c r="AX12" s="1191"/>
      <c r="AY12">
        <f t="shared" si="3"/>
        <v>0.4</v>
      </c>
      <c r="AZ12" s="1191"/>
      <c r="BA12" s="1191"/>
      <c r="BB12" s="1191"/>
      <c r="BC12" s="1191"/>
      <c r="BD12" s="1191"/>
      <c r="BE12" s="1191"/>
      <c r="BF12" s="1191"/>
      <c r="BG12" s="1191"/>
      <c r="BH12" s="1191"/>
      <c r="BI12" s="1191"/>
      <c r="BJ12" s="1191"/>
      <c r="BK12" s="1191"/>
      <c r="BL12" s="1191"/>
      <c r="BM12" s="1191"/>
      <c r="BN12" s="1191"/>
      <c r="BO12" s="1191"/>
      <c r="BP12" s="1191"/>
      <c r="BQ12" s="1191"/>
      <c r="BR12" s="1191"/>
      <c r="BS12" s="1191"/>
      <c r="BT12" s="1191"/>
      <c r="BU12" s="1191"/>
      <c r="BV12" s="1191"/>
      <c r="BW12" s="1191"/>
      <c r="BX12" s="1191"/>
      <c r="BY12" s="1191"/>
      <c r="BZ12" s="1191"/>
      <c r="CA12" s="1191"/>
      <c r="CB12" s="1191"/>
      <c r="CC12" s="1191"/>
      <c r="CD12" s="1191"/>
      <c r="CE12" s="1191"/>
      <c r="CF12" s="1191"/>
      <c r="CG12" s="1191"/>
      <c r="CH12" s="1191"/>
      <c r="CI12" s="1191"/>
      <c r="CJ12" s="1191"/>
      <c r="CK12" s="1191"/>
      <c r="CL12" s="1191"/>
      <c r="CM12" s="1191"/>
      <c r="CN12" s="1191"/>
      <c r="CO12" s="1191"/>
      <c r="CP12" s="1191"/>
      <c r="CQ12" s="1191"/>
      <c r="CR12" s="1191"/>
      <c r="CS12" s="1191"/>
      <c r="CT12" s="1191"/>
      <c r="CU12" s="1191"/>
      <c r="CV12" s="1191"/>
      <c r="CW12" s="1191"/>
      <c r="CX12" s="1191"/>
      <c r="CY12" s="1191"/>
      <c r="CZ12" s="1191"/>
      <c r="DA12" s="1191"/>
      <c r="DB12" s="1191"/>
      <c r="DC12" s="1191"/>
      <c r="DD12" s="1191"/>
      <c r="DE12" s="1191"/>
      <c r="DF12" s="1191"/>
      <c r="DG12" s="1191"/>
      <c r="DH12" s="1191"/>
      <c r="DI12" s="1191"/>
      <c r="DJ12" s="1191"/>
      <c r="DK12" s="1191"/>
      <c r="DL12" s="1191"/>
      <c r="DM12" s="1191"/>
      <c r="DN12" s="1191"/>
      <c r="DO12" s="1191"/>
      <c r="DP12" s="1191"/>
      <c r="DQ12" s="1191"/>
      <c r="DR12" s="1191"/>
      <c r="DS12" s="1191"/>
      <c r="DT12" s="1191"/>
      <c r="DU12" s="1191"/>
      <c r="DV12" s="1191"/>
      <c r="DW12" s="1191"/>
      <c r="DX12" s="1191"/>
      <c r="DY12" s="1191"/>
      <c r="DZ12" s="1191"/>
      <c r="EA12" s="1191"/>
      <c r="EB12" s="1191"/>
      <c r="EC12" s="1191"/>
      <c r="ED12" s="1191"/>
      <c r="EE12" s="1191"/>
      <c r="EF12" s="1191"/>
      <c r="EG12" s="1191"/>
      <c r="EH12" s="1191"/>
      <c r="EI12" s="1191"/>
      <c r="EJ12" s="1191"/>
      <c r="EK12" s="1191"/>
      <c r="EL12" s="1191"/>
      <c r="EM12" s="1191"/>
      <c r="EN12" s="1191"/>
      <c r="EO12" s="1191"/>
      <c r="EP12" s="1191"/>
      <c r="EQ12" s="1191"/>
      <c r="ER12" s="1191"/>
      <c r="ES12" s="1191"/>
      <c r="ET12" s="1191"/>
      <c r="EU12" s="1191"/>
      <c r="EV12" s="1191"/>
      <c r="EW12" s="1191"/>
      <c r="EX12" s="1191"/>
      <c r="EY12" s="1191"/>
      <c r="EZ12" s="1191"/>
      <c r="FA12" s="1191"/>
      <c r="FB12" s="1191"/>
      <c r="FC12" s="1191"/>
      <c r="FD12" s="1191"/>
      <c r="FE12" s="1191"/>
      <c r="FF12" s="1191"/>
      <c r="FG12" s="1191"/>
      <c r="FH12" s="1191"/>
      <c r="FI12" s="1191"/>
      <c r="FJ12" s="1191"/>
      <c r="FK12" s="1191"/>
      <c r="FL12" s="1191"/>
      <c r="FM12" s="1191"/>
      <c r="FN12" s="1191"/>
      <c r="FO12" s="1191"/>
      <c r="FP12" s="1191"/>
      <c r="FQ12" s="1191"/>
      <c r="FR12" s="1191"/>
      <c r="FS12" s="1191"/>
      <c r="FT12" s="1191"/>
      <c r="FU12" s="1191"/>
      <c r="FV12" s="1191"/>
      <c r="FW12" s="1191"/>
      <c r="FX12" s="1191"/>
      <c r="FY12" s="1191"/>
      <c r="FZ12" s="1191"/>
      <c r="GA12" s="1191"/>
      <c r="GB12" s="1191"/>
      <c r="GC12" s="1191"/>
      <c r="GD12" s="1191"/>
      <c r="GE12" s="1191"/>
      <c r="GF12" s="1191"/>
      <c r="GG12" s="1191"/>
      <c r="GH12" s="1191"/>
      <c r="GI12" s="1191"/>
      <c r="GJ12" s="1191"/>
      <c r="GK12" s="1191"/>
      <c r="GL12" s="1191"/>
      <c r="GM12" s="1191"/>
      <c r="GN12" s="1191"/>
      <c r="GO12" s="1191"/>
      <c r="GP12" s="1191"/>
      <c r="GQ12" s="1191"/>
      <c r="GR12" s="1191"/>
      <c r="GS12" s="1191"/>
      <c r="GT12" s="1191"/>
      <c r="GU12" s="1191"/>
      <c r="GV12" s="1191"/>
      <c r="GW12" s="1191"/>
      <c r="GX12" s="1191"/>
      <c r="GY12" s="1191"/>
      <c r="GZ12" s="1191"/>
      <c r="HA12" s="1191"/>
      <c r="HB12" s="1191"/>
      <c r="HC12" s="1191"/>
      <c r="HD12" s="1191"/>
      <c r="HE12" s="1191"/>
      <c r="HF12" s="1191"/>
      <c r="HG12" s="1191"/>
      <c r="HH12" s="1191"/>
      <c r="HI12" s="1191"/>
      <c r="HJ12" s="1191"/>
      <c r="HK12" s="1191"/>
      <c r="HL12" s="1191"/>
      <c r="HM12" s="1191"/>
      <c r="HN12" s="1191"/>
      <c r="HO12" s="1191"/>
      <c r="HP12" s="1191"/>
      <c r="HQ12" s="1191"/>
      <c r="HR12" s="1191"/>
      <c r="HS12" s="1191"/>
      <c r="HT12" s="1191"/>
      <c r="HU12" s="1191"/>
      <c r="HV12" s="1191"/>
      <c r="HW12" s="1191"/>
      <c r="HX12" s="1191"/>
      <c r="HY12" s="1191"/>
      <c r="HZ12" s="1191"/>
      <c r="IA12" s="1191"/>
      <c r="IB12" s="1191"/>
      <c r="IC12" s="1191"/>
      <c r="ID12" s="1191"/>
      <c r="IE12" s="1191"/>
      <c r="IF12" s="1191"/>
    </row>
    <row r="13" spans="1:240" ht="15.75" x14ac:dyDescent="0.2">
      <c r="A13" s="513">
        <v>5</v>
      </c>
      <c r="B13" s="513">
        <v>5</v>
      </c>
      <c r="E13" s="1684"/>
      <c r="F13" s="1775" t="s">
        <v>639</v>
      </c>
      <c r="G13" s="1270"/>
      <c r="H13" s="454">
        <v>5</v>
      </c>
      <c r="I13" s="246"/>
      <c r="J13" s="391"/>
      <c r="K13" s="1640">
        <v>5</v>
      </c>
      <c r="L13" s="246">
        <f>K13*30</f>
        <v>150</v>
      </c>
      <c r="M13" s="247">
        <f>N13+O13+P13</f>
        <v>60</v>
      </c>
      <c r="N13" s="1641">
        <v>45</v>
      </c>
      <c r="O13" s="1641"/>
      <c r="P13" s="1642">
        <v>15</v>
      </c>
      <c r="Q13" s="391">
        <f>L13-M13</f>
        <v>90</v>
      </c>
      <c r="R13" s="248"/>
      <c r="S13" s="249"/>
      <c r="T13" s="1643"/>
      <c r="U13" s="248"/>
      <c r="V13" s="249"/>
      <c r="W13" s="1643"/>
      <c r="X13" s="159">
        <v>4</v>
      </c>
      <c r="Y13" s="566"/>
      <c r="Z13" s="1644"/>
      <c r="AA13" s="562"/>
      <c r="AB13" s="566"/>
      <c r="AC13" s="44"/>
      <c r="AD13" s="1191"/>
      <c r="AE13">
        <v>0.66666666666666663</v>
      </c>
      <c r="AF13" s="1191"/>
      <c r="AG13" s="1191"/>
      <c r="AH13" s="1191"/>
      <c r="AI13" s="1191"/>
      <c r="AJ13" s="1191"/>
      <c r="AK13" s="1191"/>
      <c r="AL13" s="1308" t="b">
        <v>1</v>
      </c>
      <c r="AM13" s="1308" t="b">
        <v>1</v>
      </c>
      <c r="AN13" s="1308" t="b">
        <v>1</v>
      </c>
      <c r="AO13" s="1308" t="b">
        <v>1</v>
      </c>
      <c r="AP13" s="1308" t="b">
        <v>1</v>
      </c>
      <c r="AQ13" s="1308" t="b">
        <v>1</v>
      </c>
      <c r="AR13" s="1308" t="b">
        <v>0</v>
      </c>
      <c r="AS13" s="1308" t="b">
        <v>1</v>
      </c>
      <c r="AT13" s="1308" t="b">
        <v>1</v>
      </c>
      <c r="AU13" s="1308" t="b">
        <v>1</v>
      </c>
      <c r="AV13" s="1308" t="b">
        <v>1</v>
      </c>
      <c r="AW13" s="1308" t="b">
        <v>1</v>
      </c>
      <c r="AX13" s="1191"/>
      <c r="AY13">
        <f t="shared" si="3"/>
        <v>0.4</v>
      </c>
      <c r="AZ13" s="1191"/>
      <c r="BA13" s="1191"/>
      <c r="BB13" s="1191"/>
      <c r="BC13" s="1191"/>
      <c r="BD13" s="1191"/>
      <c r="BE13" s="1191"/>
      <c r="BF13" s="1191"/>
      <c r="BG13" s="1191"/>
      <c r="BH13" s="1191"/>
      <c r="BI13" s="1191"/>
      <c r="BJ13" s="1191"/>
      <c r="BK13" s="1191"/>
      <c r="BL13" s="1191"/>
      <c r="BM13" s="1191"/>
      <c r="BN13" s="1191"/>
      <c r="BO13" s="1191"/>
      <c r="BP13" s="1191"/>
      <c r="BQ13" s="1191"/>
      <c r="BR13" s="1191"/>
      <c r="BS13" s="1191"/>
      <c r="BT13" s="1191"/>
      <c r="BU13" s="1191"/>
      <c r="BV13" s="1191"/>
      <c r="BW13" s="1191"/>
      <c r="BX13" s="1191"/>
      <c r="BY13" s="1191"/>
      <c r="BZ13" s="1191"/>
      <c r="CA13" s="1191"/>
      <c r="CB13" s="1191"/>
      <c r="CC13" s="1191"/>
      <c r="CD13" s="1191"/>
      <c r="CE13" s="1191"/>
      <c r="CF13" s="1191"/>
      <c r="CG13" s="1191"/>
      <c r="CH13" s="1191"/>
      <c r="CI13" s="1191"/>
      <c r="CJ13" s="1191"/>
      <c r="CK13" s="1191"/>
      <c r="CL13" s="1191"/>
      <c r="CM13" s="1191"/>
      <c r="CN13" s="1191"/>
      <c r="CO13" s="1191"/>
      <c r="CP13" s="1191"/>
      <c r="CQ13" s="1191"/>
      <c r="CR13" s="1191"/>
      <c r="CS13" s="1191"/>
      <c r="CT13" s="1191"/>
      <c r="CU13" s="1191"/>
      <c r="CV13" s="1191"/>
      <c r="CW13" s="1191"/>
      <c r="CX13" s="1191"/>
      <c r="CY13" s="1191"/>
      <c r="CZ13" s="1191"/>
      <c r="DA13" s="1191"/>
      <c r="DB13" s="1191"/>
      <c r="DC13" s="1191"/>
      <c r="DD13" s="1191"/>
      <c r="DE13" s="1191"/>
      <c r="DF13" s="1191"/>
      <c r="DG13" s="1191"/>
      <c r="DH13" s="1191"/>
      <c r="DI13" s="1191"/>
      <c r="DJ13" s="1191"/>
      <c r="DK13" s="1191"/>
      <c r="DL13" s="1191"/>
      <c r="DM13" s="1191"/>
      <c r="DN13" s="1191"/>
      <c r="DO13" s="1191"/>
      <c r="DP13" s="1191"/>
      <c r="DQ13" s="1191"/>
      <c r="DR13" s="1191"/>
      <c r="DS13" s="1191"/>
      <c r="DT13" s="1191"/>
      <c r="DU13" s="1191"/>
      <c r="DV13" s="1191"/>
      <c r="DW13" s="1191"/>
      <c r="DX13" s="1191"/>
      <c r="DY13" s="1191"/>
      <c r="DZ13" s="1191"/>
      <c r="EA13" s="1191"/>
      <c r="EB13" s="1191"/>
      <c r="EC13" s="1191"/>
      <c r="ED13" s="1191"/>
      <c r="EE13" s="1191"/>
      <c r="EF13" s="1191"/>
      <c r="EG13" s="1191"/>
      <c r="EH13" s="1191"/>
      <c r="EI13" s="1191"/>
      <c r="EJ13" s="1191"/>
      <c r="EK13" s="1191"/>
      <c r="EL13" s="1191"/>
      <c r="EM13" s="1191"/>
      <c r="EN13" s="1191"/>
      <c r="EO13" s="1191"/>
      <c r="EP13" s="1191"/>
      <c r="EQ13" s="1191"/>
      <c r="ER13" s="1191"/>
      <c r="ES13" s="1191"/>
      <c r="ET13" s="1191"/>
      <c r="EU13" s="1191"/>
      <c r="EV13" s="1191"/>
      <c r="EW13" s="1191"/>
      <c r="EX13" s="1191"/>
      <c r="EY13" s="1191"/>
      <c r="EZ13" s="1191"/>
      <c r="FA13" s="1191"/>
      <c r="FB13" s="1191"/>
      <c r="FC13" s="1191"/>
      <c r="FD13" s="1191"/>
      <c r="FE13" s="1191"/>
      <c r="FF13" s="1191"/>
      <c r="FG13" s="1191"/>
      <c r="FH13" s="1191"/>
      <c r="FI13" s="1191"/>
      <c r="FJ13" s="1191"/>
      <c r="FK13" s="1191"/>
      <c r="FL13" s="1191"/>
      <c r="FM13" s="1191"/>
      <c r="FN13" s="1191"/>
      <c r="FO13" s="1191"/>
      <c r="FP13" s="1191"/>
      <c r="FQ13" s="1191"/>
      <c r="FR13" s="1191"/>
      <c r="FS13" s="1191"/>
      <c r="FT13" s="1191"/>
      <c r="FU13" s="1191"/>
      <c r="FV13" s="1191"/>
      <c r="FW13" s="1191"/>
      <c r="FX13" s="1191"/>
      <c r="FY13" s="1191"/>
      <c r="FZ13" s="1191"/>
      <c r="GA13" s="1191"/>
      <c r="GB13" s="1191"/>
      <c r="GC13" s="1191"/>
      <c r="GD13" s="1191"/>
      <c r="GE13" s="1191"/>
      <c r="GF13" s="1191"/>
      <c r="GG13" s="1191"/>
      <c r="GH13" s="1191"/>
      <c r="GI13" s="1191"/>
      <c r="GJ13" s="1191"/>
      <c r="GK13" s="1191"/>
      <c r="GL13" s="1191"/>
      <c r="GM13" s="1191"/>
      <c r="GN13" s="1191"/>
      <c r="GO13" s="1191"/>
      <c r="GP13" s="1191"/>
      <c r="GQ13" s="1191"/>
      <c r="GR13" s="1191"/>
      <c r="GS13" s="1191"/>
      <c r="GT13" s="1191"/>
      <c r="GU13" s="1191"/>
      <c r="GV13" s="1191"/>
      <c r="GW13" s="1191"/>
      <c r="GX13" s="1191"/>
      <c r="GY13" s="1191"/>
      <c r="GZ13" s="1191"/>
      <c r="HA13" s="1191"/>
      <c r="HB13" s="1191"/>
      <c r="HC13" s="1191"/>
      <c r="HD13" s="1191"/>
      <c r="HE13" s="1191"/>
      <c r="HF13" s="1191"/>
      <c r="HG13" s="1191"/>
      <c r="HH13" s="1191"/>
      <c r="HI13" s="1191"/>
      <c r="HJ13" s="1191"/>
      <c r="HK13" s="1191"/>
      <c r="HL13" s="1191"/>
      <c r="HM13" s="1191"/>
      <c r="HN13" s="1191"/>
      <c r="HO13" s="1191"/>
      <c r="HP13" s="1191"/>
      <c r="HQ13" s="1191"/>
      <c r="HR13" s="1191"/>
      <c r="HS13" s="1191"/>
      <c r="HT13" s="1191"/>
      <c r="HU13" s="1191"/>
      <c r="HV13" s="1191"/>
      <c r="HW13" s="1191"/>
      <c r="HX13" s="1191"/>
      <c r="HY13" s="1191"/>
      <c r="HZ13" s="1191"/>
      <c r="IA13" s="1191"/>
      <c r="IB13" s="1191"/>
      <c r="IC13" s="1191"/>
      <c r="ID13" s="1191"/>
      <c r="IE13" s="1191"/>
      <c r="IF13" s="1191"/>
    </row>
    <row r="14" spans="1:240" ht="15.75" x14ac:dyDescent="0.2">
      <c r="C14" s="513">
        <v>2</v>
      </c>
      <c r="D14" s="513">
        <v>2</v>
      </c>
      <c r="E14" s="1685"/>
      <c r="F14" s="1776" t="s">
        <v>180</v>
      </c>
      <c r="G14" s="1235"/>
      <c r="H14" s="1244" t="s">
        <v>547</v>
      </c>
      <c r="I14" s="80"/>
      <c r="J14" s="82"/>
      <c r="K14" s="1640">
        <v>5</v>
      </c>
      <c r="L14" s="80">
        <f>PRODUCT(K14,30)</f>
        <v>150</v>
      </c>
      <c r="M14" s="247">
        <f>N14+O14+P14</f>
        <v>60</v>
      </c>
      <c r="N14" s="1641">
        <v>45</v>
      </c>
      <c r="O14" s="1641"/>
      <c r="P14" s="1642">
        <v>15</v>
      </c>
      <c r="Q14" s="82">
        <f>L14-M14</f>
        <v>90</v>
      </c>
      <c r="R14" s="177"/>
      <c r="S14" s="175"/>
      <c r="T14" s="1550"/>
      <c r="U14" s="177"/>
      <c r="V14" s="175"/>
      <c r="W14" s="1550"/>
      <c r="X14" s="159">
        <v>4</v>
      </c>
      <c r="Y14" s="175"/>
      <c r="Z14" s="1550"/>
      <c r="AA14" s="159"/>
      <c r="AB14" s="156"/>
      <c r="AC14" s="470"/>
      <c r="AD14" s="1233"/>
      <c r="AE14">
        <v>0.46666666666666667</v>
      </c>
      <c r="AF14" s="1233"/>
      <c r="AG14" s="1233"/>
      <c r="AH14" s="1233"/>
      <c r="AI14" s="1233"/>
      <c r="AJ14" s="1233"/>
      <c r="AK14" s="1233"/>
      <c r="AL14" s="1308" t="b">
        <v>1</v>
      </c>
      <c r="AM14" s="1308" t="b">
        <v>1</v>
      </c>
      <c r="AN14" s="1308" t="b">
        <v>1</v>
      </c>
      <c r="AO14" s="1308" t="b">
        <v>1</v>
      </c>
      <c r="AP14" s="1308" t="b">
        <v>1</v>
      </c>
      <c r="AQ14" s="1308" t="b">
        <v>1</v>
      </c>
      <c r="AR14" s="1308" t="b">
        <v>0</v>
      </c>
      <c r="AS14" s="1308" t="b">
        <v>1</v>
      </c>
      <c r="AT14" s="1308" t="b">
        <v>1</v>
      </c>
      <c r="AU14" s="1308" t="b">
        <v>1</v>
      </c>
      <c r="AV14" s="1308" t="b">
        <v>1</v>
      </c>
      <c r="AW14" s="1308" t="b">
        <v>1</v>
      </c>
      <c r="AX14" s="1233"/>
      <c r="AY14">
        <f t="shared" si="3"/>
        <v>0.4</v>
      </c>
      <c r="AZ14" s="1233"/>
      <c r="BA14" s="1233"/>
      <c r="BB14" s="1233"/>
      <c r="BC14" s="1233"/>
      <c r="BD14" s="1233"/>
      <c r="BE14" s="1233"/>
      <c r="BF14" s="1233"/>
      <c r="BG14" s="1233"/>
      <c r="BH14" s="1233"/>
      <c r="BI14" s="1233"/>
      <c r="BJ14" s="1233"/>
      <c r="BK14" s="1233"/>
      <c r="BL14" s="1233"/>
      <c r="BM14" s="1233"/>
      <c r="BN14" s="1233"/>
      <c r="BO14" s="1233"/>
      <c r="BP14" s="1233"/>
      <c r="BQ14" s="1233"/>
      <c r="BR14" s="1233"/>
      <c r="BS14" s="1233"/>
      <c r="BT14" s="1233"/>
      <c r="BU14" s="1233"/>
      <c r="BV14" s="1233"/>
      <c r="BW14" s="1233"/>
      <c r="BX14" s="1233"/>
      <c r="BY14" s="1233"/>
      <c r="BZ14" s="1233"/>
      <c r="CA14" s="1233"/>
      <c r="CB14" s="1233"/>
      <c r="CC14" s="1233"/>
      <c r="CD14" s="1233"/>
      <c r="CE14" s="1233"/>
      <c r="CF14" s="1233"/>
      <c r="CG14" s="1233"/>
      <c r="CH14" s="1233"/>
      <c r="CI14" s="1233"/>
      <c r="CJ14" s="1233"/>
      <c r="CK14" s="1233"/>
      <c r="CL14" s="1233"/>
      <c r="CM14" s="1233"/>
      <c r="CN14" s="1233"/>
      <c r="CO14" s="1233"/>
      <c r="CP14" s="1233"/>
      <c r="CQ14" s="1233"/>
      <c r="CR14" s="1233"/>
      <c r="CS14" s="1233"/>
      <c r="CT14" s="1233"/>
      <c r="CU14" s="1233"/>
      <c r="CV14" s="1233"/>
      <c r="CW14" s="1233"/>
      <c r="CX14" s="1233"/>
      <c r="CY14" s="1233"/>
      <c r="CZ14" s="1233"/>
      <c r="DA14" s="1233"/>
      <c r="DB14" s="1233"/>
      <c r="DC14" s="1233"/>
      <c r="DD14" s="1233"/>
      <c r="DE14" s="1233"/>
      <c r="DF14" s="1233"/>
      <c r="DG14" s="1233"/>
      <c r="DH14" s="1233"/>
      <c r="DI14" s="1233"/>
      <c r="DJ14" s="1233"/>
      <c r="DK14" s="1233"/>
      <c r="DL14" s="1233"/>
      <c r="DM14" s="1233"/>
      <c r="DN14" s="1233"/>
      <c r="DO14" s="1233"/>
      <c r="DP14" s="1233"/>
      <c r="DQ14" s="1233"/>
      <c r="DR14" s="1233"/>
      <c r="DS14" s="1233"/>
      <c r="DT14" s="1233"/>
      <c r="DU14" s="1233"/>
      <c r="DV14" s="1233"/>
      <c r="DW14" s="1233"/>
      <c r="DX14" s="1233"/>
      <c r="DY14" s="1233"/>
      <c r="DZ14" s="1233"/>
      <c r="EA14" s="1233"/>
      <c r="EB14" s="1233"/>
      <c r="EC14" s="1233"/>
      <c r="ED14" s="1233"/>
      <c r="EE14" s="1233"/>
      <c r="EF14" s="1233"/>
      <c r="EG14" s="1233"/>
      <c r="EH14" s="1233"/>
      <c r="EI14" s="1233"/>
      <c r="EJ14" s="1233"/>
      <c r="EK14" s="1233"/>
      <c r="EL14" s="1233"/>
      <c r="EM14" s="1233"/>
      <c r="EN14" s="1233"/>
      <c r="EO14" s="1233"/>
      <c r="EP14" s="1233"/>
      <c r="EQ14" s="1233"/>
      <c r="ER14" s="1233"/>
      <c r="ES14" s="1233"/>
      <c r="ET14" s="1233"/>
      <c r="EU14" s="1233"/>
      <c r="EV14" s="1233"/>
      <c r="EW14" s="1233"/>
      <c r="EX14" s="1233"/>
      <c r="EY14" s="1233"/>
      <c r="EZ14" s="1233"/>
      <c r="FA14" s="1233"/>
      <c r="FB14" s="1233"/>
      <c r="FC14" s="1233"/>
      <c r="FD14" s="1233"/>
      <c r="FE14" s="1233"/>
      <c r="FF14" s="1233"/>
      <c r="FG14" s="1233"/>
      <c r="FH14" s="1233"/>
      <c r="FI14" s="1233"/>
      <c r="FJ14" s="1233"/>
      <c r="FK14" s="1233"/>
      <c r="FL14" s="1233"/>
      <c r="FM14" s="1233"/>
      <c r="FN14" s="1233"/>
      <c r="FO14" s="1233"/>
      <c r="FP14" s="1233"/>
      <c r="FQ14" s="1233"/>
      <c r="FR14" s="1233"/>
      <c r="FS14" s="1233"/>
      <c r="FT14" s="1233"/>
      <c r="FU14" s="1233"/>
      <c r="FV14" s="1233"/>
      <c r="FW14" s="1233"/>
      <c r="FX14" s="1233"/>
      <c r="FY14" s="1233"/>
      <c r="FZ14" s="1233"/>
      <c r="GA14" s="1233"/>
      <c r="GB14" s="1233"/>
      <c r="GC14" s="1233"/>
      <c r="GD14" s="1233"/>
      <c r="GE14" s="1233"/>
      <c r="GF14" s="1233"/>
      <c r="GG14" s="1233"/>
      <c r="GH14" s="1233"/>
      <c r="GI14" s="1233"/>
      <c r="GJ14" s="1233"/>
      <c r="GK14" s="1233"/>
      <c r="GL14" s="1233"/>
      <c r="GM14" s="1233"/>
      <c r="GN14" s="1233"/>
      <c r="GO14" s="1233"/>
      <c r="GP14" s="1233"/>
      <c r="GQ14" s="1233"/>
      <c r="GR14" s="1233"/>
      <c r="GS14" s="1233"/>
      <c r="GT14" s="1233"/>
      <c r="GU14" s="1233"/>
      <c r="GV14" s="1233"/>
      <c r="GW14" s="1233"/>
      <c r="GX14" s="1233"/>
      <c r="GY14" s="1233"/>
      <c r="GZ14" s="1233"/>
      <c r="HA14" s="1233"/>
      <c r="HB14" s="1233"/>
      <c r="HC14" s="1233"/>
      <c r="HD14" s="1233"/>
      <c r="HE14" s="1233"/>
      <c r="HF14" s="1233"/>
      <c r="HG14" s="1233"/>
      <c r="HH14" s="1233"/>
      <c r="HI14" s="1233"/>
      <c r="HJ14" s="1233"/>
      <c r="HK14" s="1233"/>
      <c r="HL14" s="1233"/>
      <c r="HM14" s="1233"/>
      <c r="HN14" s="1233"/>
      <c r="HO14" s="1233"/>
      <c r="HP14" s="1233"/>
      <c r="HQ14" s="1233"/>
      <c r="HR14" s="1233"/>
      <c r="HS14" s="1233"/>
      <c r="HT14" s="1233"/>
      <c r="HU14" s="1233"/>
      <c r="HV14" s="1233"/>
      <c r="HW14" s="1233"/>
      <c r="HX14" s="1233"/>
      <c r="HY14" s="1233"/>
      <c r="HZ14" s="1233"/>
      <c r="IA14" s="1233"/>
      <c r="IB14" s="1233"/>
      <c r="IC14" s="1233"/>
      <c r="ID14" s="1233"/>
      <c r="IE14" s="1233"/>
      <c r="IF14" s="1233"/>
    </row>
    <row r="15" spans="1:240" ht="15.75" x14ac:dyDescent="0.2">
      <c r="C15" s="513">
        <v>3</v>
      </c>
      <c r="D15" s="513">
        <v>3</v>
      </c>
      <c r="E15" s="1685"/>
      <c r="F15" s="1776" t="s">
        <v>659</v>
      </c>
      <c r="G15" s="1713"/>
      <c r="H15" s="1347" t="s">
        <v>547</v>
      </c>
      <c r="I15" s="476"/>
      <c r="J15" s="551"/>
      <c r="K15" s="1640">
        <v>5</v>
      </c>
      <c r="L15" s="80">
        <f>PRODUCT(K15,30)</f>
        <v>150</v>
      </c>
      <c r="M15" s="247">
        <f>N15+O15+P15</f>
        <v>60</v>
      </c>
      <c r="N15" s="1641">
        <v>45</v>
      </c>
      <c r="O15" s="1641"/>
      <c r="P15" s="1642">
        <v>15</v>
      </c>
      <c r="Q15" s="82">
        <f>L15-M15</f>
        <v>90</v>
      </c>
      <c r="R15" s="1714"/>
      <c r="S15" s="1715"/>
      <c r="T15" s="1716"/>
      <c r="U15" s="1714"/>
      <c r="V15" s="1715"/>
      <c r="W15" s="1716"/>
      <c r="X15" s="159">
        <v>4</v>
      </c>
      <c r="Y15" s="1715"/>
      <c r="Z15" s="1716"/>
      <c r="AA15" s="159"/>
      <c r="AB15" s="156"/>
      <c r="AC15" s="470"/>
      <c r="AD15" s="1233"/>
      <c r="AE15" s="1186">
        <v>0.42857142857142855</v>
      </c>
      <c r="AF15" s="1233"/>
      <c r="AG15" s="1233"/>
      <c r="AH15" s="1233"/>
      <c r="AI15" s="1233"/>
      <c r="AJ15" s="1233"/>
      <c r="AK15" s="1233"/>
      <c r="AL15" s="1308" t="b">
        <v>1</v>
      </c>
      <c r="AM15" s="1308" t="b">
        <v>1</v>
      </c>
      <c r="AN15" s="1308" t="b">
        <v>1</v>
      </c>
      <c r="AO15" s="1308" t="b">
        <v>1</v>
      </c>
      <c r="AP15" s="1308" t="b">
        <v>1</v>
      </c>
      <c r="AQ15" s="1308" t="b">
        <v>1</v>
      </c>
      <c r="AR15" s="1308" t="b">
        <v>0</v>
      </c>
      <c r="AS15" s="1308" t="b">
        <v>1</v>
      </c>
      <c r="AT15" s="1308" t="b">
        <v>1</v>
      </c>
      <c r="AU15" s="1308" t="b">
        <v>1</v>
      </c>
      <c r="AV15" s="1308" t="b">
        <v>1</v>
      </c>
      <c r="AW15" s="1308" t="b">
        <v>1</v>
      </c>
      <c r="AX15" s="1233"/>
      <c r="AY15">
        <f t="shared" si="3"/>
        <v>0.4</v>
      </c>
      <c r="AZ15" s="1233"/>
      <c r="BA15" s="1233"/>
      <c r="BB15" s="1233"/>
      <c r="BC15" s="1233"/>
      <c r="BD15" s="1233"/>
      <c r="BE15" s="1233"/>
      <c r="BF15" s="1233"/>
      <c r="BG15" s="1233"/>
      <c r="BH15" s="1233"/>
      <c r="BI15" s="1233"/>
      <c r="BJ15" s="1233"/>
      <c r="BK15" s="1233"/>
      <c r="BL15" s="1233"/>
      <c r="BM15" s="1233"/>
      <c r="BN15" s="1233"/>
      <c r="BO15" s="1233"/>
      <c r="BP15" s="1233"/>
      <c r="BQ15" s="1233"/>
      <c r="BR15" s="1233"/>
      <c r="BS15" s="1233"/>
      <c r="BT15" s="1233"/>
      <c r="BU15" s="1233"/>
      <c r="BV15" s="1233"/>
      <c r="BW15" s="1233"/>
      <c r="BX15" s="1233"/>
      <c r="BY15" s="1233"/>
      <c r="BZ15" s="1233"/>
      <c r="CA15" s="1233"/>
      <c r="CB15" s="1233"/>
      <c r="CC15" s="1233"/>
      <c r="CD15" s="1233"/>
      <c r="CE15" s="1233"/>
      <c r="CF15" s="1233"/>
      <c r="CG15" s="1233"/>
      <c r="CH15" s="1233"/>
      <c r="CI15" s="1233"/>
      <c r="CJ15" s="1233"/>
      <c r="CK15" s="1233"/>
      <c r="CL15" s="1233"/>
      <c r="CM15" s="1233"/>
      <c r="CN15" s="1233"/>
      <c r="CO15" s="1233"/>
      <c r="CP15" s="1233"/>
      <c r="CQ15" s="1233"/>
      <c r="CR15" s="1233"/>
      <c r="CS15" s="1233"/>
      <c r="CT15" s="1233"/>
      <c r="CU15" s="1233"/>
      <c r="CV15" s="1233"/>
      <c r="CW15" s="1233"/>
      <c r="CX15" s="1233"/>
      <c r="CY15" s="1233"/>
      <c r="CZ15" s="1233"/>
      <c r="DA15" s="1233"/>
      <c r="DB15" s="1233"/>
      <c r="DC15" s="1233"/>
      <c r="DD15" s="1233"/>
      <c r="DE15" s="1233"/>
      <c r="DF15" s="1233"/>
      <c r="DG15" s="1233"/>
      <c r="DH15" s="1233"/>
      <c r="DI15" s="1233"/>
      <c r="DJ15" s="1233"/>
      <c r="DK15" s="1233"/>
      <c r="DL15" s="1233"/>
      <c r="DM15" s="1233"/>
      <c r="DN15" s="1233"/>
      <c r="DO15" s="1233"/>
      <c r="DP15" s="1233"/>
      <c r="DQ15" s="1233"/>
      <c r="DR15" s="1233"/>
      <c r="DS15" s="1233"/>
      <c r="DT15" s="1233"/>
      <c r="DU15" s="1233"/>
      <c r="DV15" s="1233"/>
      <c r="DW15" s="1233"/>
      <c r="DX15" s="1233"/>
      <c r="DY15" s="1233"/>
      <c r="DZ15" s="1233"/>
      <c r="EA15" s="1233"/>
      <c r="EB15" s="1233"/>
      <c r="EC15" s="1233"/>
      <c r="ED15" s="1233"/>
      <c r="EE15" s="1233"/>
      <c r="EF15" s="1233"/>
      <c r="EG15" s="1233"/>
      <c r="EH15" s="1233"/>
      <c r="EI15" s="1233"/>
      <c r="EJ15" s="1233"/>
      <c r="EK15" s="1233"/>
      <c r="EL15" s="1233"/>
      <c r="EM15" s="1233"/>
      <c r="EN15" s="1233"/>
      <c r="EO15" s="1233"/>
      <c r="EP15" s="1233"/>
      <c r="EQ15" s="1233"/>
      <c r="ER15" s="1233"/>
      <c r="ES15" s="1233"/>
      <c r="ET15" s="1233"/>
      <c r="EU15" s="1233"/>
      <c r="EV15" s="1233"/>
      <c r="EW15" s="1233"/>
      <c r="EX15" s="1233"/>
      <c r="EY15" s="1233"/>
      <c r="EZ15" s="1233"/>
      <c r="FA15" s="1233"/>
      <c r="FB15" s="1233"/>
      <c r="FC15" s="1233"/>
      <c r="FD15" s="1233"/>
      <c r="FE15" s="1233"/>
      <c r="FF15" s="1233"/>
      <c r="FG15" s="1233"/>
      <c r="FH15" s="1233"/>
      <c r="FI15" s="1233"/>
      <c r="FJ15" s="1233"/>
      <c r="FK15" s="1233"/>
      <c r="FL15" s="1233"/>
      <c r="FM15" s="1233"/>
      <c r="FN15" s="1233"/>
      <c r="FO15" s="1233"/>
      <c r="FP15" s="1233"/>
      <c r="FQ15" s="1233"/>
      <c r="FR15" s="1233"/>
      <c r="FS15" s="1233"/>
      <c r="FT15" s="1233"/>
      <c r="FU15" s="1233"/>
      <c r="FV15" s="1233"/>
      <c r="FW15" s="1233"/>
      <c r="FX15" s="1233"/>
      <c r="FY15" s="1233"/>
      <c r="FZ15" s="1233"/>
      <c r="GA15" s="1233"/>
      <c r="GB15" s="1233"/>
      <c r="GC15" s="1233"/>
      <c r="GD15" s="1233"/>
      <c r="GE15" s="1233"/>
      <c r="GF15" s="1233"/>
      <c r="GG15" s="1233"/>
      <c r="GH15" s="1233"/>
      <c r="GI15" s="1233"/>
      <c r="GJ15" s="1233"/>
      <c r="GK15" s="1233"/>
      <c r="GL15" s="1233"/>
      <c r="GM15" s="1233"/>
      <c r="GN15" s="1233"/>
      <c r="GO15" s="1233"/>
      <c r="GP15" s="1233"/>
      <c r="GQ15" s="1233"/>
      <c r="GR15" s="1233"/>
      <c r="GS15" s="1233"/>
      <c r="GT15" s="1233"/>
      <c r="GU15" s="1233"/>
      <c r="GV15" s="1233"/>
      <c r="GW15" s="1233"/>
      <c r="GX15" s="1233"/>
      <c r="GY15" s="1233"/>
      <c r="GZ15" s="1233"/>
      <c r="HA15" s="1233"/>
      <c r="HB15" s="1233"/>
      <c r="HC15" s="1233"/>
      <c r="HD15" s="1233"/>
      <c r="HE15" s="1233"/>
      <c r="HF15" s="1233"/>
      <c r="HG15" s="1233"/>
      <c r="HH15" s="1233"/>
      <c r="HI15" s="1233"/>
      <c r="HJ15" s="1233"/>
      <c r="HK15" s="1233"/>
      <c r="HL15" s="1233"/>
      <c r="HM15" s="1233"/>
      <c r="HN15" s="1233"/>
      <c r="HO15" s="1233"/>
      <c r="HP15" s="1233"/>
      <c r="HQ15" s="1233"/>
      <c r="HR15" s="1233"/>
      <c r="HS15" s="1233"/>
      <c r="HT15" s="1233"/>
      <c r="HU15" s="1233"/>
      <c r="HV15" s="1233"/>
      <c r="HW15" s="1233"/>
      <c r="HX15" s="1233"/>
      <c r="HY15" s="1233"/>
      <c r="HZ15" s="1233"/>
      <c r="IA15" s="1233"/>
      <c r="IB15" s="1233"/>
      <c r="IC15" s="1233"/>
      <c r="ID15" s="1233"/>
      <c r="IE15" s="1233"/>
      <c r="IF15" s="1233"/>
    </row>
    <row r="16" spans="1:240" ht="15.75" x14ac:dyDescent="0.2">
      <c r="C16" s="513">
        <v>4</v>
      </c>
      <c r="D16" s="513">
        <v>4</v>
      </c>
      <c r="E16" s="1685"/>
      <c r="F16" s="1717" t="s">
        <v>591</v>
      </c>
      <c r="G16" s="1494"/>
      <c r="H16" s="476">
        <v>5</v>
      </c>
      <c r="I16" s="476"/>
      <c r="J16" s="551"/>
      <c r="K16" s="1349">
        <v>5</v>
      </c>
      <c r="L16" s="476">
        <f>K16*30</f>
        <v>150</v>
      </c>
      <c r="M16" s="549">
        <f>N16+O16+P16</f>
        <v>60</v>
      </c>
      <c r="N16" s="476">
        <v>45</v>
      </c>
      <c r="O16" s="476"/>
      <c r="P16" s="476">
        <v>15</v>
      </c>
      <c r="Q16" s="87">
        <f>L16-M16</f>
        <v>90</v>
      </c>
      <c r="R16" s="1556"/>
      <c r="S16" s="1557"/>
      <c r="T16" s="1558"/>
      <c r="U16" s="1556"/>
      <c r="V16" s="1557"/>
      <c r="W16" s="1558"/>
      <c r="X16" s="159">
        <v>4</v>
      </c>
      <c r="Y16" s="1559"/>
      <c r="Z16" s="1560"/>
      <c r="AA16" s="1595"/>
      <c r="AB16" s="1596"/>
      <c r="AC16" s="262"/>
      <c r="AD16" s="1191"/>
      <c r="AE16">
        <v>0.5</v>
      </c>
      <c r="AF16" s="1191"/>
      <c r="AG16" s="1191"/>
      <c r="AH16" s="1191"/>
      <c r="AI16" s="1191"/>
      <c r="AJ16" s="1191"/>
      <c r="AK16" s="1191"/>
      <c r="AL16" s="1308" t="b">
        <v>1</v>
      </c>
      <c r="AM16" s="1308" t="b">
        <v>1</v>
      </c>
      <c r="AN16" s="1308" t="b">
        <v>1</v>
      </c>
      <c r="AO16" s="1308" t="b">
        <v>1</v>
      </c>
      <c r="AP16" s="1308" t="b">
        <v>1</v>
      </c>
      <c r="AQ16" s="1308" t="b">
        <v>1</v>
      </c>
      <c r="AR16" s="1308" t="b">
        <v>0</v>
      </c>
      <c r="AS16" s="1308" t="b">
        <v>1</v>
      </c>
      <c r="AT16" s="1308" t="b">
        <v>1</v>
      </c>
      <c r="AU16" s="1308" t="b">
        <v>1</v>
      </c>
      <c r="AV16" s="1308" t="b">
        <v>1</v>
      </c>
      <c r="AW16" s="1308" t="b">
        <v>1</v>
      </c>
      <c r="AX16" s="1191"/>
      <c r="AY16">
        <f t="shared" si="3"/>
        <v>0.4</v>
      </c>
      <c r="AZ16" s="1191"/>
      <c r="BA16" s="1191"/>
      <c r="BB16" s="1191"/>
      <c r="BC16" s="1191"/>
      <c r="BD16" s="1191"/>
      <c r="BE16" s="1191"/>
      <c r="BF16" s="1191"/>
      <c r="BG16" s="1191"/>
      <c r="BH16" s="1191"/>
      <c r="BI16" s="1191"/>
      <c r="BJ16" s="1191"/>
      <c r="BK16" s="1191"/>
      <c r="BL16" s="1191"/>
      <c r="BM16" s="1191"/>
      <c r="BN16" s="1191"/>
      <c r="BO16" s="1191"/>
      <c r="BP16" s="1191"/>
      <c r="BQ16" s="1191"/>
      <c r="BR16" s="1191"/>
      <c r="BS16" s="1191"/>
      <c r="BT16" s="1191"/>
      <c r="BU16" s="1191"/>
      <c r="BV16" s="1191"/>
      <c r="BW16" s="1191"/>
      <c r="BX16" s="1191"/>
      <c r="BY16" s="1191"/>
      <c r="BZ16" s="1191"/>
      <c r="CA16" s="1191"/>
      <c r="CB16" s="1191"/>
      <c r="CC16" s="1191"/>
      <c r="CD16" s="1191"/>
      <c r="CE16" s="1191"/>
      <c r="CF16" s="1191"/>
      <c r="CG16" s="1191"/>
      <c r="CH16" s="1191"/>
      <c r="CI16" s="1191"/>
      <c r="CJ16" s="1191"/>
      <c r="CK16" s="1191"/>
      <c r="CL16" s="1191"/>
      <c r="CM16" s="1191"/>
      <c r="CN16" s="1191"/>
      <c r="CO16" s="1191"/>
      <c r="CP16" s="1191"/>
      <c r="CQ16" s="1191"/>
      <c r="CR16" s="1191"/>
      <c r="CS16" s="1191"/>
      <c r="CT16" s="1191"/>
      <c r="CU16" s="1191"/>
      <c r="CV16" s="1191"/>
      <c r="CW16" s="1191"/>
      <c r="CX16" s="1191"/>
      <c r="CY16" s="1191"/>
      <c r="CZ16" s="1191"/>
      <c r="DA16" s="1191"/>
      <c r="DB16" s="1191"/>
      <c r="DC16" s="1191"/>
      <c r="DD16" s="1191"/>
      <c r="DE16" s="1191"/>
      <c r="DF16" s="1191"/>
      <c r="DG16" s="1191"/>
      <c r="DH16" s="1191"/>
      <c r="DI16" s="1191"/>
      <c r="DJ16" s="1191"/>
      <c r="DK16" s="1191"/>
      <c r="DL16" s="1191"/>
      <c r="DM16" s="1191"/>
      <c r="DN16" s="1191"/>
      <c r="DO16" s="1191"/>
      <c r="DP16" s="1191"/>
      <c r="DQ16" s="1191"/>
      <c r="DR16" s="1191"/>
      <c r="DS16" s="1191"/>
      <c r="DT16" s="1191"/>
      <c r="DU16" s="1191"/>
      <c r="DV16" s="1191"/>
      <c r="DW16" s="1191"/>
      <c r="DX16" s="1191"/>
      <c r="DY16" s="1191"/>
      <c r="DZ16" s="1191"/>
      <c r="EA16" s="1191"/>
      <c r="EB16" s="1191"/>
      <c r="EC16" s="1191"/>
      <c r="ED16" s="1191"/>
      <c r="EE16" s="1191"/>
      <c r="EF16" s="1191"/>
      <c r="EG16" s="1191"/>
      <c r="EH16" s="1191"/>
      <c r="EI16" s="1191"/>
      <c r="EJ16" s="1191"/>
      <c r="EK16" s="1191"/>
      <c r="EL16" s="1191"/>
      <c r="EM16" s="1191"/>
      <c r="EN16" s="1191"/>
      <c r="EO16" s="1191"/>
      <c r="EP16" s="1191"/>
      <c r="EQ16" s="1191"/>
      <c r="ER16" s="1191"/>
      <c r="ES16" s="1191"/>
      <c r="ET16" s="1191"/>
      <c r="EU16" s="1191"/>
      <c r="EV16" s="1191"/>
      <c r="EW16" s="1191"/>
      <c r="EX16" s="1191"/>
      <c r="EY16" s="1191"/>
      <c r="EZ16" s="1191"/>
      <c r="FA16" s="1191"/>
      <c r="FB16" s="1191"/>
      <c r="FC16" s="1191"/>
      <c r="FD16" s="1191"/>
      <c r="FE16" s="1191"/>
      <c r="FF16" s="1191"/>
      <c r="FG16" s="1191"/>
      <c r="FH16" s="1191"/>
      <c r="FI16" s="1191"/>
      <c r="FJ16" s="1191"/>
      <c r="FK16" s="1191"/>
      <c r="FL16" s="1191"/>
      <c r="FM16" s="1191"/>
      <c r="FN16" s="1191"/>
      <c r="FO16" s="1191"/>
      <c r="FP16" s="1191"/>
      <c r="FQ16" s="1191"/>
      <c r="FR16" s="1191"/>
      <c r="FS16" s="1191"/>
      <c r="FT16" s="1191"/>
      <c r="FU16" s="1191"/>
      <c r="FV16" s="1191"/>
      <c r="FW16" s="1191"/>
      <c r="FX16" s="1191"/>
      <c r="FY16" s="1191"/>
      <c r="FZ16" s="1191"/>
      <c r="GA16" s="1191"/>
      <c r="GB16" s="1191"/>
      <c r="GC16" s="1191"/>
      <c r="GD16" s="1191"/>
      <c r="GE16" s="1191"/>
      <c r="GF16" s="1191"/>
      <c r="GG16" s="1191"/>
      <c r="GH16" s="1191"/>
      <c r="GI16" s="1191"/>
      <c r="GJ16" s="1191"/>
      <c r="GK16" s="1191"/>
      <c r="GL16" s="1191"/>
      <c r="GM16" s="1191"/>
      <c r="GN16" s="1191"/>
      <c r="GO16" s="1191"/>
      <c r="GP16" s="1191"/>
      <c r="GQ16" s="1191"/>
      <c r="GR16" s="1191"/>
      <c r="GS16" s="1191"/>
      <c r="GT16" s="1191"/>
      <c r="GU16" s="1191"/>
      <c r="GV16" s="1191"/>
      <c r="GW16" s="1191"/>
      <c r="GX16" s="1191"/>
      <c r="GY16" s="1191"/>
      <c r="GZ16" s="1191"/>
      <c r="HA16" s="1191"/>
      <c r="HB16" s="1191"/>
      <c r="HC16" s="1191"/>
      <c r="HD16" s="1191"/>
      <c r="HE16" s="1191"/>
      <c r="HF16" s="1191"/>
      <c r="HG16" s="1191"/>
      <c r="HH16" s="1191"/>
      <c r="HI16" s="1191"/>
      <c r="HJ16" s="1191"/>
      <c r="HK16" s="1191"/>
      <c r="HL16" s="1191"/>
      <c r="HM16" s="1191"/>
      <c r="HN16" s="1191"/>
      <c r="HO16" s="1191"/>
      <c r="HP16" s="1191"/>
      <c r="HQ16" s="1191"/>
      <c r="HR16" s="1191"/>
      <c r="HS16" s="1191"/>
      <c r="HT16" s="1191"/>
      <c r="HU16" s="1191"/>
      <c r="HV16" s="1191"/>
      <c r="HW16" s="1191"/>
      <c r="HX16" s="1191"/>
      <c r="HY16" s="1191"/>
      <c r="HZ16" s="1191"/>
      <c r="IA16" s="1191"/>
      <c r="IB16" s="1191"/>
      <c r="IC16" s="1191"/>
      <c r="ID16" s="1191"/>
      <c r="IE16" s="1191"/>
      <c r="IF16" s="1191"/>
    </row>
    <row r="17" spans="1:240" ht="15.75" x14ac:dyDescent="0.2">
      <c r="C17" s="513">
        <v>6</v>
      </c>
      <c r="D17" s="513">
        <v>6</v>
      </c>
      <c r="E17" s="1593"/>
      <c r="F17" s="1649" t="s">
        <v>501</v>
      </c>
      <c r="G17" s="1604"/>
      <c r="H17" s="1602">
        <v>5</v>
      </c>
      <c r="I17" s="1599"/>
      <c r="J17" s="1603"/>
      <c r="K17" s="1349">
        <v>5</v>
      </c>
      <c r="L17" s="476">
        <f>K17*30</f>
        <v>150</v>
      </c>
      <c r="M17" s="1602"/>
      <c r="N17" s="1602"/>
      <c r="O17" s="1602"/>
      <c r="P17" s="1602"/>
      <c r="Q17" s="1603"/>
      <c r="R17" s="1595"/>
      <c r="S17" s="1596"/>
      <c r="T17" s="1601"/>
      <c r="U17" s="1595"/>
      <c r="V17" s="1596"/>
      <c r="W17" s="1601"/>
      <c r="X17" s="159">
        <v>4</v>
      </c>
      <c r="Y17" s="1596"/>
      <c r="Z17" s="1601"/>
      <c r="AA17" s="1595"/>
      <c r="AB17" s="1596"/>
      <c r="AC17" s="1774"/>
      <c r="AD17" s="1233"/>
      <c r="AE17" s="1186"/>
      <c r="AF17" s="1233"/>
      <c r="AG17" s="1233"/>
      <c r="AH17" s="1233"/>
      <c r="AI17" s="1233"/>
      <c r="AJ17" s="1233"/>
      <c r="AK17" s="1233"/>
      <c r="AL17" s="1308" t="b">
        <v>1</v>
      </c>
      <c r="AM17" s="1308" t="b">
        <v>1</v>
      </c>
      <c r="AN17" s="1308" t="b">
        <v>1</v>
      </c>
      <c r="AO17" s="1308" t="b">
        <v>1</v>
      </c>
      <c r="AP17" s="1308" t="b">
        <v>1</v>
      </c>
      <c r="AQ17" s="1308" t="b">
        <v>1</v>
      </c>
      <c r="AR17" s="1308" t="b">
        <v>0</v>
      </c>
      <c r="AS17" s="1308" t="b">
        <v>1</v>
      </c>
      <c r="AT17" s="1308" t="b">
        <v>1</v>
      </c>
      <c r="AU17" s="1308" t="b">
        <v>1</v>
      </c>
      <c r="AV17" s="1308" t="b">
        <v>1</v>
      </c>
      <c r="AW17" s="1308" t="b">
        <v>1</v>
      </c>
      <c r="AX17" s="1233"/>
      <c r="AY17">
        <f t="shared" si="3"/>
        <v>0</v>
      </c>
      <c r="AZ17" s="1233"/>
      <c r="BA17" s="1233"/>
      <c r="BB17" s="1233"/>
      <c r="BC17" s="1233"/>
      <c r="BD17" s="1233"/>
      <c r="BE17" s="1233"/>
      <c r="BF17" s="1233"/>
      <c r="BG17" s="1233"/>
      <c r="BH17" s="1233"/>
      <c r="BI17" s="1233"/>
      <c r="BJ17" s="1233"/>
      <c r="BK17" s="1233"/>
      <c r="BL17" s="1233"/>
      <c r="BM17" s="1233"/>
      <c r="BN17" s="1233"/>
      <c r="BO17" s="1233"/>
      <c r="BP17" s="1233"/>
      <c r="BQ17" s="1233"/>
      <c r="BR17" s="1233"/>
      <c r="BS17" s="1233"/>
      <c r="BT17" s="1233"/>
      <c r="BU17" s="1233"/>
      <c r="BV17" s="1233"/>
      <c r="BW17" s="1233"/>
      <c r="BX17" s="1233"/>
      <c r="BY17" s="1233"/>
      <c r="BZ17" s="1233"/>
      <c r="CA17" s="1233"/>
      <c r="CB17" s="1233"/>
      <c r="CC17" s="1233"/>
      <c r="CD17" s="1233"/>
      <c r="CE17" s="1233"/>
      <c r="CF17" s="1233"/>
      <c r="CG17" s="1233"/>
      <c r="CH17" s="1233"/>
      <c r="CI17" s="1233"/>
      <c r="CJ17" s="1233"/>
      <c r="CK17" s="1233"/>
      <c r="CL17" s="1233"/>
      <c r="CM17" s="1233"/>
      <c r="CN17" s="1233"/>
      <c r="CO17" s="1233"/>
      <c r="CP17" s="1233"/>
      <c r="CQ17" s="1233"/>
      <c r="CR17" s="1233"/>
      <c r="CS17" s="1233"/>
      <c r="CT17" s="1233"/>
      <c r="CU17" s="1233"/>
      <c r="CV17" s="1233"/>
      <c r="CW17" s="1233"/>
      <c r="CX17" s="1233"/>
      <c r="CY17" s="1233"/>
      <c r="CZ17" s="1233"/>
      <c r="DA17" s="1233"/>
      <c r="DB17" s="1233"/>
      <c r="DC17" s="1233"/>
      <c r="DD17" s="1233"/>
      <c r="DE17" s="1233"/>
      <c r="DF17" s="1233"/>
      <c r="DG17" s="1233"/>
      <c r="DH17" s="1233"/>
      <c r="DI17" s="1233"/>
      <c r="DJ17" s="1233"/>
      <c r="DK17" s="1233"/>
      <c r="DL17" s="1233"/>
      <c r="DM17" s="1233"/>
      <c r="DN17" s="1233"/>
      <c r="DO17" s="1233"/>
      <c r="DP17" s="1233"/>
      <c r="DQ17" s="1233"/>
      <c r="DR17" s="1233"/>
      <c r="DS17" s="1233"/>
      <c r="DT17" s="1233"/>
      <c r="DU17" s="1233"/>
      <c r="DV17" s="1233"/>
      <c r="DW17" s="1233"/>
      <c r="DX17" s="1233"/>
      <c r="DY17" s="1233"/>
      <c r="DZ17" s="1233"/>
      <c r="EA17" s="1233"/>
      <c r="EB17" s="1233"/>
      <c r="EC17" s="1233"/>
      <c r="ED17" s="1233"/>
      <c r="EE17" s="1233"/>
      <c r="EF17" s="1233"/>
      <c r="EG17" s="1233"/>
      <c r="EH17" s="1233"/>
      <c r="EI17" s="1233"/>
      <c r="EJ17" s="1233"/>
      <c r="EK17" s="1233"/>
      <c r="EL17" s="1233"/>
      <c r="EM17" s="1233"/>
      <c r="EN17" s="1233"/>
      <c r="EO17" s="1233"/>
      <c r="EP17" s="1233"/>
      <c r="EQ17" s="1233"/>
      <c r="ER17" s="1233"/>
      <c r="ES17" s="1233"/>
      <c r="ET17" s="1233"/>
      <c r="EU17" s="1233"/>
      <c r="EV17" s="1233"/>
      <c r="EW17" s="1233"/>
      <c r="EX17" s="1233"/>
      <c r="EY17" s="1233"/>
      <c r="EZ17" s="1233"/>
      <c r="FA17" s="1233"/>
      <c r="FB17" s="1233"/>
      <c r="FC17" s="1233"/>
      <c r="FD17" s="1233"/>
      <c r="FE17" s="1233"/>
      <c r="FF17" s="1233"/>
      <c r="FG17" s="1233"/>
      <c r="FH17" s="1233"/>
      <c r="FI17" s="1233"/>
      <c r="FJ17" s="1233"/>
      <c r="FK17" s="1233"/>
      <c r="FL17" s="1233"/>
      <c r="FM17" s="1233"/>
      <c r="FN17" s="1233"/>
      <c r="FO17" s="1233"/>
      <c r="FP17" s="1233"/>
      <c r="FQ17" s="1233"/>
      <c r="FR17" s="1233"/>
      <c r="FS17" s="1233"/>
      <c r="FT17" s="1233"/>
      <c r="FU17" s="1233"/>
      <c r="FV17" s="1233"/>
      <c r="FW17" s="1233"/>
      <c r="FX17" s="1233"/>
      <c r="FY17" s="1233"/>
      <c r="FZ17" s="1233"/>
      <c r="GA17" s="1233"/>
      <c r="GB17" s="1233"/>
      <c r="GC17" s="1233"/>
      <c r="GD17" s="1233"/>
      <c r="GE17" s="1233"/>
      <c r="GF17" s="1233"/>
      <c r="GG17" s="1233"/>
      <c r="GH17" s="1233"/>
      <c r="GI17" s="1233"/>
      <c r="GJ17" s="1233"/>
      <c r="GK17" s="1233"/>
      <c r="GL17" s="1233"/>
      <c r="GM17" s="1233"/>
      <c r="GN17" s="1233"/>
      <c r="GO17" s="1233"/>
      <c r="GP17" s="1233"/>
      <c r="GQ17" s="1233"/>
      <c r="GR17" s="1233"/>
      <c r="GS17" s="1233"/>
      <c r="GT17" s="1233"/>
      <c r="GU17" s="1233"/>
      <c r="GV17" s="1233"/>
      <c r="GW17" s="1233"/>
      <c r="GX17" s="1233"/>
      <c r="GY17" s="1233"/>
      <c r="GZ17" s="1233"/>
      <c r="HA17" s="1233"/>
      <c r="HB17" s="1233"/>
      <c r="HC17" s="1233"/>
      <c r="HD17" s="1233"/>
      <c r="HE17" s="1233"/>
      <c r="HF17" s="1233"/>
      <c r="HG17" s="1233"/>
      <c r="HH17" s="1233"/>
      <c r="HI17" s="1233"/>
      <c r="HJ17" s="1233"/>
      <c r="HK17" s="1233"/>
      <c r="HL17" s="1233"/>
      <c r="HM17" s="1233"/>
      <c r="HN17" s="1233"/>
      <c r="HO17" s="1233"/>
      <c r="HP17" s="1233"/>
      <c r="HQ17" s="1233"/>
      <c r="HR17" s="1233"/>
      <c r="HS17" s="1233"/>
      <c r="HT17" s="1233"/>
      <c r="HU17" s="1233"/>
      <c r="HV17" s="1233"/>
      <c r="HW17" s="1233"/>
      <c r="HX17" s="1233"/>
      <c r="HY17" s="1233"/>
      <c r="HZ17" s="1233"/>
      <c r="IA17" s="1233"/>
      <c r="IB17" s="1233"/>
      <c r="IC17" s="1233"/>
      <c r="ID17" s="1233"/>
      <c r="IE17" s="1233"/>
      <c r="IF17" s="1233"/>
    </row>
    <row r="18" spans="1:240" ht="15.75" x14ac:dyDescent="0.25">
      <c r="E18" s="1251"/>
      <c r="F18" s="1" t="s">
        <v>663</v>
      </c>
      <c r="G18" s="1322"/>
      <c r="H18" s="1322"/>
      <c r="I18" s="1322"/>
      <c r="J18" s="293"/>
      <c r="K18" s="271">
        <f>SUM(K9:K12)</f>
        <v>28</v>
      </c>
      <c r="L18" s="272"/>
      <c r="M18" s="1229"/>
      <c r="N18" s="1322"/>
      <c r="O18" s="1322"/>
      <c r="P18" s="1322"/>
      <c r="Q18" s="1322"/>
      <c r="R18" s="1322"/>
      <c r="S18" s="1322"/>
      <c r="T18" s="1322"/>
      <c r="U18" s="1322"/>
      <c r="V18" s="1322"/>
      <c r="W18" s="1322"/>
      <c r="X18" s="1777">
        <f>SUM(X9:X12)</f>
        <v>24</v>
      </c>
      <c r="Y18" s="1322"/>
      <c r="Z18" s="1322"/>
      <c r="AA18" s="1322"/>
      <c r="AB18" s="1322"/>
      <c r="AC18" s="1322"/>
      <c r="AD18" s="1233"/>
      <c r="AE18" s="1186"/>
      <c r="AF18" s="1301"/>
      <c r="AG18" s="1233"/>
      <c r="AH18" s="1233"/>
      <c r="AI18" s="1233"/>
      <c r="AJ18" s="1233"/>
      <c r="AK18" s="1233"/>
      <c r="AL18" s="1186"/>
      <c r="AM18" s="1186"/>
      <c r="AN18" s="1186"/>
      <c r="AO18" s="1186"/>
      <c r="AP18" s="1186"/>
      <c r="AQ18" s="1186"/>
      <c r="AR18" s="1186"/>
      <c r="AS18" s="1186"/>
      <c r="AT18" s="1186"/>
      <c r="AU18" s="1186"/>
      <c r="AV18" s="1186"/>
      <c r="AW18" s="1186"/>
      <c r="AX18" s="1233"/>
      <c r="AY18" s="1233"/>
      <c r="AZ18" s="1233"/>
      <c r="BA18" s="1233"/>
      <c r="BB18" s="1233"/>
      <c r="BC18" s="1233"/>
      <c r="BD18" s="1233"/>
      <c r="BE18" s="1233"/>
      <c r="BF18" s="1233"/>
      <c r="BG18" s="1233"/>
      <c r="BH18" s="1233"/>
      <c r="BI18" s="1233"/>
      <c r="BJ18" s="1233"/>
      <c r="BK18" s="1233"/>
      <c r="BL18" s="1233"/>
      <c r="BM18" s="1233"/>
      <c r="BN18" s="1233"/>
      <c r="BO18" s="1233"/>
      <c r="BP18" s="1233"/>
      <c r="BQ18" s="1233"/>
      <c r="BR18" s="1233"/>
      <c r="BS18" s="1233"/>
      <c r="BT18" s="1233"/>
      <c r="BU18" s="1233"/>
      <c r="BV18" s="1233"/>
      <c r="BW18" s="1233"/>
      <c r="BX18" s="1233"/>
      <c r="BY18" s="1233"/>
      <c r="BZ18" s="1233"/>
      <c r="CA18" s="1233"/>
      <c r="CB18" s="1233"/>
      <c r="CC18" s="1233"/>
      <c r="CD18" s="1233"/>
      <c r="CE18" s="1233"/>
      <c r="CF18" s="1233"/>
      <c r="CG18" s="1233"/>
      <c r="CH18" s="1233"/>
      <c r="CI18" s="1233"/>
      <c r="CJ18" s="1233"/>
      <c r="CK18" s="1233"/>
      <c r="CL18" s="1233"/>
      <c r="CM18" s="1233"/>
      <c r="CN18" s="1233"/>
      <c r="CO18" s="1233"/>
      <c r="CP18" s="1233"/>
      <c r="CQ18" s="1233"/>
      <c r="CR18" s="1233"/>
      <c r="CS18" s="1233"/>
      <c r="CT18" s="1233"/>
      <c r="CU18" s="1233"/>
      <c r="CV18" s="1233"/>
      <c r="CW18" s="1233"/>
      <c r="CX18" s="1233"/>
      <c r="CY18" s="1233"/>
      <c r="CZ18" s="1233"/>
      <c r="DA18" s="1233"/>
      <c r="DB18" s="1233"/>
      <c r="DC18" s="1233"/>
      <c r="DD18" s="1233"/>
      <c r="DE18" s="1233"/>
      <c r="DF18" s="1233"/>
      <c r="DG18" s="1233"/>
      <c r="DH18" s="1233"/>
      <c r="DI18" s="1233"/>
      <c r="DJ18" s="1233"/>
      <c r="DK18" s="1233"/>
      <c r="DL18" s="1233"/>
      <c r="DM18" s="1233"/>
      <c r="DN18" s="1233"/>
      <c r="DO18" s="1233"/>
      <c r="DP18" s="1233"/>
      <c r="DQ18" s="1233"/>
      <c r="DR18" s="1233"/>
      <c r="DS18" s="1233"/>
      <c r="DT18" s="1233"/>
      <c r="DU18" s="1233"/>
      <c r="DV18" s="1233"/>
      <c r="DW18" s="1233"/>
      <c r="DX18" s="1233"/>
      <c r="DY18" s="1233"/>
      <c r="DZ18" s="1233"/>
      <c r="EA18" s="1233"/>
      <c r="EB18" s="1233"/>
      <c r="EC18" s="1233"/>
      <c r="ED18" s="1233"/>
      <c r="EE18" s="1233"/>
      <c r="EF18" s="1233"/>
      <c r="EG18" s="1233"/>
      <c r="EH18" s="1233"/>
      <c r="EI18" s="1233"/>
      <c r="EJ18" s="1233"/>
      <c r="EK18" s="1233"/>
      <c r="EL18" s="1233"/>
      <c r="EM18" s="1233"/>
      <c r="EN18" s="1233"/>
      <c r="EO18" s="1233"/>
      <c r="EP18" s="1233"/>
      <c r="EQ18" s="1233"/>
      <c r="ER18" s="1233"/>
      <c r="ES18" s="1233"/>
      <c r="ET18" s="1233"/>
      <c r="EU18" s="1233"/>
      <c r="EV18" s="1233"/>
      <c r="EW18" s="1233"/>
      <c r="EX18" s="1233"/>
      <c r="EY18" s="1233"/>
      <c r="EZ18" s="1233"/>
      <c r="FA18" s="1233"/>
      <c r="FB18" s="1233"/>
      <c r="FC18" s="1233"/>
      <c r="FD18" s="1233"/>
      <c r="FE18" s="1233"/>
      <c r="FF18" s="1233"/>
      <c r="FG18" s="1233"/>
      <c r="FH18" s="1233"/>
      <c r="FI18" s="1233"/>
      <c r="FJ18" s="1233"/>
      <c r="FK18" s="1233"/>
      <c r="FL18" s="1233"/>
      <c r="FM18" s="1233"/>
      <c r="FN18" s="1233"/>
      <c r="FO18" s="1233"/>
      <c r="FP18" s="1233"/>
      <c r="FQ18" s="1233"/>
      <c r="FR18" s="1233"/>
      <c r="FS18" s="1233"/>
      <c r="FT18" s="1233"/>
      <c r="FU18" s="1233"/>
      <c r="FV18" s="1233"/>
      <c r="FW18" s="1233"/>
      <c r="FX18" s="1233"/>
      <c r="FY18" s="1233"/>
      <c r="FZ18" s="1233"/>
      <c r="GA18" s="1233"/>
      <c r="GB18" s="1233"/>
      <c r="GC18" s="1233"/>
      <c r="GD18" s="1233"/>
      <c r="GE18" s="1233"/>
      <c r="GF18" s="1233"/>
      <c r="GG18" s="1233"/>
      <c r="GH18" s="1233"/>
      <c r="GI18" s="1233"/>
      <c r="GJ18" s="1233"/>
      <c r="GK18" s="1233"/>
      <c r="GL18" s="1233"/>
      <c r="GM18" s="1233"/>
      <c r="GN18" s="1233"/>
      <c r="GO18" s="1233"/>
      <c r="GP18" s="1233"/>
      <c r="GQ18" s="1233"/>
      <c r="GR18" s="1233"/>
      <c r="GS18" s="1233"/>
      <c r="GT18" s="1233"/>
      <c r="GU18" s="1233"/>
      <c r="GV18" s="1233"/>
      <c r="GW18" s="1233"/>
      <c r="GX18" s="1233"/>
      <c r="GY18" s="1233"/>
      <c r="GZ18" s="1233"/>
      <c r="HA18" s="1233"/>
      <c r="HB18" s="1233"/>
      <c r="HC18" s="1233"/>
      <c r="HD18" s="1233"/>
      <c r="HE18" s="1233"/>
      <c r="HF18" s="1233"/>
      <c r="HG18" s="1233"/>
      <c r="HH18" s="1233"/>
      <c r="HI18" s="1233"/>
      <c r="HJ18" s="1233"/>
      <c r="HK18" s="1233"/>
      <c r="HL18" s="1233"/>
      <c r="HM18" s="1233"/>
      <c r="HN18" s="1233"/>
      <c r="HO18" s="1233"/>
      <c r="HP18" s="1233"/>
      <c r="HQ18" s="1233"/>
      <c r="HR18" s="1233"/>
      <c r="HS18" s="1233"/>
      <c r="HT18" s="1233"/>
      <c r="HU18" s="1233"/>
      <c r="HV18" s="1233"/>
      <c r="HW18" s="1233"/>
      <c r="HX18" s="1233"/>
      <c r="HY18" s="1233"/>
      <c r="HZ18" s="1233"/>
      <c r="IA18" s="1233"/>
      <c r="IB18" s="1233"/>
      <c r="IC18" s="1233"/>
      <c r="ID18" s="1233"/>
      <c r="IE18" s="1233"/>
      <c r="IF18" s="1233"/>
    </row>
    <row r="19" spans="1:240" ht="15.75" x14ac:dyDescent="0.2">
      <c r="E19" s="1251"/>
      <c r="G19" s="1322"/>
      <c r="H19" s="1322"/>
      <c r="I19" s="1322"/>
      <c r="J19" s="293"/>
      <c r="K19" s="271"/>
      <c r="L19" s="272"/>
      <c r="M19" s="1229"/>
      <c r="N19" s="1322"/>
      <c r="O19" s="1322"/>
      <c r="P19" s="1322"/>
      <c r="Q19" s="1322"/>
      <c r="R19" s="1322"/>
      <c r="S19" s="1322"/>
      <c r="T19" s="1322"/>
      <c r="U19" s="1322"/>
      <c r="V19" s="1322"/>
      <c r="W19" s="1322"/>
      <c r="X19" s="1322"/>
      <c r="Y19" s="1322"/>
      <c r="Z19" s="1322"/>
      <c r="AA19" s="1322"/>
      <c r="AB19" s="1322"/>
      <c r="AC19" s="1322"/>
      <c r="AD19" s="1233"/>
      <c r="AE19" s="1186"/>
      <c r="AF19" s="1301"/>
      <c r="AG19" s="1233"/>
      <c r="AH19" s="1233"/>
      <c r="AI19" s="1233"/>
      <c r="AJ19" s="1233"/>
      <c r="AK19" s="1233"/>
      <c r="AL19" s="1186"/>
      <c r="AM19" s="1186"/>
      <c r="AN19" s="1186"/>
      <c r="AO19" s="1186"/>
      <c r="AP19" s="1186"/>
      <c r="AQ19" s="1186"/>
      <c r="AR19" s="1186"/>
      <c r="AS19" s="1186"/>
      <c r="AT19" s="1186"/>
      <c r="AU19" s="1186"/>
      <c r="AV19" s="1186"/>
      <c r="AW19" s="1186"/>
      <c r="AX19" s="1233"/>
      <c r="AY19" s="1233"/>
      <c r="AZ19" s="1233"/>
      <c r="BA19" s="1233"/>
      <c r="BB19" s="1233"/>
      <c r="BC19" s="1233"/>
      <c r="BD19" s="1233"/>
      <c r="BE19" s="1233"/>
      <c r="BF19" s="1233"/>
      <c r="BG19" s="1233"/>
      <c r="BH19" s="1233"/>
      <c r="BI19" s="1233"/>
      <c r="BJ19" s="1233"/>
      <c r="BK19" s="1233"/>
      <c r="BL19" s="1233"/>
      <c r="BM19" s="1233"/>
      <c r="BN19" s="1233"/>
      <c r="BO19" s="1233"/>
      <c r="BP19" s="1233"/>
      <c r="BQ19" s="1233"/>
      <c r="BR19" s="1233"/>
      <c r="BS19" s="1233"/>
      <c r="BT19" s="1233"/>
      <c r="BU19" s="1233"/>
      <c r="BV19" s="1233"/>
      <c r="BW19" s="1233"/>
      <c r="BX19" s="1233"/>
      <c r="BY19" s="1233"/>
      <c r="BZ19" s="1233"/>
      <c r="CA19" s="1233"/>
      <c r="CB19" s="1233"/>
      <c r="CC19" s="1233"/>
      <c r="CD19" s="1233"/>
      <c r="CE19" s="1233"/>
      <c r="CF19" s="1233"/>
      <c r="CG19" s="1233"/>
      <c r="CH19" s="1233"/>
      <c r="CI19" s="1233"/>
      <c r="CJ19" s="1233"/>
      <c r="CK19" s="1233"/>
      <c r="CL19" s="1233"/>
      <c r="CM19" s="1233"/>
      <c r="CN19" s="1233"/>
      <c r="CO19" s="1233"/>
      <c r="CP19" s="1233"/>
      <c r="CQ19" s="1233"/>
      <c r="CR19" s="1233"/>
      <c r="CS19" s="1233"/>
      <c r="CT19" s="1233"/>
      <c r="CU19" s="1233"/>
      <c r="CV19" s="1233"/>
      <c r="CW19" s="1233"/>
      <c r="CX19" s="1233"/>
      <c r="CY19" s="1233"/>
      <c r="CZ19" s="1233"/>
      <c r="DA19" s="1233"/>
      <c r="DB19" s="1233"/>
      <c r="DC19" s="1233"/>
      <c r="DD19" s="1233"/>
      <c r="DE19" s="1233"/>
      <c r="DF19" s="1233"/>
      <c r="DG19" s="1233"/>
      <c r="DH19" s="1233"/>
      <c r="DI19" s="1233"/>
      <c r="DJ19" s="1233"/>
      <c r="DK19" s="1233"/>
      <c r="DL19" s="1233"/>
      <c r="DM19" s="1233"/>
      <c r="DN19" s="1233"/>
      <c r="DO19" s="1233"/>
      <c r="DP19" s="1233"/>
      <c r="DQ19" s="1233"/>
      <c r="DR19" s="1233"/>
      <c r="DS19" s="1233"/>
      <c r="DT19" s="1233"/>
      <c r="DU19" s="1233"/>
      <c r="DV19" s="1233"/>
      <c r="DW19" s="1233"/>
      <c r="DX19" s="1233"/>
      <c r="DY19" s="1233"/>
      <c r="DZ19" s="1233"/>
      <c r="EA19" s="1233"/>
      <c r="EB19" s="1233"/>
      <c r="EC19" s="1233"/>
      <c r="ED19" s="1233"/>
      <c r="EE19" s="1233"/>
      <c r="EF19" s="1233"/>
      <c r="EG19" s="1233"/>
      <c r="EH19" s="1233"/>
      <c r="EI19" s="1233"/>
      <c r="EJ19" s="1233"/>
      <c r="EK19" s="1233"/>
      <c r="EL19" s="1233"/>
      <c r="EM19" s="1233"/>
      <c r="EN19" s="1233"/>
      <c r="EO19" s="1233"/>
      <c r="EP19" s="1233"/>
      <c r="EQ19" s="1233"/>
      <c r="ER19" s="1233"/>
      <c r="ES19" s="1233"/>
      <c r="ET19" s="1233"/>
      <c r="EU19" s="1233"/>
      <c r="EV19" s="1233"/>
      <c r="EW19" s="1233"/>
      <c r="EX19" s="1233"/>
      <c r="EY19" s="1233"/>
      <c r="EZ19" s="1233"/>
      <c r="FA19" s="1233"/>
      <c r="FB19" s="1233"/>
      <c r="FC19" s="1233"/>
      <c r="FD19" s="1233"/>
      <c r="FE19" s="1233"/>
      <c r="FF19" s="1233"/>
      <c r="FG19" s="1233"/>
      <c r="FH19" s="1233"/>
      <c r="FI19" s="1233"/>
      <c r="FJ19" s="1233"/>
      <c r="FK19" s="1233"/>
      <c r="FL19" s="1233"/>
      <c r="FM19" s="1233"/>
      <c r="FN19" s="1233"/>
      <c r="FO19" s="1233"/>
      <c r="FP19" s="1233"/>
      <c r="FQ19" s="1233"/>
      <c r="FR19" s="1233"/>
      <c r="FS19" s="1233"/>
      <c r="FT19" s="1233"/>
      <c r="FU19" s="1233"/>
      <c r="FV19" s="1233"/>
      <c r="FW19" s="1233"/>
      <c r="FX19" s="1233"/>
      <c r="FY19" s="1233"/>
      <c r="FZ19" s="1233"/>
      <c r="GA19" s="1233"/>
      <c r="GB19" s="1233"/>
      <c r="GC19" s="1233"/>
      <c r="GD19" s="1233"/>
      <c r="GE19" s="1233"/>
      <c r="GF19" s="1233"/>
      <c r="GG19" s="1233"/>
      <c r="GH19" s="1233"/>
      <c r="GI19" s="1233"/>
      <c r="GJ19" s="1233"/>
      <c r="GK19" s="1233"/>
      <c r="GL19" s="1233"/>
      <c r="GM19" s="1233"/>
      <c r="GN19" s="1233"/>
      <c r="GO19" s="1233"/>
      <c r="GP19" s="1233"/>
      <c r="GQ19" s="1233"/>
      <c r="GR19" s="1233"/>
      <c r="GS19" s="1233"/>
      <c r="GT19" s="1233"/>
      <c r="GU19" s="1233"/>
      <c r="GV19" s="1233"/>
      <c r="GW19" s="1233"/>
      <c r="GX19" s="1233"/>
      <c r="GY19" s="1233"/>
      <c r="GZ19" s="1233"/>
      <c r="HA19" s="1233"/>
      <c r="HB19" s="1233"/>
      <c r="HC19" s="1233"/>
      <c r="HD19" s="1233"/>
      <c r="HE19" s="1233"/>
      <c r="HF19" s="1233"/>
      <c r="HG19" s="1233"/>
      <c r="HH19" s="1233"/>
      <c r="HI19" s="1233"/>
      <c r="HJ19" s="1233"/>
      <c r="HK19" s="1233"/>
      <c r="HL19" s="1233"/>
      <c r="HM19" s="1233"/>
      <c r="HN19" s="1233"/>
      <c r="HO19" s="1233"/>
      <c r="HP19" s="1233"/>
      <c r="HQ19" s="1233"/>
      <c r="HR19" s="1233"/>
      <c r="HS19" s="1233"/>
      <c r="HT19" s="1233"/>
      <c r="HU19" s="1233"/>
      <c r="HV19" s="1233"/>
      <c r="HW19" s="1233"/>
      <c r="HX19" s="1233"/>
      <c r="HY19" s="1233"/>
      <c r="HZ19" s="1233"/>
      <c r="IA19" s="1233"/>
      <c r="IB19" s="1233"/>
      <c r="IC19" s="1233"/>
      <c r="ID19" s="1233"/>
      <c r="IE19" s="1233"/>
      <c r="IF19" s="1233"/>
    </row>
    <row r="20" spans="1:240" ht="15.75" x14ac:dyDescent="0.25">
      <c r="E20" s="1251"/>
      <c r="F20" s="1" t="s">
        <v>664</v>
      </c>
      <c r="G20" s="1322"/>
      <c r="H20" s="1322"/>
      <c r="I20" s="1322"/>
      <c r="J20" s="293"/>
      <c r="K20" s="271">
        <f>K11+K12</f>
        <v>18</v>
      </c>
      <c r="L20" s="272"/>
      <c r="M20" s="1229"/>
      <c r="N20" s="1322"/>
      <c r="O20" s="1322"/>
      <c r="P20" s="1322"/>
      <c r="Q20" s="1322"/>
      <c r="R20" s="1322"/>
      <c r="S20" s="1322"/>
      <c r="T20" s="1322"/>
      <c r="U20" s="1322"/>
      <c r="V20" s="1322"/>
      <c r="W20" s="1322"/>
      <c r="X20" s="1322"/>
      <c r="Y20" s="1322"/>
      <c r="Z20" s="1322"/>
      <c r="AA20" s="1322"/>
      <c r="AB20" s="1322"/>
      <c r="AC20" s="1322"/>
      <c r="AD20" s="1233"/>
      <c r="AE20" s="1186"/>
      <c r="AF20" s="1301"/>
      <c r="AG20" s="1233"/>
      <c r="AH20" s="1233"/>
      <c r="AI20" s="1233"/>
      <c r="AJ20" s="1233"/>
      <c r="AK20" s="1233"/>
      <c r="AL20" s="1186"/>
      <c r="AM20" s="1186"/>
      <c r="AN20" s="1186"/>
      <c r="AO20" s="1186"/>
      <c r="AP20" s="1186"/>
      <c r="AQ20" s="1186"/>
      <c r="AR20" s="1186"/>
      <c r="AS20" s="1186"/>
      <c r="AT20" s="1186"/>
      <c r="AU20" s="1186"/>
      <c r="AV20" s="1186"/>
      <c r="AW20" s="1186"/>
      <c r="AX20" s="1233"/>
      <c r="AY20" s="1233"/>
      <c r="AZ20" s="1233"/>
      <c r="BA20" s="1233"/>
      <c r="BB20" s="1233"/>
      <c r="BC20" s="1233"/>
      <c r="BD20" s="1233"/>
      <c r="BE20" s="1233"/>
      <c r="BF20" s="1233"/>
      <c r="BG20" s="1233"/>
      <c r="BH20" s="1233"/>
      <c r="BI20" s="1233"/>
      <c r="BJ20" s="1233"/>
      <c r="BK20" s="1233"/>
      <c r="BL20" s="1233"/>
      <c r="BM20" s="1233"/>
      <c r="BN20" s="1233"/>
      <c r="BO20" s="1233"/>
      <c r="BP20" s="1233"/>
      <c r="BQ20" s="1233"/>
      <c r="BR20" s="1233"/>
      <c r="BS20" s="1233"/>
      <c r="BT20" s="1233"/>
      <c r="BU20" s="1233"/>
      <c r="BV20" s="1233"/>
      <c r="BW20" s="1233"/>
      <c r="BX20" s="1233"/>
      <c r="BY20" s="1233"/>
      <c r="BZ20" s="1233"/>
      <c r="CA20" s="1233"/>
      <c r="CB20" s="1233"/>
      <c r="CC20" s="1233"/>
      <c r="CD20" s="1233"/>
      <c r="CE20" s="1233"/>
      <c r="CF20" s="1233"/>
      <c r="CG20" s="1233"/>
      <c r="CH20" s="1233"/>
      <c r="CI20" s="1233"/>
      <c r="CJ20" s="1233"/>
      <c r="CK20" s="1233"/>
      <c r="CL20" s="1233"/>
      <c r="CM20" s="1233"/>
      <c r="CN20" s="1233"/>
      <c r="CO20" s="1233"/>
      <c r="CP20" s="1233"/>
      <c r="CQ20" s="1233"/>
      <c r="CR20" s="1233"/>
      <c r="CS20" s="1233"/>
      <c r="CT20" s="1233"/>
      <c r="CU20" s="1233"/>
      <c r="CV20" s="1233"/>
      <c r="CW20" s="1233"/>
      <c r="CX20" s="1233"/>
      <c r="CY20" s="1233"/>
      <c r="CZ20" s="1233"/>
      <c r="DA20" s="1233"/>
      <c r="DB20" s="1233"/>
      <c r="DC20" s="1233"/>
      <c r="DD20" s="1233"/>
      <c r="DE20" s="1233"/>
      <c r="DF20" s="1233"/>
      <c r="DG20" s="1233"/>
      <c r="DH20" s="1233"/>
      <c r="DI20" s="1233"/>
      <c r="DJ20" s="1233"/>
      <c r="DK20" s="1233"/>
      <c r="DL20" s="1233"/>
      <c r="DM20" s="1233"/>
      <c r="DN20" s="1233"/>
      <c r="DO20" s="1233"/>
      <c r="DP20" s="1233"/>
      <c r="DQ20" s="1233"/>
      <c r="DR20" s="1233"/>
      <c r="DS20" s="1233"/>
      <c r="DT20" s="1233"/>
      <c r="DU20" s="1233"/>
      <c r="DV20" s="1233"/>
      <c r="DW20" s="1233"/>
      <c r="DX20" s="1233"/>
      <c r="DY20" s="1233"/>
      <c r="DZ20" s="1233"/>
      <c r="EA20" s="1233"/>
      <c r="EB20" s="1233"/>
      <c r="EC20" s="1233"/>
      <c r="ED20" s="1233"/>
      <c r="EE20" s="1233"/>
      <c r="EF20" s="1233"/>
      <c r="EG20" s="1233"/>
      <c r="EH20" s="1233"/>
      <c r="EI20" s="1233"/>
      <c r="EJ20" s="1233"/>
      <c r="EK20" s="1233"/>
      <c r="EL20" s="1233"/>
      <c r="EM20" s="1233"/>
      <c r="EN20" s="1233"/>
      <c r="EO20" s="1233"/>
      <c r="EP20" s="1233"/>
      <c r="EQ20" s="1233"/>
      <c r="ER20" s="1233"/>
      <c r="ES20" s="1233"/>
      <c r="ET20" s="1233"/>
      <c r="EU20" s="1233"/>
      <c r="EV20" s="1233"/>
      <c r="EW20" s="1233"/>
      <c r="EX20" s="1233"/>
      <c r="EY20" s="1233"/>
      <c r="EZ20" s="1233"/>
      <c r="FA20" s="1233"/>
      <c r="FB20" s="1233"/>
      <c r="FC20" s="1233"/>
      <c r="FD20" s="1233"/>
      <c r="FE20" s="1233"/>
      <c r="FF20" s="1233"/>
      <c r="FG20" s="1233"/>
      <c r="FH20" s="1233"/>
      <c r="FI20" s="1233"/>
      <c r="FJ20" s="1233"/>
      <c r="FK20" s="1233"/>
      <c r="FL20" s="1233"/>
      <c r="FM20" s="1233"/>
      <c r="FN20" s="1233"/>
      <c r="FO20" s="1233"/>
      <c r="FP20" s="1233"/>
      <c r="FQ20" s="1233"/>
      <c r="FR20" s="1233"/>
      <c r="FS20" s="1233"/>
      <c r="FT20" s="1233"/>
      <c r="FU20" s="1233"/>
      <c r="FV20" s="1233"/>
      <c r="FW20" s="1233"/>
      <c r="FX20" s="1233"/>
      <c r="FY20" s="1233"/>
      <c r="FZ20" s="1233"/>
      <c r="GA20" s="1233"/>
      <c r="GB20" s="1233"/>
      <c r="GC20" s="1233"/>
      <c r="GD20" s="1233"/>
      <c r="GE20" s="1233"/>
      <c r="GF20" s="1233"/>
      <c r="GG20" s="1233"/>
      <c r="GH20" s="1233"/>
      <c r="GI20" s="1233"/>
      <c r="GJ20" s="1233"/>
      <c r="GK20" s="1233"/>
      <c r="GL20" s="1233"/>
      <c r="GM20" s="1233"/>
      <c r="GN20" s="1233"/>
      <c r="GO20" s="1233"/>
      <c r="GP20" s="1233"/>
      <c r="GQ20" s="1233"/>
      <c r="GR20" s="1233"/>
      <c r="GS20" s="1233"/>
      <c r="GT20" s="1233"/>
      <c r="GU20" s="1233"/>
      <c r="GV20" s="1233"/>
      <c r="GW20" s="1233"/>
      <c r="GX20" s="1233"/>
      <c r="GY20" s="1233"/>
      <c r="GZ20" s="1233"/>
      <c r="HA20" s="1233"/>
      <c r="HB20" s="1233"/>
      <c r="HC20" s="1233"/>
      <c r="HD20" s="1233"/>
      <c r="HE20" s="1233"/>
      <c r="HF20" s="1233"/>
      <c r="HG20" s="1233"/>
      <c r="HH20" s="1233"/>
      <c r="HI20" s="1233"/>
      <c r="HJ20" s="1233"/>
      <c r="HK20" s="1233"/>
      <c r="HL20" s="1233"/>
      <c r="HM20" s="1233"/>
      <c r="HN20" s="1233"/>
      <c r="HO20" s="1233"/>
      <c r="HP20" s="1233"/>
      <c r="HQ20" s="1233"/>
      <c r="HR20" s="1233"/>
      <c r="HS20" s="1233"/>
      <c r="HT20" s="1233"/>
      <c r="HU20" s="1233"/>
      <c r="HV20" s="1233"/>
      <c r="HW20" s="1233"/>
      <c r="HX20" s="1233"/>
      <c r="HY20" s="1233"/>
      <c r="HZ20" s="1233"/>
      <c r="IA20" s="1233"/>
      <c r="IB20" s="1233"/>
      <c r="IC20" s="1233"/>
      <c r="ID20" s="1233"/>
      <c r="IE20" s="1233"/>
      <c r="IF20" s="1233"/>
    </row>
    <row r="21" spans="1:240" ht="15.75" x14ac:dyDescent="0.2">
      <c r="E21" s="1251"/>
      <c r="G21" s="1322"/>
      <c r="H21" s="1322"/>
      <c r="I21" s="1322"/>
      <c r="J21" s="293"/>
      <c r="K21" s="271"/>
      <c r="L21" s="272"/>
      <c r="M21" s="1229"/>
      <c r="N21" s="1322"/>
      <c r="O21" s="1322"/>
      <c r="P21" s="1322"/>
      <c r="Q21" s="1322"/>
      <c r="R21" s="1322"/>
      <c r="S21" s="1322"/>
      <c r="T21" s="1322"/>
      <c r="U21" s="1322"/>
      <c r="V21" s="1322"/>
      <c r="W21" s="1322"/>
      <c r="X21" s="1322"/>
      <c r="Y21" s="1322"/>
      <c r="Z21" s="1322"/>
      <c r="AA21" s="1322"/>
      <c r="AB21" s="1322"/>
      <c r="AC21" s="1322"/>
      <c r="AD21" s="1233"/>
      <c r="AE21" s="1186"/>
      <c r="AF21" s="1301"/>
      <c r="AG21" s="1233"/>
      <c r="AH21" s="1233"/>
      <c r="AI21" s="1233"/>
      <c r="AJ21" s="1233"/>
      <c r="AK21" s="1233"/>
      <c r="AL21" s="1186"/>
      <c r="AM21" s="1186"/>
      <c r="AN21" s="1186"/>
      <c r="AO21" s="1186"/>
      <c r="AP21" s="1186"/>
      <c r="AQ21" s="1186"/>
      <c r="AR21" s="1186"/>
      <c r="AS21" s="1186"/>
      <c r="AT21" s="1186"/>
      <c r="AU21" s="1186"/>
      <c r="AV21" s="1186"/>
      <c r="AW21" s="1186"/>
      <c r="AX21" s="1233"/>
      <c r="AY21" s="1233"/>
      <c r="AZ21" s="1233"/>
      <c r="BA21" s="1233"/>
      <c r="BB21" s="1233"/>
      <c r="BC21" s="1233"/>
      <c r="BD21" s="1233"/>
      <c r="BE21" s="1233"/>
      <c r="BF21" s="1233"/>
      <c r="BG21" s="1233"/>
      <c r="BH21" s="1233"/>
      <c r="BI21" s="1233"/>
      <c r="BJ21" s="1233"/>
      <c r="BK21" s="1233"/>
      <c r="BL21" s="1233"/>
      <c r="BM21" s="1233"/>
      <c r="BN21" s="1233"/>
      <c r="BO21" s="1233"/>
      <c r="BP21" s="1233"/>
      <c r="BQ21" s="1233"/>
      <c r="BR21" s="1233"/>
      <c r="BS21" s="1233"/>
      <c r="BT21" s="1233"/>
      <c r="BU21" s="1233"/>
      <c r="BV21" s="1233"/>
      <c r="BW21" s="1233"/>
      <c r="BX21" s="1233"/>
      <c r="BY21" s="1233"/>
      <c r="BZ21" s="1233"/>
      <c r="CA21" s="1233"/>
      <c r="CB21" s="1233"/>
      <c r="CC21" s="1233"/>
      <c r="CD21" s="1233"/>
      <c r="CE21" s="1233"/>
      <c r="CF21" s="1233"/>
      <c r="CG21" s="1233"/>
      <c r="CH21" s="1233"/>
      <c r="CI21" s="1233"/>
      <c r="CJ21" s="1233"/>
      <c r="CK21" s="1233"/>
      <c r="CL21" s="1233"/>
      <c r="CM21" s="1233"/>
      <c r="CN21" s="1233"/>
      <c r="CO21" s="1233"/>
      <c r="CP21" s="1233"/>
      <c r="CQ21" s="1233"/>
      <c r="CR21" s="1233"/>
      <c r="CS21" s="1233"/>
      <c r="CT21" s="1233"/>
      <c r="CU21" s="1233"/>
      <c r="CV21" s="1233"/>
      <c r="CW21" s="1233"/>
      <c r="CX21" s="1233"/>
      <c r="CY21" s="1233"/>
      <c r="CZ21" s="1233"/>
      <c r="DA21" s="1233"/>
      <c r="DB21" s="1233"/>
      <c r="DC21" s="1233"/>
      <c r="DD21" s="1233"/>
      <c r="DE21" s="1233"/>
      <c r="DF21" s="1233"/>
      <c r="DG21" s="1233"/>
      <c r="DH21" s="1233"/>
      <c r="DI21" s="1233"/>
      <c r="DJ21" s="1233"/>
      <c r="DK21" s="1233"/>
      <c r="DL21" s="1233"/>
      <c r="DM21" s="1233"/>
      <c r="DN21" s="1233"/>
      <c r="DO21" s="1233"/>
      <c r="DP21" s="1233"/>
      <c r="DQ21" s="1233"/>
      <c r="DR21" s="1233"/>
      <c r="DS21" s="1233"/>
      <c r="DT21" s="1233"/>
      <c r="DU21" s="1233"/>
      <c r="DV21" s="1233"/>
      <c r="DW21" s="1233"/>
      <c r="DX21" s="1233"/>
      <c r="DY21" s="1233"/>
      <c r="DZ21" s="1233"/>
      <c r="EA21" s="1233"/>
      <c r="EB21" s="1233"/>
      <c r="EC21" s="1233"/>
      <c r="ED21" s="1233"/>
      <c r="EE21" s="1233"/>
      <c r="EF21" s="1233"/>
      <c r="EG21" s="1233"/>
      <c r="EH21" s="1233"/>
      <c r="EI21" s="1233"/>
      <c r="EJ21" s="1233"/>
      <c r="EK21" s="1233"/>
      <c r="EL21" s="1233"/>
      <c r="EM21" s="1233"/>
      <c r="EN21" s="1233"/>
      <c r="EO21" s="1233"/>
      <c r="EP21" s="1233"/>
      <c r="EQ21" s="1233"/>
      <c r="ER21" s="1233"/>
      <c r="ES21" s="1233"/>
      <c r="ET21" s="1233"/>
      <c r="EU21" s="1233"/>
      <c r="EV21" s="1233"/>
      <c r="EW21" s="1233"/>
      <c r="EX21" s="1233"/>
      <c r="EY21" s="1233"/>
      <c r="EZ21" s="1233"/>
      <c r="FA21" s="1233"/>
      <c r="FB21" s="1233"/>
      <c r="FC21" s="1233"/>
      <c r="FD21" s="1233"/>
      <c r="FE21" s="1233"/>
      <c r="FF21" s="1233"/>
      <c r="FG21" s="1233"/>
      <c r="FH21" s="1233"/>
      <c r="FI21" s="1233"/>
      <c r="FJ21" s="1233"/>
      <c r="FK21" s="1233"/>
      <c r="FL21" s="1233"/>
      <c r="FM21" s="1233"/>
      <c r="FN21" s="1233"/>
      <c r="FO21" s="1233"/>
      <c r="FP21" s="1233"/>
      <c r="FQ21" s="1233"/>
      <c r="FR21" s="1233"/>
      <c r="FS21" s="1233"/>
      <c r="FT21" s="1233"/>
      <c r="FU21" s="1233"/>
      <c r="FV21" s="1233"/>
      <c r="FW21" s="1233"/>
      <c r="FX21" s="1233"/>
      <c r="FY21" s="1233"/>
      <c r="FZ21" s="1233"/>
      <c r="GA21" s="1233"/>
      <c r="GB21" s="1233"/>
      <c r="GC21" s="1233"/>
      <c r="GD21" s="1233"/>
      <c r="GE21" s="1233"/>
      <c r="GF21" s="1233"/>
      <c r="GG21" s="1233"/>
      <c r="GH21" s="1233"/>
      <c r="GI21" s="1233"/>
      <c r="GJ21" s="1233"/>
      <c r="GK21" s="1233"/>
      <c r="GL21" s="1233"/>
      <c r="GM21" s="1233"/>
      <c r="GN21" s="1233"/>
      <c r="GO21" s="1233"/>
      <c r="GP21" s="1233"/>
      <c r="GQ21" s="1233"/>
      <c r="GR21" s="1233"/>
      <c r="GS21" s="1233"/>
      <c r="GT21" s="1233"/>
      <c r="GU21" s="1233"/>
      <c r="GV21" s="1233"/>
      <c r="GW21" s="1233"/>
      <c r="GX21" s="1233"/>
      <c r="GY21" s="1233"/>
      <c r="GZ21" s="1233"/>
      <c r="HA21" s="1233"/>
      <c r="HB21" s="1233"/>
      <c r="HC21" s="1233"/>
      <c r="HD21" s="1233"/>
      <c r="HE21" s="1233"/>
      <c r="HF21" s="1233"/>
      <c r="HG21" s="1233"/>
      <c r="HH21" s="1233"/>
      <c r="HI21" s="1233"/>
      <c r="HJ21" s="1233"/>
      <c r="HK21" s="1233"/>
      <c r="HL21" s="1233"/>
      <c r="HM21" s="1233"/>
      <c r="HN21" s="1233"/>
      <c r="HO21" s="1233"/>
      <c r="HP21" s="1233"/>
      <c r="HQ21" s="1233"/>
      <c r="HR21" s="1233"/>
      <c r="HS21" s="1233"/>
      <c r="HT21" s="1233"/>
      <c r="HU21" s="1233"/>
      <c r="HV21" s="1233"/>
      <c r="HW21" s="1233"/>
      <c r="HX21" s="1233"/>
      <c r="HY21" s="1233"/>
      <c r="HZ21" s="1233"/>
      <c r="IA21" s="1233"/>
      <c r="IB21" s="1233"/>
      <c r="IC21" s="1233"/>
      <c r="ID21" s="1233"/>
      <c r="IE21" s="1233"/>
      <c r="IF21" s="1233"/>
    </row>
    <row r="22" spans="1:240" ht="15.75" x14ac:dyDescent="0.2">
      <c r="E22" s="1251"/>
      <c r="G22" s="1322"/>
      <c r="H22" s="1322"/>
      <c r="I22" s="1322"/>
      <c r="J22" s="293"/>
      <c r="K22" s="271"/>
      <c r="L22" s="272"/>
      <c r="M22" s="1229"/>
      <c r="N22" s="1322"/>
      <c r="O22" s="1322"/>
      <c r="P22" s="1322"/>
      <c r="Q22" s="1322"/>
      <c r="R22" s="1322"/>
      <c r="S22" s="1322"/>
      <c r="T22" s="1322"/>
      <c r="U22" s="1322"/>
      <c r="V22" s="1322"/>
      <c r="W22" s="1322"/>
      <c r="X22" s="1322"/>
      <c r="Y22" s="1322"/>
      <c r="Z22" s="1322"/>
      <c r="AA22" s="1322"/>
      <c r="AB22" s="1322"/>
      <c r="AC22" s="1322"/>
      <c r="AD22" s="1233"/>
      <c r="AE22" s="1186"/>
      <c r="AF22" s="1301"/>
      <c r="AG22" s="1233"/>
      <c r="AH22" s="1233"/>
      <c r="AI22" s="1233"/>
      <c r="AJ22" s="1233"/>
      <c r="AK22" s="1233"/>
      <c r="AL22" s="1186"/>
      <c r="AM22" s="1186"/>
      <c r="AN22" s="1186"/>
      <c r="AO22" s="1186"/>
      <c r="AP22" s="1186"/>
      <c r="AQ22" s="1186"/>
      <c r="AR22" s="1186"/>
      <c r="AS22" s="1186"/>
      <c r="AT22" s="1186"/>
      <c r="AU22" s="1186"/>
      <c r="AV22" s="1186"/>
      <c r="AW22" s="1186"/>
      <c r="AX22" s="1233"/>
      <c r="AY22" s="1233"/>
      <c r="AZ22" s="1233"/>
      <c r="BA22" s="1233"/>
      <c r="BB22" s="1233"/>
      <c r="BC22" s="1233"/>
      <c r="BD22" s="1233"/>
      <c r="BE22" s="1233"/>
      <c r="BF22" s="1233"/>
      <c r="BG22" s="1233"/>
      <c r="BH22" s="1233"/>
      <c r="BI22" s="1233"/>
      <c r="BJ22" s="1233"/>
      <c r="BK22" s="1233"/>
      <c r="BL22" s="1233"/>
      <c r="BM22" s="1233"/>
      <c r="BN22" s="1233"/>
      <c r="BO22" s="1233"/>
      <c r="BP22" s="1233"/>
      <c r="BQ22" s="1233"/>
      <c r="BR22" s="1233"/>
      <c r="BS22" s="1233"/>
      <c r="BT22" s="1233"/>
      <c r="BU22" s="1233"/>
      <c r="BV22" s="1233"/>
      <c r="BW22" s="1233"/>
      <c r="BX22" s="1233"/>
      <c r="BY22" s="1233"/>
      <c r="BZ22" s="1233"/>
      <c r="CA22" s="1233"/>
      <c r="CB22" s="1233"/>
      <c r="CC22" s="1233"/>
      <c r="CD22" s="1233"/>
      <c r="CE22" s="1233"/>
      <c r="CF22" s="1233"/>
      <c r="CG22" s="1233"/>
      <c r="CH22" s="1233"/>
      <c r="CI22" s="1233"/>
      <c r="CJ22" s="1233"/>
      <c r="CK22" s="1233"/>
      <c r="CL22" s="1233"/>
      <c r="CM22" s="1233"/>
      <c r="CN22" s="1233"/>
      <c r="CO22" s="1233"/>
      <c r="CP22" s="1233"/>
      <c r="CQ22" s="1233"/>
      <c r="CR22" s="1233"/>
      <c r="CS22" s="1233"/>
      <c r="CT22" s="1233"/>
      <c r="CU22" s="1233"/>
      <c r="CV22" s="1233"/>
      <c r="CW22" s="1233"/>
      <c r="CX22" s="1233"/>
      <c r="CY22" s="1233"/>
      <c r="CZ22" s="1233"/>
      <c r="DA22" s="1233"/>
      <c r="DB22" s="1233"/>
      <c r="DC22" s="1233"/>
      <c r="DD22" s="1233"/>
      <c r="DE22" s="1233"/>
      <c r="DF22" s="1233"/>
      <c r="DG22" s="1233"/>
      <c r="DH22" s="1233"/>
      <c r="DI22" s="1233"/>
      <c r="DJ22" s="1233"/>
      <c r="DK22" s="1233"/>
      <c r="DL22" s="1233"/>
      <c r="DM22" s="1233"/>
      <c r="DN22" s="1233"/>
      <c r="DO22" s="1233"/>
      <c r="DP22" s="1233"/>
      <c r="DQ22" s="1233"/>
      <c r="DR22" s="1233"/>
      <c r="DS22" s="1233"/>
      <c r="DT22" s="1233"/>
      <c r="DU22" s="1233"/>
      <c r="DV22" s="1233"/>
      <c r="DW22" s="1233"/>
      <c r="DX22" s="1233"/>
      <c r="DY22" s="1233"/>
      <c r="DZ22" s="1233"/>
      <c r="EA22" s="1233"/>
      <c r="EB22" s="1233"/>
      <c r="EC22" s="1233"/>
      <c r="ED22" s="1233"/>
      <c r="EE22" s="1233"/>
      <c r="EF22" s="1233"/>
      <c r="EG22" s="1233"/>
      <c r="EH22" s="1233"/>
      <c r="EI22" s="1233"/>
      <c r="EJ22" s="1233"/>
      <c r="EK22" s="1233"/>
      <c r="EL22" s="1233"/>
      <c r="EM22" s="1233"/>
      <c r="EN22" s="1233"/>
      <c r="EO22" s="1233"/>
      <c r="EP22" s="1233"/>
      <c r="EQ22" s="1233"/>
      <c r="ER22" s="1233"/>
      <c r="ES22" s="1233"/>
      <c r="ET22" s="1233"/>
      <c r="EU22" s="1233"/>
      <c r="EV22" s="1233"/>
      <c r="EW22" s="1233"/>
      <c r="EX22" s="1233"/>
      <c r="EY22" s="1233"/>
      <c r="EZ22" s="1233"/>
      <c r="FA22" s="1233"/>
      <c r="FB22" s="1233"/>
      <c r="FC22" s="1233"/>
      <c r="FD22" s="1233"/>
      <c r="FE22" s="1233"/>
      <c r="FF22" s="1233"/>
      <c r="FG22" s="1233"/>
      <c r="FH22" s="1233"/>
      <c r="FI22" s="1233"/>
      <c r="FJ22" s="1233"/>
      <c r="FK22" s="1233"/>
      <c r="FL22" s="1233"/>
      <c r="FM22" s="1233"/>
      <c r="FN22" s="1233"/>
      <c r="FO22" s="1233"/>
      <c r="FP22" s="1233"/>
      <c r="FQ22" s="1233"/>
      <c r="FR22" s="1233"/>
      <c r="FS22" s="1233"/>
      <c r="FT22" s="1233"/>
      <c r="FU22" s="1233"/>
      <c r="FV22" s="1233"/>
      <c r="FW22" s="1233"/>
      <c r="FX22" s="1233"/>
      <c r="FY22" s="1233"/>
      <c r="FZ22" s="1233"/>
      <c r="GA22" s="1233"/>
      <c r="GB22" s="1233"/>
      <c r="GC22" s="1233"/>
      <c r="GD22" s="1233"/>
      <c r="GE22" s="1233"/>
      <c r="GF22" s="1233"/>
      <c r="GG22" s="1233"/>
      <c r="GH22" s="1233"/>
      <c r="GI22" s="1233"/>
      <c r="GJ22" s="1233"/>
      <c r="GK22" s="1233"/>
      <c r="GL22" s="1233"/>
      <c r="GM22" s="1233"/>
      <c r="GN22" s="1233"/>
      <c r="GO22" s="1233"/>
      <c r="GP22" s="1233"/>
      <c r="GQ22" s="1233"/>
      <c r="GR22" s="1233"/>
      <c r="GS22" s="1233"/>
      <c r="GT22" s="1233"/>
      <c r="GU22" s="1233"/>
      <c r="GV22" s="1233"/>
      <c r="GW22" s="1233"/>
      <c r="GX22" s="1233"/>
      <c r="GY22" s="1233"/>
      <c r="GZ22" s="1233"/>
      <c r="HA22" s="1233"/>
      <c r="HB22" s="1233"/>
      <c r="HC22" s="1233"/>
      <c r="HD22" s="1233"/>
      <c r="HE22" s="1233"/>
      <c r="HF22" s="1233"/>
      <c r="HG22" s="1233"/>
      <c r="HH22" s="1233"/>
      <c r="HI22" s="1233"/>
      <c r="HJ22" s="1233"/>
      <c r="HK22" s="1233"/>
      <c r="HL22" s="1233"/>
      <c r="HM22" s="1233"/>
      <c r="HN22" s="1233"/>
      <c r="HO22" s="1233"/>
      <c r="HP22" s="1233"/>
      <c r="HQ22" s="1233"/>
      <c r="HR22" s="1233"/>
      <c r="HS22" s="1233"/>
      <c r="HT22" s="1233"/>
      <c r="HU22" s="1233"/>
      <c r="HV22" s="1233"/>
      <c r="HW22" s="1233"/>
      <c r="HX22" s="1233"/>
      <c r="HY22" s="1233"/>
      <c r="HZ22" s="1233"/>
      <c r="IA22" s="1233"/>
      <c r="IB22" s="1233"/>
      <c r="IC22" s="1233"/>
      <c r="ID22" s="1233"/>
      <c r="IE22" s="1233"/>
      <c r="IF22" s="1233"/>
    </row>
    <row r="23" spans="1:240" ht="15.75" x14ac:dyDescent="0.2">
      <c r="E23" s="1251"/>
      <c r="F23" s="325"/>
      <c r="G23" s="1322"/>
      <c r="H23" s="1322"/>
      <c r="I23" s="1322"/>
      <c r="J23" s="293"/>
      <c r="K23" s="271"/>
      <c r="L23" s="272"/>
      <c r="M23" s="1229"/>
      <c r="N23" s="1322"/>
      <c r="O23" s="1322"/>
      <c r="P23" s="1322"/>
      <c r="Q23" s="1322"/>
      <c r="R23" s="1322"/>
      <c r="S23" s="1322"/>
      <c r="T23" s="1322"/>
      <c r="U23" s="1322"/>
      <c r="V23" s="1322"/>
      <c r="W23" s="1322"/>
      <c r="X23" s="1322"/>
      <c r="Y23" s="1322"/>
      <c r="Z23" s="1322"/>
      <c r="AA23" s="1322"/>
      <c r="AB23" s="1322"/>
      <c r="AC23" s="1322"/>
      <c r="AD23" s="1233"/>
      <c r="AE23" s="1186"/>
      <c r="AF23" s="1301"/>
      <c r="AG23" s="1233"/>
      <c r="AH23" s="1233"/>
      <c r="AI23" s="1233"/>
      <c r="AJ23" s="1233"/>
      <c r="AK23" s="1233"/>
      <c r="AL23" s="1186"/>
      <c r="AM23" s="1186"/>
      <c r="AN23" s="1186"/>
      <c r="AO23" s="1186"/>
      <c r="AP23" s="1186"/>
      <c r="AQ23" s="1186"/>
      <c r="AR23" s="1186"/>
      <c r="AS23" s="1186"/>
      <c r="AT23" s="1186"/>
      <c r="AU23" s="1186"/>
      <c r="AV23" s="1186"/>
      <c r="AW23" s="1186"/>
      <c r="AX23" s="1233"/>
      <c r="AY23" s="1233"/>
      <c r="AZ23" s="1233"/>
      <c r="BA23" s="1233"/>
      <c r="BB23" s="1233"/>
      <c r="BC23" s="1233"/>
      <c r="BD23" s="1233"/>
      <c r="BE23" s="1233"/>
      <c r="BF23" s="1233"/>
      <c r="BG23" s="1233"/>
      <c r="BH23" s="1233"/>
      <c r="BI23" s="1233"/>
      <c r="BJ23" s="1233"/>
      <c r="BK23" s="1233"/>
      <c r="BL23" s="1233"/>
      <c r="BM23" s="1233"/>
      <c r="BN23" s="1233"/>
      <c r="BO23" s="1233"/>
      <c r="BP23" s="1233"/>
      <c r="BQ23" s="1233"/>
      <c r="BR23" s="1233"/>
      <c r="BS23" s="1233"/>
      <c r="BT23" s="1233"/>
      <c r="BU23" s="1233"/>
      <c r="BV23" s="1233"/>
      <c r="BW23" s="1233"/>
      <c r="BX23" s="1233"/>
      <c r="BY23" s="1233"/>
      <c r="BZ23" s="1233"/>
      <c r="CA23" s="1233"/>
      <c r="CB23" s="1233"/>
      <c r="CC23" s="1233"/>
      <c r="CD23" s="1233"/>
      <c r="CE23" s="1233"/>
      <c r="CF23" s="1233"/>
      <c r="CG23" s="1233"/>
      <c r="CH23" s="1233"/>
      <c r="CI23" s="1233"/>
      <c r="CJ23" s="1233"/>
      <c r="CK23" s="1233"/>
      <c r="CL23" s="1233"/>
      <c r="CM23" s="1233"/>
      <c r="CN23" s="1233"/>
      <c r="CO23" s="1233"/>
      <c r="CP23" s="1233"/>
      <c r="CQ23" s="1233"/>
      <c r="CR23" s="1233"/>
      <c r="CS23" s="1233"/>
      <c r="CT23" s="1233"/>
      <c r="CU23" s="1233"/>
      <c r="CV23" s="1233"/>
      <c r="CW23" s="1233"/>
      <c r="CX23" s="1233"/>
      <c r="CY23" s="1233"/>
      <c r="CZ23" s="1233"/>
      <c r="DA23" s="1233"/>
      <c r="DB23" s="1233"/>
      <c r="DC23" s="1233"/>
      <c r="DD23" s="1233"/>
      <c r="DE23" s="1233"/>
      <c r="DF23" s="1233"/>
      <c r="DG23" s="1233"/>
      <c r="DH23" s="1233"/>
      <c r="DI23" s="1233"/>
      <c r="DJ23" s="1233"/>
      <c r="DK23" s="1233"/>
      <c r="DL23" s="1233"/>
      <c r="DM23" s="1233"/>
      <c r="DN23" s="1233"/>
      <c r="DO23" s="1233"/>
      <c r="DP23" s="1233"/>
      <c r="DQ23" s="1233"/>
      <c r="DR23" s="1233"/>
      <c r="DS23" s="1233"/>
      <c r="DT23" s="1233"/>
      <c r="DU23" s="1233"/>
      <c r="DV23" s="1233"/>
      <c r="DW23" s="1233"/>
      <c r="DX23" s="1233"/>
      <c r="DY23" s="1233"/>
      <c r="DZ23" s="1233"/>
      <c r="EA23" s="1233"/>
      <c r="EB23" s="1233"/>
      <c r="EC23" s="1233"/>
      <c r="ED23" s="1233"/>
      <c r="EE23" s="1233"/>
      <c r="EF23" s="1233"/>
      <c r="EG23" s="1233"/>
      <c r="EH23" s="1233"/>
      <c r="EI23" s="1233"/>
      <c r="EJ23" s="1233"/>
      <c r="EK23" s="1233"/>
      <c r="EL23" s="1233"/>
      <c r="EM23" s="1233"/>
      <c r="EN23" s="1233"/>
      <c r="EO23" s="1233"/>
      <c r="EP23" s="1233"/>
      <c r="EQ23" s="1233"/>
      <c r="ER23" s="1233"/>
      <c r="ES23" s="1233"/>
      <c r="ET23" s="1233"/>
      <c r="EU23" s="1233"/>
      <c r="EV23" s="1233"/>
      <c r="EW23" s="1233"/>
      <c r="EX23" s="1233"/>
      <c r="EY23" s="1233"/>
      <c r="EZ23" s="1233"/>
      <c r="FA23" s="1233"/>
      <c r="FB23" s="1233"/>
      <c r="FC23" s="1233"/>
      <c r="FD23" s="1233"/>
      <c r="FE23" s="1233"/>
      <c r="FF23" s="1233"/>
      <c r="FG23" s="1233"/>
      <c r="FH23" s="1233"/>
      <c r="FI23" s="1233"/>
      <c r="FJ23" s="1233"/>
      <c r="FK23" s="1233"/>
      <c r="FL23" s="1233"/>
      <c r="FM23" s="1233"/>
      <c r="FN23" s="1233"/>
      <c r="FO23" s="1233"/>
      <c r="FP23" s="1233"/>
      <c r="FQ23" s="1233"/>
      <c r="FR23" s="1233"/>
      <c r="FS23" s="1233"/>
      <c r="FT23" s="1233"/>
      <c r="FU23" s="1233"/>
      <c r="FV23" s="1233"/>
      <c r="FW23" s="1233"/>
      <c r="FX23" s="1233"/>
      <c r="FY23" s="1233"/>
      <c r="FZ23" s="1233"/>
      <c r="GA23" s="1233"/>
      <c r="GB23" s="1233"/>
      <c r="GC23" s="1233"/>
      <c r="GD23" s="1233"/>
      <c r="GE23" s="1233"/>
      <c r="GF23" s="1233"/>
      <c r="GG23" s="1233"/>
      <c r="GH23" s="1233"/>
      <c r="GI23" s="1233"/>
      <c r="GJ23" s="1233"/>
      <c r="GK23" s="1233"/>
      <c r="GL23" s="1233"/>
      <c r="GM23" s="1233"/>
      <c r="GN23" s="1233"/>
      <c r="GO23" s="1233"/>
      <c r="GP23" s="1233"/>
      <c r="GQ23" s="1233"/>
      <c r="GR23" s="1233"/>
      <c r="GS23" s="1233"/>
      <c r="GT23" s="1233"/>
      <c r="GU23" s="1233"/>
      <c r="GV23" s="1233"/>
      <c r="GW23" s="1233"/>
      <c r="GX23" s="1233"/>
      <c r="GY23" s="1233"/>
      <c r="GZ23" s="1233"/>
      <c r="HA23" s="1233"/>
      <c r="HB23" s="1233"/>
      <c r="HC23" s="1233"/>
      <c r="HD23" s="1233"/>
      <c r="HE23" s="1233"/>
      <c r="HF23" s="1233"/>
      <c r="HG23" s="1233"/>
      <c r="HH23" s="1233"/>
      <c r="HI23" s="1233"/>
      <c r="HJ23" s="1233"/>
      <c r="HK23" s="1233"/>
      <c r="HL23" s="1233"/>
      <c r="HM23" s="1233"/>
      <c r="HN23" s="1233"/>
      <c r="HO23" s="1233"/>
      <c r="HP23" s="1233"/>
      <c r="HQ23" s="1233"/>
      <c r="HR23" s="1233"/>
      <c r="HS23" s="1233"/>
      <c r="HT23" s="1233"/>
      <c r="HU23" s="1233"/>
      <c r="HV23" s="1233"/>
      <c r="HW23" s="1233"/>
      <c r="HX23" s="1233"/>
      <c r="HY23" s="1233"/>
      <c r="HZ23" s="1233"/>
      <c r="IA23" s="1233"/>
      <c r="IB23" s="1233"/>
      <c r="IC23" s="1233"/>
      <c r="ID23" s="1233"/>
      <c r="IE23" s="1233"/>
      <c r="IF23" s="1233"/>
    </row>
    <row r="27" spans="1:240" ht="18.75" x14ac:dyDescent="0.2">
      <c r="A27" s="513">
        <v>6</v>
      </c>
      <c r="B27" s="513">
        <v>1</v>
      </c>
      <c r="C27" s="513">
        <v>6</v>
      </c>
      <c r="D27" s="513">
        <v>1</v>
      </c>
      <c r="E27" s="1492" t="s">
        <v>394</v>
      </c>
      <c r="F27" s="1549" t="s">
        <v>266</v>
      </c>
      <c r="G27" s="464"/>
      <c r="H27" s="1739"/>
      <c r="I27" s="1740"/>
      <c r="J27" s="1741"/>
      <c r="K27" s="171">
        <v>4</v>
      </c>
      <c r="L27" s="15">
        <f t="shared" ref="L27:L31" si="5">K27*30</f>
        <v>120</v>
      </c>
      <c r="M27" s="23">
        <f>N27+O27+P27</f>
        <v>72</v>
      </c>
      <c r="N27" s="23">
        <v>54</v>
      </c>
      <c r="O27" s="23">
        <v>18</v>
      </c>
      <c r="P27" s="23"/>
      <c r="Q27" s="19">
        <f t="shared" ref="Q27:Q30" si="6">L27-M27</f>
        <v>48</v>
      </c>
      <c r="R27" s="484"/>
      <c r="S27" s="481"/>
      <c r="T27" s="1742"/>
      <c r="U27" s="484"/>
      <c r="V27" s="15"/>
      <c r="W27" s="19"/>
      <c r="X27" s="261"/>
      <c r="Y27" s="156">
        <v>8</v>
      </c>
      <c r="Z27" s="253"/>
      <c r="AA27" s="1340"/>
      <c r="AB27" s="1733"/>
      <c r="AC27" s="1232"/>
      <c r="AD27" s="975"/>
      <c r="AE27" s="975"/>
      <c r="AF27" s="975"/>
      <c r="AG27" s="975"/>
      <c r="AH27" s="975"/>
      <c r="AI27" s="975"/>
      <c r="AJ27" s="975"/>
      <c r="AK27" s="975"/>
      <c r="AL27" s="1120"/>
      <c r="AM27" s="1120"/>
      <c r="AN27" s="1120"/>
      <c r="AO27" s="1120"/>
      <c r="AP27" s="1120"/>
      <c r="AQ27" s="1120"/>
      <c r="AR27" s="1120"/>
      <c r="AS27" s="1120" t="s">
        <v>523</v>
      </c>
      <c r="AT27" s="1120" t="s">
        <v>523</v>
      </c>
      <c r="AU27" s="1120"/>
      <c r="AV27" s="1120"/>
      <c r="AW27" s="1120"/>
      <c r="AX27" s="975"/>
      <c r="AY27" s="975"/>
      <c r="AZ27" s="975"/>
      <c r="BA27" s="975"/>
      <c r="BB27" s="975"/>
      <c r="BC27" s="975"/>
      <c r="BD27" s="975"/>
      <c r="BE27" s="975"/>
      <c r="BF27" s="975"/>
      <c r="BG27" s="975"/>
      <c r="BH27" s="975"/>
      <c r="BI27" s="975"/>
      <c r="BJ27" s="975"/>
      <c r="BK27" s="975"/>
      <c r="BL27" s="975"/>
      <c r="BM27" s="975"/>
      <c r="BN27" s="975"/>
      <c r="BO27" s="975"/>
      <c r="BP27" s="975"/>
      <c r="BQ27" s="975"/>
      <c r="BR27" s="975"/>
      <c r="BS27" s="975"/>
      <c r="BT27" s="975"/>
      <c r="BU27" s="975"/>
      <c r="BV27" s="975"/>
      <c r="BW27" s="975"/>
      <c r="BX27" s="975"/>
      <c r="BY27" s="975"/>
      <c r="BZ27" s="975"/>
      <c r="CA27" s="975"/>
      <c r="CB27" s="975"/>
      <c r="CC27" s="975"/>
      <c r="CD27" s="975"/>
      <c r="CE27" s="975"/>
      <c r="CF27" s="975"/>
      <c r="CG27" s="975"/>
      <c r="CH27" s="975"/>
      <c r="CI27" s="975"/>
      <c r="CJ27" s="975"/>
      <c r="CK27" s="975"/>
      <c r="CL27" s="975"/>
      <c r="CM27" s="975"/>
      <c r="CN27" s="975"/>
      <c r="CO27" s="975"/>
      <c r="CP27" s="975"/>
      <c r="CQ27" s="975"/>
      <c r="CR27" s="975"/>
      <c r="CS27" s="975"/>
      <c r="CT27" s="975"/>
      <c r="CU27" s="975"/>
      <c r="CV27" s="975"/>
      <c r="CW27" s="975"/>
      <c r="CX27" s="975"/>
      <c r="CY27" s="975"/>
      <c r="CZ27" s="975"/>
      <c r="DA27" s="975"/>
      <c r="DB27" s="975"/>
      <c r="DC27" s="975"/>
      <c r="DD27" s="975"/>
      <c r="DE27" s="975"/>
      <c r="DF27" s="975"/>
      <c r="DG27" s="975"/>
      <c r="DH27" s="975"/>
      <c r="DI27" s="975"/>
      <c r="DJ27" s="975"/>
      <c r="DK27" s="975"/>
      <c r="DL27" s="975"/>
      <c r="DM27" s="975"/>
      <c r="DN27" s="975"/>
      <c r="DO27" s="975"/>
      <c r="DP27" s="975"/>
      <c r="DQ27" s="975"/>
      <c r="DR27" s="975"/>
      <c r="DS27" s="975"/>
      <c r="DT27" s="975"/>
      <c r="DU27" s="975"/>
      <c r="DV27" s="975"/>
      <c r="DW27" s="975"/>
      <c r="DX27" s="975"/>
      <c r="DY27" s="975"/>
      <c r="DZ27" s="975"/>
      <c r="EA27" s="975"/>
      <c r="EB27" s="975"/>
      <c r="EC27" s="975"/>
      <c r="ED27" s="975"/>
      <c r="EE27" s="975"/>
      <c r="EF27" s="975"/>
      <c r="EG27" s="975"/>
      <c r="EH27" s="975"/>
      <c r="EI27" s="975"/>
      <c r="EJ27" s="975"/>
      <c r="EK27" s="975"/>
      <c r="EL27" s="975"/>
      <c r="EM27" s="975"/>
      <c r="EN27" s="975"/>
      <c r="EO27" s="975"/>
      <c r="EP27" s="975"/>
      <c r="EQ27" s="975"/>
      <c r="ER27" s="975"/>
      <c r="ES27" s="975"/>
      <c r="ET27" s="975"/>
      <c r="EU27" s="975"/>
      <c r="EV27" s="975"/>
      <c r="EW27" s="975"/>
      <c r="EX27" s="975"/>
      <c r="EY27" s="975"/>
      <c r="EZ27" s="975"/>
      <c r="FA27" s="975"/>
      <c r="FB27" s="975"/>
      <c r="FC27" s="975"/>
      <c r="FD27" s="975"/>
      <c r="FE27" s="975"/>
      <c r="FF27" s="975"/>
      <c r="FG27" s="975"/>
      <c r="FH27" s="975"/>
      <c r="FI27" s="975"/>
      <c r="FJ27" s="975"/>
      <c r="FK27" s="975"/>
      <c r="FL27" s="975"/>
      <c r="FM27" s="975"/>
      <c r="FN27" s="975"/>
      <c r="FO27" s="975"/>
      <c r="FP27" s="975"/>
      <c r="FQ27" s="975"/>
      <c r="FR27" s="975"/>
      <c r="FS27" s="975"/>
      <c r="FT27" s="975"/>
      <c r="FU27" s="975"/>
      <c r="FV27" s="975"/>
      <c r="FW27" s="975"/>
      <c r="FX27" s="975"/>
      <c r="FY27" s="975"/>
      <c r="FZ27" s="975"/>
      <c r="GA27" s="975"/>
      <c r="GB27" s="975"/>
      <c r="GC27" s="975"/>
      <c r="GD27" s="975"/>
      <c r="GE27" s="975"/>
      <c r="GF27" s="975"/>
      <c r="GG27" s="975"/>
      <c r="GH27" s="975"/>
      <c r="GI27" s="975"/>
      <c r="GJ27" s="975"/>
      <c r="GK27" s="975"/>
      <c r="GL27" s="975"/>
      <c r="GM27" s="975"/>
      <c r="GN27" s="975"/>
      <c r="GO27" s="975"/>
      <c r="GP27" s="975"/>
      <c r="GQ27" s="975"/>
      <c r="GR27" s="975"/>
      <c r="GS27" s="975"/>
      <c r="GT27" s="975"/>
      <c r="GU27" s="975"/>
      <c r="GV27" s="975"/>
      <c r="GW27" s="975"/>
      <c r="GX27" s="975"/>
      <c r="GY27" s="975"/>
      <c r="GZ27" s="975"/>
      <c r="HA27" s="975"/>
      <c r="HB27" s="975"/>
      <c r="HC27" s="975"/>
      <c r="HD27" s="975"/>
      <c r="HE27" s="975"/>
      <c r="HF27" s="975"/>
      <c r="HG27" s="975"/>
      <c r="HH27" s="975"/>
      <c r="HI27" s="975"/>
      <c r="HJ27" s="975"/>
      <c r="HK27" s="975"/>
      <c r="HL27" s="975"/>
      <c r="HM27" s="975"/>
      <c r="HN27" s="975"/>
      <c r="HO27" s="975"/>
      <c r="HP27" s="975"/>
      <c r="HQ27" s="975"/>
      <c r="HR27" s="975"/>
      <c r="HS27" s="975"/>
      <c r="HT27" s="975"/>
      <c r="HU27" s="975"/>
      <c r="HV27" s="975"/>
      <c r="HW27" s="975"/>
      <c r="HX27" s="975"/>
      <c r="HY27" s="975"/>
      <c r="HZ27" s="975"/>
      <c r="IA27" s="975"/>
      <c r="IB27" s="975"/>
      <c r="IC27" s="975"/>
      <c r="ID27" s="975"/>
      <c r="IE27" s="975"/>
      <c r="IF27" s="975"/>
    </row>
    <row r="28" spans="1:240" ht="15.75" x14ac:dyDescent="0.2">
      <c r="A28" s="513">
        <v>4</v>
      </c>
      <c r="B28" s="513">
        <v>2</v>
      </c>
      <c r="E28" s="1638" t="s">
        <v>586</v>
      </c>
      <c r="F28" s="1549" t="s">
        <v>235</v>
      </c>
      <c r="G28" s="464"/>
      <c r="H28" s="476"/>
      <c r="I28" s="476"/>
      <c r="J28" s="551"/>
      <c r="K28" s="1306">
        <v>0.5</v>
      </c>
      <c r="L28" s="15">
        <f t="shared" si="5"/>
        <v>15</v>
      </c>
      <c r="M28" s="23">
        <f t="shared" ref="M28:M29" si="7">N28+O28+P28</f>
        <v>9</v>
      </c>
      <c r="N28" s="476"/>
      <c r="O28" s="476"/>
      <c r="P28" s="155">
        <v>9</v>
      </c>
      <c r="Q28" s="19">
        <f t="shared" si="6"/>
        <v>6</v>
      </c>
      <c r="R28" s="1556"/>
      <c r="S28" s="1557"/>
      <c r="T28" s="1558"/>
      <c r="U28" s="1556"/>
      <c r="V28" s="1557"/>
      <c r="W28" s="1558"/>
      <c r="X28" s="1306"/>
      <c r="Y28" s="1559">
        <v>1</v>
      </c>
      <c r="Z28" s="1560"/>
      <c r="AA28" s="1306"/>
      <c r="AB28" s="173"/>
      <c r="AC28" s="160"/>
      <c r="AD28" s="1191"/>
      <c r="AE28">
        <v>0.65714285714285714</v>
      </c>
      <c r="AF28" s="1191"/>
      <c r="AG28" s="1191"/>
      <c r="AH28" s="1191"/>
      <c r="AI28" s="1191"/>
      <c r="AJ28" s="1191"/>
      <c r="AK28" s="1191"/>
      <c r="AL28" s="1308" t="b">
        <v>1</v>
      </c>
      <c r="AM28" s="1308" t="b">
        <v>1</v>
      </c>
      <c r="AN28" s="1308" t="b">
        <v>1</v>
      </c>
      <c r="AO28" s="1308" t="b">
        <v>1</v>
      </c>
      <c r="AP28" s="1308" t="b">
        <v>1</v>
      </c>
      <c r="AQ28" s="1308" t="b">
        <v>1</v>
      </c>
      <c r="AR28" s="1308" t="b">
        <v>1</v>
      </c>
      <c r="AS28" s="1308" t="b">
        <v>0</v>
      </c>
      <c r="AT28" s="1308" t="b">
        <v>1</v>
      </c>
      <c r="AU28" s="1308" t="b">
        <v>1</v>
      </c>
      <c r="AV28" s="1308" t="b">
        <v>1</v>
      </c>
      <c r="AW28" s="1308" t="b">
        <v>1</v>
      </c>
      <c r="AX28" s="1191"/>
      <c r="AZ28" s="1191"/>
      <c r="BA28" s="1191"/>
      <c r="BB28" s="1191"/>
      <c r="BC28" s="1191"/>
      <c r="BD28" s="1191"/>
      <c r="BE28" s="1191"/>
      <c r="BF28" s="1191"/>
      <c r="BG28" s="1191"/>
      <c r="BH28" s="1191"/>
      <c r="BI28" s="1191"/>
      <c r="BJ28" s="1191"/>
      <c r="BK28" s="1191"/>
      <c r="BL28" s="1191"/>
      <c r="BM28" s="1191"/>
      <c r="BN28" s="1191"/>
      <c r="BO28" s="1191"/>
      <c r="BP28" s="1191"/>
      <c r="BQ28" s="1191"/>
      <c r="BR28" s="1191"/>
      <c r="BS28" s="1191"/>
      <c r="BT28" s="1191"/>
      <c r="BU28" s="1191"/>
      <c r="BV28" s="1191"/>
      <c r="BW28" s="1191"/>
      <c r="BX28" s="1191"/>
      <c r="BY28" s="1191"/>
      <c r="BZ28" s="1191"/>
      <c r="CA28" s="1191"/>
      <c r="CB28" s="1191"/>
      <c r="CC28" s="1191"/>
      <c r="CD28" s="1191"/>
      <c r="CE28" s="1191"/>
      <c r="CF28" s="1191"/>
      <c r="CG28" s="1191"/>
      <c r="CH28" s="1191"/>
      <c r="CI28" s="1191"/>
      <c r="CJ28" s="1191"/>
      <c r="CK28" s="1191"/>
      <c r="CL28" s="1191"/>
      <c r="CM28" s="1191"/>
      <c r="CN28" s="1191"/>
      <c r="CO28" s="1191"/>
      <c r="CP28" s="1191"/>
      <c r="CQ28" s="1191"/>
      <c r="CR28" s="1191"/>
      <c r="CS28" s="1191"/>
      <c r="CT28" s="1191"/>
      <c r="CU28" s="1191"/>
      <c r="CV28" s="1191"/>
      <c r="CW28" s="1191"/>
      <c r="CX28" s="1191"/>
      <c r="CY28" s="1191"/>
      <c r="CZ28" s="1191"/>
      <c r="DA28" s="1191"/>
      <c r="DB28" s="1191"/>
      <c r="DC28" s="1191"/>
      <c r="DD28" s="1191"/>
      <c r="DE28" s="1191"/>
      <c r="DF28" s="1191"/>
      <c r="DG28" s="1191"/>
      <c r="DH28" s="1191"/>
      <c r="DI28" s="1191"/>
      <c r="DJ28" s="1191"/>
      <c r="DK28" s="1191"/>
      <c r="DL28" s="1191"/>
      <c r="DM28" s="1191"/>
      <c r="DN28" s="1191"/>
      <c r="DO28" s="1191"/>
      <c r="DP28" s="1191"/>
      <c r="DQ28" s="1191"/>
      <c r="DR28" s="1191"/>
      <c r="DS28" s="1191"/>
      <c r="DT28" s="1191"/>
      <c r="DU28" s="1191"/>
      <c r="DV28" s="1191"/>
      <c r="DW28" s="1191"/>
      <c r="DX28" s="1191"/>
      <c r="DY28" s="1191"/>
      <c r="DZ28" s="1191"/>
      <c r="EA28" s="1191"/>
      <c r="EB28" s="1191"/>
      <c r="EC28" s="1191"/>
      <c r="ED28" s="1191"/>
      <c r="EE28" s="1191"/>
      <c r="EF28" s="1191"/>
      <c r="EG28" s="1191"/>
      <c r="EH28" s="1191"/>
      <c r="EI28" s="1191"/>
      <c r="EJ28" s="1191"/>
      <c r="EK28" s="1191"/>
      <c r="EL28" s="1191"/>
      <c r="EM28" s="1191"/>
      <c r="EN28" s="1191"/>
      <c r="EO28" s="1191"/>
      <c r="EP28" s="1191"/>
      <c r="EQ28" s="1191"/>
      <c r="ER28" s="1191"/>
      <c r="ES28" s="1191"/>
      <c r="ET28" s="1191"/>
      <c r="EU28" s="1191"/>
      <c r="EV28" s="1191"/>
      <c r="EW28" s="1191"/>
      <c r="EX28" s="1191"/>
      <c r="EY28" s="1191"/>
      <c r="EZ28" s="1191"/>
      <c r="FA28" s="1191"/>
      <c r="FB28" s="1191"/>
      <c r="FC28" s="1191"/>
      <c r="FD28" s="1191"/>
      <c r="FE28" s="1191"/>
      <c r="FF28" s="1191"/>
      <c r="FG28" s="1191"/>
      <c r="FH28" s="1191"/>
      <c r="FI28" s="1191"/>
      <c r="FJ28" s="1191"/>
      <c r="FK28" s="1191"/>
      <c r="FL28" s="1191"/>
      <c r="FM28" s="1191"/>
      <c r="FN28" s="1191"/>
      <c r="FO28" s="1191"/>
      <c r="FP28" s="1191"/>
      <c r="FQ28" s="1191"/>
      <c r="FR28" s="1191"/>
      <c r="FS28" s="1191"/>
      <c r="FT28" s="1191"/>
      <c r="FU28" s="1191"/>
      <c r="FV28" s="1191"/>
      <c r="FW28" s="1191"/>
      <c r="FX28" s="1191"/>
      <c r="FY28" s="1191"/>
      <c r="FZ28" s="1191"/>
      <c r="GA28" s="1191"/>
      <c r="GB28" s="1191"/>
      <c r="GC28" s="1191"/>
      <c r="GD28" s="1191"/>
      <c r="GE28" s="1191"/>
      <c r="GF28" s="1191"/>
      <c r="GG28" s="1191"/>
      <c r="GH28" s="1191"/>
      <c r="GI28" s="1191"/>
      <c r="GJ28" s="1191"/>
      <c r="GK28" s="1191"/>
      <c r="GL28" s="1191"/>
      <c r="GM28" s="1191"/>
      <c r="GN28" s="1191"/>
      <c r="GO28" s="1191"/>
      <c r="GP28" s="1191"/>
      <c r="GQ28" s="1191"/>
      <c r="GR28" s="1191"/>
      <c r="GS28" s="1191"/>
      <c r="GT28" s="1191"/>
      <c r="GU28" s="1191"/>
      <c r="GV28" s="1191"/>
      <c r="GW28" s="1191"/>
      <c r="GX28" s="1191"/>
      <c r="GY28" s="1191"/>
      <c r="GZ28" s="1191"/>
      <c r="HA28" s="1191"/>
      <c r="HB28" s="1191"/>
      <c r="HC28" s="1191"/>
      <c r="HD28" s="1191"/>
      <c r="HE28" s="1191"/>
      <c r="HF28" s="1191"/>
      <c r="HG28" s="1191"/>
      <c r="HH28" s="1191"/>
      <c r="HI28" s="1191"/>
      <c r="HJ28" s="1191"/>
      <c r="HK28" s="1191"/>
      <c r="HL28" s="1191"/>
      <c r="HM28" s="1191"/>
      <c r="HN28" s="1191"/>
      <c r="HO28" s="1191"/>
      <c r="HP28" s="1191"/>
      <c r="HQ28" s="1191"/>
      <c r="HR28" s="1191"/>
      <c r="HS28" s="1191"/>
      <c r="HT28" s="1191"/>
      <c r="HU28" s="1191"/>
      <c r="HV28" s="1191"/>
      <c r="HW28" s="1191"/>
      <c r="HX28" s="1191"/>
      <c r="HY28" s="1191"/>
      <c r="HZ28" s="1191"/>
      <c r="IA28" s="1191"/>
      <c r="IB28" s="1191"/>
      <c r="IC28" s="1191"/>
      <c r="ID28" s="1191"/>
      <c r="IE28" s="1191"/>
      <c r="IF28" s="1191"/>
    </row>
    <row r="29" spans="1:240" ht="16.5" thickBot="1" x14ac:dyDescent="0.25">
      <c r="A29" s="513">
        <v>7</v>
      </c>
      <c r="B29" s="513">
        <v>3</v>
      </c>
      <c r="E29" s="1638" t="s">
        <v>644</v>
      </c>
      <c r="F29" s="1549" t="s">
        <v>231</v>
      </c>
      <c r="G29" s="1494"/>
      <c r="H29" s="476"/>
      <c r="I29" s="476"/>
      <c r="J29" s="551"/>
      <c r="K29" s="1306">
        <v>2.5</v>
      </c>
      <c r="L29" s="15">
        <f t="shared" si="5"/>
        <v>75</v>
      </c>
      <c r="M29" s="23">
        <f t="shared" si="7"/>
        <v>36</v>
      </c>
      <c r="N29" s="155">
        <v>27</v>
      </c>
      <c r="O29" s="155">
        <v>9</v>
      </c>
      <c r="P29" s="155"/>
      <c r="Q29" s="395">
        <f t="shared" si="6"/>
        <v>39</v>
      </c>
      <c r="R29" s="1556"/>
      <c r="S29" s="1557"/>
      <c r="T29" s="1558"/>
      <c r="U29" s="1556"/>
      <c r="V29" s="1557"/>
      <c r="W29" s="1558"/>
      <c r="X29" s="1306"/>
      <c r="Y29" s="1559">
        <v>4</v>
      </c>
      <c r="Z29" s="1560"/>
      <c r="AA29" s="1306"/>
      <c r="AB29" s="173"/>
      <c r="AC29" s="160"/>
      <c r="AD29" s="1191"/>
      <c r="AE29">
        <v>0.66666666666666663</v>
      </c>
      <c r="AF29" s="1191"/>
      <c r="AG29" s="1191"/>
      <c r="AH29" s="1191"/>
      <c r="AI29" s="1191"/>
      <c r="AJ29" s="1191"/>
      <c r="AK29" s="1191"/>
      <c r="AL29" s="1308" t="b">
        <v>1</v>
      </c>
      <c r="AM29" s="1308" t="b">
        <v>1</v>
      </c>
      <c r="AN29" s="1308" t="b">
        <v>1</v>
      </c>
      <c r="AO29" s="1308" t="b">
        <v>1</v>
      </c>
      <c r="AP29" s="1308" t="b">
        <v>1</v>
      </c>
      <c r="AQ29" s="1308" t="b">
        <v>1</v>
      </c>
      <c r="AR29" s="1308" t="b">
        <v>1</v>
      </c>
      <c r="AS29" s="1308" t="b">
        <v>0</v>
      </c>
      <c r="AT29" s="1308" t="b">
        <v>1</v>
      </c>
      <c r="AU29" s="1308" t="b">
        <v>1</v>
      </c>
      <c r="AV29" s="1308" t="b">
        <v>1</v>
      </c>
      <c r="AW29" s="1308" t="b">
        <v>1</v>
      </c>
      <c r="AX29" s="1191"/>
      <c r="AY29">
        <f t="shared" ref="AY29:AY34" si="8">M29/L29</f>
        <v>0.48</v>
      </c>
      <c r="AZ29" s="1191"/>
      <c r="BA29" s="1191"/>
      <c r="BB29" s="1191"/>
      <c r="BC29" s="1191"/>
      <c r="BD29" s="1191"/>
      <c r="BE29" s="1191"/>
      <c r="BF29" s="1191"/>
      <c r="BG29" s="1191"/>
      <c r="BH29" s="1191"/>
      <c r="BI29" s="1191"/>
      <c r="BJ29" s="1191"/>
      <c r="BK29" s="1191"/>
      <c r="BL29" s="1191"/>
      <c r="BM29" s="1191"/>
      <c r="BN29" s="1191"/>
      <c r="BO29" s="1191"/>
      <c r="BP29" s="1191"/>
      <c r="BQ29" s="1191"/>
      <c r="BR29" s="1191"/>
      <c r="BS29" s="1191"/>
      <c r="BT29" s="1191"/>
      <c r="BU29" s="1191"/>
      <c r="BV29" s="1191"/>
      <c r="BW29" s="1191"/>
      <c r="BX29" s="1191"/>
      <c r="BY29" s="1191"/>
      <c r="BZ29" s="1191"/>
      <c r="CA29" s="1191"/>
      <c r="CB29" s="1191"/>
      <c r="CC29" s="1191"/>
      <c r="CD29" s="1191"/>
      <c r="CE29" s="1191"/>
      <c r="CF29" s="1191"/>
      <c r="CG29" s="1191"/>
      <c r="CH29" s="1191"/>
      <c r="CI29" s="1191"/>
      <c r="CJ29" s="1191"/>
      <c r="CK29" s="1191"/>
      <c r="CL29" s="1191"/>
      <c r="CM29" s="1191"/>
      <c r="CN29" s="1191"/>
      <c r="CO29" s="1191"/>
      <c r="CP29" s="1191"/>
      <c r="CQ29" s="1191"/>
      <c r="CR29" s="1191"/>
      <c r="CS29" s="1191"/>
      <c r="CT29" s="1191"/>
      <c r="CU29" s="1191"/>
      <c r="CV29" s="1191"/>
      <c r="CW29" s="1191"/>
      <c r="CX29" s="1191"/>
      <c r="CY29" s="1191"/>
      <c r="CZ29" s="1191"/>
      <c r="DA29" s="1191"/>
      <c r="DB29" s="1191"/>
      <c r="DC29" s="1191"/>
      <c r="DD29" s="1191"/>
      <c r="DE29" s="1191"/>
      <c r="DF29" s="1191"/>
      <c r="DG29" s="1191"/>
      <c r="DH29" s="1191"/>
      <c r="DI29" s="1191"/>
      <c r="DJ29" s="1191"/>
      <c r="DK29" s="1191"/>
      <c r="DL29" s="1191"/>
      <c r="DM29" s="1191"/>
      <c r="DN29" s="1191"/>
      <c r="DO29" s="1191"/>
      <c r="DP29" s="1191"/>
      <c r="DQ29" s="1191"/>
      <c r="DR29" s="1191"/>
      <c r="DS29" s="1191"/>
      <c r="DT29" s="1191"/>
      <c r="DU29" s="1191"/>
      <c r="DV29" s="1191"/>
      <c r="DW29" s="1191"/>
      <c r="DX29" s="1191"/>
      <c r="DY29" s="1191"/>
      <c r="DZ29" s="1191"/>
      <c r="EA29" s="1191"/>
      <c r="EB29" s="1191"/>
      <c r="EC29" s="1191"/>
      <c r="ED29" s="1191"/>
      <c r="EE29" s="1191"/>
      <c r="EF29" s="1191"/>
      <c r="EG29" s="1191"/>
      <c r="EH29" s="1191"/>
      <c r="EI29" s="1191"/>
      <c r="EJ29" s="1191"/>
      <c r="EK29" s="1191"/>
      <c r="EL29" s="1191"/>
      <c r="EM29" s="1191"/>
      <c r="EN29" s="1191"/>
      <c r="EO29" s="1191"/>
      <c r="EP29" s="1191"/>
      <c r="EQ29" s="1191"/>
      <c r="ER29" s="1191"/>
      <c r="ES29" s="1191"/>
      <c r="ET29" s="1191"/>
      <c r="EU29" s="1191"/>
      <c r="EV29" s="1191"/>
      <c r="EW29" s="1191"/>
      <c r="EX29" s="1191"/>
      <c r="EY29" s="1191"/>
      <c r="EZ29" s="1191"/>
      <c r="FA29" s="1191"/>
      <c r="FB29" s="1191"/>
      <c r="FC29" s="1191"/>
      <c r="FD29" s="1191"/>
      <c r="FE29" s="1191"/>
      <c r="FF29" s="1191"/>
      <c r="FG29" s="1191"/>
      <c r="FH29" s="1191"/>
      <c r="FI29" s="1191"/>
      <c r="FJ29" s="1191"/>
      <c r="FK29" s="1191"/>
      <c r="FL29" s="1191"/>
      <c r="FM29" s="1191"/>
      <c r="FN29" s="1191"/>
      <c r="FO29" s="1191"/>
      <c r="FP29" s="1191"/>
      <c r="FQ29" s="1191"/>
      <c r="FR29" s="1191"/>
      <c r="FS29" s="1191"/>
      <c r="FT29" s="1191"/>
      <c r="FU29" s="1191"/>
      <c r="FV29" s="1191"/>
      <c r="FW29" s="1191"/>
      <c r="FX29" s="1191"/>
      <c r="FY29" s="1191"/>
      <c r="FZ29" s="1191"/>
      <c r="GA29" s="1191"/>
      <c r="GB29" s="1191"/>
      <c r="GC29" s="1191"/>
      <c r="GD29" s="1191"/>
      <c r="GE29" s="1191"/>
      <c r="GF29" s="1191"/>
      <c r="GG29" s="1191"/>
      <c r="GH29" s="1191"/>
      <c r="GI29" s="1191"/>
      <c r="GJ29" s="1191"/>
      <c r="GK29" s="1191"/>
      <c r="GL29" s="1191"/>
      <c r="GM29" s="1191"/>
      <c r="GN29" s="1191"/>
      <c r="GO29" s="1191"/>
      <c r="GP29" s="1191"/>
      <c r="GQ29" s="1191"/>
      <c r="GR29" s="1191"/>
      <c r="GS29" s="1191"/>
      <c r="GT29" s="1191"/>
      <c r="GU29" s="1191"/>
      <c r="GV29" s="1191"/>
      <c r="GW29" s="1191"/>
      <c r="GX29" s="1191"/>
      <c r="GY29" s="1191"/>
      <c r="GZ29" s="1191"/>
      <c r="HA29" s="1191"/>
      <c r="HB29" s="1191"/>
      <c r="HC29" s="1191"/>
      <c r="HD29" s="1191"/>
      <c r="HE29" s="1191"/>
      <c r="HF29" s="1191"/>
      <c r="HG29" s="1191"/>
      <c r="HH29" s="1191"/>
      <c r="HI29" s="1191"/>
      <c r="HJ29" s="1191"/>
      <c r="HK29" s="1191"/>
      <c r="HL29" s="1191"/>
      <c r="HM29" s="1191"/>
      <c r="HN29" s="1191"/>
      <c r="HO29" s="1191"/>
      <c r="HP29" s="1191"/>
      <c r="HQ29" s="1191"/>
      <c r="HR29" s="1191"/>
      <c r="HS29" s="1191"/>
      <c r="HT29" s="1191"/>
      <c r="HU29" s="1191"/>
      <c r="HV29" s="1191"/>
      <c r="HW29" s="1191"/>
      <c r="HX29" s="1191"/>
      <c r="HY29" s="1191"/>
      <c r="HZ29" s="1191"/>
      <c r="IA29" s="1191"/>
      <c r="IB29" s="1191"/>
      <c r="IC29" s="1191"/>
      <c r="ID29" s="1191"/>
      <c r="IE29" s="1191"/>
      <c r="IF29" s="1191"/>
    </row>
    <row r="30" spans="1:240" ht="16.5" thickBot="1" x14ac:dyDescent="0.3">
      <c r="A30" s="513">
        <v>8</v>
      </c>
      <c r="B30" s="513">
        <v>4</v>
      </c>
      <c r="E30" s="1420" t="s">
        <v>208</v>
      </c>
      <c r="F30" s="1590" t="s">
        <v>504</v>
      </c>
      <c r="G30" s="1417"/>
      <c r="H30" s="1283"/>
      <c r="I30" s="1283"/>
      <c r="J30" s="1418"/>
      <c r="K30" s="1289">
        <v>1.5</v>
      </c>
      <c r="L30" s="15">
        <f t="shared" si="5"/>
        <v>45</v>
      </c>
      <c r="M30" s="23">
        <f>N30+O30+P30</f>
        <v>18</v>
      </c>
      <c r="N30" s="1283">
        <v>9</v>
      </c>
      <c r="O30" s="1283"/>
      <c r="P30" s="1283">
        <v>9</v>
      </c>
      <c r="Q30" s="395">
        <f t="shared" si="6"/>
        <v>27</v>
      </c>
      <c r="R30" s="1417"/>
      <c r="S30" s="1419"/>
      <c r="T30" s="1418"/>
      <c r="U30" s="1289"/>
      <c r="V30" s="1283"/>
      <c r="W30" s="1290"/>
      <c r="X30" s="1289"/>
      <c r="Y30" s="1283">
        <v>2</v>
      </c>
      <c r="Z30" s="1290"/>
      <c r="AA30" s="75"/>
      <c r="AB30" s="74"/>
      <c r="AC30" s="624"/>
      <c r="AD30" s="1191"/>
      <c r="AE30">
        <v>0.64</v>
      </c>
      <c r="AF30" s="1191"/>
      <c r="AG30" s="1191"/>
      <c r="AH30" s="1191"/>
      <c r="AI30" s="1191"/>
      <c r="AJ30" s="1191"/>
      <c r="AK30" s="1191"/>
      <c r="AL30" s="1308" t="b">
        <v>1</v>
      </c>
      <c r="AM30" s="1308" t="b">
        <v>1</v>
      </c>
      <c r="AN30" s="1308" t="b">
        <v>1</v>
      </c>
      <c r="AO30" s="1308" t="b">
        <v>1</v>
      </c>
      <c r="AP30" s="1308" t="b">
        <v>1</v>
      </c>
      <c r="AQ30" s="1308" t="b">
        <v>1</v>
      </c>
      <c r="AR30" s="1308" t="b">
        <v>1</v>
      </c>
      <c r="AS30" s="1308" t="b">
        <v>0</v>
      </c>
      <c r="AT30" s="1308" t="b">
        <v>1</v>
      </c>
      <c r="AU30" s="1308" t="b">
        <v>1</v>
      </c>
      <c r="AV30" s="1308" t="b">
        <v>1</v>
      </c>
      <c r="AW30" s="1308" t="b">
        <v>1</v>
      </c>
      <c r="AX30" s="1191"/>
      <c r="AY30">
        <f t="shared" si="8"/>
        <v>0.4</v>
      </c>
      <c r="AZ30" s="1191"/>
      <c r="BA30" s="1191"/>
      <c r="BB30" s="1191"/>
      <c r="BC30" s="1191"/>
      <c r="BD30" s="1191"/>
      <c r="BE30" s="1191"/>
      <c r="BF30" s="1191"/>
      <c r="BG30" s="1191"/>
      <c r="BH30" s="1191"/>
      <c r="BI30" s="1191"/>
      <c r="BJ30" s="1191"/>
      <c r="BK30" s="1191"/>
      <c r="BL30" s="1191"/>
      <c r="BM30" s="1191"/>
      <c r="BN30" s="1191"/>
      <c r="BO30" s="1191"/>
      <c r="BP30" s="1191"/>
      <c r="BQ30" s="1191"/>
      <c r="BR30" s="1191"/>
      <c r="BS30" s="1191"/>
      <c r="BT30" s="1191"/>
      <c r="BU30" s="1191"/>
      <c r="BV30" s="1191"/>
      <c r="BW30" s="1191"/>
      <c r="BX30" s="1191"/>
      <c r="BY30" s="1191"/>
      <c r="BZ30" s="1191"/>
      <c r="CA30" s="1191"/>
      <c r="CB30" s="1191"/>
      <c r="CC30" s="1191"/>
      <c r="CD30" s="1191"/>
      <c r="CE30" s="1191"/>
      <c r="CF30" s="1191"/>
      <c r="CG30" s="1191"/>
      <c r="CH30" s="1191"/>
      <c r="CI30" s="1191"/>
      <c r="CJ30" s="1191"/>
      <c r="CK30" s="1191"/>
      <c r="CL30" s="1191"/>
      <c r="CM30" s="1191"/>
      <c r="CN30" s="1191"/>
      <c r="CO30" s="1191"/>
      <c r="CP30" s="1191"/>
      <c r="CQ30" s="1191"/>
      <c r="CR30" s="1191"/>
      <c r="CS30" s="1191"/>
      <c r="CT30" s="1191"/>
      <c r="CU30" s="1191"/>
      <c r="CV30" s="1191"/>
      <c r="CW30" s="1191"/>
      <c r="CX30" s="1191"/>
      <c r="CY30" s="1191"/>
      <c r="CZ30" s="1191"/>
      <c r="DA30" s="1191"/>
      <c r="DB30" s="1191"/>
      <c r="DC30" s="1191"/>
      <c r="DD30" s="1191"/>
      <c r="DE30" s="1191"/>
      <c r="DF30" s="1191"/>
      <c r="DG30" s="1191"/>
      <c r="DH30" s="1191"/>
      <c r="DI30" s="1191"/>
      <c r="DJ30" s="1191"/>
      <c r="DK30" s="1191"/>
      <c r="DL30" s="1191"/>
      <c r="DM30" s="1191"/>
      <c r="DN30" s="1191"/>
      <c r="DO30" s="1191"/>
      <c r="DP30" s="1191"/>
      <c r="DQ30" s="1191"/>
      <c r="DR30" s="1191"/>
      <c r="DS30" s="1191"/>
      <c r="DT30" s="1191"/>
      <c r="DU30" s="1191"/>
      <c r="DV30" s="1191"/>
      <c r="DW30" s="1191"/>
      <c r="DX30" s="1191"/>
      <c r="DY30" s="1191"/>
      <c r="DZ30" s="1191"/>
      <c r="EA30" s="1191"/>
      <c r="EB30" s="1191"/>
      <c r="EC30" s="1191"/>
      <c r="ED30" s="1191"/>
      <c r="EE30" s="1191"/>
      <c r="EF30" s="1191"/>
      <c r="EG30" s="1191"/>
      <c r="EH30" s="1191"/>
      <c r="EI30" s="1191"/>
      <c r="EJ30" s="1191"/>
      <c r="EK30" s="1191"/>
      <c r="EL30" s="1191"/>
      <c r="EM30" s="1191"/>
      <c r="EN30" s="1191"/>
      <c r="EO30" s="1191"/>
      <c r="EP30" s="1191"/>
      <c r="EQ30" s="1191"/>
      <c r="ER30" s="1191"/>
      <c r="ES30" s="1191"/>
      <c r="ET30" s="1191"/>
      <c r="EU30" s="1191"/>
      <c r="EV30" s="1191"/>
      <c r="EW30" s="1191"/>
      <c r="EX30" s="1191"/>
      <c r="EY30" s="1191"/>
      <c r="EZ30" s="1191"/>
      <c r="FA30" s="1191"/>
      <c r="FB30" s="1191"/>
      <c r="FC30" s="1191"/>
      <c r="FD30" s="1191"/>
      <c r="FE30" s="1191"/>
      <c r="FF30" s="1191"/>
      <c r="FG30" s="1191"/>
      <c r="FH30" s="1191"/>
      <c r="FI30" s="1191"/>
      <c r="FJ30" s="1191"/>
      <c r="FK30" s="1191"/>
      <c r="FL30" s="1191"/>
      <c r="FM30" s="1191"/>
      <c r="FN30" s="1191"/>
      <c r="FO30" s="1191"/>
      <c r="FP30" s="1191"/>
      <c r="FQ30" s="1191"/>
      <c r="FR30" s="1191"/>
      <c r="FS30" s="1191"/>
      <c r="FT30" s="1191"/>
      <c r="FU30" s="1191"/>
      <c r="FV30" s="1191"/>
      <c r="FW30" s="1191"/>
      <c r="FX30" s="1191"/>
      <c r="FY30" s="1191"/>
      <c r="FZ30" s="1191"/>
      <c r="GA30" s="1191"/>
      <c r="GB30" s="1191"/>
      <c r="GC30" s="1191"/>
      <c r="GD30" s="1191"/>
      <c r="GE30" s="1191"/>
      <c r="GF30" s="1191"/>
      <c r="GG30" s="1191"/>
      <c r="GH30" s="1191"/>
      <c r="GI30" s="1191"/>
      <c r="GJ30" s="1191"/>
      <c r="GK30" s="1191"/>
      <c r="GL30" s="1191"/>
      <c r="GM30" s="1191"/>
      <c r="GN30" s="1191"/>
      <c r="GO30" s="1191"/>
      <c r="GP30" s="1191"/>
      <c r="GQ30" s="1191"/>
      <c r="GR30" s="1191"/>
      <c r="GS30" s="1191"/>
      <c r="GT30" s="1191"/>
      <c r="GU30" s="1191"/>
      <c r="GV30" s="1191"/>
      <c r="GW30" s="1191"/>
      <c r="GX30" s="1191"/>
      <c r="GY30" s="1191"/>
      <c r="GZ30" s="1191"/>
      <c r="HA30" s="1191"/>
      <c r="HB30" s="1191"/>
      <c r="HC30" s="1191"/>
      <c r="HD30" s="1191"/>
      <c r="HE30" s="1191"/>
      <c r="HF30" s="1191"/>
      <c r="HG30" s="1191"/>
      <c r="HH30" s="1191"/>
      <c r="HI30" s="1191"/>
      <c r="HJ30" s="1191"/>
      <c r="HK30" s="1191"/>
      <c r="HL30" s="1191"/>
      <c r="HM30" s="1191"/>
      <c r="HN30" s="1191"/>
      <c r="HO30" s="1191"/>
      <c r="HP30" s="1191"/>
      <c r="HQ30" s="1191"/>
      <c r="HR30" s="1191"/>
      <c r="HS30" s="1191"/>
      <c r="HT30" s="1191"/>
      <c r="HU30" s="1191"/>
      <c r="HV30" s="1191"/>
      <c r="HW30" s="1191"/>
      <c r="HX30" s="1191"/>
      <c r="HY30" s="1191"/>
      <c r="HZ30" s="1191"/>
      <c r="IA30" s="1191"/>
      <c r="IB30" s="1191"/>
      <c r="IC30" s="1191"/>
      <c r="ID30" s="1191"/>
      <c r="IE30" s="1191"/>
      <c r="IF30" s="1191"/>
    </row>
    <row r="31" spans="1:240" ht="16.5" thickBot="1" x14ac:dyDescent="0.25">
      <c r="A31" s="513">
        <v>9</v>
      </c>
      <c r="B31" s="513">
        <v>5</v>
      </c>
      <c r="E31" s="1605" t="s">
        <v>559</v>
      </c>
      <c r="F31" s="1606" t="s">
        <v>576</v>
      </c>
      <c r="G31" s="1607"/>
      <c r="H31" s="1608"/>
      <c r="I31" s="1608"/>
      <c r="J31" s="1609"/>
      <c r="K31" s="1495">
        <f>K32+K33+K34</f>
        <v>6</v>
      </c>
      <c r="L31" s="15">
        <f t="shared" si="5"/>
        <v>180</v>
      </c>
      <c r="M31" s="1495">
        <f>M32+M33+M34</f>
        <v>81</v>
      </c>
      <c r="N31" s="1495">
        <f t="shared" ref="N31:Q31" si="9">N32+N33+N34</f>
        <v>54</v>
      </c>
      <c r="O31" s="1495">
        <f t="shared" si="9"/>
        <v>0</v>
      </c>
      <c r="P31" s="1495">
        <f t="shared" si="9"/>
        <v>27</v>
      </c>
      <c r="Q31" s="1495">
        <f t="shared" si="9"/>
        <v>99</v>
      </c>
      <c r="R31" s="1610"/>
      <c r="S31" s="1611"/>
      <c r="T31" s="1612"/>
      <c r="U31" s="1610"/>
      <c r="V31" s="1611"/>
      <c r="W31" s="1612"/>
      <c r="X31" s="1610"/>
      <c r="Y31" s="1495">
        <f t="shared" ref="Y31" si="10">Y32+Y33+Y34</f>
        <v>9</v>
      </c>
      <c r="Z31" s="1613"/>
      <c r="AA31" s="1610"/>
      <c r="AB31" s="1612"/>
      <c r="AC31" s="160"/>
      <c r="AD31" s="1191"/>
      <c r="AE31">
        <v>0.6</v>
      </c>
      <c r="AF31" s="1191"/>
      <c r="AG31" s="1191"/>
      <c r="AH31" s="1191"/>
      <c r="AI31" s="1191"/>
      <c r="AJ31" s="1191"/>
      <c r="AK31" s="1191"/>
      <c r="AL31" s="1308" t="b">
        <v>1</v>
      </c>
      <c r="AM31" s="1308" t="b">
        <v>1</v>
      </c>
      <c r="AN31" s="1308" t="b">
        <v>1</v>
      </c>
      <c r="AO31" s="1308" t="b">
        <v>1</v>
      </c>
      <c r="AP31" s="1308" t="b">
        <v>1</v>
      </c>
      <c r="AQ31" s="1308" t="b">
        <v>1</v>
      </c>
      <c r="AR31" s="1308" t="b">
        <v>1</v>
      </c>
      <c r="AS31" s="1308" t="b">
        <v>0</v>
      </c>
      <c r="AT31" s="1308" t="b">
        <v>1</v>
      </c>
      <c r="AU31" s="1308" t="b">
        <v>1</v>
      </c>
      <c r="AV31" s="1308" t="b">
        <v>1</v>
      </c>
      <c r="AW31" s="1308" t="b">
        <v>1</v>
      </c>
      <c r="AX31" s="1191"/>
      <c r="AY31">
        <f t="shared" si="8"/>
        <v>0.45</v>
      </c>
      <c r="AZ31" s="1191"/>
      <c r="BA31" s="1191"/>
      <c r="BB31" s="1191"/>
      <c r="BC31" s="1191"/>
      <c r="BD31" s="1191"/>
      <c r="BE31" s="1191"/>
      <c r="BF31" s="1191"/>
      <c r="BG31" s="1191"/>
      <c r="BH31" s="1191"/>
      <c r="BI31" s="1191"/>
      <c r="BJ31" s="1191"/>
      <c r="BK31" s="1191"/>
      <c r="BL31" s="1191"/>
      <c r="BM31" s="1191"/>
      <c r="BN31" s="1191"/>
      <c r="BO31" s="1191"/>
      <c r="BP31" s="1191"/>
      <c r="BQ31" s="1191"/>
      <c r="BR31" s="1191"/>
      <c r="BS31" s="1191"/>
      <c r="BT31" s="1191"/>
      <c r="BU31" s="1191"/>
      <c r="BV31" s="1191"/>
      <c r="BW31" s="1191"/>
      <c r="BX31" s="1191"/>
      <c r="BY31" s="1191"/>
      <c r="BZ31" s="1191"/>
      <c r="CA31" s="1191"/>
      <c r="CB31" s="1191"/>
      <c r="CC31" s="1191"/>
      <c r="CD31" s="1191"/>
      <c r="CE31" s="1191"/>
      <c r="CF31" s="1191"/>
      <c r="CG31" s="1191"/>
      <c r="CH31" s="1191"/>
      <c r="CI31" s="1191"/>
      <c r="CJ31" s="1191"/>
      <c r="CK31" s="1191"/>
      <c r="CL31" s="1191"/>
      <c r="CM31" s="1191"/>
      <c r="CN31" s="1191"/>
      <c r="CO31" s="1191"/>
      <c r="CP31" s="1191"/>
      <c r="CQ31" s="1191"/>
      <c r="CR31" s="1191"/>
      <c r="CS31" s="1191"/>
      <c r="CT31" s="1191"/>
      <c r="CU31" s="1191"/>
      <c r="CV31" s="1191"/>
      <c r="CW31" s="1191"/>
      <c r="CX31" s="1191"/>
      <c r="CY31" s="1191"/>
      <c r="CZ31" s="1191"/>
      <c r="DA31" s="1191"/>
      <c r="DB31" s="1191"/>
      <c r="DC31" s="1191"/>
      <c r="DD31" s="1191"/>
      <c r="DE31" s="1191"/>
      <c r="DF31" s="1191"/>
      <c r="DG31" s="1191"/>
      <c r="DH31" s="1191"/>
      <c r="DI31" s="1191"/>
      <c r="DJ31" s="1191"/>
      <c r="DK31" s="1191"/>
      <c r="DL31" s="1191"/>
      <c r="DM31" s="1191"/>
      <c r="DN31" s="1191"/>
      <c r="DO31" s="1191"/>
      <c r="DP31" s="1191"/>
      <c r="DQ31" s="1191"/>
      <c r="DR31" s="1191"/>
      <c r="DS31" s="1191"/>
      <c r="DT31" s="1191"/>
      <c r="DU31" s="1191"/>
      <c r="DV31" s="1191"/>
      <c r="DW31" s="1191"/>
      <c r="DX31" s="1191"/>
      <c r="DY31" s="1191"/>
      <c r="DZ31" s="1191"/>
      <c r="EA31" s="1191"/>
      <c r="EB31" s="1191"/>
      <c r="EC31" s="1191"/>
      <c r="ED31" s="1191"/>
      <c r="EE31" s="1191"/>
      <c r="EF31" s="1191"/>
      <c r="EG31" s="1191"/>
      <c r="EH31" s="1191"/>
      <c r="EI31" s="1191"/>
      <c r="EJ31" s="1191"/>
      <c r="EK31" s="1191"/>
      <c r="EL31" s="1191"/>
      <c r="EM31" s="1191"/>
      <c r="EN31" s="1191"/>
      <c r="EO31" s="1191"/>
      <c r="EP31" s="1191"/>
      <c r="EQ31" s="1191"/>
      <c r="ER31" s="1191"/>
      <c r="ES31" s="1191"/>
      <c r="ET31" s="1191"/>
      <c r="EU31" s="1191"/>
      <c r="EV31" s="1191"/>
      <c r="EW31" s="1191"/>
      <c r="EX31" s="1191"/>
      <c r="EY31" s="1191"/>
      <c r="EZ31" s="1191"/>
      <c r="FA31" s="1191"/>
      <c r="FB31" s="1191"/>
      <c r="FC31" s="1191"/>
      <c r="FD31" s="1191"/>
      <c r="FE31" s="1191"/>
      <c r="FF31" s="1191"/>
      <c r="FG31" s="1191"/>
      <c r="FH31" s="1191"/>
      <c r="FI31" s="1191"/>
      <c r="FJ31" s="1191"/>
      <c r="FK31" s="1191"/>
      <c r="FL31" s="1191"/>
      <c r="FM31" s="1191"/>
      <c r="FN31" s="1191"/>
      <c r="FO31" s="1191"/>
      <c r="FP31" s="1191"/>
      <c r="FQ31" s="1191"/>
      <c r="FR31" s="1191"/>
      <c r="FS31" s="1191"/>
      <c r="FT31" s="1191"/>
      <c r="FU31" s="1191"/>
      <c r="FV31" s="1191"/>
      <c r="FW31" s="1191"/>
      <c r="FX31" s="1191"/>
      <c r="FY31" s="1191"/>
      <c r="FZ31" s="1191"/>
      <c r="GA31" s="1191"/>
      <c r="GB31" s="1191"/>
      <c r="GC31" s="1191"/>
      <c r="GD31" s="1191"/>
      <c r="GE31" s="1191"/>
      <c r="GF31" s="1191"/>
      <c r="GG31" s="1191"/>
      <c r="GH31" s="1191"/>
      <c r="GI31" s="1191"/>
      <c r="GJ31" s="1191"/>
      <c r="GK31" s="1191"/>
      <c r="GL31" s="1191"/>
      <c r="GM31" s="1191"/>
      <c r="GN31" s="1191"/>
      <c r="GO31" s="1191"/>
      <c r="GP31" s="1191"/>
      <c r="GQ31" s="1191"/>
      <c r="GR31" s="1191"/>
      <c r="GS31" s="1191"/>
      <c r="GT31" s="1191"/>
      <c r="GU31" s="1191"/>
      <c r="GV31" s="1191"/>
      <c r="GW31" s="1191"/>
      <c r="GX31" s="1191"/>
      <c r="GY31" s="1191"/>
      <c r="GZ31" s="1191"/>
      <c r="HA31" s="1191"/>
      <c r="HB31" s="1191"/>
      <c r="HC31" s="1191"/>
      <c r="HD31" s="1191"/>
      <c r="HE31" s="1191"/>
      <c r="HF31" s="1191"/>
      <c r="HG31" s="1191"/>
      <c r="HH31" s="1191"/>
      <c r="HI31" s="1191"/>
      <c r="HJ31" s="1191"/>
      <c r="HK31" s="1191"/>
      <c r="HL31" s="1191"/>
      <c r="HM31" s="1191"/>
      <c r="HN31" s="1191"/>
      <c r="HO31" s="1191"/>
      <c r="HP31" s="1191"/>
      <c r="HQ31" s="1191"/>
      <c r="HR31" s="1191"/>
      <c r="HS31" s="1191"/>
      <c r="HT31" s="1191"/>
      <c r="HU31" s="1191"/>
      <c r="HV31" s="1191"/>
      <c r="HW31" s="1191"/>
      <c r="HX31" s="1191"/>
      <c r="HY31" s="1191"/>
      <c r="HZ31" s="1191"/>
      <c r="IA31" s="1191"/>
      <c r="IB31" s="1191"/>
      <c r="IC31" s="1191"/>
      <c r="ID31" s="1191"/>
      <c r="IE31" s="1191"/>
      <c r="IF31" s="1191"/>
    </row>
    <row r="32" spans="1:240" ht="15.75" x14ac:dyDescent="0.2">
      <c r="C32" s="513">
        <v>7</v>
      </c>
      <c r="D32" s="513">
        <v>2</v>
      </c>
      <c r="E32" s="1593"/>
      <c r="F32" s="1780" t="s">
        <v>271</v>
      </c>
      <c r="G32" s="1494"/>
      <c r="H32" s="476"/>
      <c r="I32" s="476"/>
      <c r="J32" s="551"/>
      <c r="K32" s="1306">
        <v>2</v>
      </c>
      <c r="L32" s="155">
        <f t="shared" ref="L32:L33" si="11">K32*30</f>
        <v>60</v>
      </c>
      <c r="M32" s="569">
        <f>N32+O32+P32</f>
        <v>27</v>
      </c>
      <c r="N32" s="155">
        <v>18</v>
      </c>
      <c r="O32" s="155"/>
      <c r="P32" s="155">
        <v>9</v>
      </c>
      <c r="Q32" s="88">
        <f>L32-M32</f>
        <v>33</v>
      </c>
      <c r="R32" s="1556"/>
      <c r="S32" s="1557"/>
      <c r="T32" s="1558"/>
      <c r="U32" s="1556"/>
      <c r="V32" s="1557"/>
      <c r="W32" s="1558"/>
      <c r="X32" s="1306"/>
      <c r="Y32" s="1559">
        <v>3</v>
      </c>
      <c r="Z32" s="1560"/>
      <c r="AA32" s="1306"/>
      <c r="AB32" s="173"/>
      <c r="AC32" s="262"/>
      <c r="AD32" s="1191"/>
      <c r="AE32">
        <v>0.45</v>
      </c>
      <c r="AF32" s="1191"/>
      <c r="AG32" s="1191"/>
      <c r="AH32" s="1191"/>
      <c r="AI32" s="1191"/>
      <c r="AJ32" s="1186" t="s">
        <v>32</v>
      </c>
      <c r="AK32" s="1191">
        <v>27</v>
      </c>
      <c r="AL32" s="1308" t="b">
        <v>1</v>
      </c>
      <c r="AM32" s="1308" t="b">
        <v>1</v>
      </c>
      <c r="AN32" s="1308" t="b">
        <v>1</v>
      </c>
      <c r="AO32" s="1308" t="b">
        <v>1</v>
      </c>
      <c r="AP32" s="1308" t="b">
        <v>1</v>
      </c>
      <c r="AQ32" s="1308" t="b">
        <v>1</v>
      </c>
      <c r="AR32" s="1308" t="b">
        <v>1</v>
      </c>
      <c r="AS32" s="1308" t="b">
        <v>0</v>
      </c>
      <c r="AT32" s="1308" t="b">
        <v>1</v>
      </c>
      <c r="AU32" s="1308" t="b">
        <v>1</v>
      </c>
      <c r="AV32" s="1308" t="b">
        <v>1</v>
      </c>
      <c r="AW32" s="1308" t="b">
        <v>1</v>
      </c>
      <c r="AX32" s="1191"/>
      <c r="AY32">
        <f t="shared" si="8"/>
        <v>0.45</v>
      </c>
      <c r="AZ32" s="1191"/>
      <c r="BA32" s="1191"/>
      <c r="BB32" s="1191"/>
      <c r="BC32" s="1191"/>
      <c r="BD32" s="1191"/>
      <c r="BE32" s="1191"/>
      <c r="BF32" s="1191"/>
      <c r="BG32" s="1191"/>
      <c r="BH32" s="1191"/>
      <c r="BI32" s="1191"/>
      <c r="BJ32" s="1191"/>
      <c r="BK32" s="1191"/>
      <c r="BL32" s="1191"/>
      <c r="BM32" s="1191"/>
      <c r="BN32" s="1191"/>
      <c r="BO32" s="1191"/>
      <c r="BP32" s="1191"/>
      <c r="BQ32" s="1191"/>
      <c r="BR32" s="1191"/>
      <c r="BS32" s="1191"/>
      <c r="BT32" s="1191"/>
      <c r="BU32" s="1191"/>
      <c r="BV32" s="1191"/>
      <c r="BW32" s="1191"/>
      <c r="BX32" s="1191"/>
      <c r="BY32" s="1191"/>
      <c r="BZ32" s="1191"/>
      <c r="CA32" s="1191"/>
      <c r="CB32" s="1191"/>
      <c r="CC32" s="1191"/>
      <c r="CD32" s="1191"/>
      <c r="CE32" s="1191"/>
      <c r="CF32" s="1191"/>
      <c r="CG32" s="1191"/>
      <c r="CH32" s="1191"/>
      <c r="CI32" s="1191"/>
      <c r="CJ32" s="1191"/>
      <c r="CK32" s="1191"/>
      <c r="CL32" s="1191"/>
      <c r="CM32" s="1191"/>
      <c r="CN32" s="1191"/>
      <c r="CO32" s="1191"/>
      <c r="CP32" s="1191"/>
      <c r="CQ32" s="1191"/>
      <c r="CR32" s="1191"/>
      <c r="CS32" s="1191"/>
      <c r="CT32" s="1191"/>
      <c r="CU32" s="1191"/>
      <c r="CV32" s="1191"/>
      <c r="CW32" s="1191"/>
      <c r="CX32" s="1191"/>
      <c r="CY32" s="1191"/>
      <c r="CZ32" s="1191"/>
      <c r="DA32" s="1191"/>
      <c r="DB32" s="1191"/>
      <c r="DC32" s="1191"/>
      <c r="DD32" s="1191"/>
      <c r="DE32" s="1191"/>
      <c r="DF32" s="1191"/>
      <c r="DG32" s="1191"/>
      <c r="DH32" s="1191"/>
      <c r="DI32" s="1191"/>
      <c r="DJ32" s="1191"/>
      <c r="DK32" s="1191"/>
      <c r="DL32" s="1191"/>
      <c r="DM32" s="1191"/>
      <c r="DN32" s="1191"/>
      <c r="DO32" s="1191"/>
      <c r="DP32" s="1191"/>
      <c r="DQ32" s="1191"/>
      <c r="DR32" s="1191"/>
      <c r="DS32" s="1191"/>
      <c r="DT32" s="1191"/>
      <c r="DU32" s="1191"/>
      <c r="DV32" s="1191"/>
      <c r="DW32" s="1191"/>
      <c r="DX32" s="1191"/>
      <c r="DY32" s="1191"/>
      <c r="DZ32" s="1191"/>
      <c r="EA32" s="1191"/>
      <c r="EB32" s="1191"/>
      <c r="EC32" s="1191"/>
      <c r="ED32" s="1191"/>
      <c r="EE32" s="1191"/>
      <c r="EF32" s="1191"/>
      <c r="EG32" s="1191"/>
      <c r="EH32" s="1191"/>
      <c r="EI32" s="1191"/>
      <c r="EJ32" s="1191"/>
      <c r="EK32" s="1191"/>
      <c r="EL32" s="1191"/>
      <c r="EM32" s="1191"/>
      <c r="EN32" s="1191"/>
      <c r="EO32" s="1191"/>
      <c r="EP32" s="1191"/>
      <c r="EQ32" s="1191"/>
      <c r="ER32" s="1191"/>
      <c r="ES32" s="1191"/>
      <c r="ET32" s="1191"/>
      <c r="EU32" s="1191"/>
      <c r="EV32" s="1191"/>
      <c r="EW32" s="1191"/>
      <c r="EX32" s="1191"/>
      <c r="EY32" s="1191"/>
      <c r="EZ32" s="1191"/>
      <c r="FA32" s="1191"/>
      <c r="FB32" s="1191"/>
      <c r="FC32" s="1191"/>
      <c r="FD32" s="1191"/>
      <c r="FE32" s="1191"/>
      <c r="FF32" s="1191"/>
      <c r="FG32" s="1191"/>
      <c r="FH32" s="1191"/>
      <c r="FI32" s="1191"/>
      <c r="FJ32" s="1191"/>
      <c r="FK32" s="1191"/>
      <c r="FL32" s="1191"/>
      <c r="FM32" s="1191"/>
      <c r="FN32" s="1191"/>
      <c r="FO32" s="1191"/>
      <c r="FP32" s="1191"/>
      <c r="FQ32" s="1191"/>
      <c r="FR32" s="1191"/>
      <c r="FS32" s="1191"/>
      <c r="FT32" s="1191"/>
      <c r="FU32" s="1191"/>
      <c r="FV32" s="1191"/>
      <c r="FW32" s="1191"/>
      <c r="FX32" s="1191"/>
      <c r="FY32" s="1191"/>
      <c r="FZ32" s="1191"/>
      <c r="GA32" s="1191"/>
      <c r="GB32" s="1191"/>
      <c r="GC32" s="1191"/>
      <c r="GD32" s="1191"/>
      <c r="GE32" s="1191"/>
      <c r="GF32" s="1191"/>
      <c r="GG32" s="1191"/>
      <c r="GH32" s="1191"/>
      <c r="GI32" s="1191"/>
      <c r="GJ32" s="1191"/>
      <c r="GK32" s="1191"/>
      <c r="GL32" s="1191"/>
      <c r="GM32" s="1191"/>
      <c r="GN32" s="1191"/>
      <c r="GO32" s="1191"/>
      <c r="GP32" s="1191"/>
      <c r="GQ32" s="1191"/>
      <c r="GR32" s="1191"/>
      <c r="GS32" s="1191"/>
      <c r="GT32" s="1191"/>
      <c r="GU32" s="1191"/>
      <c r="GV32" s="1191"/>
      <c r="GW32" s="1191"/>
      <c r="GX32" s="1191"/>
      <c r="GY32" s="1191"/>
      <c r="GZ32" s="1191"/>
      <c r="HA32" s="1191"/>
      <c r="HB32" s="1191"/>
      <c r="HC32" s="1191"/>
      <c r="HD32" s="1191"/>
      <c r="HE32" s="1191"/>
      <c r="HF32" s="1191"/>
      <c r="HG32" s="1191"/>
      <c r="HH32" s="1191"/>
      <c r="HI32" s="1191"/>
      <c r="HJ32" s="1191"/>
      <c r="HK32" s="1191"/>
      <c r="HL32" s="1191"/>
      <c r="HM32" s="1191"/>
      <c r="HN32" s="1191"/>
      <c r="HO32" s="1191"/>
      <c r="HP32" s="1191"/>
      <c r="HQ32" s="1191"/>
      <c r="HR32" s="1191"/>
      <c r="HS32" s="1191"/>
      <c r="HT32" s="1191"/>
      <c r="HU32" s="1191"/>
      <c r="HV32" s="1191"/>
      <c r="HW32" s="1191"/>
      <c r="HX32" s="1191"/>
      <c r="HY32" s="1191"/>
      <c r="HZ32" s="1191"/>
      <c r="IA32" s="1191"/>
      <c r="IB32" s="1191"/>
      <c r="IC32" s="1191"/>
      <c r="ID32" s="1191"/>
      <c r="IE32" s="1191"/>
      <c r="IF32" s="1191"/>
    </row>
    <row r="33" spans="1:240" ht="15.75" x14ac:dyDescent="0.2">
      <c r="C33" s="513">
        <v>8</v>
      </c>
      <c r="D33" s="513">
        <v>3</v>
      </c>
      <c r="E33" s="1593"/>
      <c r="F33" s="1780" t="s">
        <v>279</v>
      </c>
      <c r="G33" s="1494"/>
      <c r="H33" s="476"/>
      <c r="I33" s="476"/>
      <c r="J33" s="551"/>
      <c r="K33" s="1306">
        <v>2</v>
      </c>
      <c r="L33" s="155">
        <f t="shared" si="11"/>
        <v>60</v>
      </c>
      <c r="M33" s="569">
        <f>N33+O33+P33</f>
        <v>27</v>
      </c>
      <c r="N33" s="155">
        <v>18</v>
      </c>
      <c r="O33" s="155"/>
      <c r="P33" s="155">
        <v>9</v>
      </c>
      <c r="Q33" s="395">
        <f>L33-M33</f>
        <v>33</v>
      </c>
      <c r="R33" s="1556"/>
      <c r="S33" s="1557"/>
      <c r="T33" s="1558"/>
      <c r="U33" s="1556"/>
      <c r="V33" s="1557"/>
      <c r="W33" s="1558"/>
      <c r="X33" s="1306"/>
      <c r="Y33" s="1559">
        <v>3</v>
      </c>
      <c r="Z33" s="1560"/>
      <c r="AA33" s="1306"/>
      <c r="AB33" s="173"/>
      <c r="AC33" s="470"/>
      <c r="AD33" s="1233"/>
      <c r="AE33" s="1186">
        <v>0.32727272727272727</v>
      </c>
      <c r="AF33" s="1233"/>
      <c r="AG33" s="1233"/>
      <c r="AH33" s="1233"/>
      <c r="AI33" s="1233"/>
      <c r="AJ33" s="1233"/>
      <c r="AK33" s="1233"/>
      <c r="AL33" s="1308" t="b">
        <v>1</v>
      </c>
      <c r="AM33" s="1308" t="b">
        <v>1</v>
      </c>
      <c r="AN33" s="1308" t="b">
        <v>1</v>
      </c>
      <c r="AO33" s="1308" t="b">
        <v>1</v>
      </c>
      <c r="AP33" s="1308" t="b">
        <v>1</v>
      </c>
      <c r="AQ33" s="1308" t="b">
        <v>1</v>
      </c>
      <c r="AR33" s="1308" t="b">
        <v>1</v>
      </c>
      <c r="AS33" s="1308" t="b">
        <v>0</v>
      </c>
      <c r="AT33" s="1308" t="b">
        <v>1</v>
      </c>
      <c r="AU33" s="1308" t="b">
        <v>1</v>
      </c>
      <c r="AV33" s="1308" t="b">
        <v>1</v>
      </c>
      <c r="AW33" s="1308" t="b">
        <v>1</v>
      </c>
      <c r="AX33" s="1233"/>
      <c r="AY33">
        <f t="shared" si="8"/>
        <v>0.45</v>
      </c>
      <c r="AZ33" s="1233"/>
      <c r="BA33" s="1233"/>
      <c r="BB33" s="1233"/>
      <c r="BC33" s="1233"/>
      <c r="BD33" s="1233"/>
      <c r="BE33" s="1233"/>
      <c r="BF33" s="1233"/>
      <c r="BG33" s="1233"/>
      <c r="BH33" s="1233"/>
      <c r="BI33" s="1233"/>
      <c r="BJ33" s="1233"/>
      <c r="BK33" s="1233"/>
      <c r="BL33" s="1233"/>
      <c r="BM33" s="1233"/>
      <c r="BN33" s="1233"/>
      <c r="BO33" s="1233"/>
      <c r="BP33" s="1233"/>
      <c r="BQ33" s="1233"/>
      <c r="BR33" s="1233"/>
      <c r="BS33" s="1233"/>
      <c r="BT33" s="1233"/>
      <c r="BU33" s="1233"/>
      <c r="BV33" s="1233"/>
      <c r="BW33" s="1233"/>
      <c r="BX33" s="1233"/>
      <c r="BY33" s="1233"/>
      <c r="BZ33" s="1233"/>
      <c r="CA33" s="1233"/>
      <c r="CB33" s="1233"/>
      <c r="CC33" s="1233"/>
      <c r="CD33" s="1233"/>
      <c r="CE33" s="1233"/>
      <c r="CF33" s="1233"/>
      <c r="CG33" s="1233"/>
      <c r="CH33" s="1233"/>
      <c r="CI33" s="1233"/>
      <c r="CJ33" s="1233"/>
      <c r="CK33" s="1233"/>
      <c r="CL33" s="1233"/>
      <c r="CM33" s="1233"/>
      <c r="CN33" s="1233"/>
      <c r="CO33" s="1233"/>
      <c r="CP33" s="1233"/>
      <c r="CQ33" s="1233"/>
      <c r="CR33" s="1233"/>
      <c r="CS33" s="1233"/>
      <c r="CT33" s="1233"/>
      <c r="CU33" s="1233"/>
      <c r="CV33" s="1233"/>
      <c r="CW33" s="1233"/>
      <c r="CX33" s="1233"/>
      <c r="CY33" s="1233"/>
      <c r="CZ33" s="1233"/>
      <c r="DA33" s="1233"/>
      <c r="DB33" s="1233"/>
      <c r="DC33" s="1233"/>
      <c r="DD33" s="1233"/>
      <c r="DE33" s="1233"/>
      <c r="DF33" s="1233"/>
      <c r="DG33" s="1233"/>
      <c r="DH33" s="1233"/>
      <c r="DI33" s="1233"/>
      <c r="DJ33" s="1233"/>
      <c r="DK33" s="1233"/>
      <c r="DL33" s="1233"/>
      <c r="DM33" s="1233"/>
      <c r="DN33" s="1233"/>
      <c r="DO33" s="1233"/>
      <c r="DP33" s="1233"/>
      <c r="DQ33" s="1233"/>
      <c r="DR33" s="1233"/>
      <c r="DS33" s="1233"/>
      <c r="DT33" s="1233"/>
      <c r="DU33" s="1233"/>
      <c r="DV33" s="1233"/>
      <c r="DW33" s="1233"/>
      <c r="DX33" s="1233"/>
      <c r="DY33" s="1233"/>
      <c r="DZ33" s="1233"/>
      <c r="EA33" s="1233"/>
      <c r="EB33" s="1233"/>
      <c r="EC33" s="1233"/>
      <c r="ED33" s="1233"/>
      <c r="EE33" s="1233"/>
      <c r="EF33" s="1233"/>
      <c r="EG33" s="1233"/>
      <c r="EH33" s="1233"/>
      <c r="EI33" s="1233"/>
      <c r="EJ33" s="1233"/>
      <c r="EK33" s="1233"/>
      <c r="EL33" s="1233"/>
      <c r="EM33" s="1233"/>
      <c r="EN33" s="1233"/>
      <c r="EO33" s="1233"/>
      <c r="EP33" s="1233"/>
      <c r="EQ33" s="1233"/>
      <c r="ER33" s="1233"/>
      <c r="ES33" s="1233"/>
      <c r="ET33" s="1233"/>
      <c r="EU33" s="1233"/>
      <c r="EV33" s="1233"/>
      <c r="EW33" s="1233"/>
      <c r="EX33" s="1233"/>
      <c r="EY33" s="1233"/>
      <c r="EZ33" s="1233"/>
      <c r="FA33" s="1233"/>
      <c r="FB33" s="1233"/>
      <c r="FC33" s="1233"/>
      <c r="FD33" s="1233"/>
      <c r="FE33" s="1233"/>
      <c r="FF33" s="1233"/>
      <c r="FG33" s="1233"/>
      <c r="FH33" s="1233"/>
      <c r="FI33" s="1233"/>
      <c r="FJ33" s="1233"/>
      <c r="FK33" s="1233"/>
      <c r="FL33" s="1233"/>
      <c r="FM33" s="1233"/>
      <c r="FN33" s="1233"/>
      <c r="FO33" s="1233"/>
      <c r="FP33" s="1233"/>
      <c r="FQ33" s="1233"/>
      <c r="FR33" s="1233"/>
      <c r="FS33" s="1233"/>
      <c r="FT33" s="1233"/>
      <c r="FU33" s="1233"/>
      <c r="FV33" s="1233"/>
      <c r="FW33" s="1233"/>
      <c r="FX33" s="1233"/>
      <c r="FY33" s="1233"/>
      <c r="FZ33" s="1233"/>
      <c r="GA33" s="1233"/>
      <c r="GB33" s="1233"/>
      <c r="GC33" s="1233"/>
      <c r="GD33" s="1233"/>
      <c r="GE33" s="1233"/>
      <c r="GF33" s="1233"/>
      <c r="GG33" s="1233"/>
      <c r="GH33" s="1233"/>
      <c r="GI33" s="1233"/>
      <c r="GJ33" s="1233"/>
      <c r="GK33" s="1233"/>
      <c r="GL33" s="1233"/>
      <c r="GM33" s="1233"/>
      <c r="GN33" s="1233"/>
      <c r="GO33" s="1233"/>
      <c r="GP33" s="1233"/>
      <c r="GQ33" s="1233"/>
      <c r="GR33" s="1233"/>
      <c r="GS33" s="1233"/>
      <c r="GT33" s="1233"/>
      <c r="GU33" s="1233"/>
      <c r="GV33" s="1233"/>
      <c r="GW33" s="1233"/>
      <c r="GX33" s="1233"/>
      <c r="GY33" s="1233"/>
      <c r="GZ33" s="1233"/>
      <c r="HA33" s="1233"/>
      <c r="HB33" s="1233"/>
      <c r="HC33" s="1233"/>
      <c r="HD33" s="1233"/>
      <c r="HE33" s="1233"/>
      <c r="HF33" s="1233"/>
      <c r="HG33" s="1233"/>
      <c r="HH33" s="1233"/>
      <c r="HI33" s="1233"/>
      <c r="HJ33" s="1233"/>
      <c r="HK33" s="1233"/>
      <c r="HL33" s="1233"/>
      <c r="HM33" s="1233"/>
      <c r="HN33" s="1233"/>
      <c r="HO33" s="1233"/>
      <c r="HP33" s="1233"/>
      <c r="HQ33" s="1233"/>
      <c r="HR33" s="1233"/>
      <c r="HS33" s="1233"/>
      <c r="HT33" s="1233"/>
      <c r="HU33" s="1233"/>
      <c r="HV33" s="1233"/>
      <c r="HW33" s="1233"/>
      <c r="HX33" s="1233"/>
      <c r="HY33" s="1233"/>
      <c r="HZ33" s="1233"/>
      <c r="IA33" s="1233"/>
      <c r="IB33" s="1233"/>
      <c r="IC33" s="1233"/>
      <c r="ID33" s="1233"/>
      <c r="IE33" s="1233"/>
      <c r="IF33" s="1233"/>
    </row>
    <row r="34" spans="1:240" ht="31.5" x14ac:dyDescent="0.2">
      <c r="C34" s="513">
        <v>9</v>
      </c>
      <c r="D34" s="513">
        <v>4</v>
      </c>
      <c r="E34" s="1593"/>
      <c r="F34" s="1781" t="s">
        <v>594</v>
      </c>
      <c r="G34" s="1604"/>
      <c r="H34" s="1602"/>
      <c r="I34" s="1602"/>
      <c r="J34" s="1603"/>
      <c r="K34" s="1306">
        <v>2</v>
      </c>
      <c r="L34" s="155">
        <f>K34*30</f>
        <v>60</v>
      </c>
      <c r="M34" s="569">
        <f>N34+O34+P34</f>
        <v>27</v>
      </c>
      <c r="N34" s="155">
        <v>18</v>
      </c>
      <c r="O34" s="155"/>
      <c r="P34" s="155">
        <v>9</v>
      </c>
      <c r="Q34" s="88">
        <f>L34-M34</f>
        <v>33</v>
      </c>
      <c r="R34" s="1556"/>
      <c r="S34" s="1557"/>
      <c r="T34" s="1558"/>
      <c r="U34" s="1556"/>
      <c r="V34" s="1557"/>
      <c r="W34" s="1558"/>
      <c r="X34" s="1306"/>
      <c r="Y34" s="1559">
        <v>3</v>
      </c>
      <c r="Z34" s="1560"/>
      <c r="AA34" s="1595"/>
      <c r="AB34" s="1596"/>
      <c r="AC34" s="262"/>
      <c r="AD34" s="1191"/>
      <c r="AF34" s="1191"/>
      <c r="AG34" s="1191"/>
      <c r="AH34" s="1191"/>
      <c r="AI34" s="1191"/>
      <c r="AJ34" s="1191"/>
      <c r="AK34" s="1191"/>
      <c r="AL34" s="1308" t="b">
        <v>1</v>
      </c>
      <c r="AM34" s="1308" t="b">
        <v>1</v>
      </c>
      <c r="AN34" s="1308" t="b">
        <v>1</v>
      </c>
      <c r="AO34" s="1308" t="b">
        <v>1</v>
      </c>
      <c r="AP34" s="1308" t="b">
        <v>1</v>
      </c>
      <c r="AQ34" s="1308" t="b">
        <v>1</v>
      </c>
      <c r="AR34" s="1308" t="b">
        <v>1</v>
      </c>
      <c r="AS34" s="1308" t="b">
        <v>0</v>
      </c>
      <c r="AT34" s="1308" t="b">
        <v>1</v>
      </c>
      <c r="AU34" s="1308" t="b">
        <v>1</v>
      </c>
      <c r="AV34" s="1308" t="b">
        <v>1</v>
      </c>
      <c r="AW34" s="1308" t="b">
        <v>1</v>
      </c>
      <c r="AX34" s="1191"/>
      <c r="AY34">
        <f t="shared" si="8"/>
        <v>0.45</v>
      </c>
      <c r="AZ34" s="1191"/>
      <c r="BA34" s="1191"/>
      <c r="BB34" s="1191"/>
      <c r="BC34" s="1191"/>
      <c r="BD34" s="1191"/>
      <c r="BE34" s="1191"/>
      <c r="BF34" s="1191"/>
      <c r="BG34" s="1191"/>
      <c r="BH34" s="1191"/>
      <c r="BI34" s="1191"/>
      <c r="BJ34" s="1191"/>
      <c r="BK34" s="1191"/>
      <c r="BL34" s="1191"/>
      <c r="BM34" s="1191"/>
      <c r="BN34" s="1191"/>
      <c r="BO34" s="1191"/>
      <c r="BP34" s="1191"/>
      <c r="BQ34" s="1191"/>
      <c r="BR34" s="1191"/>
      <c r="BS34" s="1191"/>
      <c r="BT34" s="1191"/>
      <c r="BU34" s="1191"/>
      <c r="BV34" s="1191"/>
      <c r="BW34" s="1191"/>
      <c r="BX34" s="1191"/>
      <c r="BY34" s="1191"/>
      <c r="BZ34" s="1191"/>
      <c r="CA34" s="1191"/>
      <c r="CB34" s="1191"/>
      <c r="CC34" s="1191"/>
      <c r="CD34" s="1191"/>
      <c r="CE34" s="1191"/>
      <c r="CF34" s="1191"/>
      <c r="CG34" s="1191"/>
      <c r="CH34" s="1191"/>
      <c r="CI34" s="1191"/>
      <c r="CJ34" s="1191"/>
      <c r="CK34" s="1191"/>
      <c r="CL34" s="1191"/>
      <c r="CM34" s="1191"/>
      <c r="CN34" s="1191"/>
      <c r="CO34" s="1191"/>
      <c r="CP34" s="1191"/>
      <c r="CQ34" s="1191"/>
      <c r="CR34" s="1191"/>
      <c r="CS34" s="1191"/>
      <c r="CT34" s="1191"/>
      <c r="CU34" s="1191"/>
      <c r="CV34" s="1191"/>
      <c r="CW34" s="1191"/>
      <c r="CX34" s="1191"/>
      <c r="CY34" s="1191"/>
      <c r="CZ34" s="1191"/>
      <c r="DA34" s="1191"/>
      <c r="DB34" s="1191"/>
      <c r="DC34" s="1191"/>
      <c r="DD34" s="1191"/>
      <c r="DE34" s="1191"/>
      <c r="DF34" s="1191"/>
      <c r="DG34" s="1191"/>
      <c r="DH34" s="1191"/>
      <c r="DI34" s="1191"/>
      <c r="DJ34" s="1191"/>
      <c r="DK34" s="1191"/>
      <c r="DL34" s="1191"/>
      <c r="DM34" s="1191"/>
      <c r="DN34" s="1191"/>
      <c r="DO34" s="1191"/>
      <c r="DP34" s="1191"/>
      <c r="DQ34" s="1191"/>
      <c r="DR34" s="1191"/>
      <c r="DS34" s="1191"/>
      <c r="DT34" s="1191"/>
      <c r="DU34" s="1191"/>
      <c r="DV34" s="1191"/>
      <c r="DW34" s="1191"/>
      <c r="DX34" s="1191"/>
      <c r="DY34" s="1191"/>
      <c r="DZ34" s="1191"/>
      <c r="EA34" s="1191"/>
      <c r="EB34" s="1191"/>
      <c r="EC34" s="1191"/>
      <c r="ED34" s="1191"/>
      <c r="EE34" s="1191"/>
      <c r="EF34" s="1191"/>
      <c r="EG34" s="1191"/>
      <c r="EH34" s="1191"/>
      <c r="EI34" s="1191"/>
      <c r="EJ34" s="1191"/>
      <c r="EK34" s="1191"/>
      <c r="EL34" s="1191"/>
      <c r="EM34" s="1191"/>
      <c r="EN34" s="1191"/>
      <c r="EO34" s="1191"/>
      <c r="EP34" s="1191"/>
      <c r="EQ34" s="1191"/>
      <c r="ER34" s="1191"/>
      <c r="ES34" s="1191"/>
      <c r="ET34" s="1191"/>
      <c r="EU34" s="1191"/>
      <c r="EV34" s="1191"/>
      <c r="EW34" s="1191"/>
      <c r="EX34" s="1191"/>
      <c r="EY34" s="1191"/>
      <c r="EZ34" s="1191"/>
      <c r="FA34" s="1191"/>
      <c r="FB34" s="1191"/>
      <c r="FC34" s="1191"/>
      <c r="FD34" s="1191"/>
      <c r="FE34" s="1191"/>
      <c r="FF34" s="1191"/>
      <c r="FG34" s="1191"/>
      <c r="FH34" s="1191"/>
      <c r="FI34" s="1191"/>
      <c r="FJ34" s="1191"/>
      <c r="FK34" s="1191"/>
      <c r="FL34" s="1191"/>
      <c r="FM34" s="1191"/>
      <c r="FN34" s="1191"/>
      <c r="FO34" s="1191"/>
      <c r="FP34" s="1191"/>
      <c r="FQ34" s="1191"/>
      <c r="FR34" s="1191"/>
      <c r="FS34" s="1191"/>
      <c r="FT34" s="1191"/>
      <c r="FU34" s="1191"/>
      <c r="FV34" s="1191"/>
      <c r="FW34" s="1191"/>
      <c r="FX34" s="1191"/>
      <c r="FY34" s="1191"/>
      <c r="FZ34" s="1191"/>
      <c r="GA34" s="1191"/>
      <c r="GB34" s="1191"/>
      <c r="GC34" s="1191"/>
      <c r="GD34" s="1191"/>
      <c r="GE34" s="1191"/>
      <c r="GF34" s="1191"/>
      <c r="GG34" s="1191"/>
      <c r="GH34" s="1191"/>
      <c r="GI34" s="1191"/>
      <c r="GJ34" s="1191"/>
      <c r="GK34" s="1191"/>
      <c r="GL34" s="1191"/>
      <c r="GM34" s="1191"/>
      <c r="GN34" s="1191"/>
      <c r="GO34" s="1191"/>
      <c r="GP34" s="1191"/>
      <c r="GQ34" s="1191"/>
      <c r="GR34" s="1191"/>
      <c r="GS34" s="1191"/>
      <c r="GT34" s="1191"/>
      <c r="GU34" s="1191"/>
      <c r="GV34" s="1191"/>
      <c r="GW34" s="1191"/>
      <c r="GX34" s="1191"/>
      <c r="GY34" s="1191"/>
      <c r="GZ34" s="1191"/>
      <c r="HA34" s="1191"/>
      <c r="HB34" s="1191"/>
      <c r="HC34" s="1191"/>
      <c r="HD34" s="1191"/>
      <c r="HE34" s="1191"/>
      <c r="HF34" s="1191"/>
      <c r="HG34" s="1191"/>
      <c r="HH34" s="1191"/>
      <c r="HI34" s="1191"/>
      <c r="HJ34" s="1191"/>
      <c r="HK34" s="1191"/>
      <c r="HL34" s="1191"/>
      <c r="HM34" s="1191"/>
      <c r="HN34" s="1191"/>
      <c r="HO34" s="1191"/>
      <c r="HP34" s="1191"/>
      <c r="HQ34" s="1191"/>
      <c r="HR34" s="1191"/>
      <c r="HS34" s="1191"/>
      <c r="HT34" s="1191"/>
      <c r="HU34" s="1191"/>
      <c r="HV34" s="1191"/>
      <c r="HW34" s="1191"/>
      <c r="HX34" s="1191"/>
      <c r="HY34" s="1191"/>
      <c r="HZ34" s="1191"/>
      <c r="IA34" s="1191"/>
      <c r="IB34" s="1191"/>
      <c r="IC34" s="1191"/>
      <c r="ID34" s="1191"/>
      <c r="IE34" s="1191"/>
      <c r="IF34" s="1191"/>
    </row>
    <row r="35" spans="1:240" ht="15.75" x14ac:dyDescent="0.2">
      <c r="E35" s="1651"/>
      <c r="F35" s="1652" t="s">
        <v>66</v>
      </c>
      <c r="G35" s="1650"/>
      <c r="H35" s="1599"/>
      <c r="I35" s="1602"/>
      <c r="J35" s="1603"/>
      <c r="K35" s="1486">
        <v>2</v>
      </c>
      <c r="L35" s="1617">
        <f>K35*30</f>
        <v>60</v>
      </c>
      <c r="M35" s="1618">
        <f>N35+O35+P35</f>
        <v>27</v>
      </c>
      <c r="N35" s="1617">
        <v>18</v>
      </c>
      <c r="O35" s="1619"/>
      <c r="P35" s="1619">
        <v>9</v>
      </c>
      <c r="Q35" s="1620">
        <f>L35-M35</f>
        <v>33</v>
      </c>
      <c r="R35" s="1604"/>
      <c r="S35" s="1602"/>
      <c r="T35" s="1621"/>
      <c r="U35" s="1604"/>
      <c r="V35" s="1602"/>
      <c r="W35" s="1621"/>
      <c r="X35" s="1604"/>
      <c r="Y35" s="1602">
        <v>3</v>
      </c>
      <c r="Z35" s="1603"/>
      <c r="AA35" s="1595"/>
      <c r="AB35" s="1596"/>
      <c r="AC35" s="266"/>
      <c r="AD35" s="1191"/>
      <c r="AF35" s="1191"/>
      <c r="AG35" s="1191"/>
      <c r="AH35" s="1191"/>
      <c r="AI35" s="1191"/>
      <c r="AJ35" s="1191"/>
      <c r="AK35" s="1191"/>
      <c r="AL35" s="1186"/>
      <c r="AM35" s="1186"/>
      <c r="AN35" s="1186"/>
      <c r="AO35" s="1186"/>
      <c r="AP35" s="1186"/>
      <c r="AQ35" s="1186"/>
      <c r="AR35" s="1186"/>
      <c r="AS35" s="1186"/>
      <c r="AT35" s="1186"/>
      <c r="AU35" s="1186"/>
      <c r="AV35" s="1186"/>
      <c r="AW35" s="1186"/>
      <c r="AX35" s="1191"/>
      <c r="AZ35" s="1191"/>
      <c r="BA35" s="1191"/>
      <c r="BB35" s="1191"/>
      <c r="BC35" s="1191"/>
      <c r="BD35" s="1191"/>
      <c r="BE35" s="1191"/>
      <c r="BF35" s="1191"/>
      <c r="BG35" s="1191"/>
      <c r="BH35" s="1191"/>
      <c r="BI35" s="1191"/>
      <c r="BJ35" s="1191"/>
      <c r="BK35" s="1191"/>
      <c r="BL35" s="1191"/>
      <c r="BM35" s="1191"/>
      <c r="BN35" s="1191"/>
      <c r="BO35" s="1191"/>
      <c r="BP35" s="1191"/>
      <c r="BQ35" s="1191"/>
      <c r="BR35" s="1191"/>
      <c r="BS35" s="1191"/>
      <c r="BT35" s="1191"/>
      <c r="BU35" s="1191"/>
      <c r="BV35" s="1191"/>
      <c r="BW35" s="1191"/>
      <c r="BX35" s="1191"/>
      <c r="BY35" s="1191"/>
      <c r="BZ35" s="1191"/>
      <c r="CA35" s="1191"/>
      <c r="CB35" s="1191"/>
      <c r="CC35" s="1191"/>
      <c r="CD35" s="1191"/>
      <c r="CE35" s="1191"/>
      <c r="CF35" s="1191"/>
      <c r="CG35" s="1191"/>
      <c r="CH35" s="1191"/>
      <c r="CI35" s="1191"/>
      <c r="CJ35" s="1191"/>
      <c r="CK35" s="1191"/>
      <c r="CL35" s="1191"/>
      <c r="CM35" s="1191"/>
      <c r="CN35" s="1191"/>
      <c r="CO35" s="1191"/>
      <c r="CP35" s="1191"/>
      <c r="CQ35" s="1191"/>
      <c r="CR35" s="1191"/>
      <c r="CS35" s="1191"/>
      <c r="CT35" s="1191"/>
      <c r="CU35" s="1191"/>
      <c r="CV35" s="1191"/>
      <c r="CW35" s="1191"/>
      <c r="CX35" s="1191"/>
      <c r="CY35" s="1191"/>
      <c r="CZ35" s="1191"/>
      <c r="DA35" s="1191"/>
      <c r="DB35" s="1191"/>
      <c r="DC35" s="1191"/>
      <c r="DD35" s="1191"/>
      <c r="DE35" s="1191"/>
      <c r="DF35" s="1191"/>
      <c r="DG35" s="1191"/>
      <c r="DH35" s="1191"/>
      <c r="DI35" s="1191"/>
      <c r="DJ35" s="1191"/>
      <c r="DK35" s="1191"/>
      <c r="DL35" s="1191"/>
      <c r="DM35" s="1191"/>
      <c r="DN35" s="1191"/>
      <c r="DO35" s="1191"/>
      <c r="DP35" s="1191"/>
      <c r="DQ35" s="1191"/>
      <c r="DR35" s="1191"/>
      <c r="DS35" s="1191"/>
      <c r="DT35" s="1191"/>
      <c r="DU35" s="1191"/>
      <c r="DV35" s="1191"/>
      <c r="DW35" s="1191"/>
      <c r="DX35" s="1191"/>
      <c r="DY35" s="1191"/>
      <c r="DZ35" s="1191"/>
      <c r="EA35" s="1191"/>
      <c r="EB35" s="1191"/>
      <c r="EC35" s="1191"/>
      <c r="ED35" s="1191"/>
      <c r="EE35" s="1191"/>
      <c r="EF35" s="1191"/>
      <c r="EG35" s="1191"/>
      <c r="EH35" s="1191"/>
      <c r="EI35" s="1191"/>
      <c r="EJ35" s="1191"/>
      <c r="EK35" s="1191"/>
      <c r="EL35" s="1191"/>
      <c r="EM35" s="1191"/>
      <c r="EN35" s="1191"/>
      <c r="EO35" s="1191"/>
      <c r="EP35" s="1191"/>
      <c r="EQ35" s="1191"/>
      <c r="ER35" s="1191"/>
      <c r="ES35" s="1191"/>
      <c r="ET35" s="1191"/>
      <c r="EU35" s="1191"/>
      <c r="EV35" s="1191"/>
      <c r="EW35" s="1191"/>
      <c r="EX35" s="1191"/>
      <c r="EY35" s="1191"/>
      <c r="EZ35" s="1191"/>
      <c r="FA35" s="1191"/>
      <c r="FB35" s="1191"/>
      <c r="FC35" s="1191"/>
      <c r="FD35" s="1191"/>
      <c r="FE35" s="1191"/>
      <c r="FF35" s="1191"/>
      <c r="FG35" s="1191"/>
      <c r="FH35" s="1191"/>
      <c r="FI35" s="1191"/>
      <c r="FJ35" s="1191"/>
      <c r="FK35" s="1191"/>
      <c r="FL35" s="1191"/>
      <c r="FM35" s="1191"/>
      <c r="FN35" s="1191"/>
      <c r="FO35" s="1191"/>
      <c r="FP35" s="1191"/>
      <c r="FQ35" s="1191"/>
      <c r="FR35" s="1191"/>
      <c r="FS35" s="1191"/>
      <c r="FT35" s="1191"/>
      <c r="FU35" s="1191"/>
      <c r="FV35" s="1191"/>
      <c r="FW35" s="1191"/>
      <c r="FX35" s="1191"/>
      <c r="FY35" s="1191"/>
      <c r="FZ35" s="1191"/>
      <c r="GA35" s="1191"/>
      <c r="GB35" s="1191"/>
      <c r="GC35" s="1191"/>
      <c r="GD35" s="1191"/>
      <c r="GE35" s="1191"/>
      <c r="GF35" s="1191"/>
      <c r="GG35" s="1191"/>
      <c r="GH35" s="1191"/>
      <c r="GI35" s="1191"/>
      <c r="GJ35" s="1191"/>
      <c r="GK35" s="1191"/>
      <c r="GL35" s="1191"/>
      <c r="GM35" s="1191"/>
      <c r="GN35" s="1191"/>
      <c r="GO35" s="1191"/>
      <c r="GP35" s="1191"/>
      <c r="GQ35" s="1191"/>
      <c r="GR35" s="1191"/>
      <c r="GS35" s="1191"/>
      <c r="GT35" s="1191"/>
      <c r="GU35" s="1191"/>
      <c r="GV35" s="1191"/>
      <c r="GW35" s="1191"/>
      <c r="GX35" s="1191"/>
      <c r="GY35" s="1191"/>
      <c r="GZ35" s="1191"/>
      <c r="HA35" s="1191"/>
      <c r="HB35" s="1191"/>
      <c r="HC35" s="1191"/>
      <c r="HD35" s="1191"/>
      <c r="HE35" s="1191"/>
      <c r="HF35" s="1191"/>
      <c r="HG35" s="1191"/>
      <c r="HH35" s="1191"/>
      <c r="HI35" s="1191"/>
      <c r="HJ35" s="1191"/>
      <c r="HK35" s="1191"/>
      <c r="HL35" s="1191"/>
      <c r="HM35" s="1191"/>
      <c r="HN35" s="1191"/>
      <c r="HO35" s="1191"/>
      <c r="HP35" s="1191"/>
      <c r="HQ35" s="1191"/>
      <c r="HR35" s="1191"/>
      <c r="HS35" s="1191"/>
      <c r="HT35" s="1191"/>
      <c r="HU35" s="1191"/>
      <c r="HV35" s="1191"/>
      <c r="HW35" s="1191"/>
      <c r="HX35" s="1191"/>
      <c r="HY35" s="1191"/>
      <c r="HZ35" s="1191"/>
      <c r="IA35" s="1191"/>
      <c r="IB35" s="1191"/>
      <c r="IC35" s="1191"/>
      <c r="ID35" s="1191"/>
      <c r="IE35" s="1191"/>
      <c r="IF35" s="1191"/>
    </row>
    <row r="36" spans="1:240" ht="15.75" x14ac:dyDescent="0.25">
      <c r="E36" s="1323"/>
      <c r="F36" s="1" t="s">
        <v>663</v>
      </c>
      <c r="G36" s="1324"/>
      <c r="H36" s="1324"/>
      <c r="I36" s="1324"/>
      <c r="J36" s="1325"/>
      <c r="K36" s="588">
        <f>SUM(K27:K31)</f>
        <v>14.5</v>
      </c>
      <c r="L36" s="1326"/>
      <c r="M36" s="1327"/>
      <c r="N36" s="1328"/>
      <c r="O36" s="1324"/>
      <c r="P36" s="1324"/>
      <c r="Q36" s="1327"/>
      <c r="R36" s="1324"/>
      <c r="S36" s="1324"/>
      <c r="T36" s="1324"/>
      <c r="U36" s="1324"/>
      <c r="V36" s="1324"/>
      <c r="W36" s="1324"/>
      <c r="X36" s="1324"/>
      <c r="Y36" s="1779">
        <f>SUM(Y27:Y31)</f>
        <v>24</v>
      </c>
      <c r="Z36" s="1324"/>
      <c r="AA36" s="1324"/>
      <c r="AB36" s="1324"/>
      <c r="AC36" s="1324"/>
      <c r="AD36" s="1192"/>
      <c r="AE36" s="975"/>
      <c r="AF36" s="1192"/>
      <c r="AG36" s="1192"/>
      <c r="AH36" s="1192"/>
      <c r="AI36" s="1192"/>
      <c r="AJ36" s="1192"/>
      <c r="AK36" s="1192"/>
      <c r="AL36" s="1186"/>
      <c r="AM36" s="1186"/>
      <c r="AN36" s="1186"/>
      <c r="AO36" s="1186"/>
      <c r="AP36" s="1186"/>
      <c r="AQ36" s="1186"/>
      <c r="AR36" s="1186"/>
      <c r="AS36" s="1186"/>
      <c r="AT36" s="1186"/>
      <c r="AU36" s="1186"/>
      <c r="AV36" s="1186"/>
      <c r="AW36" s="1186"/>
      <c r="AX36" s="1192"/>
      <c r="AY36" s="1192"/>
      <c r="AZ36" s="1192"/>
      <c r="BA36" s="1192"/>
      <c r="BB36" s="1192"/>
      <c r="BC36" s="1192"/>
      <c r="BD36" s="1192"/>
      <c r="BE36" s="1192"/>
      <c r="BF36" s="1192"/>
      <c r="BG36" s="1192"/>
      <c r="BH36" s="1192"/>
      <c r="BI36" s="1192"/>
      <c r="BJ36" s="1192"/>
      <c r="BK36" s="1192"/>
      <c r="BL36" s="1192"/>
      <c r="BM36" s="1192"/>
      <c r="BN36" s="1192"/>
      <c r="BO36" s="1192"/>
      <c r="BP36" s="1192"/>
      <c r="BQ36" s="1192"/>
      <c r="BR36" s="1192"/>
      <c r="BS36" s="1192"/>
      <c r="BT36" s="1192"/>
      <c r="BU36" s="1192"/>
      <c r="BV36" s="1192"/>
      <c r="BW36" s="1192"/>
      <c r="BX36" s="1192"/>
      <c r="BY36" s="1192"/>
      <c r="BZ36" s="1192"/>
      <c r="CA36" s="1192"/>
      <c r="CB36" s="1192"/>
      <c r="CC36" s="1192"/>
      <c r="CD36" s="1192"/>
      <c r="CE36" s="1192"/>
      <c r="CF36" s="1192"/>
      <c r="CG36" s="1192"/>
      <c r="CH36" s="1192"/>
      <c r="CI36" s="1192"/>
      <c r="CJ36" s="1192"/>
      <c r="CK36" s="1192"/>
      <c r="CL36" s="1192"/>
      <c r="CM36" s="1192"/>
      <c r="CN36" s="1192"/>
      <c r="CO36" s="1192"/>
      <c r="CP36" s="1192"/>
      <c r="CQ36" s="1192"/>
      <c r="CR36" s="1192"/>
      <c r="CS36" s="1192"/>
      <c r="CT36" s="1192"/>
      <c r="CU36" s="1192"/>
      <c r="CV36" s="1192"/>
      <c r="CW36" s="1192"/>
      <c r="CX36" s="1192"/>
      <c r="CY36" s="1192"/>
      <c r="CZ36" s="1192"/>
      <c r="DA36" s="1192"/>
      <c r="DB36" s="1192"/>
      <c r="DC36" s="1192"/>
      <c r="DD36" s="1192"/>
      <c r="DE36" s="1192"/>
      <c r="DF36" s="1192"/>
      <c r="DG36" s="1192"/>
      <c r="DH36" s="1192"/>
      <c r="DI36" s="1192"/>
      <c r="DJ36" s="1192"/>
      <c r="DK36" s="1192"/>
      <c r="DL36" s="1192"/>
      <c r="DM36" s="1192"/>
      <c r="DN36" s="1192"/>
      <c r="DO36" s="1192"/>
      <c r="DP36" s="1192"/>
      <c r="DQ36" s="1192"/>
      <c r="DR36" s="1192"/>
      <c r="DS36" s="1192"/>
      <c r="DT36" s="1192"/>
      <c r="DU36" s="1192"/>
      <c r="DV36" s="1192"/>
      <c r="DW36" s="1192"/>
      <c r="DX36" s="1192"/>
      <c r="DY36" s="1192"/>
      <c r="DZ36" s="1192"/>
      <c r="EA36" s="1192"/>
      <c r="EB36" s="1192"/>
      <c r="EC36" s="1192"/>
      <c r="ED36" s="1192"/>
      <c r="EE36" s="1192"/>
      <c r="EF36" s="1192"/>
      <c r="EG36" s="1192"/>
      <c r="EH36" s="1192"/>
      <c r="EI36" s="1192"/>
      <c r="EJ36" s="1192"/>
      <c r="EK36" s="1192"/>
      <c r="EL36" s="1192"/>
      <c r="EM36" s="1192"/>
      <c r="EN36" s="1192"/>
      <c r="EO36" s="1192"/>
      <c r="EP36" s="1192"/>
      <c r="EQ36" s="1192"/>
      <c r="ER36" s="1192"/>
      <c r="ES36" s="1192"/>
      <c r="ET36" s="1192"/>
      <c r="EU36" s="1192"/>
      <c r="EV36" s="1192"/>
      <c r="EW36" s="1192"/>
      <c r="EX36" s="1192"/>
      <c r="EY36" s="1192"/>
      <c r="EZ36" s="1192"/>
      <c r="FA36" s="1192"/>
      <c r="FB36" s="1192"/>
      <c r="FC36" s="1192"/>
      <c r="FD36" s="1192"/>
      <c r="FE36" s="1192"/>
      <c r="FF36" s="1192"/>
      <c r="FG36" s="1192"/>
      <c r="FH36" s="1192"/>
      <c r="FI36" s="1192"/>
      <c r="FJ36" s="1192"/>
      <c r="FK36" s="1192"/>
      <c r="FL36" s="1192"/>
      <c r="FM36" s="1192"/>
      <c r="FN36" s="1192"/>
      <c r="FO36" s="1192"/>
      <c r="FP36" s="1192"/>
      <c r="FQ36" s="1192"/>
      <c r="FR36" s="1192"/>
      <c r="FS36" s="1192"/>
      <c r="FT36" s="1192"/>
      <c r="FU36" s="1192"/>
      <c r="FV36" s="1192"/>
      <c r="FW36" s="1192"/>
      <c r="FX36" s="1192"/>
      <c r="FY36" s="1192"/>
      <c r="FZ36" s="1192"/>
      <c r="GA36" s="1192"/>
      <c r="GB36" s="1192"/>
      <c r="GC36" s="1192"/>
      <c r="GD36" s="1192"/>
      <c r="GE36" s="1192"/>
      <c r="GF36" s="1192"/>
      <c r="GG36" s="1192"/>
      <c r="GH36" s="1192"/>
      <c r="GI36" s="1192"/>
      <c r="GJ36" s="1192"/>
      <c r="GK36" s="1192"/>
      <c r="GL36" s="1192"/>
      <c r="GM36" s="1192"/>
      <c r="GN36" s="1192"/>
      <c r="GO36" s="1192"/>
      <c r="GP36" s="1192"/>
      <c r="GQ36" s="1192"/>
      <c r="GR36" s="1192"/>
      <c r="GS36" s="1192"/>
      <c r="GT36" s="1192"/>
      <c r="GU36" s="1192"/>
      <c r="GV36" s="1192"/>
      <c r="GW36" s="1192"/>
      <c r="GX36" s="1192"/>
      <c r="GY36" s="1192"/>
      <c r="GZ36" s="1192"/>
      <c r="HA36" s="1192"/>
      <c r="HB36" s="1192"/>
      <c r="HC36" s="1192"/>
      <c r="HD36" s="1192"/>
      <c r="HE36" s="1192"/>
      <c r="HF36" s="1192"/>
      <c r="HG36" s="1192"/>
      <c r="HH36" s="1192"/>
      <c r="HI36" s="1192"/>
      <c r="HJ36" s="1192"/>
      <c r="HK36" s="1192"/>
      <c r="HL36" s="1192"/>
      <c r="HM36" s="1192"/>
      <c r="HN36" s="1192"/>
      <c r="HO36" s="1192"/>
      <c r="HP36" s="1192"/>
      <c r="HQ36" s="1192"/>
      <c r="HR36" s="1192"/>
      <c r="HS36" s="1192"/>
      <c r="HT36" s="1192"/>
      <c r="HU36" s="1192"/>
      <c r="HV36" s="1192"/>
      <c r="HW36" s="1192"/>
      <c r="HX36" s="1192"/>
      <c r="HY36" s="1192"/>
      <c r="HZ36" s="1192"/>
      <c r="IA36" s="1192"/>
      <c r="IB36" s="1192"/>
      <c r="IC36" s="1192"/>
      <c r="ID36" s="1192"/>
      <c r="IE36" s="1192"/>
      <c r="IF36" s="1192"/>
    </row>
    <row r="37" spans="1:240" ht="15.75" x14ac:dyDescent="0.2">
      <c r="E37" s="1323"/>
      <c r="G37" s="1324"/>
      <c r="H37" s="1324"/>
      <c r="I37" s="1324"/>
      <c r="J37" s="1325"/>
      <c r="K37" s="588"/>
      <c r="L37" s="1326"/>
      <c r="M37" s="1327"/>
      <c r="N37" s="1328"/>
      <c r="O37" s="1324"/>
      <c r="P37" s="1324"/>
      <c r="Q37" s="1327"/>
      <c r="R37" s="1324"/>
      <c r="S37" s="1324"/>
      <c r="T37" s="1324"/>
      <c r="U37" s="1324"/>
      <c r="V37" s="1324"/>
      <c r="W37" s="1324"/>
      <c r="X37" s="1324"/>
      <c r="Y37" s="1324"/>
      <c r="Z37" s="1324"/>
      <c r="AA37" s="1324"/>
      <c r="AB37" s="1324"/>
      <c r="AC37" s="1324"/>
      <c r="AD37" s="1192"/>
      <c r="AE37" s="975"/>
      <c r="AF37" s="1192"/>
      <c r="AG37" s="1192"/>
      <c r="AH37" s="1192"/>
      <c r="AI37" s="1192"/>
      <c r="AJ37" s="1192"/>
      <c r="AK37" s="1192"/>
      <c r="AL37" s="1186"/>
      <c r="AM37" s="1186"/>
      <c r="AN37" s="1186"/>
      <c r="AO37" s="1186"/>
      <c r="AP37" s="1186"/>
      <c r="AQ37" s="1186"/>
      <c r="AR37" s="1186"/>
      <c r="AS37" s="1186"/>
      <c r="AT37" s="1186"/>
      <c r="AU37" s="1186"/>
      <c r="AV37" s="1186"/>
      <c r="AW37" s="1186"/>
      <c r="AX37" s="1192"/>
      <c r="AY37" s="1192"/>
      <c r="AZ37" s="1192"/>
      <c r="BA37" s="1192"/>
      <c r="BB37" s="1192"/>
      <c r="BC37" s="1192"/>
      <c r="BD37" s="1192"/>
      <c r="BE37" s="1192"/>
      <c r="BF37" s="1192"/>
      <c r="BG37" s="1192"/>
      <c r="BH37" s="1192"/>
      <c r="BI37" s="1192"/>
      <c r="BJ37" s="1192"/>
      <c r="BK37" s="1192"/>
      <c r="BL37" s="1192"/>
      <c r="BM37" s="1192"/>
      <c r="BN37" s="1192"/>
      <c r="BO37" s="1192"/>
      <c r="BP37" s="1192"/>
      <c r="BQ37" s="1192"/>
      <c r="BR37" s="1192"/>
      <c r="BS37" s="1192"/>
      <c r="BT37" s="1192"/>
      <c r="BU37" s="1192"/>
      <c r="BV37" s="1192"/>
      <c r="BW37" s="1192"/>
      <c r="BX37" s="1192"/>
      <c r="BY37" s="1192"/>
      <c r="BZ37" s="1192"/>
      <c r="CA37" s="1192"/>
      <c r="CB37" s="1192"/>
      <c r="CC37" s="1192"/>
      <c r="CD37" s="1192"/>
      <c r="CE37" s="1192"/>
      <c r="CF37" s="1192"/>
      <c r="CG37" s="1192"/>
      <c r="CH37" s="1192"/>
      <c r="CI37" s="1192"/>
      <c r="CJ37" s="1192"/>
      <c r="CK37" s="1192"/>
      <c r="CL37" s="1192"/>
      <c r="CM37" s="1192"/>
      <c r="CN37" s="1192"/>
      <c r="CO37" s="1192"/>
      <c r="CP37" s="1192"/>
      <c r="CQ37" s="1192"/>
      <c r="CR37" s="1192"/>
      <c r="CS37" s="1192"/>
      <c r="CT37" s="1192"/>
      <c r="CU37" s="1192"/>
      <c r="CV37" s="1192"/>
      <c r="CW37" s="1192"/>
      <c r="CX37" s="1192"/>
      <c r="CY37" s="1192"/>
      <c r="CZ37" s="1192"/>
      <c r="DA37" s="1192"/>
      <c r="DB37" s="1192"/>
      <c r="DC37" s="1192"/>
      <c r="DD37" s="1192"/>
      <c r="DE37" s="1192"/>
      <c r="DF37" s="1192"/>
      <c r="DG37" s="1192"/>
      <c r="DH37" s="1192"/>
      <c r="DI37" s="1192"/>
      <c r="DJ37" s="1192"/>
      <c r="DK37" s="1192"/>
      <c r="DL37" s="1192"/>
      <c r="DM37" s="1192"/>
      <c r="DN37" s="1192"/>
      <c r="DO37" s="1192"/>
      <c r="DP37" s="1192"/>
      <c r="DQ37" s="1192"/>
      <c r="DR37" s="1192"/>
      <c r="DS37" s="1192"/>
      <c r="DT37" s="1192"/>
      <c r="DU37" s="1192"/>
      <c r="DV37" s="1192"/>
      <c r="DW37" s="1192"/>
      <c r="DX37" s="1192"/>
      <c r="DY37" s="1192"/>
      <c r="DZ37" s="1192"/>
      <c r="EA37" s="1192"/>
      <c r="EB37" s="1192"/>
      <c r="EC37" s="1192"/>
      <c r="ED37" s="1192"/>
      <c r="EE37" s="1192"/>
      <c r="EF37" s="1192"/>
      <c r="EG37" s="1192"/>
      <c r="EH37" s="1192"/>
      <c r="EI37" s="1192"/>
      <c r="EJ37" s="1192"/>
      <c r="EK37" s="1192"/>
      <c r="EL37" s="1192"/>
      <c r="EM37" s="1192"/>
      <c r="EN37" s="1192"/>
      <c r="EO37" s="1192"/>
      <c r="EP37" s="1192"/>
      <c r="EQ37" s="1192"/>
      <c r="ER37" s="1192"/>
      <c r="ES37" s="1192"/>
      <c r="ET37" s="1192"/>
      <c r="EU37" s="1192"/>
      <c r="EV37" s="1192"/>
      <c r="EW37" s="1192"/>
      <c r="EX37" s="1192"/>
      <c r="EY37" s="1192"/>
      <c r="EZ37" s="1192"/>
      <c r="FA37" s="1192"/>
      <c r="FB37" s="1192"/>
      <c r="FC37" s="1192"/>
      <c r="FD37" s="1192"/>
      <c r="FE37" s="1192"/>
      <c r="FF37" s="1192"/>
      <c r="FG37" s="1192"/>
      <c r="FH37" s="1192"/>
      <c r="FI37" s="1192"/>
      <c r="FJ37" s="1192"/>
      <c r="FK37" s="1192"/>
      <c r="FL37" s="1192"/>
      <c r="FM37" s="1192"/>
      <c r="FN37" s="1192"/>
      <c r="FO37" s="1192"/>
      <c r="FP37" s="1192"/>
      <c r="FQ37" s="1192"/>
      <c r="FR37" s="1192"/>
      <c r="FS37" s="1192"/>
      <c r="FT37" s="1192"/>
      <c r="FU37" s="1192"/>
      <c r="FV37" s="1192"/>
      <c r="FW37" s="1192"/>
      <c r="FX37" s="1192"/>
      <c r="FY37" s="1192"/>
      <c r="FZ37" s="1192"/>
      <c r="GA37" s="1192"/>
      <c r="GB37" s="1192"/>
      <c r="GC37" s="1192"/>
      <c r="GD37" s="1192"/>
      <c r="GE37" s="1192"/>
      <c r="GF37" s="1192"/>
      <c r="GG37" s="1192"/>
      <c r="GH37" s="1192"/>
      <c r="GI37" s="1192"/>
      <c r="GJ37" s="1192"/>
      <c r="GK37" s="1192"/>
      <c r="GL37" s="1192"/>
      <c r="GM37" s="1192"/>
      <c r="GN37" s="1192"/>
      <c r="GO37" s="1192"/>
      <c r="GP37" s="1192"/>
      <c r="GQ37" s="1192"/>
      <c r="GR37" s="1192"/>
      <c r="GS37" s="1192"/>
      <c r="GT37" s="1192"/>
      <c r="GU37" s="1192"/>
      <c r="GV37" s="1192"/>
      <c r="GW37" s="1192"/>
      <c r="GX37" s="1192"/>
      <c r="GY37" s="1192"/>
      <c r="GZ37" s="1192"/>
      <c r="HA37" s="1192"/>
      <c r="HB37" s="1192"/>
      <c r="HC37" s="1192"/>
      <c r="HD37" s="1192"/>
      <c r="HE37" s="1192"/>
      <c r="HF37" s="1192"/>
      <c r="HG37" s="1192"/>
      <c r="HH37" s="1192"/>
      <c r="HI37" s="1192"/>
      <c r="HJ37" s="1192"/>
      <c r="HK37" s="1192"/>
      <c r="HL37" s="1192"/>
      <c r="HM37" s="1192"/>
      <c r="HN37" s="1192"/>
      <c r="HO37" s="1192"/>
      <c r="HP37" s="1192"/>
      <c r="HQ37" s="1192"/>
      <c r="HR37" s="1192"/>
      <c r="HS37" s="1192"/>
      <c r="HT37" s="1192"/>
      <c r="HU37" s="1192"/>
      <c r="HV37" s="1192"/>
      <c r="HW37" s="1192"/>
      <c r="HX37" s="1192"/>
      <c r="HY37" s="1192"/>
      <c r="HZ37" s="1192"/>
      <c r="IA37" s="1192"/>
      <c r="IB37" s="1192"/>
      <c r="IC37" s="1192"/>
      <c r="ID37" s="1192"/>
      <c r="IE37" s="1192"/>
      <c r="IF37" s="1192"/>
    </row>
    <row r="38" spans="1:240" ht="15.75" x14ac:dyDescent="0.25">
      <c r="E38" s="1323"/>
      <c r="F38" s="1" t="s">
        <v>664</v>
      </c>
      <c r="G38" s="1324"/>
      <c r="H38" s="1324"/>
      <c r="I38" s="1324"/>
      <c r="J38" s="1325"/>
      <c r="K38" s="588">
        <f>K30+K31</f>
        <v>7.5</v>
      </c>
      <c r="L38" s="1326"/>
      <c r="M38" s="1327"/>
      <c r="N38" s="1328"/>
      <c r="O38" s="1324"/>
      <c r="P38" s="1324"/>
      <c r="Q38" s="1327"/>
      <c r="R38" s="1324"/>
      <c r="S38" s="1324"/>
      <c r="T38" s="1324"/>
      <c r="U38" s="1324"/>
      <c r="V38" s="1324"/>
      <c r="W38" s="1324"/>
      <c r="X38" s="1324"/>
      <c r="Y38" s="1324"/>
      <c r="Z38" s="1324"/>
      <c r="AA38" s="1324"/>
      <c r="AB38" s="1324"/>
      <c r="AC38" s="1324"/>
      <c r="AD38" s="1192"/>
      <c r="AE38" s="975"/>
      <c r="AF38" s="1192"/>
      <c r="AG38" s="1192"/>
      <c r="AH38" s="1192"/>
      <c r="AI38" s="1192"/>
      <c r="AJ38" s="1192"/>
      <c r="AK38" s="1192"/>
      <c r="AL38" s="1186"/>
      <c r="AM38" s="1186"/>
      <c r="AN38" s="1186"/>
      <c r="AO38" s="1186"/>
      <c r="AP38" s="1186"/>
      <c r="AQ38" s="1186"/>
      <c r="AR38" s="1186"/>
      <c r="AS38" s="1186"/>
      <c r="AT38" s="1186"/>
      <c r="AU38" s="1186"/>
      <c r="AV38" s="1186"/>
      <c r="AW38" s="1186"/>
      <c r="AX38" s="1192"/>
      <c r="AY38" s="1192"/>
      <c r="AZ38" s="1192"/>
      <c r="BA38" s="1192"/>
      <c r="BB38" s="1192"/>
      <c r="BC38" s="1192"/>
      <c r="BD38" s="1192"/>
      <c r="BE38" s="1192"/>
      <c r="BF38" s="1192"/>
      <c r="BG38" s="1192"/>
      <c r="BH38" s="1192"/>
      <c r="BI38" s="1192"/>
      <c r="BJ38" s="1192"/>
      <c r="BK38" s="1192"/>
      <c r="BL38" s="1192"/>
      <c r="BM38" s="1192"/>
      <c r="BN38" s="1192"/>
      <c r="BO38" s="1192"/>
      <c r="BP38" s="1192"/>
      <c r="BQ38" s="1192"/>
      <c r="BR38" s="1192"/>
      <c r="BS38" s="1192"/>
      <c r="BT38" s="1192"/>
      <c r="BU38" s="1192"/>
      <c r="BV38" s="1192"/>
      <c r="BW38" s="1192"/>
      <c r="BX38" s="1192"/>
      <c r="BY38" s="1192"/>
      <c r="BZ38" s="1192"/>
      <c r="CA38" s="1192"/>
      <c r="CB38" s="1192"/>
      <c r="CC38" s="1192"/>
      <c r="CD38" s="1192"/>
      <c r="CE38" s="1192"/>
      <c r="CF38" s="1192"/>
      <c r="CG38" s="1192"/>
      <c r="CH38" s="1192"/>
      <c r="CI38" s="1192"/>
      <c r="CJ38" s="1192"/>
      <c r="CK38" s="1192"/>
      <c r="CL38" s="1192"/>
      <c r="CM38" s="1192"/>
      <c r="CN38" s="1192"/>
      <c r="CO38" s="1192"/>
      <c r="CP38" s="1192"/>
      <c r="CQ38" s="1192"/>
      <c r="CR38" s="1192"/>
      <c r="CS38" s="1192"/>
      <c r="CT38" s="1192"/>
      <c r="CU38" s="1192"/>
      <c r="CV38" s="1192"/>
      <c r="CW38" s="1192"/>
      <c r="CX38" s="1192"/>
      <c r="CY38" s="1192"/>
      <c r="CZ38" s="1192"/>
      <c r="DA38" s="1192"/>
      <c r="DB38" s="1192"/>
      <c r="DC38" s="1192"/>
      <c r="DD38" s="1192"/>
      <c r="DE38" s="1192"/>
      <c r="DF38" s="1192"/>
      <c r="DG38" s="1192"/>
      <c r="DH38" s="1192"/>
      <c r="DI38" s="1192"/>
      <c r="DJ38" s="1192"/>
      <c r="DK38" s="1192"/>
      <c r="DL38" s="1192"/>
      <c r="DM38" s="1192"/>
      <c r="DN38" s="1192"/>
      <c r="DO38" s="1192"/>
      <c r="DP38" s="1192"/>
      <c r="DQ38" s="1192"/>
      <c r="DR38" s="1192"/>
      <c r="DS38" s="1192"/>
      <c r="DT38" s="1192"/>
      <c r="DU38" s="1192"/>
      <c r="DV38" s="1192"/>
      <c r="DW38" s="1192"/>
      <c r="DX38" s="1192"/>
      <c r="DY38" s="1192"/>
      <c r="DZ38" s="1192"/>
      <c r="EA38" s="1192"/>
      <c r="EB38" s="1192"/>
      <c r="EC38" s="1192"/>
      <c r="ED38" s="1192"/>
      <c r="EE38" s="1192"/>
      <c r="EF38" s="1192"/>
      <c r="EG38" s="1192"/>
      <c r="EH38" s="1192"/>
      <c r="EI38" s="1192"/>
      <c r="EJ38" s="1192"/>
      <c r="EK38" s="1192"/>
      <c r="EL38" s="1192"/>
      <c r="EM38" s="1192"/>
      <c r="EN38" s="1192"/>
      <c r="EO38" s="1192"/>
      <c r="EP38" s="1192"/>
      <c r="EQ38" s="1192"/>
      <c r="ER38" s="1192"/>
      <c r="ES38" s="1192"/>
      <c r="ET38" s="1192"/>
      <c r="EU38" s="1192"/>
      <c r="EV38" s="1192"/>
      <c r="EW38" s="1192"/>
      <c r="EX38" s="1192"/>
      <c r="EY38" s="1192"/>
      <c r="EZ38" s="1192"/>
      <c r="FA38" s="1192"/>
      <c r="FB38" s="1192"/>
      <c r="FC38" s="1192"/>
      <c r="FD38" s="1192"/>
      <c r="FE38" s="1192"/>
      <c r="FF38" s="1192"/>
      <c r="FG38" s="1192"/>
      <c r="FH38" s="1192"/>
      <c r="FI38" s="1192"/>
      <c r="FJ38" s="1192"/>
      <c r="FK38" s="1192"/>
      <c r="FL38" s="1192"/>
      <c r="FM38" s="1192"/>
      <c r="FN38" s="1192"/>
      <c r="FO38" s="1192"/>
      <c r="FP38" s="1192"/>
      <c r="FQ38" s="1192"/>
      <c r="FR38" s="1192"/>
      <c r="FS38" s="1192"/>
      <c r="FT38" s="1192"/>
      <c r="FU38" s="1192"/>
      <c r="FV38" s="1192"/>
      <c r="FW38" s="1192"/>
      <c r="FX38" s="1192"/>
      <c r="FY38" s="1192"/>
      <c r="FZ38" s="1192"/>
      <c r="GA38" s="1192"/>
      <c r="GB38" s="1192"/>
      <c r="GC38" s="1192"/>
      <c r="GD38" s="1192"/>
      <c r="GE38" s="1192"/>
      <c r="GF38" s="1192"/>
      <c r="GG38" s="1192"/>
      <c r="GH38" s="1192"/>
      <c r="GI38" s="1192"/>
      <c r="GJ38" s="1192"/>
      <c r="GK38" s="1192"/>
      <c r="GL38" s="1192"/>
      <c r="GM38" s="1192"/>
      <c r="GN38" s="1192"/>
      <c r="GO38" s="1192"/>
      <c r="GP38" s="1192"/>
      <c r="GQ38" s="1192"/>
      <c r="GR38" s="1192"/>
      <c r="GS38" s="1192"/>
      <c r="GT38" s="1192"/>
      <c r="GU38" s="1192"/>
      <c r="GV38" s="1192"/>
      <c r="GW38" s="1192"/>
      <c r="GX38" s="1192"/>
      <c r="GY38" s="1192"/>
      <c r="GZ38" s="1192"/>
      <c r="HA38" s="1192"/>
      <c r="HB38" s="1192"/>
      <c r="HC38" s="1192"/>
      <c r="HD38" s="1192"/>
      <c r="HE38" s="1192"/>
      <c r="HF38" s="1192"/>
      <c r="HG38" s="1192"/>
      <c r="HH38" s="1192"/>
      <c r="HI38" s="1192"/>
      <c r="HJ38" s="1192"/>
      <c r="HK38" s="1192"/>
      <c r="HL38" s="1192"/>
      <c r="HM38" s="1192"/>
      <c r="HN38" s="1192"/>
      <c r="HO38" s="1192"/>
      <c r="HP38" s="1192"/>
      <c r="HQ38" s="1192"/>
      <c r="HR38" s="1192"/>
      <c r="HS38" s="1192"/>
      <c r="HT38" s="1192"/>
      <c r="HU38" s="1192"/>
      <c r="HV38" s="1192"/>
      <c r="HW38" s="1192"/>
      <c r="HX38" s="1192"/>
      <c r="HY38" s="1192"/>
      <c r="HZ38" s="1192"/>
      <c r="IA38" s="1192"/>
      <c r="IB38" s="1192"/>
      <c r="IC38" s="1192"/>
      <c r="ID38" s="1192"/>
      <c r="IE38" s="1192"/>
      <c r="IF38" s="1192"/>
    </row>
    <row r="39" spans="1:240" ht="15.75" x14ac:dyDescent="0.2">
      <c r="E39" s="1323"/>
      <c r="G39" s="1324"/>
      <c r="H39" s="1324"/>
      <c r="I39" s="1324"/>
      <c r="J39" s="1325"/>
      <c r="K39" s="588"/>
      <c r="L39" s="1326"/>
      <c r="M39" s="1327"/>
      <c r="N39" s="1328"/>
      <c r="O39" s="1324"/>
      <c r="P39" s="1324"/>
      <c r="Q39" s="1327"/>
      <c r="R39" s="1324"/>
      <c r="S39" s="1324"/>
      <c r="T39" s="1324"/>
      <c r="U39" s="1324"/>
      <c r="V39" s="1324"/>
      <c r="W39" s="1324"/>
      <c r="X39" s="1324"/>
      <c r="Y39" s="1324"/>
      <c r="Z39" s="1324"/>
      <c r="AA39" s="1324"/>
      <c r="AB39" s="1324"/>
      <c r="AC39" s="1324"/>
      <c r="AD39" s="1192"/>
      <c r="AE39" s="975"/>
      <c r="AF39" s="1192"/>
      <c r="AG39" s="1192"/>
      <c r="AH39" s="1192"/>
      <c r="AI39" s="1192"/>
      <c r="AJ39" s="1192"/>
      <c r="AK39" s="1192"/>
      <c r="AL39" s="1186"/>
      <c r="AM39" s="1186"/>
      <c r="AN39" s="1186"/>
      <c r="AO39" s="1186"/>
      <c r="AP39" s="1186"/>
      <c r="AQ39" s="1186"/>
      <c r="AR39" s="1186"/>
      <c r="AS39" s="1186"/>
      <c r="AT39" s="1186"/>
      <c r="AU39" s="1186"/>
      <c r="AV39" s="1186"/>
      <c r="AW39" s="1186"/>
      <c r="AX39" s="1192"/>
      <c r="AY39" s="1192"/>
      <c r="AZ39" s="1192"/>
      <c r="BA39" s="1192"/>
      <c r="BB39" s="1192"/>
      <c r="BC39" s="1192"/>
      <c r="BD39" s="1192"/>
      <c r="BE39" s="1192"/>
      <c r="BF39" s="1192"/>
      <c r="BG39" s="1192"/>
      <c r="BH39" s="1192"/>
      <c r="BI39" s="1192"/>
      <c r="BJ39" s="1192"/>
      <c r="BK39" s="1192"/>
      <c r="BL39" s="1192"/>
      <c r="BM39" s="1192"/>
      <c r="BN39" s="1192"/>
      <c r="BO39" s="1192"/>
      <c r="BP39" s="1192"/>
      <c r="BQ39" s="1192"/>
      <c r="BR39" s="1192"/>
      <c r="BS39" s="1192"/>
      <c r="BT39" s="1192"/>
      <c r="BU39" s="1192"/>
      <c r="BV39" s="1192"/>
      <c r="BW39" s="1192"/>
      <c r="BX39" s="1192"/>
      <c r="BY39" s="1192"/>
      <c r="BZ39" s="1192"/>
      <c r="CA39" s="1192"/>
      <c r="CB39" s="1192"/>
      <c r="CC39" s="1192"/>
      <c r="CD39" s="1192"/>
      <c r="CE39" s="1192"/>
      <c r="CF39" s="1192"/>
      <c r="CG39" s="1192"/>
      <c r="CH39" s="1192"/>
      <c r="CI39" s="1192"/>
      <c r="CJ39" s="1192"/>
      <c r="CK39" s="1192"/>
      <c r="CL39" s="1192"/>
      <c r="CM39" s="1192"/>
      <c r="CN39" s="1192"/>
      <c r="CO39" s="1192"/>
      <c r="CP39" s="1192"/>
      <c r="CQ39" s="1192"/>
      <c r="CR39" s="1192"/>
      <c r="CS39" s="1192"/>
      <c r="CT39" s="1192"/>
      <c r="CU39" s="1192"/>
      <c r="CV39" s="1192"/>
      <c r="CW39" s="1192"/>
      <c r="CX39" s="1192"/>
      <c r="CY39" s="1192"/>
      <c r="CZ39" s="1192"/>
      <c r="DA39" s="1192"/>
      <c r="DB39" s="1192"/>
      <c r="DC39" s="1192"/>
      <c r="DD39" s="1192"/>
      <c r="DE39" s="1192"/>
      <c r="DF39" s="1192"/>
      <c r="DG39" s="1192"/>
      <c r="DH39" s="1192"/>
      <c r="DI39" s="1192"/>
      <c r="DJ39" s="1192"/>
      <c r="DK39" s="1192"/>
      <c r="DL39" s="1192"/>
      <c r="DM39" s="1192"/>
      <c r="DN39" s="1192"/>
      <c r="DO39" s="1192"/>
      <c r="DP39" s="1192"/>
      <c r="DQ39" s="1192"/>
      <c r="DR39" s="1192"/>
      <c r="DS39" s="1192"/>
      <c r="DT39" s="1192"/>
      <c r="DU39" s="1192"/>
      <c r="DV39" s="1192"/>
      <c r="DW39" s="1192"/>
      <c r="DX39" s="1192"/>
      <c r="DY39" s="1192"/>
      <c r="DZ39" s="1192"/>
      <c r="EA39" s="1192"/>
      <c r="EB39" s="1192"/>
      <c r="EC39" s="1192"/>
      <c r="ED39" s="1192"/>
      <c r="EE39" s="1192"/>
      <c r="EF39" s="1192"/>
      <c r="EG39" s="1192"/>
      <c r="EH39" s="1192"/>
      <c r="EI39" s="1192"/>
      <c r="EJ39" s="1192"/>
      <c r="EK39" s="1192"/>
      <c r="EL39" s="1192"/>
      <c r="EM39" s="1192"/>
      <c r="EN39" s="1192"/>
      <c r="EO39" s="1192"/>
      <c r="EP39" s="1192"/>
      <c r="EQ39" s="1192"/>
      <c r="ER39" s="1192"/>
      <c r="ES39" s="1192"/>
      <c r="ET39" s="1192"/>
      <c r="EU39" s="1192"/>
      <c r="EV39" s="1192"/>
      <c r="EW39" s="1192"/>
      <c r="EX39" s="1192"/>
      <c r="EY39" s="1192"/>
      <c r="EZ39" s="1192"/>
      <c r="FA39" s="1192"/>
      <c r="FB39" s="1192"/>
      <c r="FC39" s="1192"/>
      <c r="FD39" s="1192"/>
      <c r="FE39" s="1192"/>
      <c r="FF39" s="1192"/>
      <c r="FG39" s="1192"/>
      <c r="FH39" s="1192"/>
      <c r="FI39" s="1192"/>
      <c r="FJ39" s="1192"/>
      <c r="FK39" s="1192"/>
      <c r="FL39" s="1192"/>
      <c r="FM39" s="1192"/>
      <c r="FN39" s="1192"/>
      <c r="FO39" s="1192"/>
      <c r="FP39" s="1192"/>
      <c r="FQ39" s="1192"/>
      <c r="FR39" s="1192"/>
      <c r="FS39" s="1192"/>
      <c r="FT39" s="1192"/>
      <c r="FU39" s="1192"/>
      <c r="FV39" s="1192"/>
      <c r="FW39" s="1192"/>
      <c r="FX39" s="1192"/>
      <c r="FY39" s="1192"/>
      <c r="FZ39" s="1192"/>
      <c r="GA39" s="1192"/>
      <c r="GB39" s="1192"/>
      <c r="GC39" s="1192"/>
      <c r="GD39" s="1192"/>
      <c r="GE39" s="1192"/>
      <c r="GF39" s="1192"/>
      <c r="GG39" s="1192"/>
      <c r="GH39" s="1192"/>
      <c r="GI39" s="1192"/>
      <c r="GJ39" s="1192"/>
      <c r="GK39" s="1192"/>
      <c r="GL39" s="1192"/>
      <c r="GM39" s="1192"/>
      <c r="GN39" s="1192"/>
      <c r="GO39" s="1192"/>
      <c r="GP39" s="1192"/>
      <c r="GQ39" s="1192"/>
      <c r="GR39" s="1192"/>
      <c r="GS39" s="1192"/>
      <c r="GT39" s="1192"/>
      <c r="GU39" s="1192"/>
      <c r="GV39" s="1192"/>
      <c r="GW39" s="1192"/>
      <c r="GX39" s="1192"/>
      <c r="GY39" s="1192"/>
      <c r="GZ39" s="1192"/>
      <c r="HA39" s="1192"/>
      <c r="HB39" s="1192"/>
      <c r="HC39" s="1192"/>
      <c r="HD39" s="1192"/>
      <c r="HE39" s="1192"/>
      <c r="HF39" s="1192"/>
      <c r="HG39" s="1192"/>
      <c r="HH39" s="1192"/>
      <c r="HI39" s="1192"/>
      <c r="HJ39" s="1192"/>
      <c r="HK39" s="1192"/>
      <c r="HL39" s="1192"/>
      <c r="HM39" s="1192"/>
      <c r="HN39" s="1192"/>
      <c r="HO39" s="1192"/>
      <c r="HP39" s="1192"/>
      <c r="HQ39" s="1192"/>
      <c r="HR39" s="1192"/>
      <c r="HS39" s="1192"/>
      <c r="HT39" s="1192"/>
      <c r="HU39" s="1192"/>
      <c r="HV39" s="1192"/>
      <c r="HW39" s="1192"/>
      <c r="HX39" s="1192"/>
      <c r="HY39" s="1192"/>
      <c r="HZ39" s="1192"/>
      <c r="IA39" s="1192"/>
      <c r="IB39" s="1192"/>
      <c r="IC39" s="1192"/>
      <c r="ID39" s="1192"/>
      <c r="IE39" s="1192"/>
      <c r="IF39" s="1192"/>
    </row>
    <row r="40" spans="1:240" ht="15.75" x14ac:dyDescent="0.2">
      <c r="E40" s="1492" t="s">
        <v>395</v>
      </c>
      <c r="F40" s="1549" t="s">
        <v>266</v>
      </c>
      <c r="G40" s="464" t="s">
        <v>463</v>
      </c>
      <c r="H40" s="80"/>
      <c r="I40" s="1337"/>
      <c r="J40" s="1743"/>
      <c r="K40" s="171">
        <v>4</v>
      </c>
      <c r="L40" s="15">
        <f t="shared" ref="L40:L45" si="12">K40*30</f>
        <v>120</v>
      </c>
      <c r="M40" s="23">
        <f t="shared" ref="M40:M44" si="13">N40+O40+P40</f>
        <v>72</v>
      </c>
      <c r="N40" s="34">
        <v>45</v>
      </c>
      <c r="O40" s="34"/>
      <c r="P40" s="11">
        <v>27</v>
      </c>
      <c r="Q40" s="19">
        <f t="shared" ref="Q40:Q44" si="14">L40-M40</f>
        <v>48</v>
      </c>
      <c r="R40" s="159"/>
      <c r="S40" s="156"/>
      <c r="T40" s="253"/>
      <c r="U40" s="159"/>
      <c r="V40" s="18"/>
      <c r="W40" s="388"/>
      <c r="X40" s="171"/>
      <c r="Y40" s="162"/>
      <c r="Z40" s="388">
        <v>8</v>
      </c>
      <c r="AA40" s="1734"/>
      <c r="AB40" s="18"/>
    </row>
    <row r="41" spans="1:240" ht="15.75" x14ac:dyDescent="0.2">
      <c r="E41" s="1638" t="s">
        <v>586</v>
      </c>
      <c r="F41" s="1549" t="s">
        <v>235</v>
      </c>
      <c r="G41" s="464"/>
      <c r="H41" s="476"/>
      <c r="I41" s="476"/>
      <c r="J41" s="551" t="s">
        <v>463</v>
      </c>
      <c r="K41" s="1306">
        <v>0.5</v>
      </c>
      <c r="L41" s="15">
        <f t="shared" si="12"/>
        <v>15</v>
      </c>
      <c r="M41" s="23">
        <v>9</v>
      </c>
      <c r="N41" s="476"/>
      <c r="O41" s="476"/>
      <c r="P41" s="155">
        <v>9</v>
      </c>
      <c r="Q41" s="19">
        <f t="shared" si="14"/>
        <v>6</v>
      </c>
      <c r="R41" s="1556"/>
      <c r="S41" s="1557"/>
      <c r="T41" s="1558"/>
      <c r="U41" s="1556"/>
      <c r="V41" s="1557"/>
      <c r="W41" s="1558"/>
      <c r="X41" s="1306"/>
      <c r="Y41" s="1559"/>
      <c r="Z41" s="1560">
        <v>1</v>
      </c>
      <c r="AA41" s="1306"/>
      <c r="AB41" s="173"/>
    </row>
    <row r="42" spans="1:240" ht="15.75" x14ac:dyDescent="0.2">
      <c r="E42" s="1638" t="s">
        <v>645</v>
      </c>
      <c r="F42" s="1549" t="s">
        <v>231</v>
      </c>
      <c r="G42" s="1494" t="s">
        <v>463</v>
      </c>
      <c r="H42" s="476"/>
      <c r="I42" s="476"/>
      <c r="J42" s="551"/>
      <c r="K42" s="1306">
        <v>2.5</v>
      </c>
      <c r="L42" s="15">
        <f t="shared" si="12"/>
        <v>75</v>
      </c>
      <c r="M42" s="569">
        <f t="shared" si="13"/>
        <v>36</v>
      </c>
      <c r="N42" s="155">
        <v>27</v>
      </c>
      <c r="O42" s="155">
        <v>9</v>
      </c>
      <c r="P42" s="155"/>
      <c r="Q42" s="19">
        <f t="shared" si="14"/>
        <v>39</v>
      </c>
      <c r="R42" s="1556"/>
      <c r="S42" s="1557"/>
      <c r="T42" s="1558"/>
      <c r="U42" s="1556"/>
      <c r="V42" s="1557"/>
      <c r="W42" s="1558"/>
      <c r="X42" s="1306"/>
      <c r="Y42" s="1559"/>
      <c r="Z42" s="1560">
        <v>4</v>
      </c>
      <c r="AA42" s="1306"/>
      <c r="AB42" s="173"/>
    </row>
    <row r="43" spans="1:240" ht="16.5" thickBot="1" x14ac:dyDescent="0.25">
      <c r="A43" s="513">
        <v>10</v>
      </c>
      <c r="B43" s="513">
        <v>1</v>
      </c>
      <c r="C43" s="513">
        <v>10</v>
      </c>
      <c r="D43" s="513">
        <v>1</v>
      </c>
      <c r="E43" s="1397" t="s">
        <v>167</v>
      </c>
      <c r="F43" s="1329" t="s">
        <v>49</v>
      </c>
      <c r="G43" s="1330"/>
      <c r="H43" s="32" t="s">
        <v>463</v>
      </c>
      <c r="I43" s="80"/>
      <c r="J43" s="470"/>
      <c r="K43" s="1241">
        <v>3</v>
      </c>
      <c r="L43" s="15">
        <f t="shared" si="12"/>
        <v>90</v>
      </c>
      <c r="M43" s="569">
        <f t="shared" si="13"/>
        <v>0</v>
      </c>
      <c r="N43" s="1355"/>
      <c r="O43" s="1355"/>
      <c r="P43" s="32"/>
      <c r="Q43" s="19">
        <f t="shared" si="14"/>
        <v>90</v>
      </c>
      <c r="R43" s="1302" t="s">
        <v>63</v>
      </c>
      <c r="S43" s="81"/>
      <c r="T43" s="552"/>
      <c r="U43" s="1356"/>
      <c r="V43" s="81"/>
      <c r="W43" s="552"/>
      <c r="X43" s="1356"/>
      <c r="Y43" s="81"/>
      <c r="Z43" s="552"/>
      <c r="AA43" s="1302"/>
      <c r="AB43" s="81"/>
    </row>
    <row r="44" spans="1:240" ht="16.5" thickBot="1" x14ac:dyDescent="0.3">
      <c r="A44" s="513">
        <v>6</v>
      </c>
      <c r="B44" s="513">
        <v>2</v>
      </c>
      <c r="C44" s="513">
        <v>6</v>
      </c>
      <c r="D44" s="513">
        <v>2</v>
      </c>
      <c r="E44" s="1420" t="s">
        <v>208</v>
      </c>
      <c r="F44" s="1590" t="s">
        <v>504</v>
      </c>
      <c r="G44" s="1417"/>
      <c r="H44" s="1283" t="s">
        <v>463</v>
      </c>
      <c r="I44" s="1283"/>
      <c r="J44" s="1418"/>
      <c r="K44" s="1289">
        <v>1.5</v>
      </c>
      <c r="L44" s="15">
        <f t="shared" si="12"/>
        <v>45</v>
      </c>
      <c r="M44" s="569">
        <f t="shared" si="13"/>
        <v>18</v>
      </c>
      <c r="N44" s="1283">
        <v>9</v>
      </c>
      <c r="O44" s="1283"/>
      <c r="P44" s="1283">
        <v>9</v>
      </c>
      <c r="Q44" s="19">
        <f t="shared" si="14"/>
        <v>27</v>
      </c>
      <c r="R44" s="1417"/>
      <c r="S44" s="1419"/>
      <c r="T44" s="1418"/>
      <c r="U44" s="1289"/>
      <c r="V44" s="1283"/>
      <c r="W44" s="1290"/>
      <c r="X44" s="1289"/>
      <c r="Y44" s="1283"/>
      <c r="Z44" s="1290">
        <v>2</v>
      </c>
      <c r="AA44" s="75"/>
      <c r="AB44" s="74"/>
      <c r="AC44" s="1232"/>
      <c r="AD44" s="975"/>
      <c r="AE44" s="975"/>
      <c r="AF44" s="975"/>
      <c r="AG44" s="975"/>
      <c r="AH44" s="975"/>
      <c r="AI44" s="975"/>
      <c r="AJ44" s="975"/>
      <c r="AK44" s="975"/>
      <c r="AL44" s="1120"/>
      <c r="AM44" s="1120"/>
      <c r="AN44" s="1120"/>
      <c r="AO44" s="1120"/>
      <c r="AP44" s="1120"/>
      <c r="AQ44" s="1120"/>
      <c r="AR44" s="1120"/>
      <c r="AS44" s="1120" t="s">
        <v>523</v>
      </c>
      <c r="AT44" s="1120" t="s">
        <v>523</v>
      </c>
      <c r="AU44" s="1120"/>
      <c r="AV44" s="1120"/>
      <c r="AW44" s="1120"/>
      <c r="AX44" s="975"/>
      <c r="AY44" s="975"/>
      <c r="AZ44" s="975"/>
      <c r="BA44" s="975"/>
      <c r="BB44" s="975"/>
      <c r="BC44" s="975"/>
      <c r="BD44" s="975"/>
      <c r="BE44" s="975"/>
      <c r="BF44" s="975"/>
      <c r="BG44" s="975"/>
      <c r="BH44" s="975"/>
      <c r="BI44" s="975"/>
      <c r="BJ44" s="975"/>
      <c r="BK44" s="975"/>
      <c r="BL44" s="975"/>
      <c r="BM44" s="975"/>
      <c r="BN44" s="975"/>
      <c r="BO44" s="975"/>
      <c r="BP44" s="975"/>
      <c r="BQ44" s="975"/>
      <c r="BR44" s="975"/>
      <c r="BS44" s="975"/>
      <c r="BT44" s="975"/>
      <c r="BU44" s="975"/>
      <c r="BV44" s="975"/>
      <c r="BW44" s="975"/>
      <c r="BX44" s="975"/>
      <c r="BY44" s="975"/>
      <c r="BZ44" s="975"/>
      <c r="CA44" s="975"/>
      <c r="CB44" s="975"/>
      <c r="CC44" s="975"/>
      <c r="CD44" s="975"/>
      <c r="CE44" s="975"/>
      <c r="CF44" s="975"/>
      <c r="CG44" s="975"/>
      <c r="CH44" s="975"/>
      <c r="CI44" s="975"/>
      <c r="CJ44" s="975"/>
      <c r="CK44" s="975"/>
      <c r="CL44" s="975"/>
      <c r="CM44" s="975"/>
      <c r="CN44" s="975"/>
      <c r="CO44" s="975"/>
      <c r="CP44" s="975"/>
      <c r="CQ44" s="975"/>
      <c r="CR44" s="975"/>
      <c r="CS44" s="975"/>
      <c r="CT44" s="975"/>
      <c r="CU44" s="975"/>
      <c r="CV44" s="975"/>
      <c r="CW44" s="975"/>
      <c r="CX44" s="975"/>
      <c r="CY44" s="975"/>
      <c r="CZ44" s="975"/>
      <c r="DA44" s="975"/>
      <c r="DB44" s="975"/>
      <c r="DC44" s="975"/>
      <c r="DD44" s="975"/>
      <c r="DE44" s="975"/>
      <c r="DF44" s="975"/>
      <c r="DG44" s="975"/>
      <c r="DH44" s="975"/>
      <c r="DI44" s="975"/>
      <c r="DJ44" s="975"/>
      <c r="DK44" s="975"/>
      <c r="DL44" s="975"/>
      <c r="DM44" s="975"/>
      <c r="DN44" s="975"/>
      <c r="DO44" s="975"/>
      <c r="DP44" s="975"/>
      <c r="DQ44" s="975"/>
      <c r="DR44" s="975"/>
      <c r="DS44" s="975"/>
      <c r="DT44" s="975"/>
      <c r="DU44" s="975"/>
      <c r="DV44" s="975"/>
      <c r="DW44" s="975"/>
      <c r="DX44" s="975"/>
      <c r="DY44" s="975"/>
      <c r="DZ44" s="975"/>
      <c r="EA44" s="975"/>
      <c r="EB44" s="975"/>
      <c r="EC44" s="975"/>
      <c r="ED44" s="975"/>
      <c r="EE44" s="975"/>
      <c r="EF44" s="975"/>
      <c r="EG44" s="975"/>
      <c r="EH44" s="975"/>
      <c r="EI44" s="975"/>
      <c r="EJ44" s="975"/>
      <c r="EK44" s="975"/>
      <c r="EL44" s="975"/>
      <c r="EM44" s="975"/>
      <c r="EN44" s="975"/>
      <c r="EO44" s="975"/>
      <c r="EP44" s="975"/>
      <c r="EQ44" s="975"/>
      <c r="ER44" s="975"/>
      <c r="ES44" s="975"/>
      <c r="ET44" s="975"/>
      <c r="EU44" s="975"/>
      <c r="EV44" s="975"/>
      <c r="EW44" s="975"/>
      <c r="EX44" s="975"/>
      <c r="EY44" s="975"/>
      <c r="EZ44" s="975"/>
      <c r="FA44" s="975"/>
      <c r="FB44" s="975"/>
      <c r="FC44" s="975"/>
      <c r="FD44" s="975"/>
      <c r="FE44" s="975"/>
      <c r="FF44" s="975"/>
      <c r="FG44" s="975"/>
      <c r="FH44" s="975"/>
      <c r="FI44" s="975"/>
      <c r="FJ44" s="975"/>
      <c r="FK44" s="975"/>
      <c r="FL44" s="975"/>
      <c r="FM44" s="975"/>
      <c r="FN44" s="975"/>
      <c r="FO44" s="975"/>
      <c r="FP44" s="975"/>
      <c r="FQ44" s="975"/>
      <c r="FR44" s="975"/>
      <c r="FS44" s="975"/>
      <c r="FT44" s="975"/>
      <c r="FU44" s="975"/>
      <c r="FV44" s="975"/>
      <c r="FW44" s="975"/>
      <c r="FX44" s="975"/>
      <c r="FY44" s="975"/>
      <c r="FZ44" s="975"/>
      <c r="GA44" s="975"/>
      <c r="GB44" s="975"/>
      <c r="GC44" s="975"/>
      <c r="GD44" s="975"/>
      <c r="GE44" s="975"/>
      <c r="GF44" s="975"/>
      <c r="GG44" s="975"/>
      <c r="GH44" s="975"/>
      <c r="GI44" s="975"/>
      <c r="GJ44" s="975"/>
      <c r="GK44" s="975"/>
      <c r="GL44" s="975"/>
      <c r="GM44" s="975"/>
      <c r="GN44" s="975"/>
      <c r="GO44" s="975"/>
      <c r="GP44" s="975"/>
      <c r="GQ44" s="975"/>
      <c r="GR44" s="975"/>
      <c r="GS44" s="975"/>
      <c r="GT44" s="975"/>
      <c r="GU44" s="975"/>
      <c r="GV44" s="975"/>
      <c r="GW44" s="975"/>
      <c r="GX44" s="975"/>
      <c r="GY44" s="975"/>
      <c r="GZ44" s="975"/>
      <c r="HA44" s="975"/>
      <c r="HB44" s="975"/>
      <c r="HC44" s="975"/>
      <c r="HD44" s="975"/>
      <c r="HE44" s="975"/>
      <c r="HF44" s="975"/>
      <c r="HG44" s="975"/>
      <c r="HH44" s="975"/>
      <c r="HI44" s="975"/>
      <c r="HJ44" s="975"/>
      <c r="HK44" s="975"/>
      <c r="HL44" s="975"/>
      <c r="HM44" s="975"/>
      <c r="HN44" s="975"/>
      <c r="HO44" s="975"/>
      <c r="HP44" s="975"/>
      <c r="HQ44" s="975"/>
      <c r="HR44" s="975"/>
      <c r="HS44" s="975"/>
      <c r="HT44" s="975"/>
      <c r="HU44" s="975"/>
      <c r="HV44" s="975"/>
      <c r="HW44" s="975"/>
      <c r="HX44" s="975"/>
      <c r="HY44" s="975"/>
      <c r="HZ44" s="975"/>
      <c r="IA44" s="975"/>
      <c r="IB44" s="975"/>
      <c r="IC44" s="975"/>
      <c r="ID44" s="975"/>
      <c r="IE44" s="975"/>
      <c r="IF44" s="975"/>
    </row>
    <row r="45" spans="1:240" ht="16.5" thickBot="1" x14ac:dyDescent="0.25">
      <c r="E45" s="1605" t="s">
        <v>559</v>
      </c>
      <c r="F45" s="1606" t="s">
        <v>576</v>
      </c>
      <c r="G45" s="1607"/>
      <c r="H45" s="1608"/>
      <c r="I45" s="1608"/>
      <c r="J45" s="1609"/>
      <c r="K45" s="1495">
        <f>K46+K47+K48</f>
        <v>6</v>
      </c>
      <c r="L45" s="15">
        <f t="shared" si="12"/>
        <v>180</v>
      </c>
      <c r="M45" s="1495">
        <f t="shared" ref="M45" si="15">M46+M47+M48</f>
        <v>81</v>
      </c>
      <c r="N45" s="1495">
        <f t="shared" ref="N45" si="16">N46+N47+N48</f>
        <v>54</v>
      </c>
      <c r="O45" s="1495">
        <f t="shared" ref="O45" si="17">O46+O47+O48</f>
        <v>0</v>
      </c>
      <c r="P45" s="1495">
        <f t="shared" ref="P45" si="18">P46+P47+P48</f>
        <v>27</v>
      </c>
      <c r="Q45" s="1495">
        <f t="shared" ref="Q45" si="19">Q46+Q47+Q48</f>
        <v>99</v>
      </c>
      <c r="R45" s="1610"/>
      <c r="S45" s="1611"/>
      <c r="T45" s="1612"/>
      <c r="U45" s="1610"/>
      <c r="V45" s="1611"/>
      <c r="W45" s="1612"/>
      <c r="X45" s="1610"/>
      <c r="Y45" s="1495"/>
      <c r="Z45" s="1613">
        <v>9</v>
      </c>
      <c r="AA45" s="1610"/>
      <c r="AB45" s="1612"/>
      <c r="AC45" s="1232"/>
      <c r="AD45" s="975"/>
      <c r="AE45" s="975"/>
      <c r="AF45" s="975"/>
      <c r="AG45" s="975"/>
      <c r="AH45" s="975"/>
      <c r="AI45" s="975"/>
      <c r="AJ45" s="975"/>
      <c r="AK45" s="975"/>
      <c r="AL45" s="1120"/>
      <c r="AM45" s="1120"/>
      <c r="AN45" s="1120"/>
      <c r="AO45" s="1120"/>
      <c r="AP45" s="1120"/>
      <c r="AQ45" s="1120"/>
      <c r="AR45" s="1120"/>
      <c r="AS45" s="1120"/>
      <c r="AT45" s="1120"/>
      <c r="AU45" s="1120"/>
      <c r="AV45" s="1120"/>
      <c r="AW45" s="1120"/>
      <c r="AX45" s="975"/>
      <c r="AY45" s="975"/>
      <c r="AZ45" s="975"/>
      <c r="BA45" s="975"/>
      <c r="BB45" s="975"/>
      <c r="BC45" s="975"/>
      <c r="BD45" s="975"/>
      <c r="BE45" s="975"/>
      <c r="BF45" s="975"/>
      <c r="BG45" s="975"/>
      <c r="BH45" s="975"/>
      <c r="BI45" s="975"/>
      <c r="BJ45" s="975"/>
      <c r="BK45" s="975"/>
      <c r="BL45" s="975"/>
      <c r="BM45" s="975"/>
      <c r="BN45" s="975"/>
      <c r="BO45" s="975"/>
      <c r="BP45" s="975"/>
      <c r="BQ45" s="975"/>
      <c r="BR45" s="975"/>
      <c r="BS45" s="975"/>
      <c r="BT45" s="975"/>
      <c r="BU45" s="975"/>
      <c r="BV45" s="975"/>
      <c r="BW45" s="975"/>
      <c r="BX45" s="975"/>
      <c r="BY45" s="975"/>
      <c r="BZ45" s="975"/>
      <c r="CA45" s="975"/>
      <c r="CB45" s="975"/>
      <c r="CC45" s="975"/>
      <c r="CD45" s="975"/>
      <c r="CE45" s="975"/>
      <c r="CF45" s="975"/>
      <c r="CG45" s="975"/>
      <c r="CH45" s="975"/>
      <c r="CI45" s="975"/>
      <c r="CJ45" s="975"/>
      <c r="CK45" s="975"/>
      <c r="CL45" s="975"/>
      <c r="CM45" s="975"/>
      <c r="CN45" s="975"/>
      <c r="CO45" s="975"/>
      <c r="CP45" s="975"/>
      <c r="CQ45" s="975"/>
      <c r="CR45" s="975"/>
      <c r="CS45" s="975"/>
      <c r="CT45" s="975"/>
      <c r="CU45" s="975"/>
      <c r="CV45" s="975"/>
      <c r="CW45" s="975"/>
      <c r="CX45" s="975"/>
      <c r="CY45" s="975"/>
      <c r="CZ45" s="975"/>
      <c r="DA45" s="975"/>
      <c r="DB45" s="975"/>
      <c r="DC45" s="975"/>
      <c r="DD45" s="975"/>
      <c r="DE45" s="975"/>
      <c r="DF45" s="975"/>
      <c r="DG45" s="975"/>
      <c r="DH45" s="975"/>
      <c r="DI45" s="975"/>
      <c r="DJ45" s="975"/>
      <c r="DK45" s="975"/>
      <c r="DL45" s="975"/>
      <c r="DM45" s="975"/>
      <c r="DN45" s="975"/>
      <c r="DO45" s="975"/>
      <c r="DP45" s="975"/>
      <c r="DQ45" s="975"/>
      <c r="DR45" s="975"/>
      <c r="DS45" s="975"/>
      <c r="DT45" s="975"/>
      <c r="DU45" s="975"/>
      <c r="DV45" s="975"/>
      <c r="DW45" s="975"/>
      <c r="DX45" s="975"/>
      <c r="DY45" s="975"/>
      <c r="DZ45" s="975"/>
      <c r="EA45" s="975"/>
      <c r="EB45" s="975"/>
      <c r="EC45" s="975"/>
      <c r="ED45" s="975"/>
      <c r="EE45" s="975"/>
      <c r="EF45" s="975"/>
      <c r="EG45" s="975"/>
      <c r="EH45" s="975"/>
      <c r="EI45" s="975"/>
      <c r="EJ45" s="975"/>
      <c r="EK45" s="975"/>
      <c r="EL45" s="975"/>
      <c r="EM45" s="975"/>
      <c r="EN45" s="975"/>
      <c r="EO45" s="975"/>
      <c r="EP45" s="975"/>
      <c r="EQ45" s="975"/>
      <c r="ER45" s="975"/>
      <c r="ES45" s="975"/>
      <c r="ET45" s="975"/>
      <c r="EU45" s="975"/>
      <c r="EV45" s="975"/>
      <c r="EW45" s="975"/>
      <c r="EX45" s="975"/>
      <c r="EY45" s="975"/>
      <c r="EZ45" s="975"/>
      <c r="FA45" s="975"/>
      <c r="FB45" s="975"/>
      <c r="FC45" s="975"/>
      <c r="FD45" s="975"/>
      <c r="FE45" s="975"/>
      <c r="FF45" s="975"/>
      <c r="FG45" s="975"/>
      <c r="FH45" s="975"/>
      <c r="FI45" s="975"/>
      <c r="FJ45" s="975"/>
      <c r="FK45" s="975"/>
      <c r="FL45" s="975"/>
      <c r="FM45" s="975"/>
      <c r="FN45" s="975"/>
      <c r="FO45" s="975"/>
      <c r="FP45" s="975"/>
      <c r="FQ45" s="975"/>
      <c r="FR45" s="975"/>
      <c r="FS45" s="975"/>
      <c r="FT45" s="975"/>
      <c r="FU45" s="975"/>
      <c r="FV45" s="975"/>
      <c r="FW45" s="975"/>
      <c r="FX45" s="975"/>
      <c r="FY45" s="975"/>
      <c r="FZ45" s="975"/>
      <c r="GA45" s="975"/>
      <c r="GB45" s="975"/>
      <c r="GC45" s="975"/>
      <c r="GD45" s="975"/>
      <c r="GE45" s="975"/>
      <c r="GF45" s="975"/>
      <c r="GG45" s="975"/>
      <c r="GH45" s="975"/>
      <c r="GI45" s="975"/>
      <c r="GJ45" s="975"/>
      <c r="GK45" s="975"/>
      <c r="GL45" s="975"/>
      <c r="GM45" s="975"/>
      <c r="GN45" s="975"/>
      <c r="GO45" s="975"/>
      <c r="GP45" s="975"/>
      <c r="GQ45" s="975"/>
      <c r="GR45" s="975"/>
      <c r="GS45" s="975"/>
      <c r="GT45" s="975"/>
      <c r="GU45" s="975"/>
      <c r="GV45" s="975"/>
      <c r="GW45" s="975"/>
      <c r="GX45" s="975"/>
      <c r="GY45" s="975"/>
      <c r="GZ45" s="975"/>
      <c r="HA45" s="975"/>
      <c r="HB45" s="975"/>
      <c r="HC45" s="975"/>
      <c r="HD45" s="975"/>
      <c r="HE45" s="975"/>
      <c r="HF45" s="975"/>
      <c r="HG45" s="975"/>
      <c r="HH45" s="975"/>
      <c r="HI45" s="975"/>
      <c r="HJ45" s="975"/>
      <c r="HK45" s="975"/>
      <c r="HL45" s="975"/>
      <c r="HM45" s="975"/>
      <c r="HN45" s="975"/>
      <c r="HO45" s="975"/>
      <c r="HP45" s="975"/>
      <c r="HQ45" s="975"/>
      <c r="HR45" s="975"/>
      <c r="HS45" s="975"/>
      <c r="HT45" s="975"/>
      <c r="HU45" s="975"/>
      <c r="HV45" s="975"/>
      <c r="HW45" s="975"/>
      <c r="HX45" s="975"/>
      <c r="HY45" s="975"/>
      <c r="HZ45" s="975"/>
      <c r="IA45" s="975"/>
      <c r="IB45" s="975"/>
      <c r="IC45" s="975"/>
      <c r="ID45" s="975"/>
      <c r="IE45" s="975"/>
      <c r="IF45" s="975"/>
    </row>
    <row r="46" spans="1:240" ht="15.75" x14ac:dyDescent="0.2">
      <c r="A46" s="513">
        <v>11</v>
      </c>
      <c r="B46" s="513">
        <v>3</v>
      </c>
      <c r="E46" s="1593"/>
      <c r="F46" s="1780" t="s">
        <v>271</v>
      </c>
      <c r="G46" s="1494"/>
      <c r="H46" s="476"/>
      <c r="I46" s="476"/>
      <c r="J46" s="551"/>
      <c r="K46" s="1306">
        <v>2</v>
      </c>
      <c r="L46" s="155">
        <f t="shared" ref="L46:L47" si="20">K46*30</f>
        <v>60</v>
      </c>
      <c r="M46" s="569">
        <f>N46+O46+P46</f>
        <v>27</v>
      </c>
      <c r="N46" s="155">
        <v>18</v>
      </c>
      <c r="O46" s="155"/>
      <c r="P46" s="155">
        <v>9</v>
      </c>
      <c r="Q46" s="88">
        <f>L46-M46</f>
        <v>33</v>
      </c>
      <c r="R46" s="1556"/>
      <c r="S46" s="1557"/>
      <c r="T46" s="1558"/>
      <c r="U46" s="1556"/>
      <c r="V46" s="1557"/>
      <c r="W46" s="1558"/>
      <c r="X46" s="1306"/>
      <c r="Y46" s="1559"/>
      <c r="Z46" s="1560">
        <v>3</v>
      </c>
      <c r="AA46" s="1306"/>
      <c r="AB46" s="173"/>
      <c r="AC46" s="160"/>
      <c r="AD46" s="1191"/>
      <c r="AE46">
        <v>0.66666666666666663</v>
      </c>
      <c r="AF46" s="1191"/>
      <c r="AG46" s="1191"/>
      <c r="AH46" s="1191"/>
      <c r="AI46" s="1191"/>
      <c r="AJ46" s="1191"/>
      <c r="AK46" s="1191"/>
      <c r="AL46" s="1308" t="b">
        <v>1</v>
      </c>
      <c r="AM46" s="1308" t="b">
        <v>1</v>
      </c>
      <c r="AN46" s="1308" t="b">
        <v>1</v>
      </c>
      <c r="AO46" s="1308" t="b">
        <v>1</v>
      </c>
      <c r="AP46" s="1308" t="b">
        <v>1</v>
      </c>
      <c r="AQ46" s="1308" t="b">
        <v>1</v>
      </c>
      <c r="AR46" s="1308" t="b">
        <v>1</v>
      </c>
      <c r="AS46" s="1308" t="b">
        <v>1</v>
      </c>
      <c r="AT46" s="1308" t="b">
        <v>0</v>
      </c>
      <c r="AU46" s="1308" t="b">
        <v>1</v>
      </c>
      <c r="AV46" s="1308" t="b">
        <v>1</v>
      </c>
      <c r="AW46" s="1308" t="b">
        <v>1</v>
      </c>
      <c r="AX46" s="1191"/>
      <c r="AY46">
        <f>M46/L46</f>
        <v>0.45</v>
      </c>
      <c r="AZ46" s="1191"/>
      <c r="BA46" s="1191"/>
      <c r="BB46" s="1191"/>
      <c r="BC46" s="1191"/>
      <c r="BD46" s="1191"/>
      <c r="BE46" s="1191"/>
      <c r="BF46" s="1191"/>
      <c r="BG46" s="1191"/>
      <c r="BH46" s="1191"/>
      <c r="BI46" s="1191"/>
      <c r="BJ46" s="1191"/>
      <c r="BK46" s="1191"/>
      <c r="BL46" s="1191"/>
      <c r="BM46" s="1191"/>
      <c r="BN46" s="1191"/>
      <c r="BO46" s="1191"/>
      <c r="BP46" s="1191"/>
      <c r="BQ46" s="1191"/>
      <c r="BR46" s="1191"/>
      <c r="BS46" s="1191"/>
      <c r="BT46" s="1191"/>
      <c r="BU46" s="1191"/>
      <c r="BV46" s="1191"/>
      <c r="BW46" s="1191"/>
      <c r="BX46" s="1191"/>
      <c r="BY46" s="1191"/>
      <c r="BZ46" s="1191"/>
      <c r="CA46" s="1191"/>
      <c r="CB46" s="1191"/>
      <c r="CC46" s="1191"/>
      <c r="CD46" s="1191"/>
      <c r="CE46" s="1191"/>
      <c r="CF46" s="1191"/>
      <c r="CG46" s="1191"/>
      <c r="CH46" s="1191"/>
      <c r="CI46" s="1191"/>
      <c r="CJ46" s="1191"/>
      <c r="CK46" s="1191"/>
      <c r="CL46" s="1191"/>
      <c r="CM46" s="1191"/>
      <c r="CN46" s="1191"/>
      <c r="CO46" s="1191"/>
      <c r="CP46" s="1191"/>
      <c r="CQ46" s="1191"/>
      <c r="CR46" s="1191"/>
      <c r="CS46" s="1191"/>
      <c r="CT46" s="1191"/>
      <c r="CU46" s="1191"/>
      <c r="CV46" s="1191"/>
      <c r="CW46" s="1191"/>
      <c r="CX46" s="1191"/>
      <c r="CY46" s="1191"/>
      <c r="CZ46" s="1191"/>
      <c r="DA46" s="1191"/>
      <c r="DB46" s="1191"/>
      <c r="DC46" s="1191"/>
      <c r="DD46" s="1191"/>
      <c r="DE46" s="1191"/>
      <c r="DF46" s="1191"/>
      <c r="DG46" s="1191"/>
      <c r="DH46" s="1191"/>
      <c r="DI46" s="1191"/>
      <c r="DJ46" s="1191"/>
      <c r="DK46" s="1191"/>
      <c r="DL46" s="1191"/>
      <c r="DM46" s="1191"/>
      <c r="DN46" s="1191"/>
      <c r="DO46" s="1191"/>
      <c r="DP46" s="1191"/>
      <c r="DQ46" s="1191"/>
      <c r="DR46" s="1191"/>
      <c r="DS46" s="1191"/>
      <c r="DT46" s="1191"/>
      <c r="DU46" s="1191"/>
      <c r="DV46" s="1191"/>
      <c r="DW46" s="1191"/>
      <c r="DX46" s="1191"/>
      <c r="DY46" s="1191"/>
      <c r="DZ46" s="1191"/>
      <c r="EA46" s="1191"/>
      <c r="EB46" s="1191"/>
      <c r="EC46" s="1191"/>
      <c r="ED46" s="1191"/>
      <c r="EE46" s="1191"/>
      <c r="EF46" s="1191"/>
      <c r="EG46" s="1191"/>
      <c r="EH46" s="1191"/>
      <c r="EI46" s="1191"/>
      <c r="EJ46" s="1191"/>
      <c r="EK46" s="1191"/>
      <c r="EL46" s="1191"/>
      <c r="EM46" s="1191"/>
      <c r="EN46" s="1191"/>
      <c r="EO46" s="1191"/>
      <c r="EP46" s="1191"/>
      <c r="EQ46" s="1191"/>
      <c r="ER46" s="1191"/>
      <c r="ES46" s="1191"/>
      <c r="ET46" s="1191"/>
      <c r="EU46" s="1191"/>
      <c r="EV46" s="1191"/>
      <c r="EW46" s="1191"/>
      <c r="EX46" s="1191"/>
      <c r="EY46" s="1191"/>
      <c r="EZ46" s="1191"/>
      <c r="FA46" s="1191"/>
      <c r="FB46" s="1191"/>
      <c r="FC46" s="1191"/>
      <c r="FD46" s="1191"/>
      <c r="FE46" s="1191"/>
      <c r="FF46" s="1191"/>
      <c r="FG46" s="1191"/>
      <c r="FH46" s="1191"/>
      <c r="FI46" s="1191"/>
      <c r="FJ46" s="1191"/>
      <c r="FK46" s="1191"/>
      <c r="FL46" s="1191"/>
      <c r="FM46" s="1191"/>
      <c r="FN46" s="1191"/>
      <c r="FO46" s="1191"/>
      <c r="FP46" s="1191"/>
      <c r="FQ46" s="1191"/>
      <c r="FR46" s="1191"/>
      <c r="FS46" s="1191"/>
      <c r="FT46" s="1191"/>
      <c r="FU46" s="1191"/>
      <c r="FV46" s="1191"/>
      <c r="FW46" s="1191"/>
      <c r="FX46" s="1191"/>
      <c r="FY46" s="1191"/>
      <c r="FZ46" s="1191"/>
      <c r="GA46" s="1191"/>
      <c r="GB46" s="1191"/>
      <c r="GC46" s="1191"/>
      <c r="GD46" s="1191"/>
      <c r="GE46" s="1191"/>
      <c r="GF46" s="1191"/>
      <c r="GG46" s="1191"/>
      <c r="GH46" s="1191"/>
      <c r="GI46" s="1191"/>
      <c r="GJ46" s="1191"/>
      <c r="GK46" s="1191"/>
      <c r="GL46" s="1191"/>
      <c r="GM46" s="1191"/>
      <c r="GN46" s="1191"/>
      <c r="GO46" s="1191"/>
      <c r="GP46" s="1191"/>
      <c r="GQ46" s="1191"/>
      <c r="GR46" s="1191"/>
      <c r="GS46" s="1191"/>
      <c r="GT46" s="1191"/>
      <c r="GU46" s="1191"/>
      <c r="GV46" s="1191"/>
      <c r="GW46" s="1191"/>
      <c r="GX46" s="1191"/>
      <c r="GY46" s="1191"/>
      <c r="GZ46" s="1191"/>
      <c r="HA46" s="1191"/>
      <c r="HB46" s="1191"/>
      <c r="HC46" s="1191"/>
      <c r="HD46" s="1191"/>
      <c r="HE46" s="1191"/>
      <c r="HF46" s="1191"/>
      <c r="HG46" s="1191"/>
      <c r="HH46" s="1191"/>
      <c r="HI46" s="1191"/>
      <c r="HJ46" s="1191"/>
      <c r="HK46" s="1191"/>
      <c r="HL46" s="1191"/>
      <c r="HM46" s="1191"/>
      <c r="HN46" s="1191"/>
      <c r="HO46" s="1191"/>
      <c r="HP46" s="1191"/>
      <c r="HQ46" s="1191"/>
      <c r="HR46" s="1191"/>
      <c r="HS46" s="1191"/>
      <c r="HT46" s="1191"/>
      <c r="HU46" s="1191"/>
      <c r="HV46" s="1191"/>
      <c r="HW46" s="1191"/>
      <c r="HX46" s="1191"/>
      <c r="HY46" s="1191"/>
      <c r="HZ46" s="1191"/>
      <c r="IA46" s="1191"/>
      <c r="IB46" s="1191"/>
      <c r="IC46" s="1191"/>
      <c r="ID46" s="1191"/>
      <c r="IE46" s="1191"/>
      <c r="IF46" s="1191"/>
    </row>
    <row r="47" spans="1:240" ht="15.75" x14ac:dyDescent="0.2">
      <c r="A47" s="513">
        <v>4</v>
      </c>
      <c r="B47" s="513">
        <v>4</v>
      </c>
      <c r="E47" s="1593"/>
      <c r="F47" s="1780" t="s">
        <v>279</v>
      </c>
      <c r="G47" s="1494"/>
      <c r="H47" s="476"/>
      <c r="I47" s="476"/>
      <c r="J47" s="551"/>
      <c r="K47" s="1306">
        <v>2</v>
      </c>
      <c r="L47" s="155">
        <f t="shared" si="20"/>
        <v>60</v>
      </c>
      <c r="M47" s="569">
        <f>N47+O47+P47</f>
        <v>27</v>
      </c>
      <c r="N47" s="155">
        <v>18</v>
      </c>
      <c r="O47" s="155"/>
      <c r="P47" s="155">
        <v>9</v>
      </c>
      <c r="Q47" s="395">
        <f>L47-M47</f>
        <v>33</v>
      </c>
      <c r="R47" s="1556"/>
      <c r="S47" s="1557"/>
      <c r="T47" s="1558"/>
      <c r="U47" s="1556"/>
      <c r="V47" s="1557"/>
      <c r="W47" s="1558"/>
      <c r="X47" s="1306"/>
      <c r="Y47" s="1559"/>
      <c r="Z47" s="1560">
        <v>3</v>
      </c>
      <c r="AA47" s="1306"/>
      <c r="AB47" s="173"/>
      <c r="AC47" s="160"/>
      <c r="AD47" s="1191"/>
      <c r="AE47">
        <v>0.6</v>
      </c>
      <c r="AF47" s="1191"/>
      <c r="AG47" s="1191"/>
      <c r="AH47" s="1191"/>
      <c r="AI47" s="1191"/>
      <c r="AJ47" s="1191"/>
      <c r="AK47" s="1191"/>
      <c r="AL47" s="1308" t="b">
        <v>1</v>
      </c>
      <c r="AM47" s="1308" t="b">
        <v>1</v>
      </c>
      <c r="AN47" s="1308" t="b">
        <v>1</v>
      </c>
      <c r="AO47" s="1308" t="b">
        <v>1</v>
      </c>
      <c r="AP47" s="1308" t="b">
        <v>1</v>
      </c>
      <c r="AQ47" s="1308" t="b">
        <v>1</v>
      </c>
      <c r="AR47" s="1308" t="b">
        <v>1</v>
      </c>
      <c r="AS47" s="1308" t="b">
        <v>1</v>
      </c>
      <c r="AT47" s="1308" t="b">
        <v>0</v>
      </c>
      <c r="AU47" s="1308" t="b">
        <v>1</v>
      </c>
      <c r="AV47" s="1308" t="b">
        <v>1</v>
      </c>
      <c r="AW47" s="1308" t="b">
        <v>1</v>
      </c>
      <c r="AX47" s="1191"/>
      <c r="AY47">
        <f t="shared" ref="AY47:AY49" si="21">M47/L47</f>
        <v>0.45</v>
      </c>
      <c r="AZ47" s="1191"/>
      <c r="BA47" s="1191"/>
      <c r="BB47" s="1191"/>
      <c r="BC47" s="1191"/>
      <c r="BD47" s="1191"/>
      <c r="BE47" s="1191"/>
      <c r="BF47" s="1191"/>
      <c r="BG47" s="1191"/>
      <c r="BH47" s="1191"/>
      <c r="BI47" s="1191"/>
      <c r="BJ47" s="1191"/>
      <c r="BK47" s="1191"/>
      <c r="BL47" s="1191"/>
      <c r="BM47" s="1191"/>
      <c r="BN47" s="1191"/>
      <c r="BO47" s="1191"/>
      <c r="BP47" s="1191"/>
      <c r="BQ47" s="1191"/>
      <c r="BR47" s="1191"/>
      <c r="BS47" s="1191"/>
      <c r="BT47" s="1191"/>
      <c r="BU47" s="1191"/>
      <c r="BV47" s="1191"/>
      <c r="BW47" s="1191"/>
      <c r="BX47" s="1191"/>
      <c r="BY47" s="1191"/>
      <c r="BZ47" s="1191"/>
      <c r="CA47" s="1191"/>
      <c r="CB47" s="1191"/>
      <c r="CC47" s="1191"/>
      <c r="CD47" s="1191"/>
      <c r="CE47" s="1191"/>
      <c r="CF47" s="1191"/>
      <c r="CG47" s="1191"/>
      <c r="CH47" s="1191"/>
      <c r="CI47" s="1191"/>
      <c r="CJ47" s="1191"/>
      <c r="CK47" s="1191"/>
      <c r="CL47" s="1191"/>
      <c r="CM47" s="1191"/>
      <c r="CN47" s="1191"/>
      <c r="CO47" s="1191"/>
      <c r="CP47" s="1191"/>
      <c r="CQ47" s="1191"/>
      <c r="CR47" s="1191"/>
      <c r="CS47" s="1191"/>
      <c r="CT47" s="1191"/>
      <c r="CU47" s="1191"/>
      <c r="CV47" s="1191"/>
      <c r="CW47" s="1191"/>
      <c r="CX47" s="1191"/>
      <c r="CY47" s="1191"/>
      <c r="CZ47" s="1191"/>
      <c r="DA47" s="1191"/>
      <c r="DB47" s="1191"/>
      <c r="DC47" s="1191"/>
      <c r="DD47" s="1191"/>
      <c r="DE47" s="1191"/>
      <c r="DF47" s="1191"/>
      <c r="DG47" s="1191"/>
      <c r="DH47" s="1191"/>
      <c r="DI47" s="1191"/>
      <c r="DJ47" s="1191"/>
      <c r="DK47" s="1191"/>
      <c r="DL47" s="1191"/>
      <c r="DM47" s="1191"/>
      <c r="DN47" s="1191"/>
      <c r="DO47" s="1191"/>
      <c r="DP47" s="1191"/>
      <c r="DQ47" s="1191"/>
      <c r="DR47" s="1191"/>
      <c r="DS47" s="1191"/>
      <c r="DT47" s="1191"/>
      <c r="DU47" s="1191"/>
      <c r="DV47" s="1191"/>
      <c r="DW47" s="1191"/>
      <c r="DX47" s="1191"/>
      <c r="DY47" s="1191"/>
      <c r="DZ47" s="1191"/>
      <c r="EA47" s="1191"/>
      <c r="EB47" s="1191"/>
      <c r="EC47" s="1191"/>
      <c r="ED47" s="1191"/>
      <c r="EE47" s="1191"/>
      <c r="EF47" s="1191"/>
      <c r="EG47" s="1191"/>
      <c r="EH47" s="1191"/>
      <c r="EI47" s="1191"/>
      <c r="EJ47" s="1191"/>
      <c r="EK47" s="1191"/>
      <c r="EL47" s="1191"/>
      <c r="EM47" s="1191"/>
      <c r="EN47" s="1191"/>
      <c r="EO47" s="1191"/>
      <c r="EP47" s="1191"/>
      <c r="EQ47" s="1191"/>
      <c r="ER47" s="1191"/>
      <c r="ES47" s="1191"/>
      <c r="ET47" s="1191"/>
      <c r="EU47" s="1191"/>
      <c r="EV47" s="1191"/>
      <c r="EW47" s="1191"/>
      <c r="EX47" s="1191"/>
      <c r="EY47" s="1191"/>
      <c r="EZ47" s="1191"/>
      <c r="FA47" s="1191"/>
      <c r="FB47" s="1191"/>
      <c r="FC47" s="1191"/>
      <c r="FD47" s="1191"/>
      <c r="FE47" s="1191"/>
      <c r="FF47" s="1191"/>
      <c r="FG47" s="1191"/>
      <c r="FH47" s="1191"/>
      <c r="FI47" s="1191"/>
      <c r="FJ47" s="1191"/>
      <c r="FK47" s="1191"/>
      <c r="FL47" s="1191"/>
      <c r="FM47" s="1191"/>
      <c r="FN47" s="1191"/>
      <c r="FO47" s="1191"/>
      <c r="FP47" s="1191"/>
      <c r="FQ47" s="1191"/>
      <c r="FR47" s="1191"/>
      <c r="FS47" s="1191"/>
      <c r="FT47" s="1191"/>
      <c r="FU47" s="1191"/>
      <c r="FV47" s="1191"/>
      <c r="FW47" s="1191"/>
      <c r="FX47" s="1191"/>
      <c r="FY47" s="1191"/>
      <c r="FZ47" s="1191"/>
      <c r="GA47" s="1191"/>
      <c r="GB47" s="1191"/>
      <c r="GC47" s="1191"/>
      <c r="GD47" s="1191"/>
      <c r="GE47" s="1191"/>
      <c r="GF47" s="1191"/>
      <c r="GG47" s="1191"/>
      <c r="GH47" s="1191"/>
      <c r="GI47" s="1191"/>
      <c r="GJ47" s="1191"/>
      <c r="GK47" s="1191"/>
      <c r="GL47" s="1191"/>
      <c r="GM47" s="1191"/>
      <c r="GN47" s="1191"/>
      <c r="GO47" s="1191"/>
      <c r="GP47" s="1191"/>
      <c r="GQ47" s="1191"/>
      <c r="GR47" s="1191"/>
      <c r="GS47" s="1191"/>
      <c r="GT47" s="1191"/>
      <c r="GU47" s="1191"/>
      <c r="GV47" s="1191"/>
      <c r="GW47" s="1191"/>
      <c r="GX47" s="1191"/>
      <c r="GY47" s="1191"/>
      <c r="GZ47" s="1191"/>
      <c r="HA47" s="1191"/>
      <c r="HB47" s="1191"/>
      <c r="HC47" s="1191"/>
      <c r="HD47" s="1191"/>
      <c r="HE47" s="1191"/>
      <c r="HF47" s="1191"/>
      <c r="HG47" s="1191"/>
      <c r="HH47" s="1191"/>
      <c r="HI47" s="1191"/>
      <c r="HJ47" s="1191"/>
      <c r="HK47" s="1191"/>
      <c r="HL47" s="1191"/>
      <c r="HM47" s="1191"/>
      <c r="HN47" s="1191"/>
      <c r="HO47" s="1191"/>
      <c r="HP47" s="1191"/>
      <c r="HQ47" s="1191"/>
      <c r="HR47" s="1191"/>
      <c r="HS47" s="1191"/>
      <c r="HT47" s="1191"/>
      <c r="HU47" s="1191"/>
      <c r="HV47" s="1191"/>
      <c r="HW47" s="1191"/>
      <c r="HX47" s="1191"/>
      <c r="HY47" s="1191"/>
      <c r="HZ47" s="1191"/>
      <c r="IA47" s="1191"/>
      <c r="IB47" s="1191"/>
      <c r="IC47" s="1191"/>
      <c r="ID47" s="1191"/>
      <c r="IE47" s="1191"/>
      <c r="IF47" s="1191"/>
    </row>
    <row r="48" spans="1:240" ht="31.5" x14ac:dyDescent="0.2">
      <c r="A48" s="513">
        <v>7</v>
      </c>
      <c r="B48" s="513">
        <v>5</v>
      </c>
      <c r="E48" s="1593"/>
      <c r="F48" s="1781" t="s">
        <v>594</v>
      </c>
      <c r="G48" s="1604"/>
      <c r="H48" s="1602"/>
      <c r="I48" s="1602"/>
      <c r="J48" s="1603"/>
      <c r="K48" s="1306">
        <v>2</v>
      </c>
      <c r="L48" s="155">
        <f>K48*30</f>
        <v>60</v>
      </c>
      <c r="M48" s="569">
        <f>N48+O48+P48</f>
        <v>27</v>
      </c>
      <c r="N48" s="155">
        <v>18</v>
      </c>
      <c r="O48" s="155"/>
      <c r="P48" s="155">
        <v>9</v>
      </c>
      <c r="Q48" s="88">
        <f>L48-M48</f>
        <v>33</v>
      </c>
      <c r="R48" s="1556"/>
      <c r="S48" s="1557"/>
      <c r="T48" s="1558"/>
      <c r="U48" s="1556"/>
      <c r="V48" s="1557"/>
      <c r="W48" s="1558"/>
      <c r="X48" s="1306"/>
      <c r="Y48" s="1559"/>
      <c r="Z48" s="1560">
        <v>3</v>
      </c>
      <c r="AA48" s="1595"/>
      <c r="AB48" s="1596"/>
      <c r="AC48" s="160"/>
      <c r="AD48" s="1191"/>
      <c r="AE48">
        <v>0.66666666666666663</v>
      </c>
      <c r="AF48" s="1191"/>
      <c r="AG48" s="1191"/>
      <c r="AH48" s="1191"/>
      <c r="AI48" s="1191"/>
      <c r="AJ48" s="1191"/>
      <c r="AK48" s="1191"/>
      <c r="AL48" s="1308" t="b">
        <v>1</v>
      </c>
      <c r="AM48" s="1308" t="b">
        <v>1</v>
      </c>
      <c r="AN48" s="1308" t="b">
        <v>1</v>
      </c>
      <c r="AO48" s="1308" t="b">
        <v>1</v>
      </c>
      <c r="AP48" s="1308" t="b">
        <v>1</v>
      </c>
      <c r="AQ48" s="1308" t="b">
        <v>1</v>
      </c>
      <c r="AR48" s="1308" t="b">
        <v>1</v>
      </c>
      <c r="AS48" s="1308" t="b">
        <v>1</v>
      </c>
      <c r="AT48" s="1308" t="b">
        <v>0</v>
      </c>
      <c r="AU48" s="1308" t="b">
        <v>1</v>
      </c>
      <c r="AV48" s="1308" t="b">
        <v>1</v>
      </c>
      <c r="AW48" s="1308" t="b">
        <v>1</v>
      </c>
      <c r="AX48" s="1191"/>
      <c r="AY48">
        <f t="shared" si="21"/>
        <v>0.45</v>
      </c>
      <c r="AZ48" s="1191"/>
      <c r="BA48" s="1191"/>
      <c r="BB48" s="1191"/>
      <c r="BC48" s="1191"/>
      <c r="BD48" s="1191"/>
      <c r="BE48" s="1191"/>
      <c r="BF48" s="1191"/>
      <c r="BG48" s="1191"/>
      <c r="BH48" s="1191"/>
      <c r="BI48" s="1191"/>
      <c r="BJ48" s="1191"/>
      <c r="BK48" s="1191"/>
      <c r="BL48" s="1191"/>
      <c r="BM48" s="1191"/>
      <c r="BN48" s="1191"/>
      <c r="BO48" s="1191"/>
      <c r="BP48" s="1191"/>
      <c r="BQ48" s="1191"/>
      <c r="BR48" s="1191"/>
      <c r="BS48" s="1191"/>
      <c r="BT48" s="1191"/>
      <c r="BU48" s="1191"/>
      <c r="BV48" s="1191"/>
      <c r="BW48" s="1191"/>
      <c r="BX48" s="1191"/>
      <c r="BY48" s="1191"/>
      <c r="BZ48" s="1191"/>
      <c r="CA48" s="1191"/>
      <c r="CB48" s="1191"/>
      <c r="CC48" s="1191"/>
      <c r="CD48" s="1191"/>
      <c r="CE48" s="1191"/>
      <c r="CF48" s="1191"/>
      <c r="CG48" s="1191"/>
      <c r="CH48" s="1191"/>
      <c r="CI48" s="1191"/>
      <c r="CJ48" s="1191"/>
      <c r="CK48" s="1191"/>
      <c r="CL48" s="1191"/>
      <c r="CM48" s="1191"/>
      <c r="CN48" s="1191"/>
      <c r="CO48" s="1191"/>
      <c r="CP48" s="1191"/>
      <c r="CQ48" s="1191"/>
      <c r="CR48" s="1191"/>
      <c r="CS48" s="1191"/>
      <c r="CT48" s="1191"/>
      <c r="CU48" s="1191"/>
      <c r="CV48" s="1191"/>
      <c r="CW48" s="1191"/>
      <c r="CX48" s="1191"/>
      <c r="CY48" s="1191"/>
      <c r="CZ48" s="1191"/>
      <c r="DA48" s="1191"/>
      <c r="DB48" s="1191"/>
      <c r="DC48" s="1191"/>
      <c r="DD48" s="1191"/>
      <c r="DE48" s="1191"/>
      <c r="DF48" s="1191"/>
      <c r="DG48" s="1191"/>
      <c r="DH48" s="1191"/>
      <c r="DI48" s="1191"/>
      <c r="DJ48" s="1191"/>
      <c r="DK48" s="1191"/>
      <c r="DL48" s="1191"/>
      <c r="DM48" s="1191"/>
      <c r="DN48" s="1191"/>
      <c r="DO48" s="1191"/>
      <c r="DP48" s="1191"/>
      <c r="DQ48" s="1191"/>
      <c r="DR48" s="1191"/>
      <c r="DS48" s="1191"/>
      <c r="DT48" s="1191"/>
      <c r="DU48" s="1191"/>
      <c r="DV48" s="1191"/>
      <c r="DW48" s="1191"/>
      <c r="DX48" s="1191"/>
      <c r="DY48" s="1191"/>
      <c r="DZ48" s="1191"/>
      <c r="EA48" s="1191"/>
      <c r="EB48" s="1191"/>
      <c r="EC48" s="1191"/>
      <c r="ED48" s="1191"/>
      <c r="EE48" s="1191"/>
      <c r="EF48" s="1191"/>
      <c r="EG48" s="1191"/>
      <c r="EH48" s="1191"/>
      <c r="EI48" s="1191"/>
      <c r="EJ48" s="1191"/>
      <c r="EK48" s="1191"/>
      <c r="EL48" s="1191"/>
      <c r="EM48" s="1191"/>
      <c r="EN48" s="1191"/>
      <c r="EO48" s="1191"/>
      <c r="EP48" s="1191"/>
      <c r="EQ48" s="1191"/>
      <c r="ER48" s="1191"/>
      <c r="ES48" s="1191"/>
      <c r="ET48" s="1191"/>
      <c r="EU48" s="1191"/>
      <c r="EV48" s="1191"/>
      <c r="EW48" s="1191"/>
      <c r="EX48" s="1191"/>
      <c r="EY48" s="1191"/>
      <c r="EZ48" s="1191"/>
      <c r="FA48" s="1191"/>
      <c r="FB48" s="1191"/>
      <c r="FC48" s="1191"/>
      <c r="FD48" s="1191"/>
      <c r="FE48" s="1191"/>
      <c r="FF48" s="1191"/>
      <c r="FG48" s="1191"/>
      <c r="FH48" s="1191"/>
      <c r="FI48" s="1191"/>
      <c r="FJ48" s="1191"/>
      <c r="FK48" s="1191"/>
      <c r="FL48" s="1191"/>
      <c r="FM48" s="1191"/>
      <c r="FN48" s="1191"/>
      <c r="FO48" s="1191"/>
      <c r="FP48" s="1191"/>
      <c r="FQ48" s="1191"/>
      <c r="FR48" s="1191"/>
      <c r="FS48" s="1191"/>
      <c r="FT48" s="1191"/>
      <c r="FU48" s="1191"/>
      <c r="FV48" s="1191"/>
      <c r="FW48" s="1191"/>
      <c r="FX48" s="1191"/>
      <c r="FY48" s="1191"/>
      <c r="FZ48" s="1191"/>
      <c r="GA48" s="1191"/>
      <c r="GB48" s="1191"/>
      <c r="GC48" s="1191"/>
      <c r="GD48" s="1191"/>
      <c r="GE48" s="1191"/>
      <c r="GF48" s="1191"/>
      <c r="GG48" s="1191"/>
      <c r="GH48" s="1191"/>
      <c r="GI48" s="1191"/>
      <c r="GJ48" s="1191"/>
      <c r="GK48" s="1191"/>
      <c r="GL48" s="1191"/>
      <c r="GM48" s="1191"/>
      <c r="GN48" s="1191"/>
      <c r="GO48" s="1191"/>
      <c r="GP48" s="1191"/>
      <c r="GQ48" s="1191"/>
      <c r="GR48" s="1191"/>
      <c r="GS48" s="1191"/>
      <c r="GT48" s="1191"/>
      <c r="GU48" s="1191"/>
      <c r="GV48" s="1191"/>
      <c r="GW48" s="1191"/>
      <c r="GX48" s="1191"/>
      <c r="GY48" s="1191"/>
      <c r="GZ48" s="1191"/>
      <c r="HA48" s="1191"/>
      <c r="HB48" s="1191"/>
      <c r="HC48" s="1191"/>
      <c r="HD48" s="1191"/>
      <c r="HE48" s="1191"/>
      <c r="HF48" s="1191"/>
      <c r="HG48" s="1191"/>
      <c r="HH48" s="1191"/>
      <c r="HI48" s="1191"/>
      <c r="HJ48" s="1191"/>
      <c r="HK48" s="1191"/>
      <c r="HL48" s="1191"/>
      <c r="HM48" s="1191"/>
      <c r="HN48" s="1191"/>
      <c r="HO48" s="1191"/>
      <c r="HP48" s="1191"/>
      <c r="HQ48" s="1191"/>
      <c r="HR48" s="1191"/>
      <c r="HS48" s="1191"/>
      <c r="HT48" s="1191"/>
      <c r="HU48" s="1191"/>
      <c r="HV48" s="1191"/>
      <c r="HW48" s="1191"/>
      <c r="HX48" s="1191"/>
      <c r="HY48" s="1191"/>
      <c r="HZ48" s="1191"/>
      <c r="IA48" s="1191"/>
      <c r="IB48" s="1191"/>
      <c r="IC48" s="1191"/>
      <c r="ID48" s="1191"/>
      <c r="IE48" s="1191"/>
      <c r="IF48" s="1191"/>
    </row>
    <row r="49" spans="1:240" ht="15.75" x14ac:dyDescent="0.2">
      <c r="A49" s="513">
        <v>8</v>
      </c>
      <c r="B49" s="513">
        <v>6</v>
      </c>
      <c r="E49" s="1651"/>
      <c r="F49" s="1652" t="s">
        <v>66</v>
      </c>
      <c r="G49" s="1650"/>
      <c r="H49" s="1599"/>
      <c r="I49" s="1602"/>
      <c r="J49" s="1603"/>
      <c r="K49" s="1486">
        <v>2</v>
      </c>
      <c r="L49" s="1617">
        <f>K49*30</f>
        <v>60</v>
      </c>
      <c r="M49" s="1618">
        <f>N49+O49+P49</f>
        <v>27</v>
      </c>
      <c r="N49" s="1617">
        <v>18</v>
      </c>
      <c r="O49" s="1619"/>
      <c r="P49" s="1619">
        <v>9</v>
      </c>
      <c r="Q49" s="1620">
        <f>L49-M49</f>
        <v>33</v>
      </c>
      <c r="R49" s="1604"/>
      <c r="S49" s="1602"/>
      <c r="T49" s="1621"/>
      <c r="U49" s="1604"/>
      <c r="V49" s="1602"/>
      <c r="W49" s="1621"/>
      <c r="X49" s="1604"/>
      <c r="Y49" s="1602"/>
      <c r="Z49" s="1603">
        <v>3</v>
      </c>
      <c r="AA49" s="1595"/>
      <c r="AB49" s="1596"/>
      <c r="AC49" s="160"/>
      <c r="AD49" s="1191"/>
      <c r="AE49">
        <v>0.66666666666666663</v>
      </c>
      <c r="AF49" s="1191"/>
      <c r="AG49" s="1191"/>
      <c r="AH49" s="1191"/>
      <c r="AI49" s="1191"/>
      <c r="AJ49" s="1191"/>
      <c r="AK49" s="1191"/>
      <c r="AL49" s="1308" t="b">
        <v>1</v>
      </c>
      <c r="AM49" s="1308" t="b">
        <v>1</v>
      </c>
      <c r="AN49" s="1308" t="b">
        <v>1</v>
      </c>
      <c r="AO49" s="1308" t="b">
        <v>1</v>
      </c>
      <c r="AP49" s="1308" t="b">
        <v>1</v>
      </c>
      <c r="AQ49" s="1308" t="b">
        <v>1</v>
      </c>
      <c r="AR49" s="1308" t="b">
        <v>1</v>
      </c>
      <c r="AS49" s="1308" t="b">
        <v>1</v>
      </c>
      <c r="AT49" s="1308" t="b">
        <v>0</v>
      </c>
      <c r="AU49" s="1308" t="b">
        <v>1</v>
      </c>
      <c r="AV49" s="1308" t="b">
        <v>1</v>
      </c>
      <c r="AW49" s="1308" t="b">
        <v>1</v>
      </c>
      <c r="AX49" s="1191"/>
      <c r="AY49">
        <f t="shared" si="21"/>
        <v>0.45</v>
      </c>
      <c r="AZ49" s="1191"/>
      <c r="BA49" s="1191"/>
      <c r="BB49" s="1191"/>
      <c r="BC49" s="1191"/>
      <c r="BD49" s="1191"/>
      <c r="BE49" s="1191"/>
      <c r="BF49" s="1191"/>
      <c r="BG49" s="1191"/>
      <c r="BH49" s="1191"/>
      <c r="BI49" s="1191"/>
      <c r="BJ49" s="1191"/>
      <c r="BK49" s="1191"/>
      <c r="BL49" s="1191"/>
      <c r="BM49" s="1191"/>
      <c r="BN49" s="1191"/>
      <c r="BO49" s="1191"/>
      <c r="BP49" s="1191"/>
      <c r="BQ49" s="1191"/>
      <c r="BR49" s="1191"/>
      <c r="BS49" s="1191"/>
      <c r="BT49" s="1191"/>
      <c r="BU49" s="1191"/>
      <c r="BV49" s="1191"/>
      <c r="BW49" s="1191"/>
      <c r="BX49" s="1191"/>
      <c r="BY49" s="1191"/>
      <c r="BZ49" s="1191"/>
      <c r="CA49" s="1191"/>
      <c r="CB49" s="1191"/>
      <c r="CC49" s="1191"/>
      <c r="CD49" s="1191"/>
      <c r="CE49" s="1191"/>
      <c r="CF49" s="1191"/>
      <c r="CG49" s="1191"/>
      <c r="CH49" s="1191"/>
      <c r="CI49" s="1191"/>
      <c r="CJ49" s="1191"/>
      <c r="CK49" s="1191"/>
      <c r="CL49" s="1191"/>
      <c r="CM49" s="1191"/>
      <c r="CN49" s="1191"/>
      <c r="CO49" s="1191"/>
      <c r="CP49" s="1191"/>
      <c r="CQ49" s="1191"/>
      <c r="CR49" s="1191"/>
      <c r="CS49" s="1191"/>
      <c r="CT49" s="1191"/>
      <c r="CU49" s="1191"/>
      <c r="CV49" s="1191"/>
      <c r="CW49" s="1191"/>
      <c r="CX49" s="1191"/>
      <c r="CY49" s="1191"/>
      <c r="CZ49" s="1191"/>
      <c r="DA49" s="1191"/>
      <c r="DB49" s="1191"/>
      <c r="DC49" s="1191"/>
      <c r="DD49" s="1191"/>
      <c r="DE49" s="1191"/>
      <c r="DF49" s="1191"/>
      <c r="DG49" s="1191"/>
      <c r="DH49" s="1191"/>
      <c r="DI49" s="1191"/>
      <c r="DJ49" s="1191"/>
      <c r="DK49" s="1191"/>
      <c r="DL49" s="1191"/>
      <c r="DM49" s="1191"/>
      <c r="DN49" s="1191"/>
      <c r="DO49" s="1191"/>
      <c r="DP49" s="1191"/>
      <c r="DQ49" s="1191"/>
      <c r="DR49" s="1191"/>
      <c r="DS49" s="1191"/>
      <c r="DT49" s="1191"/>
      <c r="DU49" s="1191"/>
      <c r="DV49" s="1191"/>
      <c r="DW49" s="1191"/>
      <c r="DX49" s="1191"/>
      <c r="DY49" s="1191"/>
      <c r="DZ49" s="1191"/>
      <c r="EA49" s="1191"/>
      <c r="EB49" s="1191"/>
      <c r="EC49" s="1191"/>
      <c r="ED49" s="1191"/>
      <c r="EE49" s="1191"/>
      <c r="EF49" s="1191"/>
      <c r="EG49" s="1191"/>
      <c r="EH49" s="1191"/>
      <c r="EI49" s="1191"/>
      <c r="EJ49" s="1191"/>
      <c r="EK49" s="1191"/>
      <c r="EL49" s="1191"/>
      <c r="EM49" s="1191"/>
      <c r="EN49" s="1191"/>
      <c r="EO49" s="1191"/>
      <c r="EP49" s="1191"/>
      <c r="EQ49" s="1191"/>
      <c r="ER49" s="1191"/>
      <c r="ES49" s="1191"/>
      <c r="ET49" s="1191"/>
      <c r="EU49" s="1191"/>
      <c r="EV49" s="1191"/>
      <c r="EW49" s="1191"/>
      <c r="EX49" s="1191"/>
      <c r="EY49" s="1191"/>
      <c r="EZ49" s="1191"/>
      <c r="FA49" s="1191"/>
      <c r="FB49" s="1191"/>
      <c r="FC49" s="1191"/>
      <c r="FD49" s="1191"/>
      <c r="FE49" s="1191"/>
      <c r="FF49" s="1191"/>
      <c r="FG49" s="1191"/>
      <c r="FH49" s="1191"/>
      <c r="FI49" s="1191"/>
      <c r="FJ49" s="1191"/>
      <c r="FK49" s="1191"/>
      <c r="FL49" s="1191"/>
      <c r="FM49" s="1191"/>
      <c r="FN49" s="1191"/>
      <c r="FO49" s="1191"/>
      <c r="FP49" s="1191"/>
      <c r="FQ49" s="1191"/>
      <c r="FR49" s="1191"/>
      <c r="FS49" s="1191"/>
      <c r="FT49" s="1191"/>
      <c r="FU49" s="1191"/>
      <c r="FV49" s="1191"/>
      <c r="FW49" s="1191"/>
      <c r="FX49" s="1191"/>
      <c r="FY49" s="1191"/>
      <c r="FZ49" s="1191"/>
      <c r="GA49" s="1191"/>
      <c r="GB49" s="1191"/>
      <c r="GC49" s="1191"/>
      <c r="GD49" s="1191"/>
      <c r="GE49" s="1191"/>
      <c r="GF49" s="1191"/>
      <c r="GG49" s="1191"/>
      <c r="GH49" s="1191"/>
      <c r="GI49" s="1191"/>
      <c r="GJ49" s="1191"/>
      <c r="GK49" s="1191"/>
      <c r="GL49" s="1191"/>
      <c r="GM49" s="1191"/>
      <c r="GN49" s="1191"/>
      <c r="GO49" s="1191"/>
      <c r="GP49" s="1191"/>
      <c r="GQ49" s="1191"/>
      <c r="GR49" s="1191"/>
      <c r="GS49" s="1191"/>
      <c r="GT49" s="1191"/>
      <c r="GU49" s="1191"/>
      <c r="GV49" s="1191"/>
      <c r="GW49" s="1191"/>
      <c r="GX49" s="1191"/>
      <c r="GY49" s="1191"/>
      <c r="GZ49" s="1191"/>
      <c r="HA49" s="1191"/>
      <c r="HB49" s="1191"/>
      <c r="HC49" s="1191"/>
      <c r="HD49" s="1191"/>
      <c r="HE49" s="1191"/>
      <c r="HF49" s="1191"/>
      <c r="HG49" s="1191"/>
      <c r="HH49" s="1191"/>
      <c r="HI49" s="1191"/>
      <c r="HJ49" s="1191"/>
      <c r="HK49" s="1191"/>
      <c r="HL49" s="1191"/>
      <c r="HM49" s="1191"/>
      <c r="HN49" s="1191"/>
      <c r="HO49" s="1191"/>
      <c r="HP49" s="1191"/>
      <c r="HQ49" s="1191"/>
      <c r="HR49" s="1191"/>
      <c r="HS49" s="1191"/>
      <c r="HT49" s="1191"/>
      <c r="HU49" s="1191"/>
      <c r="HV49" s="1191"/>
      <c r="HW49" s="1191"/>
      <c r="HX49" s="1191"/>
      <c r="HY49" s="1191"/>
      <c r="HZ49" s="1191"/>
      <c r="IA49" s="1191"/>
      <c r="IB49" s="1191"/>
      <c r="IC49" s="1191"/>
      <c r="ID49" s="1191"/>
      <c r="IE49" s="1191"/>
      <c r="IF49" s="1191"/>
    </row>
    <row r="50" spans="1:240" x14ac:dyDescent="0.2">
      <c r="Z50" s="593">
        <f>SUM(Z40:Z45)</f>
        <v>24</v>
      </c>
    </row>
    <row r="51" spans="1:240" ht="15.75" x14ac:dyDescent="0.25">
      <c r="F51" s="1" t="s">
        <v>663</v>
      </c>
      <c r="K51" s="593">
        <f>SUM(K40:K45)</f>
        <v>17.5</v>
      </c>
    </row>
    <row r="52" spans="1:240" x14ac:dyDescent="0.2">
      <c r="K52" s="593"/>
    </row>
    <row r="53" spans="1:240" ht="15.75" x14ac:dyDescent="0.25">
      <c r="F53" s="1" t="s">
        <v>664</v>
      </c>
      <c r="K53" s="593">
        <f>K44+K45</f>
        <v>7.5</v>
      </c>
    </row>
    <row r="54" spans="1:240" x14ac:dyDescent="0.2">
      <c r="K54" s="593"/>
    </row>
    <row r="55" spans="1:240" x14ac:dyDescent="0.2">
      <c r="K55" s="593"/>
    </row>
    <row r="59" spans="1:240" ht="15.75" x14ac:dyDescent="0.25">
      <c r="F59" s="1" t="s">
        <v>663</v>
      </c>
      <c r="K59" s="593">
        <f>K18+K36+K51</f>
        <v>60</v>
      </c>
    </row>
    <row r="60" spans="1:240" x14ac:dyDescent="0.2">
      <c r="K60" s="593"/>
    </row>
    <row r="61" spans="1:240" ht="15.75" x14ac:dyDescent="0.25">
      <c r="F61" s="1" t="s">
        <v>664</v>
      </c>
      <c r="K61" s="593">
        <f>K20+K38+K53</f>
        <v>33</v>
      </c>
    </row>
    <row r="62" spans="1:240" x14ac:dyDescent="0.2">
      <c r="K62" s="593"/>
    </row>
    <row r="63" spans="1:240" x14ac:dyDescent="0.2">
      <c r="K63" s="1321"/>
    </row>
  </sheetData>
  <mergeCells count="35">
    <mergeCell ref="A2:B2"/>
    <mergeCell ref="C2:D2"/>
    <mergeCell ref="A3:A8"/>
    <mergeCell ref="B3:B8"/>
    <mergeCell ref="C3:C8"/>
    <mergeCell ref="D3:D8"/>
    <mergeCell ref="BF2:BH3"/>
    <mergeCell ref="BI2:BK3"/>
    <mergeCell ref="BL2:BN3"/>
    <mergeCell ref="BO2:BQ3"/>
    <mergeCell ref="L3:L7"/>
    <mergeCell ref="M3:P3"/>
    <mergeCell ref="Q3:Q7"/>
    <mergeCell ref="R3:T4"/>
    <mergeCell ref="U3:W4"/>
    <mergeCell ref="X3:Z4"/>
    <mergeCell ref="R6:AC6"/>
    <mergeCell ref="M4:M7"/>
    <mergeCell ref="N4:P4"/>
    <mergeCell ref="N5:N7"/>
    <mergeCell ref="O5:O7"/>
    <mergeCell ref="P5:P7"/>
    <mergeCell ref="E1:AC1"/>
    <mergeCell ref="E2:E7"/>
    <mergeCell ref="F2:F7"/>
    <mergeCell ref="G2:J3"/>
    <mergeCell ref="K2:K7"/>
    <mergeCell ref="L2:Q2"/>
    <mergeCell ref="R2:AC2"/>
    <mergeCell ref="AA3:AC4"/>
    <mergeCell ref="G4:G7"/>
    <mergeCell ref="H4:H7"/>
    <mergeCell ref="I4:J4"/>
    <mergeCell ref="I5:I7"/>
    <mergeCell ref="J5:J7"/>
  </mergeCells>
  <pageMargins left="0.39370078740157483" right="0.19685039370078741" top="0.31496062992125984" bottom="0.19685039370078741" header="0.11811023622047245" footer="0.11811023622047245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10</vt:i4>
      </vt:variant>
    </vt:vector>
  </HeadingPairs>
  <TitlesOfParts>
    <vt:vector size="22" baseType="lpstr">
      <vt:lpstr>План</vt:lpstr>
      <vt:lpstr>Титулка</vt:lpstr>
      <vt:lpstr> ТОЛВ</vt:lpstr>
      <vt:lpstr>до наказу ЛВ-21-1</vt:lpstr>
      <vt:lpstr>сем для дисп</vt:lpstr>
      <vt:lpstr>сем 1 курс</vt:lpstr>
      <vt:lpstr>1 курс</vt:lpstr>
      <vt:lpstr>2 курс</vt:lpstr>
      <vt:lpstr>3 курс</vt:lpstr>
      <vt:lpstr>4 курс</vt:lpstr>
      <vt:lpstr>вспом</vt:lpstr>
      <vt:lpstr>Титулка (2)</vt:lpstr>
      <vt:lpstr>' ТОЛВ'!Область_печати</vt:lpstr>
      <vt:lpstr>'1 курс'!Область_печати</vt:lpstr>
      <vt:lpstr>'2 курс'!Область_печати</vt:lpstr>
      <vt:lpstr>'3 курс'!Область_печати</vt:lpstr>
      <vt:lpstr>'4 курс'!Область_печати</vt:lpstr>
      <vt:lpstr>вспом!Область_печати</vt:lpstr>
      <vt:lpstr>План!Область_печати</vt:lpstr>
      <vt:lpstr>'сем 1 курс'!Область_печати</vt:lpstr>
      <vt:lpstr>Титулка!Область_печати</vt:lpstr>
      <vt:lpstr>'Титулка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agp</dc:creator>
  <cp:lastModifiedBy>Пользователь Windows</cp:lastModifiedBy>
  <cp:lastPrinted>2021-03-04T09:42:14Z</cp:lastPrinted>
  <dcterms:created xsi:type="dcterms:W3CDTF">2011-02-06T10:49:14Z</dcterms:created>
  <dcterms:modified xsi:type="dcterms:W3CDTF">2024-03-12T12:08:12Z</dcterms:modified>
</cp:coreProperties>
</file>