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4\"/>
    </mc:Choice>
  </mc:AlternateContent>
  <xr:revisionPtr revIDLastSave="0" documentId="13_ncr:1_{F5816C16-BC1A-45D3-BF67-1CB45B1342E1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4-25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C30" i="6" l="1"/>
  <c r="M31" i="7" l="1"/>
  <c r="M60" i="7"/>
  <c r="L60" i="7"/>
  <c r="M61" i="7"/>
  <c r="L61" i="7"/>
  <c r="F113" i="7" l="1"/>
  <c r="F112" i="7"/>
  <c r="F111" i="7"/>
  <c r="F110" i="7"/>
  <c r="F109" i="7"/>
  <c r="F104" i="7" l="1"/>
  <c r="F103" i="7"/>
  <c r="F100" i="7"/>
  <c r="F99" i="7"/>
  <c r="F98" i="7"/>
  <c r="M64" i="7" l="1"/>
  <c r="G69" i="7"/>
  <c r="M69" i="7" s="1"/>
  <c r="F69" i="7"/>
  <c r="G68" i="7"/>
  <c r="L68" i="7" s="1"/>
  <c r="F68" i="7"/>
  <c r="G67" i="7"/>
  <c r="F67" i="7"/>
  <c r="G66" i="7"/>
  <c r="O66" i="7" s="1"/>
  <c r="F66" i="7"/>
  <c r="G65" i="7"/>
  <c r="M65" i="7" s="1"/>
  <c r="F65" i="7"/>
  <c r="K65" i="7" s="1"/>
  <c r="L64" i="7"/>
  <c r="G64" i="7"/>
  <c r="F64" i="7"/>
  <c r="G63" i="7"/>
  <c r="L63" i="7" s="1"/>
  <c r="F63" i="7"/>
  <c r="G62" i="7"/>
  <c r="M62" i="7" s="1"/>
  <c r="F62" i="7"/>
  <c r="K62" i="7" s="1"/>
  <c r="G61" i="7"/>
  <c r="F61" i="7"/>
  <c r="G60" i="7"/>
  <c r="F60" i="7"/>
  <c r="G50" i="7"/>
  <c r="F50" i="7"/>
  <c r="G49" i="7"/>
  <c r="F49" i="7"/>
  <c r="G48" i="7"/>
  <c r="F48" i="7"/>
  <c r="G47" i="7"/>
  <c r="F47" i="7"/>
  <c r="G46" i="7"/>
  <c r="F46" i="7"/>
  <c r="G45" i="7"/>
  <c r="L45" i="7" s="1"/>
  <c r="F45" i="7"/>
  <c r="K45" i="7" s="1"/>
  <c r="G35" i="7"/>
  <c r="M35" i="7" s="1"/>
  <c r="F35" i="7"/>
  <c r="G34" i="7"/>
  <c r="F34" i="7"/>
  <c r="G33" i="7"/>
  <c r="F33" i="7"/>
  <c r="G32" i="7"/>
  <c r="F32" i="7"/>
  <c r="L31" i="7"/>
  <c r="G31" i="7"/>
  <c r="F31" i="7"/>
  <c r="G30" i="7"/>
  <c r="F30" i="7"/>
  <c r="F29" i="7"/>
  <c r="G29" i="7"/>
  <c r="M29" i="7" s="1"/>
  <c r="G28" i="7"/>
  <c r="F28" i="7"/>
  <c r="G27" i="7"/>
  <c r="F27" i="7"/>
  <c r="G26" i="7"/>
  <c r="M26" i="7" s="1"/>
  <c r="F26" i="7"/>
  <c r="G15" i="7"/>
  <c r="F15" i="7"/>
  <c r="K15" i="7" s="1"/>
  <c r="G14" i="7"/>
  <c r="L14" i="7" s="1"/>
  <c r="F14" i="7"/>
  <c r="G13" i="7"/>
  <c r="L13" i="7" s="1"/>
  <c r="F13" i="7"/>
  <c r="G12" i="7"/>
  <c r="F12" i="7"/>
  <c r="G11" i="7"/>
  <c r="L11" i="7" s="1"/>
  <c r="F11" i="7"/>
  <c r="G10" i="7"/>
  <c r="F10" i="7"/>
  <c r="G9" i="7"/>
  <c r="F9" i="7"/>
  <c r="K32" i="7" l="1"/>
  <c r="K50" i="7"/>
  <c r="O45" i="7"/>
  <c r="O49" i="7"/>
  <c r="O30" i="7"/>
  <c r="O61" i="7"/>
  <c r="O33" i="7"/>
  <c r="K66" i="7"/>
  <c r="O64" i="7"/>
  <c r="K67" i="7"/>
  <c r="K28" i="7"/>
  <c r="K35" i="7"/>
  <c r="K60" i="7"/>
  <c r="K63" i="7"/>
  <c r="O68" i="7"/>
  <c r="O46" i="7"/>
  <c r="O69" i="7"/>
  <c r="O47" i="7"/>
  <c r="K68" i="7"/>
  <c r="K48" i="7"/>
  <c r="K61" i="7"/>
  <c r="O65" i="7"/>
  <c r="K31" i="7"/>
  <c r="K34" i="7"/>
  <c r="K64" i="7"/>
  <c r="K69" i="7"/>
  <c r="O62" i="7"/>
  <c r="O63" i="7"/>
  <c r="O60" i="7"/>
  <c r="O50" i="7"/>
  <c r="O48" i="7"/>
  <c r="O28" i="7"/>
  <c r="K46" i="7"/>
  <c r="O32" i="7"/>
  <c r="O35" i="7"/>
  <c r="L46" i="7"/>
  <c r="K49" i="7"/>
  <c r="K26" i="7"/>
  <c r="K30" i="7"/>
  <c r="K33" i="7"/>
  <c r="L49" i="7"/>
  <c r="K47" i="7"/>
  <c r="L50" i="7"/>
  <c r="L48" i="7"/>
  <c r="L47" i="7"/>
  <c r="L33" i="7"/>
  <c r="O31" i="7"/>
  <c r="O27" i="7"/>
  <c r="O34" i="7"/>
  <c r="M30" i="7"/>
  <c r="K29" i="7"/>
  <c r="L34" i="7"/>
  <c r="K10" i="7"/>
  <c r="K14" i="7"/>
  <c r="K27" i="7"/>
  <c r="L28" i="7"/>
  <c r="O9" i="7"/>
  <c r="M27" i="7"/>
  <c r="O29" i="7"/>
  <c r="O26" i="7"/>
  <c r="M28" i="7"/>
  <c r="O14" i="7"/>
  <c r="L27" i="7"/>
  <c r="O15" i="7"/>
  <c r="O12" i="7"/>
  <c r="K11" i="7"/>
  <c r="O10" i="7"/>
  <c r="O13" i="7"/>
  <c r="K13" i="7"/>
  <c r="K9" i="7"/>
  <c r="L15" i="7"/>
  <c r="K12" i="7"/>
  <c r="L12" i="7"/>
  <c r="O11" i="7"/>
  <c r="L10" i="7"/>
  <c r="L9" i="7"/>
  <c r="Q146" i="1" l="1"/>
  <c r="N146" i="1"/>
  <c r="H132" i="1"/>
  <c r="J132" i="1"/>
  <c r="K132" i="1"/>
  <c r="L132" i="1"/>
  <c r="G132" i="1"/>
  <c r="H131" i="1"/>
  <c r="G131" i="1"/>
  <c r="L119" i="1"/>
  <c r="J119" i="1"/>
  <c r="G119" i="1"/>
  <c r="I124" i="1"/>
  <c r="H124" i="1"/>
  <c r="H123" i="1"/>
  <c r="M124" i="1" l="1"/>
  <c r="G58" i="1" l="1"/>
  <c r="I128" i="1" l="1"/>
  <c r="H128" i="1"/>
  <c r="M128" i="1" s="1"/>
  <c r="I125" i="1"/>
  <c r="H125" i="1"/>
  <c r="I119" i="1"/>
  <c r="H119" i="1"/>
  <c r="M119" i="1" s="1"/>
  <c r="H116" i="1"/>
  <c r="I112" i="1"/>
  <c r="H112" i="1"/>
  <c r="M112" i="1" s="1"/>
  <c r="I109" i="1"/>
  <c r="H109" i="1"/>
  <c r="H105" i="1"/>
  <c r="H102" i="1"/>
  <c r="I99" i="1"/>
  <c r="I132" i="1" s="1"/>
  <c r="H99" i="1"/>
  <c r="H96" i="1"/>
  <c r="J67" i="1"/>
  <c r="K67" i="1"/>
  <c r="L67" i="1"/>
  <c r="G67" i="1"/>
  <c r="G66" i="1"/>
  <c r="I65" i="1"/>
  <c r="H65" i="1"/>
  <c r="I57" i="1"/>
  <c r="H57" i="1"/>
  <c r="M57" i="1" s="1"/>
  <c r="I56" i="1"/>
  <c r="H56" i="1"/>
  <c r="I55" i="1"/>
  <c r="H55" i="1"/>
  <c r="I54" i="1"/>
  <c r="H54" i="1"/>
  <c r="I53" i="1"/>
  <c r="H53" i="1"/>
  <c r="I52" i="1"/>
  <c r="H52" i="1"/>
  <c r="H51" i="1"/>
  <c r="H50" i="1"/>
  <c r="H49" i="1"/>
  <c r="I48" i="1"/>
  <c r="H48" i="1"/>
  <c r="I47" i="1"/>
  <c r="H47" i="1"/>
  <c r="L46" i="1"/>
  <c r="J46" i="1"/>
  <c r="G46" i="1"/>
  <c r="H46" i="1" s="1"/>
  <c r="I45" i="1"/>
  <c r="H45" i="1"/>
  <c r="I44" i="1"/>
  <c r="H44" i="1"/>
  <c r="M44" i="1" s="1"/>
  <c r="H43" i="1"/>
  <c r="I42" i="1"/>
  <c r="H42" i="1"/>
  <c r="I41" i="1"/>
  <c r="H41" i="1"/>
  <c r="L40" i="1"/>
  <c r="K40" i="1"/>
  <c r="K59" i="1" s="1"/>
  <c r="J40" i="1"/>
  <c r="G40" i="1"/>
  <c r="H40" i="1" s="1"/>
  <c r="H39" i="1"/>
  <c r="H38" i="1"/>
  <c r="H37" i="1"/>
  <c r="H36" i="1"/>
  <c r="H35" i="1"/>
  <c r="I34" i="1"/>
  <c r="H34" i="1"/>
  <c r="I33" i="1"/>
  <c r="H33" i="1"/>
  <c r="I32" i="1"/>
  <c r="H32" i="1"/>
  <c r="I31" i="1"/>
  <c r="H31" i="1"/>
  <c r="H30" i="1"/>
  <c r="L29" i="1"/>
  <c r="I29" i="1" s="1"/>
  <c r="G29" i="1"/>
  <c r="H29" i="1" s="1"/>
  <c r="I28" i="1"/>
  <c r="H28" i="1"/>
  <c r="I27" i="1"/>
  <c r="H27" i="1"/>
  <c r="I26" i="1"/>
  <c r="H26" i="1"/>
  <c r="L25" i="1"/>
  <c r="J25" i="1"/>
  <c r="J59" i="1" s="1"/>
  <c r="G25" i="1"/>
  <c r="H24" i="1"/>
  <c r="I23" i="1"/>
  <c r="H23" i="1"/>
  <c r="I22" i="1"/>
  <c r="H22" i="1"/>
  <c r="G18" i="1"/>
  <c r="M52" i="1" l="1"/>
  <c r="M48" i="1"/>
  <c r="L59" i="1"/>
  <c r="H58" i="1"/>
  <c r="M109" i="1"/>
  <c r="M125" i="1"/>
  <c r="H25" i="1"/>
  <c r="H59" i="1" s="1"/>
  <c r="G59" i="1"/>
  <c r="M54" i="1"/>
  <c r="M41" i="1"/>
  <c r="M65" i="1"/>
  <c r="M99" i="1"/>
  <c r="M47" i="1"/>
  <c r="M42" i="1"/>
  <c r="I46" i="1"/>
  <c r="M46" i="1" s="1"/>
  <c r="M56" i="1"/>
  <c r="M55" i="1"/>
  <c r="M53" i="1"/>
  <c r="I40" i="1"/>
  <c r="I25" i="1"/>
  <c r="M45" i="1"/>
  <c r="M32" i="1"/>
  <c r="M34" i="1"/>
  <c r="M31" i="1"/>
  <c r="M33" i="1"/>
  <c r="M22" i="1"/>
  <c r="M29" i="1"/>
  <c r="M26" i="1"/>
  <c r="M28" i="1"/>
  <c r="M27" i="1"/>
  <c r="M23" i="1"/>
  <c r="M25" i="1" l="1"/>
  <c r="M132" i="1"/>
  <c r="I59" i="1"/>
  <c r="M40" i="1"/>
  <c r="E119" i="7"/>
  <c r="M59" i="1" l="1"/>
  <c r="F117" i="7"/>
  <c r="F94" i="7"/>
  <c r="E83" i="7"/>
  <c r="E82" i="7"/>
  <c r="E79" i="7"/>
  <c r="E78" i="7"/>
  <c r="E75" i="7"/>
  <c r="E74" i="7"/>
  <c r="H70" i="7"/>
  <c r="I70" i="7"/>
  <c r="J70" i="7"/>
  <c r="E70" i="7"/>
  <c r="H51" i="7"/>
  <c r="I51" i="7"/>
  <c r="J51" i="7"/>
  <c r="E51" i="7"/>
  <c r="E73" i="7" l="1"/>
  <c r="G70" i="7" l="1"/>
  <c r="F70" i="7"/>
  <c r="G51" i="7"/>
  <c r="F51" i="7"/>
  <c r="K70" i="7" l="1"/>
  <c r="K51" i="7"/>
  <c r="H36" i="7"/>
  <c r="I36" i="7"/>
  <c r="J36" i="7"/>
  <c r="E36" i="7"/>
  <c r="H16" i="7"/>
  <c r="I16" i="7"/>
  <c r="J16" i="7"/>
  <c r="E16" i="7"/>
  <c r="N119" i="7" l="1"/>
  <c r="L119" i="7"/>
  <c r="K119" i="7"/>
  <c r="J119" i="7"/>
  <c r="I119" i="7"/>
  <c r="H119" i="7"/>
  <c r="G119" i="7"/>
  <c r="F115" i="7"/>
  <c r="F118" i="7"/>
  <c r="F114" i="7"/>
  <c r="F107" i="7"/>
  <c r="F106" i="7"/>
  <c r="F116" i="7"/>
  <c r="F97" i="7"/>
  <c r="F102" i="7"/>
  <c r="F108" i="7"/>
  <c r="F105" i="7"/>
  <c r="F101" i="7"/>
  <c r="F95" i="7"/>
  <c r="F92" i="7"/>
  <c r="F96" i="7"/>
  <c r="G93" i="7"/>
  <c r="F93" i="7"/>
  <c r="F83" i="7"/>
  <c r="F79" i="7"/>
  <c r="F75" i="7"/>
  <c r="N51" i="7"/>
  <c r="E52" i="7"/>
  <c r="E37" i="7"/>
  <c r="E17" i="7"/>
  <c r="F119" i="7" l="1"/>
  <c r="E71" i="7"/>
  <c r="F36" i="7"/>
  <c r="G36" i="7"/>
  <c r="F16" i="7"/>
  <c r="G16" i="7"/>
  <c r="E77" i="7"/>
  <c r="E81" i="7"/>
  <c r="F82" i="7"/>
  <c r="F78" i="7"/>
  <c r="F74" i="7"/>
  <c r="M70" i="7"/>
  <c r="L70" i="7" l="1"/>
  <c r="L51" i="7"/>
  <c r="K36" i="7"/>
  <c r="L16" i="7"/>
  <c r="L36" i="7"/>
  <c r="M36" i="7"/>
  <c r="K16" i="7"/>
  <c r="F73" i="7"/>
  <c r="G74" i="7" s="1"/>
  <c r="F81" i="7"/>
  <c r="F77" i="7"/>
  <c r="G78" i="7" s="1"/>
  <c r="G81" i="7" l="1"/>
  <c r="G83" i="7"/>
  <c r="G82" i="7"/>
  <c r="G77" i="7"/>
  <c r="G79" i="7"/>
  <c r="G73" i="7"/>
  <c r="G75" i="7"/>
  <c r="J19" i="1" l="1"/>
  <c r="K19" i="1"/>
  <c r="L19" i="1"/>
  <c r="G19" i="1"/>
  <c r="G92" i="1" l="1"/>
  <c r="T30" i="6"/>
  <c r="R30" i="6"/>
  <c r="G30" i="6"/>
  <c r="I150" i="1" l="1"/>
  <c r="I149" i="1"/>
  <c r="J148" i="1"/>
  <c r="K148" i="1"/>
  <c r="L148" i="1"/>
  <c r="H150" i="1"/>
  <c r="H149" i="1"/>
  <c r="H148" i="1" l="1"/>
  <c r="M150" i="1"/>
  <c r="M149" i="1"/>
  <c r="I148" i="1"/>
  <c r="N19" i="1"/>
  <c r="M148" i="1" l="1"/>
  <c r="O132" i="1"/>
  <c r="P132" i="1"/>
  <c r="Q132" i="1"/>
  <c r="R132" i="1"/>
  <c r="S132" i="1"/>
  <c r="N132" i="1"/>
  <c r="O93" i="1" l="1"/>
  <c r="O135" i="1" s="1"/>
  <c r="P93" i="1"/>
  <c r="P135" i="1" s="1"/>
  <c r="Q93" i="1"/>
  <c r="Q135" i="1" s="1"/>
  <c r="R93" i="1"/>
  <c r="R135" i="1" s="1"/>
  <c r="S93" i="1"/>
  <c r="S135" i="1" s="1"/>
  <c r="N93" i="1"/>
  <c r="N135" i="1" s="1"/>
  <c r="J93" i="1"/>
  <c r="K93" i="1"/>
  <c r="L93" i="1"/>
  <c r="K135" i="1" l="1"/>
  <c r="J135" i="1"/>
  <c r="G135" i="1"/>
  <c r="L135" i="1"/>
  <c r="G94" i="1"/>
  <c r="G134" i="1"/>
  <c r="G133" i="1"/>
  <c r="G136" i="1" l="1"/>
  <c r="Q59" i="1"/>
  <c r="O59" i="1"/>
  <c r="P59" i="1"/>
  <c r="R59" i="1"/>
  <c r="S59" i="1"/>
  <c r="N59" i="1"/>
  <c r="S67" i="1" l="1"/>
  <c r="R67" i="1"/>
  <c r="Q67" i="1"/>
  <c r="P67" i="1"/>
  <c r="O67" i="1"/>
  <c r="N67" i="1"/>
  <c r="S19" i="1"/>
  <c r="R19" i="1"/>
  <c r="Q19" i="1"/>
  <c r="P19" i="1"/>
  <c r="O19" i="1"/>
  <c r="G68" i="1" l="1"/>
  <c r="G20" i="1"/>
  <c r="G72" i="1"/>
  <c r="G137" i="1" s="1"/>
  <c r="G148" i="1" l="1"/>
  <c r="I91" i="1" l="1"/>
  <c r="I64" i="1"/>
  <c r="I67" i="1" s="1"/>
  <c r="I14" i="1"/>
  <c r="I19" i="1" s="1"/>
  <c r="I93" i="1" l="1"/>
  <c r="I135" i="1" l="1"/>
  <c r="H88" i="1"/>
  <c r="H83" i="1"/>
  <c r="H80" i="1"/>
  <c r="H91" i="1"/>
  <c r="H90" i="1"/>
  <c r="H89" i="1"/>
  <c r="H87" i="1"/>
  <c r="H86" i="1"/>
  <c r="H85" i="1"/>
  <c r="H84" i="1"/>
  <c r="H82" i="1"/>
  <c r="H81" i="1"/>
  <c r="H79" i="1"/>
  <c r="H77" i="1"/>
  <c r="H78" i="1"/>
  <c r="H92" i="1" l="1"/>
  <c r="H134" i="1" s="1"/>
  <c r="H94" i="1" l="1"/>
  <c r="M93" i="1"/>
  <c r="H11" i="1" l="1"/>
  <c r="H12" i="1" l="1"/>
  <c r="H13" i="1" l="1"/>
  <c r="X30" i="6" l="1"/>
  <c r="I70" i="1"/>
  <c r="H14" i="1"/>
  <c r="H19" i="1" s="1"/>
  <c r="H16" i="1"/>
  <c r="H15" i="1"/>
  <c r="H17" i="1"/>
  <c r="S71" i="1"/>
  <c r="S73" i="1" s="1"/>
  <c r="S138" i="1" s="1"/>
  <c r="S140" i="1" s="1"/>
  <c r="R71" i="1"/>
  <c r="R73" i="1" s="1"/>
  <c r="R138" i="1" s="1"/>
  <c r="R140" i="1" s="1"/>
  <c r="Q71" i="1"/>
  <c r="Q73" i="1" s="1"/>
  <c r="Q138" i="1" s="1"/>
  <c r="Q140" i="1" s="1"/>
  <c r="P71" i="1"/>
  <c r="P73" i="1" s="1"/>
  <c r="P138" i="1" s="1"/>
  <c r="P140" i="1" s="1"/>
  <c r="O71" i="1"/>
  <c r="O73" i="1" s="1"/>
  <c r="O138" i="1" s="1"/>
  <c r="O140" i="1" s="1"/>
  <c r="N71" i="1"/>
  <c r="N73" i="1" s="1"/>
  <c r="N138" i="1" s="1"/>
  <c r="N140" i="1" s="1"/>
  <c r="L71" i="1"/>
  <c r="K71" i="1"/>
  <c r="K73" i="1" s="1"/>
  <c r="K138" i="1" s="1"/>
  <c r="J71" i="1"/>
  <c r="G71" i="1"/>
  <c r="H70" i="1"/>
  <c r="H71" i="1" s="1"/>
  <c r="H64" i="1"/>
  <c r="H67" i="1" s="1"/>
  <c r="H63" i="1"/>
  <c r="H62" i="1"/>
  <c r="H66" i="1" s="1"/>
  <c r="G60" i="1"/>
  <c r="H18" i="1" l="1"/>
  <c r="L73" i="1"/>
  <c r="L138" i="1" s="1"/>
  <c r="J73" i="1"/>
  <c r="J138" i="1" s="1"/>
  <c r="G73" i="1"/>
  <c r="G74" i="1" s="1"/>
  <c r="H135" i="1"/>
  <c r="H136" i="1" s="1"/>
  <c r="M70" i="1"/>
  <c r="M71" i="1" s="1"/>
  <c r="I71" i="1"/>
  <c r="M14" i="1"/>
  <c r="M19" i="1" s="1"/>
  <c r="M64" i="1"/>
  <c r="M67" i="1" s="1"/>
  <c r="G138" i="1" l="1"/>
  <c r="G139" i="1" s="1"/>
  <c r="R145" i="1" s="1"/>
  <c r="H68" i="1"/>
  <c r="M135" i="1"/>
  <c r="I73" i="1"/>
  <c r="I138" i="1" s="1"/>
  <c r="H133" i="1"/>
  <c r="H20" i="1"/>
  <c r="H72" i="1"/>
  <c r="H137" i="1" s="1"/>
  <c r="H73" i="1"/>
  <c r="H138" i="1" s="1"/>
  <c r="H60" i="1"/>
  <c r="N145" i="1" l="1"/>
  <c r="H139" i="1"/>
  <c r="H74" i="1"/>
  <c r="M73" i="1"/>
  <c r="M138" i="1" s="1"/>
</calcChain>
</file>

<file path=xl/sharedStrings.xml><?xml version="1.0" encoding="utf-8"?>
<sst xmlns="http://schemas.openxmlformats.org/spreadsheetml/2006/main" count="781" uniqueCount="354">
  <si>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</si>
  <si>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</si>
  <si>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</si>
  <si>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</si>
  <si>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</si>
  <si>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</si>
  <si>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</si>
  <si>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</si>
  <si>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</si>
  <si>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</si>
  <si>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</si>
  <si>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</si>
  <si>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</si>
  <si>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</si>
  <si>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</si>
  <si>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</si>
  <si>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</si>
  <si>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</si>
  <si>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</si>
  <si>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</si>
  <si>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</si>
  <si>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</si>
  <si>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</si>
  <si>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</si>
  <si>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</si>
  <si>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</si>
  <si>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</si>
  <si>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</si>
  <si>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</si>
  <si>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</si>
  <si>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</si>
  <si>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</si>
  <si>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</si>
  <si>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</si>
  <si>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</si>
  <si>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</si>
  <si>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</si>
  <si>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</si>
  <si>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</si>
  <si>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</si>
  <si>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</si>
  <si>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</si>
  <si>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</si>
  <si>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</si>
  <si>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</si>
  <si>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</si>
  <si>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</si>
  <si>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</si>
  <si>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</si>
  <si>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</si>
  <si>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</si>
  <si>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</si>
  <si>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</si>
  <si>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</si>
  <si>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</si>
  <si>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</si>
  <si>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</si>
  <si>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</si>
  <si>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</si>
  <si>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</si>
  <si>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</si>
  <si>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</si>
  <si>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</si>
  <si>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</si>
  <si>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</si>
  <si>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</si>
  <si>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</si>
  <si>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</si>
  <si>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</si>
  <si>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</si>
  <si>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</si>
  <si>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</si>
  <si>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</si>
  <si>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</si>
  <si>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</si>
  <si>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</si>
  <si>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</si>
  <si>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</si>
  <si>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</si>
  <si>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</si>
  <si>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</si>
  <si>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</si>
  <si>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</si>
  <si>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</si>
  <si>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</si>
  <si>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</si>
  <si>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</si>
  <si>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</si>
  <si>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</si>
  <si>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</si>
  <si>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</si>
  <si>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</si>
  <si>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</si>
  <si>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</si>
  <si>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</si>
  <si>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</si>
  <si>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</si>
  <si>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</si>
  <si>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</si>
  <si>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</si>
  <si>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</si>
  <si>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</si>
  <si>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</si>
  <si>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</si>
  <si>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</si>
  <si>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</si>
  <si>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</si>
  <si>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</si>
  <si>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</si>
  <si>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</si>
  <si>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</si>
  <si>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</si>
  <si>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</si>
  <si>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</si>
  <si>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</si>
  <si>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</si>
  <si>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</si>
  <si>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</si>
  <si>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</si>
  <si>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</si>
  <si>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</si>
  <si>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</si>
  <si>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</si>
  <si>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</si>
  <si>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</si>
  <si>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</si>
  <si>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</si>
  <si>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</si>
  <si>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</si>
  <si>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</si>
  <si>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</si>
  <si>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</si>
  <si>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</si>
  <si>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</si>
  <si>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</si>
  <si>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</si>
  <si>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</si>
  <si>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</si>
  <si>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</si>
  <si>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</si>
  <si>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</si>
  <si>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</si>
  <si>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</si>
  <si>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</si>
  <si>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</si>
  <si>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</si>
  <si>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</si>
  <si>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</si>
  <si>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</si>
  <si>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</si>
  <si>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</si>
  <si>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</si>
  <si>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</si>
  <si>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</si>
  <si>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</si>
  <si>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</si>
  <si>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</si>
  <si>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</si>
  <si>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</si>
  <si>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</si>
  <si>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</si>
  <si>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</si>
  <si>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</si>
  <si>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</si>
  <si>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</si>
  <si>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</si>
  <si>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</si>
  <si>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</si>
  <si>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</si>
  <si>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</si>
  <si>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</si>
  <si>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</si>
  <si>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</si>
  <si>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</si>
  <si>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</si>
  <si>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</si>
  <si>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</si>
  <si>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</si>
  <si>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</si>
  <si>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</si>
  <si>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</si>
  <si>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</si>
  <si>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</si>
  <si>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</si>
  <si>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</si>
  <si>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</si>
  <si>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</si>
  <si>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</si>
  <si>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</si>
  <si>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</si>
  <si>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</si>
  <si>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</si>
  <si>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</si>
  <si>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</si>
  <si>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</si>
  <si>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</si>
  <si>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</si>
  <si>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</si>
  <si>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</si>
  <si>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</si>
  <si>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</si>
  <si>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</si>
  <si>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</si>
  <si>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</si>
  <si>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</si>
  <si>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</si>
  <si>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</si>
  <si>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</si>
  <si>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</si>
  <si>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</si>
  <si>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</si>
  <si>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</si>
  <si>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</si>
  <si>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</si>
  <si>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</si>
  <si>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1.2.15.1</t>
  </si>
  <si>
    <t>Організація і методика туризму</t>
  </si>
  <si>
    <t>Скелелазіння</t>
  </si>
  <si>
    <t>Біохімія і біохімічні основи спортивного тренування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</si>
  <si>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</si>
  <si>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</si>
  <si>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</si>
  <si>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</si>
  <si>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</si>
  <si>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</si>
  <si>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</si>
  <si>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</si>
  <si>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</si>
  <si>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</si>
  <si>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</si>
  <si>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</si>
  <si>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</si>
  <si>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</si>
  <si>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</si>
  <si>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З</t>
  </si>
  <si>
    <t>О</t>
  </si>
  <si>
    <t>І</t>
  </si>
  <si>
    <t>ФВС</t>
  </si>
  <si>
    <t>В</t>
  </si>
  <si>
    <t>контроль</t>
  </si>
  <si>
    <t>2 семестр 18 тижнів</t>
  </si>
  <si>
    <t>З 2б</t>
  </si>
  <si>
    <t>І 2б</t>
  </si>
  <si>
    <t>Основи наукових досліджень</t>
  </si>
  <si>
    <t>З 2а</t>
  </si>
  <si>
    <t>Навчальна ознайомча практика</t>
  </si>
  <si>
    <t>3 семестр 15 тижнів</t>
  </si>
  <si>
    <t>Мн</t>
  </si>
  <si>
    <t>4 семестр 17 тижнів</t>
  </si>
  <si>
    <t>І 4б</t>
  </si>
  <si>
    <t>З 4а</t>
  </si>
  <si>
    <t>З 4б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</si>
  <si>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</si>
  <si>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</si>
  <si>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</si>
  <si>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</si>
  <si>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Анатомія людини з основами спортивної морфології</t>
  </si>
  <si>
    <t>Безпека життєдіяльності та основи охорони праці</t>
  </si>
  <si>
    <t>практ.</t>
  </si>
  <si>
    <t>Загальна кількість на базі ФПО</t>
  </si>
  <si>
    <t>Іноземна мова</t>
  </si>
  <si>
    <t>Історія фізичної культури і спорту</t>
  </si>
  <si>
    <t>Спортивні споруди і обладнання</t>
  </si>
  <si>
    <t>Виробнича (педагогічна) практика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</si>
  <si>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</si>
  <si>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</si>
  <si>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</si>
  <si>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</si>
  <si>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</si>
  <si>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</si>
  <si>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</si>
  <si>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Біомеханіка і основи спортивної метрології</t>
  </si>
  <si>
    <t>1.2.15.3</t>
  </si>
  <si>
    <t>1.2.21</t>
  </si>
  <si>
    <t>1.2.22</t>
  </si>
  <si>
    <t>1.2.23</t>
  </si>
  <si>
    <t>1.2.24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</si>
  <si>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</si>
  <si>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</si>
  <si>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</si>
  <si>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</si>
  <si>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</si>
  <si>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</si>
  <si>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</si>
  <si>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</si>
  <si>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</si>
  <si>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</si>
  <si>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</si>
  <si>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Теорія і методика викладання бадмінтону</t>
  </si>
  <si>
    <t>Теорія і методика викладання тенісу</t>
  </si>
  <si>
    <t>Основи загального і спортивного масажу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</si>
  <si>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</si>
  <si>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</si>
  <si>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</si>
  <si>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</si>
  <si>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</si>
  <si>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</si>
  <si>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</si>
  <si>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</si>
  <si>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</si>
  <si>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Теорія і методика викладання силових видів спорту на базі ФПО</t>
  </si>
  <si>
    <t>Теорія і методика викладання легкої атлетики на базі ФПО</t>
  </si>
  <si>
    <t>Спортивна педагогіка на базі ФПО</t>
  </si>
  <si>
    <t>Фізіологія людини та рухової активності на базі ФПО</t>
  </si>
  <si>
    <t>Загальна і спортивна психологія на базі ФПО</t>
  </si>
  <si>
    <t>Теорія і методика викладання плавання на базі ФПО</t>
  </si>
  <si>
    <t>Біохімія і біохімічні основи спортивного тренування на базі ФПО</t>
  </si>
  <si>
    <t>Теорія і методика викладання гімнастики на базі ФПО</t>
  </si>
  <si>
    <t>На базі ФПО</t>
  </si>
  <si>
    <t>На базі академії</t>
  </si>
  <si>
    <t>Тмех</t>
  </si>
  <si>
    <t>Виробнича (тренерська) практика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</si>
  <si>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</si>
  <si>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Нові інформаційні технології (за професійним спрямуванням) на базі ФПО</t>
  </si>
  <si>
    <t>Нові інформаційні технології (за професійним спрямуванням)</t>
  </si>
  <si>
    <t>Теорія і методика викладання гімнастики</t>
  </si>
  <si>
    <t>Підвищення спорт майстерності з обраного виду спорту</t>
  </si>
  <si>
    <t>Українська мова (за професійним спрямуванням)</t>
  </si>
  <si>
    <t>Теорія і методика викладання силових видів спорту</t>
  </si>
  <si>
    <t>Долікарська медична допомога та основи медичних знань</t>
  </si>
  <si>
    <t>Теорія і методика викладання легкої атлетики</t>
  </si>
  <si>
    <t>Спортивна педагогіка</t>
  </si>
  <si>
    <t>Загальна і спортивна психологія</t>
  </si>
  <si>
    <t>Теорія і методика викладання плавання</t>
  </si>
  <si>
    <t>Іноземна мова / Екологія / Політологія / Правознавство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</si>
  <si>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</si>
  <si>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</si>
  <si>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легкої атлетики / Практикум з пауерліфтингу / Практикум з футзалу</t>
  </si>
  <si>
    <t>О.Г. Гринь</t>
  </si>
  <si>
    <t>Декан факультету ФІТО</t>
  </si>
  <si>
    <t>С.О. Черненко</t>
  </si>
  <si>
    <t>Тайм менеджмент на базі ФПО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</si>
  <si>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</si>
  <si>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</si>
  <si>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</si>
  <si>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</si>
  <si>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</si>
  <si>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</si>
  <si>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2+162 год.*</t>
  </si>
  <si>
    <t>* - 1 доба на тиждень навчального семестру; ** - 2 доби на тиждень навчального семестру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</si>
  <si>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</si>
  <si>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</si>
  <si>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</si>
  <si>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</si>
  <si>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</si>
  <si>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</si>
  <si>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</si>
  <si>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</si>
  <si>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</si>
  <si>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</si>
  <si>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</si>
  <si>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</si>
  <si>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Практикум зі спортивних єдиноборств на базі ФПО</t>
  </si>
  <si>
    <t>Практикум з лижних видів спорту / Практикум з фітнесу / Практикум зі спортивних єдиноборств / Практикум з плавання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</si>
</sst>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50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5" fontId="5" fillId="0" borderId="41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19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1" xfId="37" applyNumberFormat="1" applyFont="1" applyFill="1" applyBorder="1" applyAlignment="1" applyProtection="1">
      <alignment horizontal="center" vertical="center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" fontId="6" fillId="0" borderId="122" xfId="37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35" xfId="37" applyNumberFormat="1" applyFont="1" applyFill="1" applyBorder="1" applyAlignment="1" applyProtection="1">
      <alignment horizontal="center" vertical="center" wrapText="1"/>
    </xf>
    <xf numFmtId="49" fontId="5" fillId="0" borderId="12" xfId="37" applyNumberFormat="1" applyFont="1" applyFill="1" applyBorder="1" applyAlignment="1" applyProtection="1">
      <alignment horizontal="center" vertical="center" wrapText="1"/>
    </xf>
    <xf numFmtId="49" fontId="5" fillId="0" borderId="13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49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1" fontId="4" fillId="0" borderId="24" xfId="37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168" fontId="5" fillId="0" borderId="95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8" fontId="7" fillId="0" borderId="110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0" fontId="6" fillId="0" borderId="61" xfId="37" applyFont="1" applyFill="1" applyBorder="1" applyAlignment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0" fontId="4" fillId="0" borderId="52" xfId="37" applyFont="1" applyFill="1" applyBorder="1" applyAlignment="1">
      <alignment horizontal="center" vertical="center" wrapText="1"/>
    </xf>
    <xf numFmtId="0" fontId="4" fillId="0" borderId="4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68" fontId="5" fillId="0" borderId="123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6" fillId="0" borderId="10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vertical="center"/>
    </xf>
    <xf numFmtId="0" fontId="4" fillId="0" borderId="32" xfId="0" applyNumberFormat="1" applyFont="1" applyFill="1" applyBorder="1" applyAlignment="1">
      <alignment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7" fillId="0" borderId="23" xfId="37" applyFont="1" applyFill="1" applyBorder="1" applyAlignment="1">
      <alignment horizontal="center" vertical="center" wrapText="1"/>
    </xf>
    <xf numFmtId="168" fontId="7" fillId="0" borderId="54" xfId="0" applyNumberFormat="1" applyFont="1" applyFill="1" applyBorder="1" applyAlignment="1" applyProtection="1">
      <alignment horizontal="center" vertical="center"/>
    </xf>
    <xf numFmtId="168" fontId="4" fillId="0" borderId="124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6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2" fillId="0" borderId="102" xfId="36" applyFont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44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2" fillId="0" borderId="125" xfId="37" applyFont="1" applyBorder="1" applyAlignment="1">
      <alignment horizontal="center" vertical="center"/>
    </xf>
    <xf numFmtId="0" fontId="32" fillId="0" borderId="126" xfId="37" applyFont="1" applyBorder="1" applyAlignment="1">
      <alignment horizontal="center" vertical="center"/>
    </xf>
    <xf numFmtId="0" fontId="32" fillId="0" borderId="127" xfId="37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07" xfId="37" applyFont="1" applyBorder="1" applyAlignment="1">
      <alignment horizontal="center" vertical="center"/>
    </xf>
    <xf numFmtId="0" fontId="32" fillId="0" borderId="108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0" fillId="0" borderId="57" xfId="37" applyFont="1" applyBorder="1" applyAlignment="1">
      <alignment horizontal="left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98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2" fillId="0" borderId="58" xfId="37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103" xfId="37" applyFont="1" applyBorder="1" applyAlignment="1">
      <alignment horizontal="center" vertical="center" wrapText="1"/>
    </xf>
    <xf numFmtId="0" fontId="30" fillId="0" borderId="104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45" fillId="0" borderId="58" xfId="36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24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7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7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0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102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07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0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7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1" xfId="0" applyFont="1" applyFill="1" applyBorder="1" applyAlignment="1">
      <alignment horizontal="right" vertical="center" wrapText="1"/>
    </xf>
    <xf numFmtId="0" fontId="5" fillId="24" borderId="112" xfId="0" applyFont="1" applyFill="1" applyBorder="1" applyAlignment="1">
      <alignment horizontal="right" vertical="center" wrapText="1"/>
    </xf>
    <xf numFmtId="0" fontId="6" fillId="24" borderId="111" xfId="0" applyFont="1" applyFill="1" applyBorder="1" applyAlignment="1">
      <alignment horizontal="right" vertical="center" wrapText="1"/>
    </xf>
    <xf numFmtId="0" fontId="6" fillId="24" borderId="112" xfId="0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7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3" xfId="0" applyNumberFormat="1" applyFont="1" applyFill="1" applyBorder="1" applyAlignment="1" applyProtection="1">
      <alignment horizontal="center" vertical="center"/>
    </xf>
    <xf numFmtId="165" fontId="5" fillId="24" borderId="114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167" fontId="5" fillId="24" borderId="10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36" xfId="40" applyNumberFormat="1" applyFont="1" applyFill="1" applyBorder="1" applyAlignment="1" applyProtection="1">
      <alignment horizontal="center" vertical="center"/>
    </xf>
    <xf numFmtId="167" fontId="5" fillId="24" borderId="62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5" fontId="2" fillId="0" borderId="34" xfId="37" applyNumberFormat="1" applyFont="1" applyFill="1" applyBorder="1" applyAlignment="1" applyProtection="1">
      <alignment horizontal="center" vertical="center"/>
    </xf>
    <xf numFmtId="165" fontId="2" fillId="0" borderId="11" xfId="37" applyNumberFormat="1" applyFont="1" applyFill="1" applyBorder="1" applyAlignment="1" applyProtection="1">
      <alignment horizontal="center" vertical="center"/>
    </xf>
    <xf numFmtId="165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0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0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17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0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17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7" xfId="40" applyNumberFormat="1" applyFont="1" applyFill="1" applyBorder="1" applyAlignment="1" applyProtection="1">
      <alignment horizontal="center" vertical="center" wrapText="1"/>
    </xf>
    <xf numFmtId="0" fontId="4" fillId="24" borderId="108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18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0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8" fontId="5" fillId="0" borderId="53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54" xfId="0" applyNumberFormat="1" applyFont="1" applyFill="1" applyBorder="1" applyAlignment="1">
      <alignment horizontal="center" vertical="center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2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04" customWidth="1"/>
    <col min="2" max="53" width="5.6640625" style="204" customWidth="1"/>
    <col min="54" max="54" width="2.88671875" style="204" customWidth="1"/>
    <col min="55" max="55" width="1.109375" style="204" hidden="1" customWidth="1"/>
    <col min="56" max="57" width="3.33203125" style="204" hidden="1" customWidth="1"/>
    <col min="58" max="16384" width="3.33203125" style="204"/>
  </cols>
  <sheetData>
    <row r="1" spans="1:57" ht="30" x14ac:dyDescent="0.5">
      <c r="A1" s="574" t="s">
        <v>92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610" t="s">
        <v>91</v>
      </c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217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57" ht="30" x14ac:dyDescent="0.5">
      <c r="A2" s="574" t="s">
        <v>94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</row>
    <row r="3" spans="1:57" ht="30.6" x14ac:dyDescent="0.55000000000000004">
      <c r="A3" s="574" t="s">
        <v>125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611" t="s">
        <v>93</v>
      </c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1"/>
      <c r="AJ3" s="611"/>
      <c r="AK3" s="611"/>
      <c r="AL3" s="611"/>
      <c r="AM3" s="611"/>
      <c r="AN3" s="578" t="s">
        <v>136</v>
      </c>
      <c r="AO3" s="578"/>
      <c r="AP3" s="578"/>
      <c r="AQ3" s="578"/>
      <c r="AR3" s="578"/>
      <c r="AS3" s="578"/>
      <c r="AT3" s="578"/>
      <c r="AU3" s="578"/>
      <c r="AV3" s="578"/>
      <c r="AW3" s="578"/>
      <c r="AX3" s="578"/>
      <c r="AY3" s="578"/>
      <c r="AZ3" s="578"/>
      <c r="BA3" s="578"/>
    </row>
    <row r="4" spans="1:57" ht="30.6" x14ac:dyDescent="0.55000000000000004">
      <c r="A4" s="579" t="s">
        <v>126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578"/>
      <c r="AO4" s="578"/>
      <c r="AP4" s="578"/>
      <c r="AQ4" s="578"/>
      <c r="AR4" s="578"/>
      <c r="AS4" s="578"/>
      <c r="AT4" s="578"/>
      <c r="AU4" s="578"/>
      <c r="AV4" s="578"/>
      <c r="AW4" s="578"/>
      <c r="AX4" s="578"/>
      <c r="AY4" s="578"/>
      <c r="AZ4" s="578"/>
      <c r="BA4" s="578"/>
    </row>
    <row r="5" spans="1:57" ht="28.2" x14ac:dyDescent="0.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580" t="s">
        <v>95</v>
      </c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581"/>
      <c r="AJ5" s="581"/>
      <c r="AK5" s="581"/>
      <c r="AL5" s="581"/>
      <c r="AM5" s="581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</row>
    <row r="6" spans="1:57" ht="28.2" x14ac:dyDescent="0.5">
      <c r="A6" s="574" t="s">
        <v>127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582"/>
      <c r="AP6" s="582"/>
      <c r="AQ6" s="582"/>
      <c r="AR6" s="582"/>
      <c r="AS6" s="582"/>
      <c r="AT6" s="582"/>
      <c r="AU6" s="582"/>
      <c r="AV6" s="582"/>
      <c r="AW6" s="582"/>
      <c r="AX6" s="582"/>
      <c r="AY6" s="582"/>
      <c r="AZ6" s="582"/>
      <c r="BA6" s="582"/>
    </row>
    <row r="7" spans="1:57" ht="27.75" customHeight="1" x14ac:dyDescent="0.5">
      <c r="A7" s="574" t="s">
        <v>96</v>
      </c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3" t="s">
        <v>128</v>
      </c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3"/>
      <c r="AJ7" s="573"/>
      <c r="AK7" s="573"/>
      <c r="AL7" s="573"/>
      <c r="AM7" s="573"/>
      <c r="AN7" s="575" t="s">
        <v>201</v>
      </c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</row>
    <row r="8" spans="1:57" ht="26.25" customHeight="1" x14ac:dyDescent="0.4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573" t="s">
        <v>130</v>
      </c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57" ht="26.25" customHeight="1" x14ac:dyDescent="0.4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573" t="s">
        <v>131</v>
      </c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7" t="s">
        <v>202</v>
      </c>
      <c r="AO9" s="577"/>
      <c r="AP9" s="577"/>
      <c r="AQ9" s="577"/>
      <c r="AR9" s="577"/>
      <c r="AS9" s="577"/>
      <c r="AT9" s="577"/>
      <c r="AU9" s="577"/>
      <c r="AV9" s="577"/>
      <c r="AW9" s="577"/>
      <c r="AX9" s="577"/>
      <c r="AY9" s="577"/>
      <c r="AZ9" s="577"/>
      <c r="BA9" s="577"/>
    </row>
    <row r="10" spans="1:57" ht="25.5" customHeight="1" x14ac:dyDescent="0.4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587" t="s">
        <v>129</v>
      </c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J10" s="588"/>
      <c r="AK10" s="588"/>
      <c r="AL10" s="589"/>
      <c r="AM10" s="589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577"/>
      <c r="AZ10" s="577"/>
      <c r="BA10" s="577"/>
    </row>
    <row r="11" spans="1:57" ht="25.2" x14ac:dyDescent="0.45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590" t="s">
        <v>132</v>
      </c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  <c r="AC11" s="590"/>
      <c r="AD11" s="590"/>
      <c r="AE11" s="590"/>
      <c r="AF11" s="590"/>
      <c r="AG11" s="590"/>
      <c r="AH11" s="590"/>
      <c r="AI11" s="590"/>
      <c r="AJ11" s="590"/>
      <c r="AK11" s="590"/>
      <c r="AL11" s="590"/>
      <c r="AM11" s="590"/>
      <c r="AN11" s="577"/>
      <c r="AO11" s="577"/>
      <c r="AP11" s="577"/>
      <c r="AQ11" s="577"/>
      <c r="AR11" s="577"/>
      <c r="AS11" s="577"/>
      <c r="AT11" s="577"/>
      <c r="AU11" s="577"/>
      <c r="AV11" s="577"/>
      <c r="AW11" s="577"/>
      <c r="AX11" s="577"/>
      <c r="AY11" s="577"/>
      <c r="AZ11" s="577"/>
      <c r="BA11" s="577"/>
    </row>
    <row r="12" spans="1:57" ht="25.2" x14ac:dyDescent="0.45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</row>
    <row r="13" spans="1:57" ht="25.2" x14ac:dyDescent="0.45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</row>
    <row r="14" spans="1:57" ht="25.2" x14ac:dyDescent="0.45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</row>
    <row r="15" spans="1:57" s="205" customFormat="1" ht="31.5" customHeight="1" thickBot="1" x14ac:dyDescent="0.4">
      <c r="A15" s="583" t="s">
        <v>137</v>
      </c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  <c r="AT15" s="583"/>
      <c r="AU15" s="583"/>
      <c r="AV15" s="583"/>
      <c r="AW15" s="583"/>
      <c r="AX15" s="583"/>
      <c r="AY15" s="583"/>
      <c r="AZ15" s="583"/>
      <c r="BA15" s="583"/>
      <c r="BB15" s="206"/>
      <c r="BC15" s="206"/>
      <c r="BD15" s="206"/>
      <c r="BE15" s="206"/>
    </row>
    <row r="16" spans="1:57" ht="24.9" customHeight="1" thickBot="1" x14ac:dyDescent="0.35">
      <c r="A16" s="571" t="s">
        <v>97</v>
      </c>
      <c r="B16" s="597" t="s">
        <v>98</v>
      </c>
      <c r="C16" s="598"/>
      <c r="D16" s="598"/>
      <c r="E16" s="599"/>
      <c r="F16" s="597" t="s">
        <v>99</v>
      </c>
      <c r="G16" s="598"/>
      <c r="H16" s="598"/>
      <c r="I16" s="598"/>
      <c r="J16" s="603" t="s">
        <v>100</v>
      </c>
      <c r="K16" s="604"/>
      <c r="L16" s="604"/>
      <c r="M16" s="604"/>
      <c r="N16" s="605"/>
      <c r="O16" s="606" t="s">
        <v>101</v>
      </c>
      <c r="P16" s="606"/>
      <c r="Q16" s="606"/>
      <c r="R16" s="607"/>
      <c r="S16" s="600" t="s">
        <v>102</v>
      </c>
      <c r="T16" s="601"/>
      <c r="U16" s="601"/>
      <c r="V16" s="601"/>
      <c r="W16" s="602"/>
      <c r="X16" s="601" t="s">
        <v>103</v>
      </c>
      <c r="Y16" s="601"/>
      <c r="Z16" s="601"/>
      <c r="AA16" s="601"/>
      <c r="AB16" s="600" t="s">
        <v>104</v>
      </c>
      <c r="AC16" s="601"/>
      <c r="AD16" s="601"/>
      <c r="AE16" s="602"/>
      <c r="AF16" s="664" t="s">
        <v>105</v>
      </c>
      <c r="AG16" s="664"/>
      <c r="AH16" s="664"/>
      <c r="AI16" s="664"/>
      <c r="AJ16" s="600" t="s">
        <v>106</v>
      </c>
      <c r="AK16" s="601"/>
      <c r="AL16" s="601"/>
      <c r="AM16" s="601"/>
      <c r="AN16" s="602"/>
      <c r="AO16" s="665" t="s">
        <v>107</v>
      </c>
      <c r="AP16" s="666"/>
      <c r="AQ16" s="666"/>
      <c r="AR16" s="667"/>
      <c r="AS16" s="601" t="s">
        <v>108</v>
      </c>
      <c r="AT16" s="601"/>
      <c r="AU16" s="601"/>
      <c r="AV16" s="601"/>
      <c r="AW16" s="602"/>
      <c r="AX16" s="668" t="s">
        <v>109</v>
      </c>
      <c r="AY16" s="669"/>
      <c r="AZ16" s="669"/>
      <c r="BA16" s="670"/>
      <c r="BB16" s="663"/>
      <c r="BC16" s="663"/>
      <c r="BD16" s="663"/>
      <c r="BE16" s="663"/>
    </row>
    <row r="17" spans="1:57" s="208" customFormat="1" ht="24.9" customHeight="1" thickBot="1" x14ac:dyDescent="0.35">
      <c r="A17" s="572"/>
      <c r="B17" s="233">
        <v>1</v>
      </c>
      <c r="C17" s="234">
        <v>2</v>
      </c>
      <c r="D17" s="234">
        <v>3</v>
      </c>
      <c r="E17" s="235">
        <v>4</v>
      </c>
      <c r="F17" s="236">
        <v>5</v>
      </c>
      <c r="G17" s="234">
        <v>6</v>
      </c>
      <c r="H17" s="234">
        <v>7</v>
      </c>
      <c r="I17" s="237">
        <v>8</v>
      </c>
      <c r="J17" s="563">
        <v>9</v>
      </c>
      <c r="K17" s="564">
        <v>10</v>
      </c>
      <c r="L17" s="564">
        <v>11</v>
      </c>
      <c r="M17" s="564">
        <v>12</v>
      </c>
      <c r="N17" s="565">
        <v>13</v>
      </c>
      <c r="O17" s="566">
        <v>14</v>
      </c>
      <c r="P17" s="238">
        <v>15</v>
      </c>
      <c r="Q17" s="239">
        <v>16</v>
      </c>
      <c r="R17" s="240">
        <v>17</v>
      </c>
      <c r="S17" s="563">
        <v>18</v>
      </c>
      <c r="T17" s="564">
        <v>19</v>
      </c>
      <c r="U17" s="564">
        <v>20</v>
      </c>
      <c r="V17" s="564">
        <v>21</v>
      </c>
      <c r="W17" s="565">
        <v>22</v>
      </c>
      <c r="X17" s="236">
        <v>23</v>
      </c>
      <c r="Y17" s="234">
        <v>24</v>
      </c>
      <c r="Z17" s="234">
        <v>25</v>
      </c>
      <c r="AA17" s="237">
        <v>26</v>
      </c>
      <c r="AB17" s="233">
        <v>27</v>
      </c>
      <c r="AC17" s="234">
        <v>28</v>
      </c>
      <c r="AD17" s="234">
        <v>29</v>
      </c>
      <c r="AE17" s="235">
        <v>30</v>
      </c>
      <c r="AF17" s="238">
        <v>31</v>
      </c>
      <c r="AG17" s="239">
        <v>32</v>
      </c>
      <c r="AH17" s="239">
        <v>33</v>
      </c>
      <c r="AI17" s="240">
        <v>34</v>
      </c>
      <c r="AJ17" s="233">
        <v>35</v>
      </c>
      <c r="AK17" s="234">
        <v>36</v>
      </c>
      <c r="AL17" s="234">
        <v>37</v>
      </c>
      <c r="AM17" s="234">
        <v>38</v>
      </c>
      <c r="AN17" s="235">
        <v>39</v>
      </c>
      <c r="AO17" s="241">
        <v>40</v>
      </c>
      <c r="AP17" s="239">
        <v>41</v>
      </c>
      <c r="AQ17" s="239">
        <v>42</v>
      </c>
      <c r="AR17" s="242">
        <v>43</v>
      </c>
      <c r="AS17" s="236">
        <v>44</v>
      </c>
      <c r="AT17" s="234">
        <v>45</v>
      </c>
      <c r="AU17" s="234">
        <v>46</v>
      </c>
      <c r="AV17" s="234">
        <v>47</v>
      </c>
      <c r="AW17" s="235">
        <v>48</v>
      </c>
      <c r="AX17" s="243">
        <v>49</v>
      </c>
      <c r="AY17" s="244">
        <v>50</v>
      </c>
      <c r="AZ17" s="244">
        <v>51</v>
      </c>
      <c r="BA17" s="245">
        <v>52</v>
      </c>
      <c r="BB17" s="207"/>
      <c r="BC17" s="207"/>
      <c r="BD17" s="207"/>
      <c r="BE17" s="207"/>
    </row>
    <row r="18" spans="1:57" ht="24.9" customHeight="1" thickBot="1" x14ac:dyDescent="0.45">
      <c r="A18" s="246">
        <v>1</v>
      </c>
      <c r="B18" s="247" t="s">
        <v>112</v>
      </c>
      <c r="C18" s="248" t="s">
        <v>112</v>
      </c>
      <c r="D18" s="248" t="s">
        <v>112</v>
      </c>
      <c r="E18" s="249" t="s">
        <v>112</v>
      </c>
      <c r="F18" s="250" t="s">
        <v>112</v>
      </c>
      <c r="G18" s="248" t="s">
        <v>112</v>
      </c>
      <c r="H18" s="248" t="s">
        <v>112</v>
      </c>
      <c r="I18" s="251" t="s">
        <v>112</v>
      </c>
      <c r="J18" s="247" t="s">
        <v>112</v>
      </c>
      <c r="K18" s="248" t="s">
        <v>112</v>
      </c>
      <c r="L18" s="248" t="s">
        <v>112</v>
      </c>
      <c r="M18" s="248" t="s">
        <v>112</v>
      </c>
      <c r="N18" s="249" t="s">
        <v>112</v>
      </c>
      <c r="O18" s="250" t="s">
        <v>112</v>
      </c>
      <c r="P18" s="248" t="s">
        <v>112</v>
      </c>
      <c r="Q18" s="252" t="s">
        <v>110</v>
      </c>
      <c r="R18" s="253" t="s">
        <v>110</v>
      </c>
      <c r="S18" s="254" t="s">
        <v>111</v>
      </c>
      <c r="T18" s="248" t="s">
        <v>112</v>
      </c>
      <c r="U18" s="248" t="s">
        <v>112</v>
      </c>
      <c r="V18" s="248" t="s">
        <v>112</v>
      </c>
      <c r="W18" s="249" t="s">
        <v>112</v>
      </c>
      <c r="X18" s="250" t="s">
        <v>112</v>
      </c>
      <c r="Y18" s="248" t="s">
        <v>112</v>
      </c>
      <c r="Z18" s="248" t="s">
        <v>112</v>
      </c>
      <c r="AA18" s="251" t="s">
        <v>112</v>
      </c>
      <c r="AB18" s="247" t="s">
        <v>112</v>
      </c>
      <c r="AC18" s="252" t="s">
        <v>110</v>
      </c>
      <c r="AD18" s="248" t="s">
        <v>111</v>
      </c>
      <c r="AE18" s="567" t="s">
        <v>334</v>
      </c>
      <c r="AF18" s="250" t="s">
        <v>90</v>
      </c>
      <c r="AG18" s="252" t="s">
        <v>113</v>
      </c>
      <c r="AH18" s="252" t="s">
        <v>113</v>
      </c>
      <c r="AI18" s="253" t="s">
        <v>113</v>
      </c>
      <c r="AJ18" s="254" t="s">
        <v>113</v>
      </c>
      <c r="AK18" s="252" t="s">
        <v>113</v>
      </c>
      <c r="AL18" s="252" t="s">
        <v>113</v>
      </c>
      <c r="AM18" s="252" t="s">
        <v>113</v>
      </c>
      <c r="AN18" s="253" t="s">
        <v>113</v>
      </c>
      <c r="AO18" s="254" t="s">
        <v>113</v>
      </c>
      <c r="AP18" s="255" t="s">
        <v>110</v>
      </c>
      <c r="AQ18" s="255" t="s">
        <v>110</v>
      </c>
      <c r="AR18" s="256" t="s">
        <v>111</v>
      </c>
      <c r="AS18" s="257" t="s">
        <v>111</v>
      </c>
      <c r="AT18" s="255" t="s">
        <v>111</v>
      </c>
      <c r="AU18" s="255" t="s">
        <v>111</v>
      </c>
      <c r="AV18" s="255" t="s">
        <v>111</v>
      </c>
      <c r="AW18" s="258" t="s">
        <v>111</v>
      </c>
      <c r="AX18" s="259" t="s">
        <v>111</v>
      </c>
      <c r="AY18" s="260" t="s">
        <v>111</v>
      </c>
      <c r="AZ18" s="260" t="s">
        <v>111</v>
      </c>
      <c r="BA18" s="261" t="s">
        <v>111</v>
      </c>
      <c r="BB18" s="209"/>
      <c r="BC18" s="209"/>
      <c r="BD18" s="209"/>
      <c r="BE18" s="209"/>
    </row>
    <row r="19" spans="1:57" ht="24.9" customHeight="1" thickBot="1" x14ac:dyDescent="0.45">
      <c r="A19" s="263">
        <v>2</v>
      </c>
      <c r="B19" s="264" t="s">
        <v>112</v>
      </c>
      <c r="C19" s="265" t="s">
        <v>112</v>
      </c>
      <c r="D19" s="265" t="s">
        <v>112</v>
      </c>
      <c r="E19" s="266" t="s">
        <v>112</v>
      </c>
      <c r="F19" s="267" t="s">
        <v>112</v>
      </c>
      <c r="G19" s="265" t="s">
        <v>112</v>
      </c>
      <c r="H19" s="265" t="s">
        <v>112</v>
      </c>
      <c r="I19" s="268" t="s">
        <v>112</v>
      </c>
      <c r="J19" s="264" t="s">
        <v>112</v>
      </c>
      <c r="K19" s="265" t="s">
        <v>112</v>
      </c>
      <c r="L19" s="265" t="s">
        <v>112</v>
      </c>
      <c r="M19" s="265" t="s">
        <v>112</v>
      </c>
      <c r="N19" s="266" t="s">
        <v>112</v>
      </c>
      <c r="O19" s="267" t="s">
        <v>112</v>
      </c>
      <c r="P19" s="265" t="s">
        <v>112</v>
      </c>
      <c r="Q19" s="265" t="s">
        <v>110</v>
      </c>
      <c r="R19" s="268" t="s">
        <v>110</v>
      </c>
      <c r="S19" s="264" t="s">
        <v>111</v>
      </c>
      <c r="T19" s="265" t="s">
        <v>112</v>
      </c>
      <c r="U19" s="265" t="s">
        <v>112</v>
      </c>
      <c r="V19" s="265" t="s">
        <v>112</v>
      </c>
      <c r="W19" s="266" t="s">
        <v>112</v>
      </c>
      <c r="X19" s="267" t="s">
        <v>112</v>
      </c>
      <c r="Y19" s="265" t="s">
        <v>112</v>
      </c>
      <c r="Z19" s="265" t="s">
        <v>112</v>
      </c>
      <c r="AA19" s="268" t="s">
        <v>112</v>
      </c>
      <c r="AB19" s="264" t="s">
        <v>112</v>
      </c>
      <c r="AC19" s="265" t="s">
        <v>110</v>
      </c>
      <c r="AD19" s="265" t="s">
        <v>111</v>
      </c>
      <c r="AE19" s="266" t="s">
        <v>334</v>
      </c>
      <c r="AF19" s="267" t="s">
        <v>90</v>
      </c>
      <c r="AG19" s="265" t="s">
        <v>113</v>
      </c>
      <c r="AH19" s="265" t="s">
        <v>113</v>
      </c>
      <c r="AI19" s="268" t="s">
        <v>113</v>
      </c>
      <c r="AJ19" s="264" t="s">
        <v>113</v>
      </c>
      <c r="AK19" s="265" t="s">
        <v>113</v>
      </c>
      <c r="AL19" s="265" t="s">
        <v>113</v>
      </c>
      <c r="AM19" s="265" t="s">
        <v>113</v>
      </c>
      <c r="AN19" s="266" t="s">
        <v>113</v>
      </c>
      <c r="AO19" s="264" t="s">
        <v>110</v>
      </c>
      <c r="AP19" s="262" t="s">
        <v>110</v>
      </c>
      <c r="AQ19" s="262" t="s">
        <v>133</v>
      </c>
      <c r="AR19" s="283" t="s">
        <v>133</v>
      </c>
      <c r="AS19" s="615"/>
      <c r="AT19" s="616"/>
      <c r="AU19" s="616"/>
      <c r="AV19" s="616"/>
      <c r="AW19" s="616"/>
      <c r="AX19" s="616"/>
      <c r="AY19" s="616"/>
      <c r="AZ19" s="616"/>
      <c r="BA19" s="617"/>
      <c r="BB19" s="209"/>
      <c r="BC19" s="210"/>
      <c r="BD19" s="209"/>
      <c r="BE19" s="210"/>
    </row>
    <row r="20" spans="1:57" ht="24.9" customHeight="1" x14ac:dyDescent="0.4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1"/>
      <c r="AQ20" s="271"/>
      <c r="AR20" s="271"/>
      <c r="AS20" s="272"/>
      <c r="AT20" s="231"/>
      <c r="AU20" s="231"/>
      <c r="AV20" s="231"/>
      <c r="AW20" s="231"/>
      <c r="AX20" s="231"/>
      <c r="AY20" s="231"/>
      <c r="AZ20" s="231"/>
      <c r="BA20" s="231"/>
      <c r="BB20" s="209"/>
      <c r="BC20" s="210"/>
      <c r="BD20" s="209"/>
      <c r="BE20" s="210"/>
    </row>
    <row r="21" spans="1:57" s="214" customFormat="1" ht="24.9" customHeight="1" x14ac:dyDescent="0.4">
      <c r="A21" s="608" t="s">
        <v>335</v>
      </c>
      <c r="B21" s="608"/>
      <c r="C21" s="608"/>
      <c r="D21" s="608"/>
      <c r="E21" s="608"/>
      <c r="F21" s="608"/>
      <c r="G21" s="608"/>
      <c r="H21" s="608"/>
      <c r="I21" s="608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609"/>
      <c r="AQ21" s="609"/>
      <c r="AR21" s="609"/>
      <c r="AS21" s="609"/>
      <c r="AT21" s="609"/>
      <c r="AU21" s="609"/>
      <c r="AV21" s="228"/>
      <c r="AW21" s="273"/>
      <c r="AX21" s="273"/>
      <c r="AY21" s="273"/>
      <c r="AZ21" s="273"/>
      <c r="BA21" s="273"/>
      <c r="BB21" s="204"/>
      <c r="BC21" s="204"/>
      <c r="BD21" s="204"/>
      <c r="BE21" s="204"/>
    </row>
    <row r="22" spans="1:57" s="214" customFormat="1" ht="24.9" customHeight="1" x14ac:dyDescent="0.35">
      <c r="A22" s="227"/>
      <c r="B22" s="227"/>
      <c r="C22" s="227"/>
      <c r="D22" s="227"/>
      <c r="E22" s="227"/>
      <c r="F22" s="227"/>
      <c r="G22" s="227"/>
      <c r="H22" s="227"/>
      <c r="I22" s="227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12"/>
      <c r="AW22" s="213"/>
      <c r="AX22" s="213"/>
      <c r="AY22" s="213"/>
      <c r="AZ22" s="213"/>
      <c r="BA22" s="213"/>
      <c r="BB22" s="204"/>
      <c r="BC22" s="204"/>
      <c r="BD22" s="204"/>
      <c r="BE22" s="204"/>
    </row>
    <row r="23" spans="1:57" s="214" customFormat="1" ht="17.399999999999999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3"/>
      <c r="AX23" s="213"/>
      <c r="AY23" s="213"/>
      <c r="AZ23" s="213"/>
      <c r="BA23" s="213"/>
      <c r="BB23" s="204"/>
      <c r="BC23" s="204"/>
      <c r="BD23" s="204"/>
      <c r="BE23" s="204"/>
    </row>
    <row r="24" spans="1:57" ht="31.5" customHeight="1" x14ac:dyDescent="0.4">
      <c r="A24" s="568" t="s">
        <v>114</v>
      </c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215"/>
      <c r="AA24" s="568" t="s">
        <v>115</v>
      </c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216"/>
      <c r="AP24" s="568" t="s">
        <v>167</v>
      </c>
      <c r="AQ24" s="568"/>
      <c r="AR24" s="568"/>
      <c r="AS24" s="568"/>
      <c r="AT24" s="568"/>
      <c r="AU24" s="568"/>
      <c r="AV24" s="568"/>
      <c r="AW24" s="568"/>
      <c r="AX24" s="568"/>
      <c r="AY24" s="568"/>
      <c r="AZ24" s="568"/>
      <c r="BA24" s="568"/>
    </row>
    <row r="25" spans="1:57" ht="39.9" customHeight="1" x14ac:dyDescent="0.3">
      <c r="A25" s="661" t="s">
        <v>97</v>
      </c>
      <c r="B25" s="625"/>
      <c r="C25" s="623" t="s">
        <v>116</v>
      </c>
      <c r="D25" s="624"/>
      <c r="E25" s="624"/>
      <c r="F25" s="625"/>
      <c r="G25" s="632" t="s">
        <v>135</v>
      </c>
      <c r="H25" s="624"/>
      <c r="I25" s="625"/>
      <c r="J25" s="632" t="s">
        <v>117</v>
      </c>
      <c r="K25" s="624"/>
      <c r="L25" s="624"/>
      <c r="M25" s="624"/>
      <c r="N25" s="625"/>
      <c r="O25" s="632" t="s">
        <v>118</v>
      </c>
      <c r="P25" s="624"/>
      <c r="Q25" s="625"/>
      <c r="R25" s="632" t="s">
        <v>138</v>
      </c>
      <c r="S25" s="635"/>
      <c r="T25" s="632" t="s">
        <v>119</v>
      </c>
      <c r="U25" s="624"/>
      <c r="V25" s="624"/>
      <c r="W25" s="625"/>
      <c r="X25" s="632" t="s">
        <v>120</v>
      </c>
      <c r="Y25" s="625"/>
      <c r="Z25" s="229"/>
      <c r="AA25" s="570" t="s">
        <v>121</v>
      </c>
      <c r="AB25" s="570"/>
      <c r="AC25" s="570"/>
      <c r="AD25" s="570"/>
      <c r="AE25" s="570"/>
      <c r="AF25" s="570"/>
      <c r="AG25" s="570"/>
      <c r="AH25" s="657" t="s">
        <v>122</v>
      </c>
      <c r="AI25" s="657"/>
      <c r="AJ25" s="657"/>
      <c r="AK25" s="671" t="s">
        <v>123</v>
      </c>
      <c r="AL25" s="671"/>
      <c r="AM25" s="671"/>
      <c r="AN25" s="671"/>
      <c r="AO25" s="230"/>
      <c r="AP25" s="660" t="s">
        <v>139</v>
      </c>
      <c r="AQ25" s="660"/>
      <c r="AR25" s="660"/>
      <c r="AS25" s="659" t="s">
        <v>140</v>
      </c>
      <c r="AT25" s="649"/>
      <c r="AU25" s="649"/>
      <c r="AV25" s="649"/>
      <c r="AW25" s="649"/>
      <c r="AX25" s="649"/>
      <c r="AY25" s="657" t="s">
        <v>122</v>
      </c>
      <c r="AZ25" s="657"/>
      <c r="BA25" s="657"/>
    </row>
    <row r="26" spans="1:57" ht="39.9" customHeight="1" x14ac:dyDescent="0.3">
      <c r="A26" s="626"/>
      <c r="B26" s="628"/>
      <c r="C26" s="626"/>
      <c r="D26" s="627"/>
      <c r="E26" s="627"/>
      <c r="F26" s="628"/>
      <c r="G26" s="626"/>
      <c r="H26" s="627"/>
      <c r="I26" s="628"/>
      <c r="J26" s="626"/>
      <c r="K26" s="627"/>
      <c r="L26" s="627"/>
      <c r="M26" s="627"/>
      <c r="N26" s="628"/>
      <c r="O26" s="626"/>
      <c r="P26" s="627"/>
      <c r="Q26" s="628"/>
      <c r="R26" s="636"/>
      <c r="S26" s="637"/>
      <c r="T26" s="626"/>
      <c r="U26" s="627"/>
      <c r="V26" s="627"/>
      <c r="W26" s="628"/>
      <c r="X26" s="626"/>
      <c r="Y26" s="628"/>
      <c r="Z26" s="229"/>
      <c r="AA26" s="570"/>
      <c r="AB26" s="570"/>
      <c r="AC26" s="570"/>
      <c r="AD26" s="570"/>
      <c r="AE26" s="570"/>
      <c r="AF26" s="570"/>
      <c r="AG26" s="570"/>
      <c r="AH26" s="657"/>
      <c r="AI26" s="657"/>
      <c r="AJ26" s="657"/>
      <c r="AK26" s="671"/>
      <c r="AL26" s="671"/>
      <c r="AM26" s="671"/>
      <c r="AN26" s="671"/>
      <c r="AO26" s="230"/>
      <c r="AP26" s="660"/>
      <c r="AQ26" s="660"/>
      <c r="AR26" s="660"/>
      <c r="AS26" s="649"/>
      <c r="AT26" s="649"/>
      <c r="AU26" s="649"/>
      <c r="AV26" s="649"/>
      <c r="AW26" s="649"/>
      <c r="AX26" s="649"/>
      <c r="AY26" s="657"/>
      <c r="AZ26" s="657"/>
      <c r="BA26" s="657"/>
    </row>
    <row r="27" spans="1:57" ht="39.9" customHeight="1" x14ac:dyDescent="0.3">
      <c r="A27" s="629"/>
      <c r="B27" s="631"/>
      <c r="C27" s="629"/>
      <c r="D27" s="630"/>
      <c r="E27" s="630"/>
      <c r="F27" s="631"/>
      <c r="G27" s="629"/>
      <c r="H27" s="630"/>
      <c r="I27" s="631"/>
      <c r="J27" s="629"/>
      <c r="K27" s="630"/>
      <c r="L27" s="630"/>
      <c r="M27" s="630"/>
      <c r="N27" s="631"/>
      <c r="O27" s="629"/>
      <c r="P27" s="630"/>
      <c r="Q27" s="631"/>
      <c r="R27" s="638"/>
      <c r="S27" s="639"/>
      <c r="T27" s="629"/>
      <c r="U27" s="630"/>
      <c r="V27" s="630"/>
      <c r="W27" s="631"/>
      <c r="X27" s="629"/>
      <c r="Y27" s="631"/>
      <c r="Z27" s="229"/>
      <c r="AA27" s="570"/>
      <c r="AB27" s="570"/>
      <c r="AC27" s="570"/>
      <c r="AD27" s="570"/>
      <c r="AE27" s="570"/>
      <c r="AF27" s="570"/>
      <c r="AG27" s="570"/>
      <c r="AH27" s="657"/>
      <c r="AI27" s="657"/>
      <c r="AJ27" s="657"/>
      <c r="AK27" s="671"/>
      <c r="AL27" s="671"/>
      <c r="AM27" s="671"/>
      <c r="AN27" s="671"/>
      <c r="AO27" s="230"/>
      <c r="AP27" s="660"/>
      <c r="AQ27" s="660"/>
      <c r="AR27" s="660"/>
      <c r="AS27" s="649"/>
      <c r="AT27" s="649"/>
      <c r="AU27" s="649"/>
      <c r="AV27" s="649"/>
      <c r="AW27" s="649"/>
      <c r="AX27" s="649"/>
      <c r="AY27" s="657"/>
      <c r="AZ27" s="657"/>
      <c r="BA27" s="657"/>
    </row>
    <row r="28" spans="1:57" ht="39.9" customHeight="1" x14ac:dyDescent="0.3">
      <c r="A28" s="658">
        <v>1</v>
      </c>
      <c r="B28" s="641"/>
      <c r="C28" s="620">
        <v>33</v>
      </c>
      <c r="D28" s="640"/>
      <c r="E28" s="640"/>
      <c r="F28" s="641"/>
      <c r="G28" s="620">
        <v>5</v>
      </c>
      <c r="H28" s="640"/>
      <c r="I28" s="641"/>
      <c r="J28" s="620" t="s">
        <v>336</v>
      </c>
      <c r="K28" s="640"/>
      <c r="L28" s="640"/>
      <c r="M28" s="640"/>
      <c r="N28" s="641"/>
      <c r="O28" s="620"/>
      <c r="P28" s="640"/>
      <c r="Q28" s="641"/>
      <c r="R28" s="633"/>
      <c r="S28" s="634"/>
      <c r="T28" s="620">
        <v>13</v>
      </c>
      <c r="U28" s="640"/>
      <c r="V28" s="640"/>
      <c r="W28" s="641"/>
      <c r="X28" s="620">
        <v>52</v>
      </c>
      <c r="Y28" s="621"/>
      <c r="Z28" s="229"/>
      <c r="AA28" s="622" t="s">
        <v>61</v>
      </c>
      <c r="AB28" s="622"/>
      <c r="AC28" s="622"/>
      <c r="AD28" s="622"/>
      <c r="AE28" s="622"/>
      <c r="AF28" s="622"/>
      <c r="AG28" s="622"/>
      <c r="AH28" s="569" t="s">
        <v>21</v>
      </c>
      <c r="AI28" s="585"/>
      <c r="AJ28" s="585"/>
      <c r="AK28" s="569" t="s">
        <v>336</v>
      </c>
      <c r="AL28" s="569"/>
      <c r="AM28" s="569"/>
      <c r="AN28" s="569"/>
      <c r="AO28" s="230"/>
      <c r="AP28" s="660"/>
      <c r="AQ28" s="660"/>
      <c r="AR28" s="660"/>
      <c r="AS28" s="649"/>
      <c r="AT28" s="649"/>
      <c r="AU28" s="649"/>
      <c r="AV28" s="649"/>
      <c r="AW28" s="649"/>
      <c r="AX28" s="649"/>
      <c r="AY28" s="657"/>
      <c r="AZ28" s="657"/>
      <c r="BA28" s="657"/>
    </row>
    <row r="29" spans="1:57" ht="39.9" customHeight="1" x14ac:dyDescent="0.3">
      <c r="A29" s="646">
        <v>2</v>
      </c>
      <c r="B29" s="647"/>
      <c r="C29" s="648">
        <v>32</v>
      </c>
      <c r="D29" s="649"/>
      <c r="E29" s="649"/>
      <c r="F29" s="649"/>
      <c r="G29" s="569">
        <v>5</v>
      </c>
      <c r="H29" s="585"/>
      <c r="I29" s="585"/>
      <c r="J29" s="569" t="s">
        <v>337</v>
      </c>
      <c r="K29" s="585"/>
      <c r="L29" s="585"/>
      <c r="M29" s="585"/>
      <c r="N29" s="585"/>
      <c r="O29" s="569"/>
      <c r="P29" s="585"/>
      <c r="Q29" s="585"/>
      <c r="R29" s="584">
        <v>2</v>
      </c>
      <c r="S29" s="569"/>
      <c r="T29" s="596">
        <v>3</v>
      </c>
      <c r="U29" s="585"/>
      <c r="V29" s="585"/>
      <c r="W29" s="585"/>
      <c r="X29" s="596">
        <v>43</v>
      </c>
      <c r="Y29" s="585"/>
      <c r="Z29" s="229"/>
      <c r="AA29" s="656" t="s">
        <v>63</v>
      </c>
      <c r="AB29" s="656"/>
      <c r="AC29" s="656"/>
      <c r="AD29" s="656"/>
      <c r="AE29" s="656"/>
      <c r="AF29" s="656"/>
      <c r="AG29" s="656"/>
      <c r="AH29" s="569" t="s">
        <v>23</v>
      </c>
      <c r="AI29" s="569"/>
      <c r="AJ29" s="569"/>
      <c r="AK29" s="569" t="s">
        <v>337</v>
      </c>
      <c r="AL29" s="569"/>
      <c r="AM29" s="569"/>
      <c r="AN29" s="569"/>
      <c r="AO29" s="230"/>
      <c r="AP29" s="569">
        <v>1</v>
      </c>
      <c r="AQ29" s="569"/>
      <c r="AR29" s="569"/>
      <c r="AS29" s="584" t="s">
        <v>134</v>
      </c>
      <c r="AT29" s="585"/>
      <c r="AU29" s="585"/>
      <c r="AV29" s="585"/>
      <c r="AW29" s="585"/>
      <c r="AX29" s="585"/>
      <c r="AY29" s="584" t="s">
        <v>23</v>
      </c>
      <c r="AZ29" s="584"/>
      <c r="BA29" s="584"/>
    </row>
    <row r="30" spans="1:57" ht="39.9" customHeight="1" x14ac:dyDescent="0.3">
      <c r="A30" s="650" t="s">
        <v>124</v>
      </c>
      <c r="B30" s="651"/>
      <c r="C30" s="652">
        <f>SUM(C28:C29)</f>
        <v>65</v>
      </c>
      <c r="D30" s="653"/>
      <c r="E30" s="653"/>
      <c r="F30" s="654"/>
      <c r="G30" s="591">
        <f>SUM(G28:I29)</f>
        <v>10</v>
      </c>
      <c r="H30" s="592"/>
      <c r="I30" s="593"/>
      <c r="J30" s="655" t="s">
        <v>338</v>
      </c>
      <c r="K30" s="585"/>
      <c r="L30" s="585"/>
      <c r="M30" s="585"/>
      <c r="N30" s="585"/>
      <c r="O30" s="591"/>
      <c r="P30" s="592"/>
      <c r="Q30" s="593"/>
      <c r="R30" s="613">
        <f>SUM(R28:S29)</f>
        <v>2</v>
      </c>
      <c r="S30" s="614"/>
      <c r="T30" s="591">
        <f>SUM(T28:W29)</f>
        <v>16</v>
      </c>
      <c r="U30" s="592"/>
      <c r="V30" s="592"/>
      <c r="W30" s="593"/>
      <c r="X30" s="594">
        <f>SUM(X28:Y29)</f>
        <v>95</v>
      </c>
      <c r="Y30" s="595"/>
      <c r="Z30" s="229"/>
      <c r="AA30" s="662"/>
      <c r="AB30" s="662"/>
      <c r="AC30" s="662"/>
      <c r="AD30" s="662"/>
      <c r="AE30" s="662"/>
      <c r="AF30" s="662"/>
      <c r="AG30" s="662"/>
      <c r="AH30" s="642"/>
      <c r="AI30" s="642"/>
      <c r="AJ30" s="642"/>
      <c r="AK30" s="642"/>
      <c r="AL30" s="642"/>
      <c r="AM30" s="642"/>
      <c r="AN30" s="642"/>
      <c r="AO30" s="230"/>
      <c r="AP30" s="569"/>
      <c r="AQ30" s="569"/>
      <c r="AR30" s="569"/>
      <c r="AS30" s="585"/>
      <c r="AT30" s="585"/>
      <c r="AU30" s="585"/>
      <c r="AV30" s="585"/>
      <c r="AW30" s="585"/>
      <c r="AX30" s="585"/>
      <c r="AY30" s="586"/>
      <c r="AZ30" s="586"/>
      <c r="BA30" s="586"/>
    </row>
    <row r="31" spans="1:57" ht="33" customHeight="1" x14ac:dyDescent="0.3">
      <c r="A31" s="612" t="s">
        <v>339</v>
      </c>
      <c r="B31" s="612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229"/>
      <c r="AA31" s="618"/>
      <c r="AB31" s="619"/>
      <c r="AC31" s="619"/>
      <c r="AD31" s="619"/>
      <c r="AE31" s="619"/>
      <c r="AF31" s="619"/>
      <c r="AG31" s="619"/>
      <c r="AH31" s="642"/>
      <c r="AI31" s="642"/>
      <c r="AJ31" s="642"/>
      <c r="AK31" s="642"/>
      <c r="AL31" s="643"/>
      <c r="AM31" s="643"/>
      <c r="AN31" s="643"/>
      <c r="AO31" s="232"/>
      <c r="AP31" s="645"/>
      <c r="AQ31" s="645"/>
      <c r="AR31" s="645"/>
      <c r="AS31" s="644"/>
      <c r="AT31" s="643"/>
      <c r="AU31" s="643"/>
      <c r="AV31" s="643"/>
      <c r="AW31" s="643"/>
      <c r="AX31" s="643"/>
      <c r="AY31" s="644"/>
      <c r="AZ31" s="644"/>
      <c r="BA31" s="644"/>
    </row>
    <row r="32" spans="1:57" s="214" customFormat="1" ht="17.399999999999999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3"/>
      <c r="AX32" s="213"/>
      <c r="AY32" s="213"/>
      <c r="AZ32" s="213"/>
      <c r="BA32" s="213"/>
      <c r="BB32" s="204"/>
      <c r="BC32" s="204"/>
      <c r="BD32" s="204"/>
      <c r="BE32" s="204"/>
    </row>
  </sheetData>
  <sheetProtection selectLockedCells="1" selectUnlockedCells="1"/>
  <mergeCells count="95">
    <mergeCell ref="A24:Y24"/>
    <mergeCell ref="AH25:AJ27"/>
    <mergeCell ref="AK25:AN27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A25:B27"/>
    <mergeCell ref="AP29:AR30"/>
    <mergeCell ref="AA30:AG30"/>
    <mergeCell ref="AH30:AJ30"/>
    <mergeCell ref="O28:Q28"/>
    <mergeCell ref="T25:W27"/>
    <mergeCell ref="G28:I28"/>
    <mergeCell ref="J28:N28"/>
    <mergeCell ref="AS25:AX28"/>
    <mergeCell ref="AP25:AR28"/>
    <mergeCell ref="O25:Q27"/>
    <mergeCell ref="AA29:AG29"/>
    <mergeCell ref="AH29:AJ29"/>
    <mergeCell ref="AK29:AN29"/>
    <mergeCell ref="O29:Q29"/>
    <mergeCell ref="AY25:BA28"/>
    <mergeCell ref="J29:N29"/>
    <mergeCell ref="A30:B30"/>
    <mergeCell ref="C30:F30"/>
    <mergeCell ref="G30:I30"/>
    <mergeCell ref="J30:N30"/>
    <mergeCell ref="AH31:AJ31"/>
    <mergeCell ref="AK31:AN31"/>
    <mergeCell ref="AS31:AX31"/>
    <mergeCell ref="AY31:BA31"/>
    <mergeCell ref="AP31:AR31"/>
    <mergeCell ref="A31:Y31"/>
    <mergeCell ref="R29:S29"/>
    <mergeCell ref="O30:Q30"/>
    <mergeCell ref="R30:S30"/>
    <mergeCell ref="AS19:BA19"/>
    <mergeCell ref="AA31:AG3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1:O1"/>
    <mergeCell ref="P1:AM1"/>
    <mergeCell ref="A2:O2"/>
    <mergeCell ref="A3:O3"/>
    <mergeCell ref="P3:AM3"/>
    <mergeCell ref="AS29:AX30"/>
    <mergeCell ref="AY29:BA30"/>
    <mergeCell ref="P10:AM10"/>
    <mergeCell ref="P11:AM11"/>
    <mergeCell ref="T30:W30"/>
    <mergeCell ref="X30:Y30"/>
    <mergeCell ref="T29:W29"/>
    <mergeCell ref="X29:Y29"/>
    <mergeCell ref="S16:W16"/>
    <mergeCell ref="O16:R16"/>
    <mergeCell ref="X16:AA16"/>
    <mergeCell ref="A21:AU21"/>
    <mergeCell ref="AK30:AN30"/>
    <mergeCell ref="A29:B29"/>
    <mergeCell ref="C29:F29"/>
    <mergeCell ref="G29:I29"/>
    <mergeCell ref="AN3:BA4"/>
    <mergeCell ref="A4:O4"/>
    <mergeCell ref="P5:AM5"/>
    <mergeCell ref="A6:O6"/>
    <mergeCell ref="AO6:BA6"/>
    <mergeCell ref="AA24:AN24"/>
    <mergeCell ref="AK28:AN28"/>
    <mergeCell ref="AA25:AG27"/>
    <mergeCell ref="A16:A17"/>
    <mergeCell ref="P7:AM7"/>
    <mergeCell ref="P8:AM8"/>
    <mergeCell ref="P9:AM9"/>
    <mergeCell ref="A7:O7"/>
    <mergeCell ref="AN7:BA7"/>
    <mergeCell ref="AN9:BA11"/>
    <mergeCell ref="A15:BA15"/>
    <mergeCell ref="B16:E16"/>
    <mergeCell ref="F16:I16"/>
    <mergeCell ref="J16:N16"/>
    <mergeCell ref="A28:B28"/>
    <mergeCell ref="C28:F28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7"/>
  <sheetViews>
    <sheetView zoomScale="105" zoomScaleNormal="105" workbookViewId="0">
      <pane ySplit="8" topLeftCell="A9" activePane="bottomLeft" state="frozen"/>
      <selection pane="bottomLeft" sqref="A1:S1"/>
    </sheetView>
  </sheetViews>
  <sheetFormatPr defaultRowHeight="14.4" x14ac:dyDescent="0.3"/>
  <cols>
    <col min="1" max="1" width="8.33203125" customWidth="1"/>
    <col min="2" max="2" width="79.5546875" customWidth="1"/>
    <col min="3" max="6" width="6.6640625" style="198" customWidth="1"/>
    <col min="7" max="13" width="6.6640625" customWidth="1"/>
    <col min="14" max="19" width="5.109375" customWidth="1"/>
  </cols>
  <sheetData>
    <row r="1" spans="1:19" ht="19.95" customHeight="1" thickBot="1" x14ac:dyDescent="0.35">
      <c r="A1" s="826" t="s">
        <v>141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8"/>
    </row>
    <row r="2" spans="1:19" ht="15" customHeight="1" x14ac:dyDescent="0.3">
      <c r="A2" s="829" t="s">
        <v>0</v>
      </c>
      <c r="B2" s="832" t="s">
        <v>1</v>
      </c>
      <c r="C2" s="835" t="s">
        <v>2</v>
      </c>
      <c r="D2" s="836"/>
      <c r="E2" s="836"/>
      <c r="F2" s="837"/>
      <c r="G2" s="838" t="s">
        <v>3</v>
      </c>
      <c r="H2" s="841" t="s">
        <v>4</v>
      </c>
      <c r="I2" s="842"/>
      <c r="J2" s="842"/>
      <c r="K2" s="842"/>
      <c r="L2" s="842"/>
      <c r="M2" s="843"/>
      <c r="N2" s="844" t="s">
        <v>5</v>
      </c>
      <c r="O2" s="845"/>
      <c r="P2" s="845"/>
      <c r="Q2" s="845"/>
      <c r="R2" s="845"/>
      <c r="S2" s="846"/>
    </row>
    <row r="3" spans="1:19" ht="15" customHeight="1" thickBot="1" x14ac:dyDescent="0.35">
      <c r="A3" s="830"/>
      <c r="B3" s="833"/>
      <c r="C3" s="850" t="s">
        <v>6</v>
      </c>
      <c r="D3" s="853" t="s">
        <v>7</v>
      </c>
      <c r="E3" s="856" t="s">
        <v>8</v>
      </c>
      <c r="F3" s="857"/>
      <c r="G3" s="839"/>
      <c r="H3" s="810" t="s">
        <v>9</v>
      </c>
      <c r="I3" s="867" t="s">
        <v>10</v>
      </c>
      <c r="J3" s="868"/>
      <c r="K3" s="868"/>
      <c r="L3" s="869"/>
      <c r="M3" s="861" t="s">
        <v>11</v>
      </c>
      <c r="N3" s="847"/>
      <c r="O3" s="848"/>
      <c r="P3" s="848"/>
      <c r="Q3" s="848"/>
      <c r="R3" s="848"/>
      <c r="S3" s="849"/>
    </row>
    <row r="4" spans="1:19" ht="15" customHeight="1" thickBot="1" x14ac:dyDescent="0.35">
      <c r="A4" s="830"/>
      <c r="B4" s="833"/>
      <c r="C4" s="851"/>
      <c r="D4" s="854"/>
      <c r="E4" s="853" t="s">
        <v>12</v>
      </c>
      <c r="F4" s="864" t="s">
        <v>13</v>
      </c>
      <c r="G4" s="839"/>
      <c r="H4" s="811"/>
      <c r="I4" s="858" t="s">
        <v>14</v>
      </c>
      <c r="J4" s="858" t="s">
        <v>15</v>
      </c>
      <c r="K4" s="858" t="s">
        <v>16</v>
      </c>
      <c r="L4" s="858" t="s">
        <v>17</v>
      </c>
      <c r="M4" s="862"/>
      <c r="N4" s="796" t="s">
        <v>18</v>
      </c>
      <c r="O4" s="797"/>
      <c r="P4" s="798"/>
      <c r="Q4" s="796" t="s">
        <v>19</v>
      </c>
      <c r="R4" s="797"/>
      <c r="S4" s="798"/>
    </row>
    <row r="5" spans="1:19" ht="15" customHeight="1" thickBot="1" x14ac:dyDescent="0.35">
      <c r="A5" s="830"/>
      <c r="B5" s="833"/>
      <c r="C5" s="851"/>
      <c r="D5" s="854"/>
      <c r="E5" s="854"/>
      <c r="F5" s="865"/>
      <c r="G5" s="839"/>
      <c r="H5" s="811"/>
      <c r="I5" s="859"/>
      <c r="J5" s="859"/>
      <c r="K5" s="859"/>
      <c r="L5" s="859"/>
      <c r="M5" s="862"/>
      <c r="N5" s="1">
        <v>1</v>
      </c>
      <c r="O5" s="405" t="s">
        <v>20</v>
      </c>
      <c r="P5" s="2" t="s">
        <v>21</v>
      </c>
      <c r="Q5" s="1">
        <v>3</v>
      </c>
      <c r="R5" s="405" t="s">
        <v>22</v>
      </c>
      <c r="S5" s="3" t="s">
        <v>23</v>
      </c>
    </row>
    <row r="6" spans="1:19" ht="15" customHeight="1" thickBot="1" x14ac:dyDescent="0.35">
      <c r="A6" s="830"/>
      <c r="B6" s="833"/>
      <c r="C6" s="851"/>
      <c r="D6" s="854"/>
      <c r="E6" s="854"/>
      <c r="F6" s="865"/>
      <c r="G6" s="839"/>
      <c r="H6" s="811"/>
      <c r="I6" s="859"/>
      <c r="J6" s="859"/>
      <c r="K6" s="859"/>
      <c r="L6" s="859"/>
      <c r="M6" s="862"/>
      <c r="N6" s="796" t="s">
        <v>24</v>
      </c>
      <c r="O6" s="797"/>
      <c r="P6" s="797"/>
      <c r="Q6" s="797"/>
      <c r="R6" s="797"/>
      <c r="S6" s="798"/>
    </row>
    <row r="7" spans="1:19" ht="15" customHeight="1" thickBot="1" x14ac:dyDescent="0.35">
      <c r="A7" s="831"/>
      <c r="B7" s="834"/>
      <c r="C7" s="852"/>
      <c r="D7" s="855"/>
      <c r="E7" s="855"/>
      <c r="F7" s="866"/>
      <c r="G7" s="840"/>
      <c r="H7" s="812"/>
      <c r="I7" s="860"/>
      <c r="J7" s="860"/>
      <c r="K7" s="860"/>
      <c r="L7" s="860"/>
      <c r="M7" s="863"/>
      <c r="N7" s="1">
        <v>15</v>
      </c>
      <c r="O7" s="405">
        <v>9</v>
      </c>
      <c r="P7" s="3">
        <v>9</v>
      </c>
      <c r="Q7" s="1">
        <v>15</v>
      </c>
      <c r="R7" s="405">
        <v>9</v>
      </c>
      <c r="S7" s="3">
        <v>8</v>
      </c>
    </row>
    <row r="8" spans="1:19" ht="15" customHeight="1" thickBot="1" x14ac:dyDescent="0.35">
      <c r="A8" s="4">
        <v>1</v>
      </c>
      <c r="B8" s="5">
        <v>2</v>
      </c>
      <c r="C8" s="339">
        <v>3</v>
      </c>
      <c r="D8" s="340">
        <v>4</v>
      </c>
      <c r="E8" s="339">
        <v>5</v>
      </c>
      <c r="F8" s="340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5">
      <c r="A9" s="806" t="s">
        <v>25</v>
      </c>
      <c r="B9" s="807"/>
      <c r="C9" s="808"/>
      <c r="D9" s="808"/>
      <c r="E9" s="808"/>
      <c r="F9" s="808"/>
      <c r="G9" s="808"/>
      <c r="H9" s="808"/>
      <c r="I9" s="808"/>
      <c r="J9" s="808"/>
      <c r="K9" s="808"/>
      <c r="L9" s="808"/>
      <c r="M9" s="808"/>
      <c r="N9" s="807"/>
      <c r="O9" s="807"/>
      <c r="P9" s="807"/>
      <c r="Q9" s="807"/>
      <c r="R9" s="807"/>
      <c r="S9" s="809"/>
    </row>
    <row r="10" spans="1:19" ht="15" customHeight="1" thickBot="1" x14ac:dyDescent="0.35">
      <c r="A10" s="799" t="s">
        <v>26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1"/>
    </row>
    <row r="11" spans="1:19" ht="15" customHeight="1" thickBot="1" x14ac:dyDescent="0.35">
      <c r="A11" s="6" t="s">
        <v>27</v>
      </c>
      <c r="B11" s="345" t="s">
        <v>187</v>
      </c>
      <c r="C11" s="41"/>
      <c r="D11" s="42"/>
      <c r="E11" s="42"/>
      <c r="F11" s="274"/>
      <c r="G11" s="347">
        <v>5</v>
      </c>
      <c r="H11" s="348">
        <f>G11*30</f>
        <v>150</v>
      </c>
      <c r="I11" s="53"/>
      <c r="J11" s="54"/>
      <c r="K11" s="54"/>
      <c r="L11" s="54"/>
      <c r="M11" s="117"/>
      <c r="N11" s="45"/>
      <c r="O11" s="46"/>
      <c r="P11" s="47"/>
      <c r="Q11" s="45"/>
      <c r="R11" s="46"/>
      <c r="S11" s="139"/>
    </row>
    <row r="12" spans="1:19" ht="15" customHeight="1" thickBot="1" x14ac:dyDescent="0.35">
      <c r="A12" s="6" t="s">
        <v>28</v>
      </c>
      <c r="B12" s="346" t="s">
        <v>190</v>
      </c>
      <c r="C12" s="7"/>
      <c r="D12" s="8"/>
      <c r="E12" s="8"/>
      <c r="F12" s="9"/>
      <c r="G12" s="349">
        <v>5</v>
      </c>
      <c r="H12" s="350">
        <f>G12*30</f>
        <v>150</v>
      </c>
      <c r="I12" s="10"/>
      <c r="J12" s="11"/>
      <c r="K12" s="11"/>
      <c r="L12" s="11"/>
      <c r="M12" s="12"/>
      <c r="N12" s="13"/>
      <c r="O12" s="14"/>
      <c r="P12" s="15"/>
      <c r="Q12" s="16"/>
      <c r="R12" s="17"/>
      <c r="S12" s="18"/>
    </row>
    <row r="13" spans="1:19" ht="15" customHeight="1" thickBot="1" x14ac:dyDescent="0.35">
      <c r="A13" s="40" t="s">
        <v>29</v>
      </c>
      <c r="B13" s="351" t="s">
        <v>313</v>
      </c>
      <c r="C13" s="61"/>
      <c r="D13" s="69"/>
      <c r="E13" s="62"/>
      <c r="F13" s="63"/>
      <c r="G13" s="347">
        <v>3</v>
      </c>
      <c r="H13" s="350">
        <f t="shared" ref="H13" si="0">G13*30</f>
        <v>90</v>
      </c>
      <c r="I13" s="10"/>
      <c r="J13" s="70"/>
      <c r="K13" s="71"/>
      <c r="L13" s="71"/>
      <c r="M13" s="12"/>
      <c r="N13" s="64"/>
      <c r="O13" s="49"/>
      <c r="P13" s="65"/>
      <c r="Q13" s="64"/>
      <c r="R13" s="49"/>
      <c r="S13" s="66"/>
    </row>
    <row r="14" spans="1:19" ht="15" customHeight="1" thickBot="1" x14ac:dyDescent="0.35">
      <c r="A14" s="98" t="s">
        <v>30</v>
      </c>
      <c r="B14" s="60" t="s">
        <v>243</v>
      </c>
      <c r="C14" s="61"/>
      <c r="D14" s="69" t="s">
        <v>21</v>
      </c>
      <c r="E14" s="62"/>
      <c r="F14" s="63"/>
      <c r="G14" s="110">
        <v>3</v>
      </c>
      <c r="H14" s="79">
        <f t="shared" ref="H14:H16" si="1">G14*30</f>
        <v>90</v>
      </c>
      <c r="I14" s="10">
        <f t="shared" ref="I14" si="2">SUM(J14+K14+L14)</f>
        <v>36</v>
      </c>
      <c r="J14" s="111">
        <v>18</v>
      </c>
      <c r="K14" s="112"/>
      <c r="L14" s="112">
        <v>18</v>
      </c>
      <c r="M14" s="55">
        <f>H14-I14</f>
        <v>54</v>
      </c>
      <c r="N14" s="57"/>
      <c r="O14" s="58"/>
      <c r="P14" s="73">
        <v>4</v>
      </c>
      <c r="Q14" s="57"/>
      <c r="R14" s="58"/>
      <c r="S14" s="59"/>
    </row>
    <row r="15" spans="1:19" ht="15" customHeight="1" thickBot="1" x14ac:dyDescent="0.35">
      <c r="A15" s="40" t="s">
        <v>31</v>
      </c>
      <c r="B15" s="345" t="s">
        <v>188</v>
      </c>
      <c r="C15" s="41"/>
      <c r="D15" s="49"/>
      <c r="E15" s="50"/>
      <c r="F15" s="51"/>
      <c r="G15" s="347">
        <v>4</v>
      </c>
      <c r="H15" s="348">
        <f t="shared" si="1"/>
        <v>120</v>
      </c>
      <c r="I15" s="53"/>
      <c r="J15" s="54"/>
      <c r="K15" s="54"/>
      <c r="L15" s="54"/>
      <c r="M15" s="117"/>
      <c r="N15" s="45"/>
      <c r="O15" s="46"/>
      <c r="P15" s="47"/>
      <c r="Q15" s="41"/>
      <c r="R15" s="42"/>
      <c r="S15" s="48"/>
    </row>
    <row r="16" spans="1:19" ht="15" customHeight="1" thickBot="1" x14ac:dyDescent="0.35">
      <c r="A16" s="202" t="s">
        <v>32</v>
      </c>
      <c r="B16" s="360" t="s">
        <v>189</v>
      </c>
      <c r="C16" s="276"/>
      <c r="D16" s="277"/>
      <c r="E16" s="277"/>
      <c r="F16" s="361"/>
      <c r="G16" s="352">
        <v>3</v>
      </c>
      <c r="H16" s="399">
        <f t="shared" si="1"/>
        <v>90</v>
      </c>
      <c r="I16" s="300"/>
      <c r="J16" s="300"/>
      <c r="K16" s="300"/>
      <c r="L16" s="300"/>
      <c r="M16" s="134"/>
      <c r="N16" s="282"/>
      <c r="O16" s="278"/>
      <c r="P16" s="279"/>
      <c r="Q16" s="282"/>
      <c r="R16" s="278"/>
      <c r="S16" s="410"/>
    </row>
    <row r="17" spans="1:19" ht="15" customHeight="1" thickBot="1" x14ac:dyDescent="0.35">
      <c r="A17" s="40" t="s">
        <v>33</v>
      </c>
      <c r="B17" s="351" t="s">
        <v>191</v>
      </c>
      <c r="C17" s="67"/>
      <c r="D17" s="69"/>
      <c r="E17" s="62"/>
      <c r="F17" s="63"/>
      <c r="G17" s="347">
        <v>3</v>
      </c>
      <c r="H17" s="348">
        <f t="shared" ref="H17" si="3">G17*30</f>
        <v>90</v>
      </c>
      <c r="I17" s="53"/>
      <c r="J17" s="68"/>
      <c r="K17" s="68"/>
      <c r="L17" s="68"/>
      <c r="M17" s="117"/>
      <c r="N17" s="57"/>
      <c r="O17" s="58"/>
      <c r="P17" s="73"/>
      <c r="Q17" s="57"/>
      <c r="R17" s="58"/>
      <c r="S17" s="411"/>
    </row>
    <row r="18" spans="1:19" s="308" customFormat="1" ht="15" customHeight="1" thickBot="1" x14ac:dyDescent="0.35">
      <c r="A18" s="779" t="s">
        <v>186</v>
      </c>
      <c r="B18" s="780"/>
      <c r="C18" s="780"/>
      <c r="D18" s="780"/>
      <c r="E18" s="780"/>
      <c r="F18" s="813"/>
      <c r="G18" s="352">
        <f>SUM(G11+G12+G13+G15+G16+G17)</f>
        <v>23</v>
      </c>
      <c r="H18" s="488">
        <f>SUM(H11+H12+H13+H15+H16+H17)</f>
        <v>690</v>
      </c>
      <c r="I18" s="72"/>
      <c r="J18" s="72"/>
      <c r="K18" s="72"/>
      <c r="L18" s="72"/>
      <c r="M18" s="357"/>
      <c r="N18" s="354"/>
      <c r="O18" s="72"/>
      <c r="P18" s="355"/>
      <c r="Q18" s="356"/>
      <c r="R18" s="72"/>
      <c r="S18" s="357"/>
    </row>
    <row r="19" spans="1:19" s="308" customFormat="1" ht="15" customHeight="1" thickBot="1" x14ac:dyDescent="0.35">
      <c r="A19" s="777" t="s">
        <v>169</v>
      </c>
      <c r="B19" s="778"/>
      <c r="C19" s="778"/>
      <c r="D19" s="778"/>
      <c r="E19" s="778"/>
      <c r="F19" s="789"/>
      <c r="G19" s="74">
        <f t="shared" ref="G19:M19" si="4">SUM(G14)</f>
        <v>3</v>
      </c>
      <c r="H19" s="75">
        <f t="shared" si="4"/>
        <v>90</v>
      </c>
      <c r="I19" s="68">
        <f t="shared" si="4"/>
        <v>36</v>
      </c>
      <c r="J19" s="68">
        <f t="shared" si="4"/>
        <v>18</v>
      </c>
      <c r="K19" s="68">
        <f t="shared" si="4"/>
        <v>0</v>
      </c>
      <c r="L19" s="68">
        <f t="shared" si="4"/>
        <v>18</v>
      </c>
      <c r="M19" s="77">
        <f t="shared" si="4"/>
        <v>54</v>
      </c>
      <c r="N19" s="78">
        <f t="shared" ref="N19:S19" si="5">SUM(N11:N17)</f>
        <v>0</v>
      </c>
      <c r="O19" s="68">
        <f t="shared" si="5"/>
        <v>0</v>
      </c>
      <c r="P19" s="76">
        <f t="shared" si="5"/>
        <v>4</v>
      </c>
      <c r="Q19" s="75">
        <f t="shared" si="5"/>
        <v>0</v>
      </c>
      <c r="R19" s="68">
        <f t="shared" si="5"/>
        <v>0</v>
      </c>
      <c r="S19" s="77">
        <f t="shared" si="5"/>
        <v>0</v>
      </c>
    </row>
    <row r="20" spans="1:19" ht="15" customHeight="1" thickBot="1" x14ac:dyDescent="0.35">
      <c r="A20" s="777" t="s">
        <v>170</v>
      </c>
      <c r="B20" s="778"/>
      <c r="C20" s="778"/>
      <c r="D20" s="778"/>
      <c r="E20" s="778"/>
      <c r="F20" s="789"/>
      <c r="G20" s="74">
        <f>SUM(G18,G19)</f>
        <v>26</v>
      </c>
      <c r="H20" s="353">
        <f>SUM(H18,H19)</f>
        <v>780</v>
      </c>
      <c r="I20" s="304"/>
      <c r="J20" s="304"/>
      <c r="K20" s="304"/>
      <c r="L20" s="304"/>
      <c r="M20" s="305"/>
      <c r="N20" s="358"/>
      <c r="O20" s="304"/>
      <c r="P20" s="359"/>
      <c r="Q20" s="303"/>
      <c r="R20" s="304"/>
      <c r="S20" s="305"/>
    </row>
    <row r="21" spans="1:19" ht="15" customHeight="1" thickBot="1" x14ac:dyDescent="0.35">
      <c r="A21" s="814" t="s">
        <v>34</v>
      </c>
      <c r="B21" s="815"/>
      <c r="C21" s="815"/>
      <c r="D21" s="815"/>
      <c r="E21" s="815"/>
      <c r="F21" s="815"/>
      <c r="G21" s="815"/>
      <c r="H21" s="816"/>
      <c r="I21" s="816"/>
      <c r="J21" s="816"/>
      <c r="K21" s="816"/>
      <c r="L21" s="816"/>
      <c r="M21" s="816"/>
      <c r="N21" s="816"/>
      <c r="O21" s="816"/>
      <c r="P21" s="816"/>
      <c r="Q21" s="816"/>
      <c r="R21" s="816"/>
      <c r="S21" s="817"/>
    </row>
    <row r="22" spans="1:19" s="198" customFormat="1" ht="15" customHeight="1" thickBot="1" x14ac:dyDescent="0.35">
      <c r="A22" s="40" t="s">
        <v>35</v>
      </c>
      <c r="B22" s="281" t="s">
        <v>36</v>
      </c>
      <c r="C22" s="67"/>
      <c r="D22" s="69">
        <v>1</v>
      </c>
      <c r="E22" s="62"/>
      <c r="F22" s="63"/>
      <c r="G22" s="43">
        <v>3</v>
      </c>
      <c r="H22" s="79">
        <f t="shared" ref="H22" si="6">G22*30</f>
        <v>90</v>
      </c>
      <c r="I22" s="53">
        <f t="shared" ref="I22:I23" si="7">SUM(J22+K22+L22)</f>
        <v>45</v>
      </c>
      <c r="J22" s="70">
        <v>30</v>
      </c>
      <c r="K22" s="71"/>
      <c r="L22" s="71">
        <v>15</v>
      </c>
      <c r="M22" s="55">
        <f t="shared" ref="M22:M23" si="8">H22-I22</f>
        <v>45</v>
      </c>
      <c r="N22" s="61">
        <v>3</v>
      </c>
      <c r="O22" s="69"/>
      <c r="P22" s="80"/>
      <c r="Q22" s="81"/>
      <c r="R22" s="82"/>
      <c r="S22" s="83"/>
    </row>
    <row r="23" spans="1:19" ht="15" customHeight="1" thickBot="1" x14ac:dyDescent="0.35">
      <c r="A23" s="98" t="s">
        <v>37</v>
      </c>
      <c r="B23" s="100" t="s">
        <v>145</v>
      </c>
      <c r="C23" s="101"/>
      <c r="D23" s="489">
        <v>1</v>
      </c>
      <c r="E23" s="102"/>
      <c r="F23" s="103"/>
      <c r="G23" s="74">
        <v>4</v>
      </c>
      <c r="H23" s="79">
        <f>G23*30</f>
        <v>120</v>
      </c>
      <c r="I23" s="53">
        <f t="shared" si="7"/>
        <v>60</v>
      </c>
      <c r="J23" s="104">
        <v>30</v>
      </c>
      <c r="K23" s="105"/>
      <c r="L23" s="105">
        <v>30</v>
      </c>
      <c r="M23" s="55">
        <f t="shared" si="8"/>
        <v>60</v>
      </c>
      <c r="N23" s="106">
        <v>4</v>
      </c>
      <c r="O23" s="107"/>
      <c r="P23" s="108"/>
      <c r="Q23" s="106"/>
      <c r="R23" s="107"/>
      <c r="S23" s="109"/>
    </row>
    <row r="24" spans="1:19" ht="15" customHeight="1" thickBot="1" x14ac:dyDescent="0.35">
      <c r="A24" s="98" t="s">
        <v>38</v>
      </c>
      <c r="B24" s="351" t="s">
        <v>307</v>
      </c>
      <c r="C24" s="61"/>
      <c r="D24" s="69"/>
      <c r="E24" s="62"/>
      <c r="F24" s="63"/>
      <c r="G24" s="347">
        <v>5</v>
      </c>
      <c r="H24" s="524">
        <f t="shared" ref="H24:H48" si="9">G24*30</f>
        <v>150</v>
      </c>
      <c r="I24" s="53"/>
      <c r="J24" s="70"/>
      <c r="K24" s="71"/>
      <c r="L24" s="71"/>
      <c r="M24" s="55"/>
      <c r="N24" s="64"/>
      <c r="O24" s="49"/>
      <c r="P24" s="65"/>
      <c r="Q24" s="64"/>
      <c r="R24" s="49"/>
      <c r="S24" s="66"/>
    </row>
    <row r="25" spans="1:19" s="308" customFormat="1" ht="15" customHeight="1" x14ac:dyDescent="0.3">
      <c r="A25" s="88" t="s">
        <v>39</v>
      </c>
      <c r="B25" s="90" t="s">
        <v>265</v>
      </c>
      <c r="C25" s="7"/>
      <c r="D25" s="8"/>
      <c r="E25" s="8"/>
      <c r="F25" s="91"/>
      <c r="G25" s="86">
        <f>SUM(G26+G27+G28)</f>
        <v>12</v>
      </c>
      <c r="H25" s="199">
        <f t="shared" si="9"/>
        <v>360</v>
      </c>
      <c r="I25" s="10">
        <f t="shared" ref="I25:I28" si="10">SUM(J25+K25+L25)</f>
        <v>180</v>
      </c>
      <c r="J25" s="87">
        <f>SUM(J26+J27+J28)</f>
        <v>36</v>
      </c>
      <c r="K25" s="87"/>
      <c r="L25" s="87">
        <f>SUM(L26+L27+L28)</f>
        <v>144</v>
      </c>
      <c r="M25" s="12">
        <f t="shared" ref="M25" si="11">H25-I25</f>
        <v>180</v>
      </c>
      <c r="N25" s="13"/>
      <c r="O25" s="14"/>
      <c r="P25" s="15"/>
      <c r="Q25" s="16"/>
      <c r="R25" s="17"/>
      <c r="S25" s="18"/>
    </row>
    <row r="26" spans="1:19" s="198" customFormat="1" ht="15" customHeight="1" x14ac:dyDescent="0.3">
      <c r="A26" s="92" t="s">
        <v>266</v>
      </c>
      <c r="B26" s="93" t="s">
        <v>340</v>
      </c>
      <c r="C26" s="20">
        <v>1</v>
      </c>
      <c r="D26" s="21"/>
      <c r="E26" s="22"/>
      <c r="F26" s="94"/>
      <c r="G26" s="95">
        <v>4</v>
      </c>
      <c r="H26" s="200">
        <f t="shared" si="9"/>
        <v>120</v>
      </c>
      <c r="I26" s="24">
        <f t="shared" si="10"/>
        <v>60</v>
      </c>
      <c r="J26" s="25">
        <v>12</v>
      </c>
      <c r="K26" s="25"/>
      <c r="L26" s="25">
        <v>48</v>
      </c>
      <c r="M26" s="26">
        <f>H26-I26</f>
        <v>60</v>
      </c>
      <c r="N26" s="27">
        <v>4</v>
      </c>
      <c r="O26" s="28"/>
      <c r="P26" s="29"/>
      <c r="Q26" s="20"/>
      <c r="R26" s="25"/>
      <c r="S26" s="30"/>
    </row>
    <row r="27" spans="1:19" s="198" customFormat="1" ht="15" customHeight="1" x14ac:dyDescent="0.3">
      <c r="A27" s="92" t="s">
        <v>267</v>
      </c>
      <c r="B27" s="93" t="s">
        <v>341</v>
      </c>
      <c r="C27" s="20">
        <v>3</v>
      </c>
      <c r="D27" s="21"/>
      <c r="E27" s="22"/>
      <c r="F27" s="94"/>
      <c r="G27" s="95">
        <v>4</v>
      </c>
      <c r="H27" s="200">
        <f t="shared" si="9"/>
        <v>120</v>
      </c>
      <c r="I27" s="24">
        <f t="shared" si="10"/>
        <v>60</v>
      </c>
      <c r="J27" s="25">
        <v>12</v>
      </c>
      <c r="K27" s="25"/>
      <c r="L27" s="25">
        <v>48</v>
      </c>
      <c r="M27" s="26">
        <f>H27-I27</f>
        <v>60</v>
      </c>
      <c r="N27" s="27"/>
      <c r="O27" s="28"/>
      <c r="P27" s="29"/>
      <c r="Q27" s="20">
        <v>4</v>
      </c>
      <c r="R27" s="25"/>
      <c r="S27" s="30"/>
    </row>
    <row r="28" spans="1:19" s="198" customFormat="1" ht="15" customHeight="1" thickBot="1" x14ac:dyDescent="0.35">
      <c r="A28" s="284" t="s">
        <v>268</v>
      </c>
      <c r="B28" s="96" t="s">
        <v>342</v>
      </c>
      <c r="C28" s="32">
        <v>1</v>
      </c>
      <c r="D28" s="33"/>
      <c r="E28" s="33"/>
      <c r="F28" s="39"/>
      <c r="G28" s="97">
        <v>4</v>
      </c>
      <c r="H28" s="201">
        <f t="shared" si="9"/>
        <v>120</v>
      </c>
      <c r="I28" s="35">
        <f t="shared" si="10"/>
        <v>60</v>
      </c>
      <c r="J28" s="36">
        <v>12</v>
      </c>
      <c r="K28" s="36"/>
      <c r="L28" s="36">
        <v>48</v>
      </c>
      <c r="M28" s="37">
        <f>H28-I28</f>
        <v>60</v>
      </c>
      <c r="N28" s="526">
        <v>4</v>
      </c>
      <c r="O28" s="490"/>
      <c r="P28" s="491"/>
      <c r="Q28" s="32"/>
      <c r="R28" s="36"/>
      <c r="S28" s="39"/>
    </row>
    <row r="29" spans="1:19" ht="15" customHeight="1" x14ac:dyDescent="0.3">
      <c r="A29" s="151" t="s">
        <v>40</v>
      </c>
      <c r="B29" s="152" t="s">
        <v>179</v>
      </c>
      <c r="C29" s="431"/>
      <c r="D29" s="429"/>
      <c r="E29" s="429"/>
      <c r="F29" s="492"/>
      <c r="G29" s="493">
        <f>SUM(G30:G34)</f>
        <v>18</v>
      </c>
      <c r="H29" s="494">
        <f t="shared" si="9"/>
        <v>540</v>
      </c>
      <c r="I29" s="10">
        <f>SUM(J29+K29+L29)</f>
        <v>130</v>
      </c>
      <c r="J29" s="87"/>
      <c r="K29" s="87"/>
      <c r="L29" s="87">
        <f>SUM(L30:L34)</f>
        <v>130</v>
      </c>
      <c r="M29" s="12">
        <f t="shared" ref="M29:M34" si="12">H29-I29</f>
        <v>410</v>
      </c>
      <c r="N29" s="153"/>
      <c r="O29" s="154"/>
      <c r="P29" s="155"/>
      <c r="Q29" s="156"/>
      <c r="R29" s="157"/>
      <c r="S29" s="158"/>
    </row>
    <row r="30" spans="1:19" ht="15" customHeight="1" x14ac:dyDescent="0.3">
      <c r="A30" s="159" t="s">
        <v>158</v>
      </c>
      <c r="B30" s="384" t="s">
        <v>193</v>
      </c>
      <c r="C30" s="434"/>
      <c r="D30" s="433"/>
      <c r="E30" s="433"/>
      <c r="F30" s="495"/>
      <c r="G30" s="496">
        <v>9</v>
      </c>
      <c r="H30" s="497">
        <f t="shared" si="9"/>
        <v>270</v>
      </c>
      <c r="I30" s="498"/>
      <c r="J30" s="499"/>
      <c r="K30" s="499"/>
      <c r="L30" s="499"/>
      <c r="M30" s="500"/>
      <c r="N30" s="378"/>
      <c r="O30" s="379"/>
      <c r="P30" s="380"/>
      <c r="Q30" s="381"/>
      <c r="R30" s="382"/>
      <c r="S30" s="383"/>
    </row>
    <row r="31" spans="1:19" s="308" customFormat="1" ht="15" customHeight="1" x14ac:dyDescent="0.3">
      <c r="A31" s="159" t="s">
        <v>159</v>
      </c>
      <c r="B31" s="89" t="s">
        <v>179</v>
      </c>
      <c r="C31" s="432"/>
      <c r="D31" s="430">
        <v>1</v>
      </c>
      <c r="E31" s="430"/>
      <c r="F31" s="501"/>
      <c r="G31" s="502">
        <v>2</v>
      </c>
      <c r="H31" s="160">
        <f t="shared" si="9"/>
        <v>60</v>
      </c>
      <c r="I31" s="24">
        <f t="shared" ref="I31:I34" si="13">SUM(J31+K31+L31)</f>
        <v>30</v>
      </c>
      <c r="J31" s="437"/>
      <c r="K31" s="437"/>
      <c r="L31" s="437">
        <v>30</v>
      </c>
      <c r="M31" s="161">
        <f t="shared" si="12"/>
        <v>30</v>
      </c>
      <c r="N31" s="162">
        <v>2</v>
      </c>
      <c r="O31" s="163"/>
      <c r="P31" s="164"/>
      <c r="Q31" s="165"/>
      <c r="R31" s="166"/>
      <c r="S31" s="167"/>
    </row>
    <row r="32" spans="1:19" s="308" customFormat="1" ht="15" customHeight="1" x14ac:dyDescent="0.3">
      <c r="A32" s="159" t="s">
        <v>160</v>
      </c>
      <c r="B32" s="89" t="s">
        <v>179</v>
      </c>
      <c r="C32" s="432"/>
      <c r="D32" s="430" t="s">
        <v>21</v>
      </c>
      <c r="E32" s="430"/>
      <c r="F32" s="501"/>
      <c r="G32" s="502">
        <v>2.5</v>
      </c>
      <c r="H32" s="160">
        <f t="shared" si="9"/>
        <v>75</v>
      </c>
      <c r="I32" s="24">
        <f t="shared" si="13"/>
        <v>36</v>
      </c>
      <c r="J32" s="437"/>
      <c r="K32" s="437"/>
      <c r="L32" s="437">
        <v>36</v>
      </c>
      <c r="M32" s="161">
        <f t="shared" si="12"/>
        <v>39</v>
      </c>
      <c r="N32" s="162"/>
      <c r="O32" s="163">
        <v>2</v>
      </c>
      <c r="P32" s="168">
        <v>2</v>
      </c>
      <c r="Q32" s="165"/>
      <c r="R32" s="166"/>
      <c r="S32" s="167"/>
    </row>
    <row r="33" spans="1:19" s="308" customFormat="1" ht="15" customHeight="1" x14ac:dyDescent="0.3">
      <c r="A33" s="159" t="s">
        <v>269</v>
      </c>
      <c r="B33" s="89" t="s">
        <v>179</v>
      </c>
      <c r="C33" s="432"/>
      <c r="D33" s="430">
        <v>3</v>
      </c>
      <c r="E33" s="430"/>
      <c r="F33" s="501"/>
      <c r="G33" s="502">
        <v>2</v>
      </c>
      <c r="H33" s="160">
        <f t="shared" si="9"/>
        <v>60</v>
      </c>
      <c r="I33" s="24">
        <f t="shared" si="13"/>
        <v>30</v>
      </c>
      <c r="J33" s="437"/>
      <c r="K33" s="437"/>
      <c r="L33" s="437">
        <v>30</v>
      </c>
      <c r="M33" s="161">
        <f t="shared" si="12"/>
        <v>30</v>
      </c>
      <c r="N33" s="162"/>
      <c r="O33" s="163"/>
      <c r="P33" s="164"/>
      <c r="Q33" s="169">
        <v>2</v>
      </c>
      <c r="R33" s="166"/>
      <c r="S33" s="167"/>
    </row>
    <row r="34" spans="1:19" s="198" customFormat="1" ht="15" customHeight="1" thickBot="1" x14ac:dyDescent="0.35">
      <c r="A34" s="159" t="s">
        <v>270</v>
      </c>
      <c r="B34" s="89" t="s">
        <v>179</v>
      </c>
      <c r="C34" s="432"/>
      <c r="D34" s="430" t="s">
        <v>23</v>
      </c>
      <c r="E34" s="430"/>
      <c r="F34" s="501"/>
      <c r="G34" s="502">
        <v>2.5</v>
      </c>
      <c r="H34" s="160">
        <f t="shared" si="9"/>
        <v>75</v>
      </c>
      <c r="I34" s="24">
        <f t="shared" si="13"/>
        <v>34</v>
      </c>
      <c r="J34" s="437"/>
      <c r="K34" s="437"/>
      <c r="L34" s="437">
        <v>34</v>
      </c>
      <c r="M34" s="161">
        <f t="shared" si="12"/>
        <v>41</v>
      </c>
      <c r="N34" s="162"/>
      <c r="O34" s="163"/>
      <c r="P34" s="168"/>
      <c r="Q34" s="165"/>
      <c r="R34" s="163">
        <v>2</v>
      </c>
      <c r="S34" s="170">
        <v>2</v>
      </c>
    </row>
    <row r="35" spans="1:19" s="198" customFormat="1" ht="15" customHeight="1" thickBot="1" x14ac:dyDescent="0.35">
      <c r="A35" s="40" t="s">
        <v>41</v>
      </c>
      <c r="B35" s="351" t="s">
        <v>300</v>
      </c>
      <c r="C35" s="67"/>
      <c r="D35" s="62"/>
      <c r="E35" s="62"/>
      <c r="F35" s="63"/>
      <c r="G35" s="347">
        <v>4</v>
      </c>
      <c r="H35" s="524">
        <f t="shared" si="9"/>
        <v>120</v>
      </c>
      <c r="I35" s="53"/>
      <c r="J35" s="70"/>
      <c r="K35" s="71"/>
      <c r="L35" s="71"/>
      <c r="M35" s="55"/>
      <c r="N35" s="64"/>
      <c r="O35" s="49"/>
      <c r="P35" s="65"/>
      <c r="Q35" s="64"/>
      <c r="R35" s="49"/>
      <c r="S35" s="139"/>
    </row>
    <row r="36" spans="1:19" s="198" customFormat="1" ht="15" customHeight="1" thickBot="1" x14ac:dyDescent="0.35">
      <c r="A36" s="40" t="s">
        <v>42</v>
      </c>
      <c r="B36" s="351" t="s">
        <v>204</v>
      </c>
      <c r="C36" s="61"/>
      <c r="D36" s="62"/>
      <c r="E36" s="62"/>
      <c r="F36" s="63"/>
      <c r="G36" s="347">
        <v>5</v>
      </c>
      <c r="H36" s="348">
        <f t="shared" si="9"/>
        <v>150</v>
      </c>
      <c r="I36" s="53"/>
      <c r="J36" s="53"/>
      <c r="K36" s="53"/>
      <c r="L36" s="53"/>
      <c r="M36" s="117"/>
      <c r="N36" s="64"/>
      <c r="O36" s="49"/>
      <c r="P36" s="65"/>
      <c r="Q36" s="64"/>
      <c r="R36" s="49"/>
      <c r="S36" s="66"/>
    </row>
    <row r="37" spans="1:19" s="198" customFormat="1" ht="15" customHeight="1" thickBot="1" x14ac:dyDescent="0.35">
      <c r="A37" s="202" t="s">
        <v>43</v>
      </c>
      <c r="B37" s="412" t="s">
        <v>205</v>
      </c>
      <c r="C37" s="341"/>
      <c r="D37" s="102"/>
      <c r="E37" s="102"/>
      <c r="F37" s="103"/>
      <c r="G37" s="352">
        <v>5</v>
      </c>
      <c r="H37" s="503">
        <f t="shared" si="9"/>
        <v>150</v>
      </c>
      <c r="I37" s="44"/>
      <c r="J37" s="44"/>
      <c r="K37" s="44"/>
      <c r="L37" s="44"/>
      <c r="M37" s="301"/>
      <c r="N37" s="106"/>
      <c r="O37" s="107"/>
      <c r="P37" s="108"/>
      <c r="Q37" s="106"/>
      <c r="R37" s="107"/>
      <c r="S37" s="410"/>
    </row>
    <row r="38" spans="1:19" s="198" customFormat="1" ht="15" customHeight="1" thickBot="1" x14ac:dyDescent="0.35">
      <c r="A38" s="40" t="s">
        <v>44</v>
      </c>
      <c r="B38" s="351" t="s">
        <v>301</v>
      </c>
      <c r="C38" s="67"/>
      <c r="D38" s="62"/>
      <c r="E38" s="62"/>
      <c r="F38" s="63"/>
      <c r="G38" s="347">
        <v>5</v>
      </c>
      <c r="H38" s="524">
        <f t="shared" si="9"/>
        <v>150</v>
      </c>
      <c r="I38" s="53"/>
      <c r="J38" s="70"/>
      <c r="K38" s="71"/>
      <c r="L38" s="71"/>
      <c r="M38" s="55"/>
      <c r="N38" s="64"/>
      <c r="O38" s="49"/>
      <c r="P38" s="65"/>
      <c r="Q38" s="64"/>
      <c r="R38" s="49"/>
      <c r="S38" s="139"/>
    </row>
    <row r="39" spans="1:19" ht="15" customHeight="1" thickBot="1" x14ac:dyDescent="0.35">
      <c r="A39" s="280" t="s">
        <v>46</v>
      </c>
      <c r="B39" s="345" t="s">
        <v>302</v>
      </c>
      <c r="C39" s="41"/>
      <c r="D39" s="49"/>
      <c r="E39" s="50"/>
      <c r="F39" s="51"/>
      <c r="G39" s="347">
        <v>7</v>
      </c>
      <c r="H39" s="524">
        <f t="shared" si="9"/>
        <v>210</v>
      </c>
      <c r="I39" s="53"/>
      <c r="J39" s="54"/>
      <c r="K39" s="54"/>
      <c r="L39" s="54"/>
      <c r="M39" s="117"/>
      <c r="N39" s="140"/>
      <c r="O39" s="46"/>
      <c r="P39" s="47"/>
      <c r="Q39" s="41"/>
      <c r="R39" s="42"/>
      <c r="S39" s="48"/>
    </row>
    <row r="40" spans="1:19" s="308" customFormat="1" ht="15" customHeight="1" x14ac:dyDescent="0.3">
      <c r="A40" s="88" t="s">
        <v>48</v>
      </c>
      <c r="B40" s="90" t="s">
        <v>45</v>
      </c>
      <c r="C40" s="7"/>
      <c r="D40" s="8"/>
      <c r="E40" s="8"/>
      <c r="F40" s="91"/>
      <c r="G40" s="86">
        <f>SUM(G41:G42)</f>
        <v>6</v>
      </c>
      <c r="H40" s="199">
        <f t="shared" si="9"/>
        <v>180</v>
      </c>
      <c r="I40" s="10">
        <f>SUM(I41:I42)</f>
        <v>84</v>
      </c>
      <c r="J40" s="10">
        <f t="shared" ref="J40:M40" si="14">SUM(J41:J42)</f>
        <v>34</v>
      </c>
      <c r="K40" s="10">
        <f t="shared" si="14"/>
        <v>0</v>
      </c>
      <c r="L40" s="10">
        <f t="shared" si="14"/>
        <v>50</v>
      </c>
      <c r="M40" s="12">
        <f t="shared" si="14"/>
        <v>96</v>
      </c>
      <c r="N40" s="16"/>
      <c r="O40" s="17"/>
      <c r="P40" s="18"/>
      <c r="Q40" s="16"/>
      <c r="R40" s="17"/>
      <c r="S40" s="18"/>
    </row>
    <row r="41" spans="1:19" s="308" customFormat="1" ht="15" customHeight="1" x14ac:dyDescent="0.3">
      <c r="A41" s="92" t="s">
        <v>161</v>
      </c>
      <c r="B41" s="93" t="s">
        <v>45</v>
      </c>
      <c r="C41" s="20" t="s">
        <v>21</v>
      </c>
      <c r="D41" s="22"/>
      <c r="E41" s="22"/>
      <c r="F41" s="94"/>
      <c r="G41" s="95">
        <v>5</v>
      </c>
      <c r="H41" s="200">
        <f t="shared" si="9"/>
        <v>150</v>
      </c>
      <c r="I41" s="24">
        <f t="shared" ref="I41:I42" si="15">SUM(J41+K41+L41)</f>
        <v>66</v>
      </c>
      <c r="J41" s="25">
        <v>34</v>
      </c>
      <c r="K41" s="25"/>
      <c r="L41" s="25">
        <v>32</v>
      </c>
      <c r="M41" s="26">
        <f t="shared" ref="M41:M48" si="16">H41-I41</f>
        <v>84</v>
      </c>
      <c r="N41" s="20">
        <v>2</v>
      </c>
      <c r="O41" s="25">
        <v>2</v>
      </c>
      <c r="P41" s="30">
        <v>2</v>
      </c>
      <c r="Q41" s="20"/>
      <c r="R41" s="25"/>
      <c r="S41" s="30"/>
    </row>
    <row r="42" spans="1:19" s="198" customFormat="1" ht="15" customHeight="1" thickBot="1" x14ac:dyDescent="0.35">
      <c r="A42" s="284" t="s">
        <v>162</v>
      </c>
      <c r="B42" s="96" t="s">
        <v>150</v>
      </c>
      <c r="C42" s="32"/>
      <c r="D42" s="33"/>
      <c r="E42" s="33"/>
      <c r="F42" s="39" t="s">
        <v>21</v>
      </c>
      <c r="G42" s="97">
        <v>1</v>
      </c>
      <c r="H42" s="201">
        <f t="shared" si="9"/>
        <v>30</v>
      </c>
      <c r="I42" s="35">
        <f t="shared" si="15"/>
        <v>18</v>
      </c>
      <c r="J42" s="36"/>
      <c r="K42" s="36"/>
      <c r="L42" s="36">
        <v>18</v>
      </c>
      <c r="M42" s="37">
        <f t="shared" si="16"/>
        <v>12</v>
      </c>
      <c r="N42" s="32"/>
      <c r="O42" s="36"/>
      <c r="P42" s="39">
        <v>2</v>
      </c>
      <c r="Q42" s="32"/>
      <c r="R42" s="36"/>
      <c r="S42" s="39"/>
    </row>
    <row r="43" spans="1:19" ht="15" customHeight="1" thickBot="1" x14ac:dyDescent="0.35">
      <c r="A43" s="280" t="s">
        <v>49</v>
      </c>
      <c r="B43" s="351" t="s">
        <v>303</v>
      </c>
      <c r="C43" s="61"/>
      <c r="D43" s="62"/>
      <c r="E43" s="62"/>
      <c r="F43" s="99"/>
      <c r="G43" s="347">
        <v>5</v>
      </c>
      <c r="H43" s="524">
        <f t="shared" si="9"/>
        <v>150</v>
      </c>
      <c r="I43" s="53"/>
      <c r="J43" s="70"/>
      <c r="K43" s="71"/>
      <c r="L43" s="71"/>
      <c r="M43" s="55"/>
      <c r="N43" s="64"/>
      <c r="O43" s="49"/>
      <c r="P43" s="66"/>
      <c r="Q43" s="64"/>
      <c r="R43" s="49"/>
      <c r="S43" s="66"/>
    </row>
    <row r="44" spans="1:19" s="308" customFormat="1" ht="15" customHeight="1" thickBot="1" x14ac:dyDescent="0.35">
      <c r="A44" s="40" t="s">
        <v>50</v>
      </c>
      <c r="B44" s="174" t="s">
        <v>271</v>
      </c>
      <c r="C44" s="41"/>
      <c r="D44" s="49" t="s">
        <v>21</v>
      </c>
      <c r="E44" s="50"/>
      <c r="F44" s="51"/>
      <c r="G44" s="43">
        <v>3</v>
      </c>
      <c r="H44" s="79">
        <f t="shared" si="9"/>
        <v>90</v>
      </c>
      <c r="I44" s="53">
        <f>SUM(J44+K44+L44)</f>
        <v>36</v>
      </c>
      <c r="J44" s="70">
        <v>18</v>
      </c>
      <c r="K44" s="71"/>
      <c r="L44" s="71">
        <v>18</v>
      </c>
      <c r="M44" s="55">
        <f t="shared" si="16"/>
        <v>54</v>
      </c>
      <c r="N44" s="41"/>
      <c r="O44" s="42"/>
      <c r="P44" s="48">
        <v>4</v>
      </c>
      <c r="Q44" s="41"/>
      <c r="R44" s="42"/>
      <c r="S44" s="48"/>
    </row>
    <row r="45" spans="1:19" s="308" customFormat="1" ht="15" customHeight="1" thickBot="1" x14ac:dyDescent="0.35">
      <c r="A45" s="504" t="s">
        <v>52</v>
      </c>
      <c r="B45" s="505" t="s">
        <v>148</v>
      </c>
      <c r="C45" s="506">
        <v>3</v>
      </c>
      <c r="D45" s="507"/>
      <c r="E45" s="508"/>
      <c r="F45" s="509"/>
      <c r="G45" s="510">
        <v>4</v>
      </c>
      <c r="H45" s="511">
        <f t="shared" si="9"/>
        <v>120</v>
      </c>
      <c r="I45" s="275">
        <f t="shared" ref="I45:I48" si="17">SUM(J45+K45+L45)</f>
        <v>60</v>
      </c>
      <c r="J45" s="512">
        <v>30</v>
      </c>
      <c r="K45" s="512"/>
      <c r="L45" s="512">
        <v>30</v>
      </c>
      <c r="M45" s="513">
        <f t="shared" si="16"/>
        <v>60</v>
      </c>
      <c r="N45" s="514"/>
      <c r="O45" s="481"/>
      <c r="P45" s="515"/>
      <c r="Q45" s="506">
        <v>4</v>
      </c>
      <c r="R45" s="480"/>
      <c r="S45" s="516"/>
    </row>
    <row r="46" spans="1:19" s="308" customFormat="1" ht="15" customHeight="1" x14ac:dyDescent="0.3">
      <c r="A46" s="88" t="s">
        <v>53</v>
      </c>
      <c r="B46" s="90" t="s">
        <v>47</v>
      </c>
      <c r="C46" s="7"/>
      <c r="D46" s="56"/>
      <c r="E46" s="8"/>
      <c r="F46" s="91"/>
      <c r="G46" s="290">
        <f>SUM(G47+G48)</f>
        <v>10</v>
      </c>
      <c r="H46" s="199">
        <f t="shared" si="9"/>
        <v>300</v>
      </c>
      <c r="I46" s="10">
        <f t="shared" si="17"/>
        <v>144</v>
      </c>
      <c r="J46" s="87">
        <f>SUM(J47+J48)</f>
        <v>64</v>
      </c>
      <c r="K46" s="87"/>
      <c r="L46" s="87">
        <f>SUM(L47+L48)</f>
        <v>80</v>
      </c>
      <c r="M46" s="12">
        <f t="shared" si="16"/>
        <v>156</v>
      </c>
      <c r="N46" s="285"/>
      <c r="O46" s="286"/>
      <c r="P46" s="287"/>
      <c r="Q46" s="415"/>
      <c r="R46" s="14"/>
      <c r="S46" s="288"/>
    </row>
    <row r="47" spans="1:19" s="198" customFormat="1" ht="15" customHeight="1" x14ac:dyDescent="0.3">
      <c r="A47" s="92" t="s">
        <v>215</v>
      </c>
      <c r="B47" s="93" t="s">
        <v>47</v>
      </c>
      <c r="C47" s="20" t="s">
        <v>23</v>
      </c>
      <c r="D47" s="21">
        <v>3</v>
      </c>
      <c r="E47" s="22"/>
      <c r="F47" s="94"/>
      <c r="G47" s="95">
        <v>9</v>
      </c>
      <c r="H47" s="200">
        <f t="shared" si="9"/>
        <v>270</v>
      </c>
      <c r="I47" s="24">
        <f t="shared" si="17"/>
        <v>128</v>
      </c>
      <c r="J47" s="25">
        <v>64</v>
      </c>
      <c r="K47" s="25"/>
      <c r="L47" s="25">
        <v>64</v>
      </c>
      <c r="M47" s="26">
        <f t="shared" si="16"/>
        <v>142</v>
      </c>
      <c r="N47" s="27"/>
      <c r="O47" s="28"/>
      <c r="P47" s="29"/>
      <c r="Q47" s="416">
        <v>4</v>
      </c>
      <c r="R47" s="25">
        <v>4</v>
      </c>
      <c r="S47" s="30">
        <v>4</v>
      </c>
    </row>
    <row r="48" spans="1:19" s="308" customFormat="1" ht="15" customHeight="1" thickBot="1" x14ac:dyDescent="0.35">
      <c r="A48" s="284" t="s">
        <v>272</v>
      </c>
      <c r="B48" s="96" t="s">
        <v>149</v>
      </c>
      <c r="C48" s="32"/>
      <c r="D48" s="33"/>
      <c r="E48" s="33"/>
      <c r="F48" s="525" t="s">
        <v>23</v>
      </c>
      <c r="G48" s="97">
        <v>1</v>
      </c>
      <c r="H48" s="201">
        <f t="shared" si="9"/>
        <v>30</v>
      </c>
      <c r="I48" s="35">
        <f t="shared" si="17"/>
        <v>16</v>
      </c>
      <c r="J48" s="36"/>
      <c r="K48" s="36"/>
      <c r="L48" s="36">
        <v>16</v>
      </c>
      <c r="M48" s="37">
        <f t="shared" si="16"/>
        <v>14</v>
      </c>
      <c r="N48" s="289"/>
      <c r="O48" s="36"/>
      <c r="P48" s="38"/>
      <c r="Q48" s="32"/>
      <c r="R48" s="36"/>
      <c r="S48" s="39">
        <v>2</v>
      </c>
    </row>
    <row r="49" spans="1:19" ht="15" customHeight="1" thickBot="1" x14ac:dyDescent="0.35">
      <c r="A49" s="280" t="s">
        <v>54</v>
      </c>
      <c r="B49" s="345" t="s">
        <v>304</v>
      </c>
      <c r="C49" s="41"/>
      <c r="D49" s="49"/>
      <c r="E49" s="50"/>
      <c r="F49" s="51"/>
      <c r="G49" s="347">
        <v>7</v>
      </c>
      <c r="H49" s="524">
        <f>G49*30</f>
        <v>210</v>
      </c>
      <c r="I49" s="53"/>
      <c r="J49" s="54"/>
      <c r="K49" s="54"/>
      <c r="L49" s="54"/>
      <c r="M49" s="117"/>
      <c r="N49" s="140"/>
      <c r="O49" s="46"/>
      <c r="P49" s="47"/>
      <c r="Q49" s="45"/>
      <c r="R49" s="42"/>
      <c r="S49" s="48"/>
    </row>
    <row r="50" spans="1:19" ht="15" customHeight="1" thickBot="1" x14ac:dyDescent="0.35">
      <c r="A50" s="40" t="s">
        <v>55</v>
      </c>
      <c r="B50" s="345" t="s">
        <v>305</v>
      </c>
      <c r="C50" s="67"/>
      <c r="D50" s="62"/>
      <c r="E50" s="62"/>
      <c r="F50" s="63"/>
      <c r="G50" s="347">
        <v>3</v>
      </c>
      <c r="H50" s="524">
        <f t="shared" ref="H50:H57" si="18">G50*30</f>
        <v>90</v>
      </c>
      <c r="I50" s="53"/>
      <c r="J50" s="70"/>
      <c r="K50" s="71"/>
      <c r="L50" s="71"/>
      <c r="M50" s="55"/>
      <c r="N50" s="64"/>
      <c r="O50" s="49"/>
      <c r="P50" s="65"/>
      <c r="Q50" s="41"/>
      <c r="R50" s="42"/>
      <c r="S50" s="48"/>
    </row>
    <row r="51" spans="1:19" s="308" customFormat="1" ht="15" customHeight="1" thickBot="1" x14ac:dyDescent="0.35">
      <c r="A51" s="40" t="s">
        <v>56</v>
      </c>
      <c r="B51" s="351" t="s">
        <v>306</v>
      </c>
      <c r="C51" s="41"/>
      <c r="D51" s="49"/>
      <c r="E51" s="50"/>
      <c r="F51" s="51"/>
      <c r="G51" s="347">
        <v>3</v>
      </c>
      <c r="H51" s="524">
        <f t="shared" si="18"/>
        <v>90</v>
      </c>
      <c r="I51" s="53"/>
      <c r="J51" s="54"/>
      <c r="K51" s="54"/>
      <c r="L51" s="54"/>
      <c r="M51" s="117"/>
      <c r="N51" s="140"/>
      <c r="O51" s="46"/>
      <c r="P51" s="47"/>
      <c r="Q51" s="41"/>
      <c r="R51" s="42"/>
      <c r="S51" s="48"/>
    </row>
    <row r="52" spans="1:19" s="198" customFormat="1" ht="15" customHeight="1" thickBot="1" x14ac:dyDescent="0.35">
      <c r="A52" s="98" t="s">
        <v>151</v>
      </c>
      <c r="B52" s="60" t="s">
        <v>153</v>
      </c>
      <c r="C52" s="61">
        <v>3</v>
      </c>
      <c r="D52" s="69"/>
      <c r="E52" s="62"/>
      <c r="F52" s="63"/>
      <c r="G52" s="43">
        <v>4</v>
      </c>
      <c r="H52" s="79">
        <f t="shared" si="18"/>
        <v>120</v>
      </c>
      <c r="I52" s="53">
        <f t="shared" ref="I52:I56" si="19">SUM(J52+K52+L52)</f>
        <v>60</v>
      </c>
      <c r="J52" s="70">
        <v>30</v>
      </c>
      <c r="K52" s="71"/>
      <c r="L52" s="71">
        <v>30</v>
      </c>
      <c r="M52" s="55">
        <f t="shared" ref="M52" si="20">H52-I52</f>
        <v>60</v>
      </c>
      <c r="N52" s="64"/>
      <c r="O52" s="49"/>
      <c r="P52" s="65"/>
      <c r="Q52" s="64">
        <v>4</v>
      </c>
      <c r="R52" s="49"/>
      <c r="S52" s="66"/>
    </row>
    <row r="53" spans="1:19" s="308" customFormat="1" ht="15" customHeight="1" thickBot="1" x14ac:dyDescent="0.35">
      <c r="A53" s="98" t="s">
        <v>157</v>
      </c>
      <c r="B53" s="60" t="s">
        <v>146</v>
      </c>
      <c r="C53" s="61">
        <v>3</v>
      </c>
      <c r="D53" s="69"/>
      <c r="E53" s="62"/>
      <c r="F53" s="63"/>
      <c r="G53" s="43">
        <v>4</v>
      </c>
      <c r="H53" s="79">
        <f t="shared" si="18"/>
        <v>120</v>
      </c>
      <c r="I53" s="53">
        <f t="shared" si="19"/>
        <v>60</v>
      </c>
      <c r="J53" s="70">
        <v>30</v>
      </c>
      <c r="K53" s="71"/>
      <c r="L53" s="71">
        <v>30</v>
      </c>
      <c r="M53" s="55">
        <f>H53-I53</f>
        <v>60</v>
      </c>
      <c r="N53" s="64"/>
      <c r="O53" s="49"/>
      <c r="P53" s="65"/>
      <c r="Q53" s="64">
        <v>4</v>
      </c>
      <c r="R53" s="49"/>
      <c r="S53" s="66"/>
    </row>
    <row r="54" spans="1:19" s="308" customFormat="1" ht="15" customHeight="1" thickBot="1" x14ac:dyDescent="0.35">
      <c r="A54" s="98" t="s">
        <v>273</v>
      </c>
      <c r="B54" s="60" t="s">
        <v>262</v>
      </c>
      <c r="C54" s="61"/>
      <c r="D54" s="69" t="s">
        <v>22</v>
      </c>
      <c r="E54" s="62"/>
      <c r="F54" s="63"/>
      <c r="G54" s="43">
        <v>3</v>
      </c>
      <c r="H54" s="79">
        <f t="shared" si="18"/>
        <v>90</v>
      </c>
      <c r="I54" s="53">
        <f t="shared" si="19"/>
        <v>36</v>
      </c>
      <c r="J54" s="70">
        <v>18</v>
      </c>
      <c r="K54" s="71"/>
      <c r="L54" s="71">
        <v>18</v>
      </c>
      <c r="M54" s="55">
        <f t="shared" ref="M54" si="21">H54-I54</f>
        <v>54</v>
      </c>
      <c r="N54" s="64"/>
      <c r="O54" s="49"/>
      <c r="P54" s="65"/>
      <c r="Q54" s="64"/>
      <c r="R54" s="49">
        <v>4</v>
      </c>
      <c r="S54" s="66"/>
    </row>
    <row r="55" spans="1:19" ht="15" customHeight="1" thickBot="1" x14ac:dyDescent="0.35">
      <c r="A55" s="98" t="s">
        <v>274</v>
      </c>
      <c r="B55" s="60" t="s">
        <v>147</v>
      </c>
      <c r="C55" s="61" t="s">
        <v>23</v>
      </c>
      <c r="D55" s="69"/>
      <c r="E55" s="62"/>
      <c r="F55" s="63"/>
      <c r="G55" s="43">
        <v>4</v>
      </c>
      <c r="H55" s="79">
        <f t="shared" si="18"/>
        <v>120</v>
      </c>
      <c r="I55" s="53">
        <f t="shared" si="19"/>
        <v>52</v>
      </c>
      <c r="J55" s="70">
        <v>26</v>
      </c>
      <c r="K55" s="71"/>
      <c r="L55" s="71">
        <v>26</v>
      </c>
      <c r="M55" s="55">
        <f>H55-I55</f>
        <v>68</v>
      </c>
      <c r="N55" s="64"/>
      <c r="O55" s="49"/>
      <c r="P55" s="65"/>
      <c r="Q55" s="64"/>
      <c r="R55" s="49">
        <v>4</v>
      </c>
      <c r="S55" s="66">
        <v>2</v>
      </c>
    </row>
    <row r="56" spans="1:19" ht="15" customHeight="1" thickBot="1" x14ac:dyDescent="0.35">
      <c r="A56" s="98" t="s">
        <v>275</v>
      </c>
      <c r="B56" s="60" t="s">
        <v>51</v>
      </c>
      <c r="C56" s="61" t="s">
        <v>21</v>
      </c>
      <c r="D56" s="69"/>
      <c r="E56" s="62"/>
      <c r="F56" s="99"/>
      <c r="G56" s="43">
        <v>4</v>
      </c>
      <c r="H56" s="79">
        <f t="shared" si="18"/>
        <v>120</v>
      </c>
      <c r="I56" s="53">
        <f t="shared" si="19"/>
        <v>54</v>
      </c>
      <c r="J56" s="70">
        <v>28</v>
      </c>
      <c r="K56" s="71"/>
      <c r="L56" s="71">
        <v>26</v>
      </c>
      <c r="M56" s="55">
        <f>H56-I56</f>
        <v>66</v>
      </c>
      <c r="N56" s="64"/>
      <c r="O56" s="49">
        <v>4</v>
      </c>
      <c r="P56" s="66">
        <v>2</v>
      </c>
      <c r="Q56" s="385"/>
      <c r="R56" s="49"/>
      <c r="S56" s="66"/>
    </row>
    <row r="57" spans="1:19" ht="15" customHeight="1" thickBot="1" x14ac:dyDescent="0.35">
      <c r="A57" s="98" t="s">
        <v>276</v>
      </c>
      <c r="B57" s="60" t="s">
        <v>152</v>
      </c>
      <c r="C57" s="61"/>
      <c r="D57" s="69" t="s">
        <v>23</v>
      </c>
      <c r="E57" s="62"/>
      <c r="F57" s="63"/>
      <c r="G57" s="43">
        <v>3</v>
      </c>
      <c r="H57" s="79">
        <f t="shared" si="18"/>
        <v>90</v>
      </c>
      <c r="I57" s="53">
        <f>SUM(J57+K57+L57)</f>
        <v>32</v>
      </c>
      <c r="J57" s="70">
        <v>16</v>
      </c>
      <c r="K57" s="71"/>
      <c r="L57" s="71">
        <v>16</v>
      </c>
      <c r="M57" s="55">
        <f>H57-I57</f>
        <v>58</v>
      </c>
      <c r="N57" s="64"/>
      <c r="O57" s="49"/>
      <c r="P57" s="65"/>
      <c r="Q57" s="64"/>
      <c r="R57" s="49"/>
      <c r="S57" s="66">
        <v>4</v>
      </c>
    </row>
    <row r="58" spans="1:19" s="198" customFormat="1" ht="15" customHeight="1" thickBot="1" x14ac:dyDescent="0.35">
      <c r="A58" s="721" t="s">
        <v>194</v>
      </c>
      <c r="B58" s="722"/>
      <c r="C58" s="722"/>
      <c r="D58" s="722"/>
      <c r="E58" s="722"/>
      <c r="F58" s="722"/>
      <c r="G58" s="347">
        <f>SUM(G24+G30+G35+G36+G37+G38+G39+G43+G49+G50+G51)</f>
        <v>58</v>
      </c>
      <c r="H58" s="518">
        <f>SUM(H24+H30+H35+H36+H37+H38+H39+H43+H49+H50+H51)</f>
        <v>1740</v>
      </c>
      <c r="I58" s="72"/>
      <c r="J58" s="72"/>
      <c r="K58" s="72"/>
      <c r="L58" s="72"/>
      <c r="M58" s="357"/>
      <c r="N58" s="114"/>
      <c r="O58" s="114"/>
      <c r="P58" s="292"/>
      <c r="Q58" s="113"/>
      <c r="R58" s="114"/>
      <c r="S58" s="291"/>
    </row>
    <row r="59" spans="1:19" s="198" customFormat="1" ht="15" customHeight="1" thickBot="1" x14ac:dyDescent="0.35">
      <c r="A59" s="690" t="s">
        <v>173</v>
      </c>
      <c r="B59" s="691"/>
      <c r="C59" s="691"/>
      <c r="D59" s="691"/>
      <c r="E59" s="691"/>
      <c r="F59" s="691"/>
      <c r="G59" s="43">
        <f>SUM(G22+G23+G25+G31+G32+G33+G34+G40+G44+G45+G46+G52+G53+G54+G55+G56+G57)</f>
        <v>73</v>
      </c>
      <c r="H59" s="75">
        <f t="shared" ref="H59:M59" si="22">SUM(H22+H23+H25+H31+H32+H33+H34+H40+H44+H45+H46+H52+H53+H54+H55+H56+H57)</f>
        <v>2190</v>
      </c>
      <c r="I59" s="68">
        <f t="shared" si="22"/>
        <v>1033</v>
      </c>
      <c r="J59" s="68">
        <f t="shared" si="22"/>
        <v>390</v>
      </c>
      <c r="K59" s="68">
        <f t="shared" si="22"/>
        <v>0</v>
      </c>
      <c r="L59" s="68">
        <f t="shared" si="22"/>
        <v>643</v>
      </c>
      <c r="M59" s="77">
        <f t="shared" si="22"/>
        <v>1157</v>
      </c>
      <c r="N59" s="367">
        <f t="shared" ref="N59:S59" si="23">SUM(N22:N57)</f>
        <v>19</v>
      </c>
      <c r="O59" s="76">
        <f t="shared" si="23"/>
        <v>8</v>
      </c>
      <c r="P59" s="76">
        <f t="shared" si="23"/>
        <v>12</v>
      </c>
      <c r="Q59" s="366">
        <f t="shared" si="23"/>
        <v>22</v>
      </c>
      <c r="R59" s="76">
        <f t="shared" si="23"/>
        <v>14</v>
      </c>
      <c r="S59" s="77">
        <f t="shared" si="23"/>
        <v>14</v>
      </c>
    </row>
    <row r="60" spans="1:19" s="198" customFormat="1" ht="15" customHeight="1" thickBot="1" x14ac:dyDescent="0.35">
      <c r="A60" s="690" t="s">
        <v>174</v>
      </c>
      <c r="B60" s="691"/>
      <c r="C60" s="691"/>
      <c r="D60" s="691"/>
      <c r="E60" s="691"/>
      <c r="F60" s="691"/>
      <c r="G60" s="43">
        <f>SUM(G58:G59)</f>
        <v>131</v>
      </c>
      <c r="H60" s="353">
        <f>SUM(H58:H59)</f>
        <v>3930</v>
      </c>
      <c r="I60" s="304"/>
      <c r="J60" s="304"/>
      <c r="K60" s="304"/>
      <c r="L60" s="304"/>
      <c r="M60" s="305"/>
      <c r="N60" s="114"/>
      <c r="O60" s="114"/>
      <c r="P60" s="292"/>
      <c r="Q60" s="113"/>
      <c r="R60" s="114"/>
      <c r="S60" s="291"/>
    </row>
    <row r="61" spans="1:19" ht="15" customHeight="1" thickBot="1" x14ac:dyDescent="0.35">
      <c r="A61" s="802" t="s">
        <v>57</v>
      </c>
      <c r="B61" s="803"/>
      <c r="C61" s="803"/>
      <c r="D61" s="803"/>
      <c r="E61" s="803"/>
      <c r="F61" s="803"/>
      <c r="G61" s="804"/>
      <c r="H61" s="804"/>
      <c r="I61" s="804"/>
      <c r="J61" s="804"/>
      <c r="K61" s="804"/>
      <c r="L61" s="804"/>
      <c r="M61" s="804"/>
      <c r="N61" s="804"/>
      <c r="O61" s="804"/>
      <c r="P61" s="804"/>
      <c r="Q61" s="804"/>
      <c r="R61" s="804"/>
      <c r="S61" s="805"/>
    </row>
    <row r="62" spans="1:19" ht="15" customHeight="1" thickBot="1" x14ac:dyDescent="0.35">
      <c r="A62" s="115" t="s">
        <v>58</v>
      </c>
      <c r="B62" s="363" t="s">
        <v>192</v>
      </c>
      <c r="C62" s="84"/>
      <c r="D62" s="85"/>
      <c r="E62" s="85"/>
      <c r="F62" s="116"/>
      <c r="G62" s="362">
        <v>4.5</v>
      </c>
      <c r="H62" s="348">
        <f>G62*30</f>
        <v>135</v>
      </c>
      <c r="I62" s="53"/>
      <c r="J62" s="70"/>
      <c r="K62" s="71"/>
      <c r="L62" s="71"/>
      <c r="M62" s="117"/>
      <c r="N62" s="118"/>
      <c r="O62" s="119"/>
      <c r="P62" s="120"/>
      <c r="Q62" s="121"/>
      <c r="R62" s="119"/>
      <c r="S62" s="122"/>
    </row>
    <row r="63" spans="1:19" s="308" customFormat="1" ht="15" customHeight="1" thickBot="1" x14ac:dyDescent="0.35">
      <c r="A63" s="115" t="s">
        <v>59</v>
      </c>
      <c r="B63" s="351" t="s">
        <v>203</v>
      </c>
      <c r="C63" s="61"/>
      <c r="D63" s="62"/>
      <c r="E63" s="62"/>
      <c r="F63" s="123"/>
      <c r="G63" s="347">
        <v>4.5</v>
      </c>
      <c r="H63" s="348">
        <f>G63*30</f>
        <v>135</v>
      </c>
      <c r="I63" s="53"/>
      <c r="J63" s="70"/>
      <c r="K63" s="71"/>
      <c r="L63" s="71"/>
      <c r="M63" s="117"/>
      <c r="N63" s="124"/>
      <c r="O63" s="125"/>
      <c r="P63" s="126"/>
      <c r="Q63" s="127"/>
      <c r="R63" s="125"/>
      <c r="S63" s="128"/>
    </row>
    <row r="64" spans="1:19" ht="15" customHeight="1" thickBot="1" x14ac:dyDescent="0.35">
      <c r="A64" s="115" t="s">
        <v>60</v>
      </c>
      <c r="B64" s="100" t="s">
        <v>61</v>
      </c>
      <c r="C64" s="101"/>
      <c r="D64" s="62" t="s">
        <v>21</v>
      </c>
      <c r="E64" s="62"/>
      <c r="F64" s="123"/>
      <c r="G64" s="43">
        <v>4.5</v>
      </c>
      <c r="H64" s="52">
        <f>G64*30</f>
        <v>135</v>
      </c>
      <c r="I64" s="53">
        <f t="shared" ref="I64" si="24">SUM(J64+K64+L64)</f>
        <v>90</v>
      </c>
      <c r="J64" s="70"/>
      <c r="K64" s="71"/>
      <c r="L64" s="71">
        <v>90</v>
      </c>
      <c r="M64" s="117">
        <f>H64-I64</f>
        <v>45</v>
      </c>
      <c r="N64" s="129"/>
      <c r="O64" s="130"/>
      <c r="P64" s="131"/>
      <c r="Q64" s="132"/>
      <c r="R64" s="130"/>
      <c r="S64" s="133"/>
    </row>
    <row r="65" spans="1:19" s="198" customFormat="1" ht="15" customHeight="1" thickBot="1" x14ac:dyDescent="0.35">
      <c r="A65" s="115" t="s">
        <v>62</v>
      </c>
      <c r="B65" s="60" t="s">
        <v>63</v>
      </c>
      <c r="C65" s="61"/>
      <c r="D65" s="62" t="s">
        <v>23</v>
      </c>
      <c r="E65" s="62"/>
      <c r="F65" s="123"/>
      <c r="G65" s="43">
        <v>6.5</v>
      </c>
      <c r="H65" s="52">
        <f>G65*30</f>
        <v>195</v>
      </c>
      <c r="I65" s="53">
        <f t="shared" ref="I65" si="25">SUM(J65+K65+L65)</f>
        <v>132</v>
      </c>
      <c r="J65" s="70"/>
      <c r="K65" s="71"/>
      <c r="L65" s="71">
        <v>132</v>
      </c>
      <c r="M65" s="117">
        <f>H65-I65</f>
        <v>63</v>
      </c>
      <c r="N65" s="124"/>
      <c r="O65" s="125"/>
      <c r="P65" s="126"/>
      <c r="Q65" s="127"/>
      <c r="R65" s="125"/>
      <c r="S65" s="128"/>
    </row>
    <row r="66" spans="1:19" ht="15" customHeight="1" thickBot="1" x14ac:dyDescent="0.35">
      <c r="A66" s="779" t="s">
        <v>195</v>
      </c>
      <c r="B66" s="780"/>
      <c r="C66" s="780"/>
      <c r="D66" s="780"/>
      <c r="E66" s="780"/>
      <c r="F66" s="780"/>
      <c r="G66" s="365">
        <f>SUM(G62,G63)</f>
        <v>9</v>
      </c>
      <c r="H66" s="417">
        <f>SUM(H62,H63)</f>
        <v>270</v>
      </c>
      <c r="I66" s="72"/>
      <c r="J66" s="72"/>
      <c r="K66" s="72"/>
      <c r="L66" s="72"/>
      <c r="M66" s="355"/>
      <c r="N66" s="356"/>
      <c r="O66" s="72"/>
      <c r="P66" s="355"/>
      <c r="Q66" s="356"/>
      <c r="R66" s="72"/>
      <c r="S66" s="357"/>
    </row>
    <row r="67" spans="1:19" ht="15" customHeight="1" thickBot="1" x14ac:dyDescent="0.35">
      <c r="A67" s="777" t="s">
        <v>171</v>
      </c>
      <c r="B67" s="778"/>
      <c r="C67" s="778"/>
      <c r="D67" s="778"/>
      <c r="E67" s="778"/>
      <c r="F67" s="778"/>
      <c r="G67" s="135">
        <f>SUM(G64,G65)</f>
        <v>11</v>
      </c>
      <c r="H67" s="75">
        <f t="shared" ref="H67:M67" si="26">SUM(H64,H65)</f>
        <v>330</v>
      </c>
      <c r="I67" s="68">
        <f t="shared" si="26"/>
        <v>222</v>
      </c>
      <c r="J67" s="68">
        <f t="shared" si="26"/>
        <v>0</v>
      </c>
      <c r="K67" s="68">
        <f t="shared" si="26"/>
        <v>0</v>
      </c>
      <c r="L67" s="68">
        <f t="shared" si="26"/>
        <v>222</v>
      </c>
      <c r="M67" s="77">
        <f t="shared" si="26"/>
        <v>108</v>
      </c>
      <c r="N67" s="78">
        <f t="shared" ref="N67:S67" si="27">SUM(N62:N65)</f>
        <v>0</v>
      </c>
      <c r="O67" s="68">
        <f t="shared" si="27"/>
        <v>0</v>
      </c>
      <c r="P67" s="76">
        <f t="shared" si="27"/>
        <v>0</v>
      </c>
      <c r="Q67" s="75">
        <f t="shared" si="27"/>
        <v>0</v>
      </c>
      <c r="R67" s="68">
        <f t="shared" si="27"/>
        <v>0</v>
      </c>
      <c r="S67" s="77">
        <f t="shared" si="27"/>
        <v>0</v>
      </c>
    </row>
    <row r="68" spans="1:19" s="308" customFormat="1" ht="15" customHeight="1" thickBot="1" x14ac:dyDescent="0.35">
      <c r="A68" s="777" t="s">
        <v>172</v>
      </c>
      <c r="B68" s="778"/>
      <c r="C68" s="778"/>
      <c r="D68" s="778"/>
      <c r="E68" s="778"/>
      <c r="F68" s="778"/>
      <c r="G68" s="135">
        <f>SUM(G66:G67)</f>
        <v>20</v>
      </c>
      <c r="H68" s="364">
        <f>SUM(H66:H67)</f>
        <v>600</v>
      </c>
      <c r="I68" s="304"/>
      <c r="J68" s="304"/>
      <c r="K68" s="304"/>
      <c r="L68" s="304"/>
      <c r="M68" s="359"/>
      <c r="N68" s="303"/>
      <c r="O68" s="304"/>
      <c r="P68" s="359"/>
      <c r="Q68" s="303"/>
      <c r="R68" s="304"/>
      <c r="S68" s="305"/>
    </row>
    <row r="69" spans="1:19" s="308" customFormat="1" ht="15" customHeight="1" thickBot="1" x14ac:dyDescent="0.35">
      <c r="A69" s="781" t="s">
        <v>142</v>
      </c>
      <c r="B69" s="782"/>
      <c r="C69" s="782"/>
      <c r="D69" s="782"/>
      <c r="E69" s="782"/>
      <c r="F69" s="782"/>
      <c r="G69" s="782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4"/>
    </row>
    <row r="70" spans="1:19" s="308" customFormat="1" ht="15" customHeight="1" thickBot="1" x14ac:dyDescent="0.35">
      <c r="A70" s="98" t="s">
        <v>64</v>
      </c>
      <c r="B70" s="136" t="s">
        <v>143</v>
      </c>
      <c r="C70" s="342" t="s">
        <v>23</v>
      </c>
      <c r="D70" s="137"/>
      <c r="E70" s="137"/>
      <c r="F70" s="138"/>
      <c r="G70" s="43">
        <v>3</v>
      </c>
      <c r="H70" s="52">
        <f>G70*30</f>
        <v>90</v>
      </c>
      <c r="I70" s="53">
        <f>SUM(J70+K70+L70)</f>
        <v>0</v>
      </c>
      <c r="J70" s="70"/>
      <c r="K70" s="71"/>
      <c r="L70" s="71"/>
      <c r="M70" s="117">
        <f>H70-I70</f>
        <v>90</v>
      </c>
      <c r="N70" s="45"/>
      <c r="O70" s="46"/>
      <c r="P70" s="139"/>
      <c r="Q70" s="140"/>
      <c r="R70" s="46"/>
      <c r="S70" s="139"/>
    </row>
    <row r="71" spans="1:19" ht="15" customHeight="1" thickBot="1" x14ac:dyDescent="0.35">
      <c r="A71" s="777" t="s">
        <v>65</v>
      </c>
      <c r="B71" s="778"/>
      <c r="C71" s="778"/>
      <c r="D71" s="778"/>
      <c r="E71" s="778"/>
      <c r="F71" s="778"/>
      <c r="G71" s="74">
        <f t="shared" ref="G71:S71" si="28">SUM(G70:G70)</f>
        <v>3</v>
      </c>
      <c r="H71" s="141">
        <f t="shared" si="28"/>
        <v>90</v>
      </c>
      <c r="I71" s="142">
        <f t="shared" si="28"/>
        <v>0</v>
      </c>
      <c r="J71" s="142">
        <f t="shared" si="28"/>
        <v>0</v>
      </c>
      <c r="K71" s="142">
        <f t="shared" si="28"/>
        <v>0</v>
      </c>
      <c r="L71" s="142">
        <f t="shared" si="28"/>
        <v>0</v>
      </c>
      <c r="M71" s="143">
        <f t="shared" si="28"/>
        <v>90</v>
      </c>
      <c r="N71" s="141">
        <f t="shared" si="28"/>
        <v>0</v>
      </c>
      <c r="O71" s="144">
        <f t="shared" si="28"/>
        <v>0</v>
      </c>
      <c r="P71" s="145">
        <f t="shared" si="28"/>
        <v>0</v>
      </c>
      <c r="Q71" s="144">
        <f t="shared" si="28"/>
        <v>0</v>
      </c>
      <c r="R71" s="144">
        <f t="shared" si="28"/>
        <v>0</v>
      </c>
      <c r="S71" s="145">
        <f t="shared" si="28"/>
        <v>0</v>
      </c>
    </row>
    <row r="72" spans="1:19" s="308" customFormat="1" ht="15" customHeight="1" thickBot="1" x14ac:dyDescent="0.4">
      <c r="A72" s="787" t="s">
        <v>196</v>
      </c>
      <c r="B72" s="788"/>
      <c r="C72" s="788"/>
      <c r="D72" s="788"/>
      <c r="E72" s="788"/>
      <c r="F72" s="788"/>
      <c r="G72" s="368">
        <f>SUM(G18,G58,G66)</f>
        <v>90</v>
      </c>
      <c r="H72" s="371">
        <f>SUM(H18,H58,H66)</f>
        <v>2700</v>
      </c>
      <c r="I72" s="372"/>
      <c r="J72" s="372"/>
      <c r="K72" s="372"/>
      <c r="L72" s="372"/>
      <c r="M72" s="373"/>
      <c r="N72" s="147"/>
      <c r="O72" s="148"/>
      <c r="P72" s="149"/>
      <c r="Q72" s="147"/>
      <c r="R72" s="148"/>
      <c r="S72" s="150"/>
    </row>
    <row r="73" spans="1:19" ht="15" customHeight="1" thickBot="1" x14ac:dyDescent="0.35">
      <c r="A73" s="785" t="s">
        <v>175</v>
      </c>
      <c r="B73" s="786"/>
      <c r="C73" s="786"/>
      <c r="D73" s="786"/>
      <c r="E73" s="786"/>
      <c r="F73" s="786"/>
      <c r="G73" s="146">
        <f t="shared" ref="G73:S73" si="29">SUM(G19,G59,G67,G71)</f>
        <v>90</v>
      </c>
      <c r="H73" s="147">
        <f t="shared" si="29"/>
        <v>2700</v>
      </c>
      <c r="I73" s="148">
        <f t="shared" si="29"/>
        <v>1291</v>
      </c>
      <c r="J73" s="148">
        <f t="shared" si="29"/>
        <v>408</v>
      </c>
      <c r="K73" s="148">
        <f t="shared" si="29"/>
        <v>0</v>
      </c>
      <c r="L73" s="148">
        <f t="shared" si="29"/>
        <v>883</v>
      </c>
      <c r="M73" s="150">
        <f t="shared" si="29"/>
        <v>1409</v>
      </c>
      <c r="N73" s="147">
        <f t="shared" si="29"/>
        <v>19</v>
      </c>
      <c r="O73" s="370">
        <f t="shared" si="29"/>
        <v>8</v>
      </c>
      <c r="P73" s="377">
        <f t="shared" si="29"/>
        <v>16</v>
      </c>
      <c r="Q73" s="147">
        <f t="shared" si="29"/>
        <v>22</v>
      </c>
      <c r="R73" s="370">
        <f t="shared" si="29"/>
        <v>14</v>
      </c>
      <c r="S73" s="376">
        <f t="shared" si="29"/>
        <v>14</v>
      </c>
    </row>
    <row r="74" spans="1:19" s="308" customFormat="1" ht="15" customHeight="1" thickBot="1" x14ac:dyDescent="0.35">
      <c r="A74" s="785" t="s">
        <v>176</v>
      </c>
      <c r="B74" s="786"/>
      <c r="C74" s="786"/>
      <c r="D74" s="786"/>
      <c r="E74" s="786"/>
      <c r="F74" s="786"/>
      <c r="G74" s="146">
        <f>SUM(G72:G73)</f>
        <v>180</v>
      </c>
      <c r="H74" s="369">
        <f>SUM(H72:H73)</f>
        <v>5400</v>
      </c>
      <c r="I74" s="374"/>
      <c r="J74" s="374"/>
      <c r="K74" s="374"/>
      <c r="L74" s="374"/>
      <c r="M74" s="375"/>
      <c r="N74" s="147"/>
      <c r="O74" s="148"/>
      <c r="P74" s="149"/>
      <c r="Q74" s="147"/>
      <c r="R74" s="148"/>
      <c r="S74" s="150"/>
    </row>
    <row r="75" spans="1:19" s="308" customFormat="1" ht="15" customHeight="1" thickBot="1" x14ac:dyDescent="0.35">
      <c r="A75" s="791" t="s">
        <v>66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793"/>
      <c r="O75" s="793"/>
      <c r="P75" s="793"/>
      <c r="Q75" s="793"/>
      <c r="R75" s="793"/>
      <c r="S75" s="794"/>
    </row>
    <row r="76" spans="1:19" ht="15" customHeight="1" thickBot="1" x14ac:dyDescent="0.35">
      <c r="A76" s="737" t="s">
        <v>67</v>
      </c>
      <c r="B76" s="738"/>
      <c r="C76" s="739"/>
      <c r="D76" s="739"/>
      <c r="E76" s="739"/>
      <c r="F76" s="739"/>
      <c r="G76" s="738"/>
      <c r="H76" s="739"/>
      <c r="I76" s="739"/>
      <c r="J76" s="739"/>
      <c r="K76" s="739"/>
      <c r="L76" s="739"/>
      <c r="M76" s="739"/>
      <c r="N76" s="739"/>
      <c r="O76" s="739"/>
      <c r="P76" s="739"/>
      <c r="Q76" s="739"/>
      <c r="R76" s="739"/>
      <c r="S76" s="740"/>
    </row>
    <row r="77" spans="1:19" s="308" customFormat="1" ht="15" customHeight="1" thickBot="1" x14ac:dyDescent="0.35">
      <c r="A77" s="741" t="s">
        <v>68</v>
      </c>
      <c r="B77" s="413" t="s">
        <v>206</v>
      </c>
      <c r="C77" s="745"/>
      <c r="D77" s="765"/>
      <c r="E77" s="765"/>
      <c r="F77" s="753"/>
      <c r="G77" s="757">
        <v>3</v>
      </c>
      <c r="H77" s="293">
        <f>G77*30</f>
        <v>90</v>
      </c>
      <c r="I77" s="294"/>
      <c r="J77" s="295"/>
      <c r="K77" s="295"/>
      <c r="L77" s="295"/>
      <c r="M77" s="296"/>
      <c r="N77" s="772"/>
      <c r="O77" s="761"/>
      <c r="P77" s="749"/>
      <c r="Q77" s="772"/>
      <c r="R77" s="761"/>
      <c r="S77" s="749"/>
    </row>
    <row r="78" spans="1:19" s="308" customFormat="1" ht="15" customHeight="1" thickBot="1" x14ac:dyDescent="0.35">
      <c r="A78" s="742"/>
      <c r="B78" s="413" t="s">
        <v>207</v>
      </c>
      <c r="C78" s="746"/>
      <c r="D78" s="767"/>
      <c r="E78" s="767"/>
      <c r="F78" s="754"/>
      <c r="G78" s="758"/>
      <c r="H78" s="160">
        <f>G77*30</f>
        <v>90</v>
      </c>
      <c r="I78" s="24"/>
      <c r="J78" s="408"/>
      <c r="K78" s="408"/>
      <c r="L78" s="408"/>
      <c r="M78" s="161"/>
      <c r="N78" s="774"/>
      <c r="O78" s="763"/>
      <c r="P78" s="750"/>
      <c r="Q78" s="774"/>
      <c r="R78" s="763"/>
      <c r="S78" s="750"/>
    </row>
    <row r="79" spans="1:19" ht="15" customHeight="1" thickBot="1" x14ac:dyDescent="0.35">
      <c r="A79" s="743"/>
      <c r="B79" s="413" t="s">
        <v>208</v>
      </c>
      <c r="C79" s="747"/>
      <c r="D79" s="795"/>
      <c r="E79" s="795"/>
      <c r="F79" s="755"/>
      <c r="G79" s="758"/>
      <c r="H79" s="160">
        <f>G77*30</f>
        <v>90</v>
      </c>
      <c r="I79" s="24"/>
      <c r="J79" s="408"/>
      <c r="K79" s="408"/>
      <c r="L79" s="408"/>
      <c r="M79" s="161"/>
      <c r="N79" s="776"/>
      <c r="O79" s="790"/>
      <c r="P79" s="751"/>
      <c r="Q79" s="776"/>
      <c r="R79" s="790"/>
      <c r="S79" s="751"/>
    </row>
    <row r="80" spans="1:19" ht="15" customHeight="1" thickBot="1" x14ac:dyDescent="0.35">
      <c r="A80" s="743"/>
      <c r="B80" s="413" t="s">
        <v>209</v>
      </c>
      <c r="C80" s="747"/>
      <c r="D80" s="795"/>
      <c r="E80" s="795"/>
      <c r="F80" s="755"/>
      <c r="G80" s="758"/>
      <c r="H80" s="160">
        <f>G77*30</f>
        <v>90</v>
      </c>
      <c r="I80" s="24"/>
      <c r="J80" s="408"/>
      <c r="K80" s="408"/>
      <c r="L80" s="408"/>
      <c r="M80" s="161"/>
      <c r="N80" s="776"/>
      <c r="O80" s="790"/>
      <c r="P80" s="751"/>
      <c r="Q80" s="776"/>
      <c r="R80" s="790"/>
      <c r="S80" s="751"/>
    </row>
    <row r="81" spans="1:19" ht="15" customHeight="1" thickBot="1" x14ac:dyDescent="0.35">
      <c r="A81" s="744"/>
      <c r="B81" s="413" t="s">
        <v>156</v>
      </c>
      <c r="C81" s="748"/>
      <c r="D81" s="768"/>
      <c r="E81" s="768"/>
      <c r="F81" s="756"/>
      <c r="G81" s="759"/>
      <c r="H81" s="171">
        <f>G77*30</f>
        <v>90</v>
      </c>
      <c r="I81" s="35"/>
      <c r="J81" s="172"/>
      <c r="K81" s="172"/>
      <c r="L81" s="172"/>
      <c r="M81" s="173"/>
      <c r="N81" s="775"/>
      <c r="O81" s="764"/>
      <c r="P81" s="752"/>
      <c r="Q81" s="775"/>
      <c r="R81" s="764"/>
      <c r="S81" s="752"/>
    </row>
    <row r="82" spans="1:19" ht="15" customHeight="1" thickBot="1" x14ac:dyDescent="0.35">
      <c r="A82" s="741" t="s">
        <v>69</v>
      </c>
      <c r="B82" s="413" t="s">
        <v>206</v>
      </c>
      <c r="C82" s="745"/>
      <c r="D82" s="765"/>
      <c r="E82" s="765"/>
      <c r="F82" s="753"/>
      <c r="G82" s="757">
        <v>3</v>
      </c>
      <c r="H82" s="293">
        <f>G82*30</f>
        <v>90</v>
      </c>
      <c r="I82" s="294"/>
      <c r="J82" s="295"/>
      <c r="K82" s="295"/>
      <c r="L82" s="295"/>
      <c r="M82" s="296"/>
      <c r="N82" s="772"/>
      <c r="O82" s="761"/>
      <c r="P82" s="749"/>
      <c r="Q82" s="772"/>
      <c r="R82" s="761"/>
      <c r="S82" s="749"/>
    </row>
    <row r="83" spans="1:19" s="308" customFormat="1" ht="15" customHeight="1" thickBot="1" x14ac:dyDescent="0.35">
      <c r="A83" s="770"/>
      <c r="B83" s="413" t="s">
        <v>210</v>
      </c>
      <c r="C83" s="771"/>
      <c r="D83" s="766"/>
      <c r="E83" s="766"/>
      <c r="F83" s="769"/>
      <c r="G83" s="758"/>
      <c r="H83" s="160">
        <f>G82*30</f>
        <v>90</v>
      </c>
      <c r="I83" s="24"/>
      <c r="J83" s="408"/>
      <c r="K83" s="408"/>
      <c r="L83" s="408"/>
      <c r="M83" s="161"/>
      <c r="N83" s="773"/>
      <c r="O83" s="762"/>
      <c r="P83" s="760"/>
      <c r="Q83" s="773"/>
      <c r="R83" s="762"/>
      <c r="S83" s="760"/>
    </row>
    <row r="84" spans="1:19" ht="15" customHeight="1" thickBot="1" x14ac:dyDescent="0.35">
      <c r="A84" s="770"/>
      <c r="B84" s="413" t="s">
        <v>211</v>
      </c>
      <c r="C84" s="771"/>
      <c r="D84" s="766"/>
      <c r="E84" s="766"/>
      <c r="F84" s="769"/>
      <c r="G84" s="758"/>
      <c r="H84" s="160">
        <f>G82*30</f>
        <v>90</v>
      </c>
      <c r="I84" s="24"/>
      <c r="J84" s="408"/>
      <c r="K84" s="408"/>
      <c r="L84" s="408"/>
      <c r="M84" s="161"/>
      <c r="N84" s="773"/>
      <c r="O84" s="762"/>
      <c r="P84" s="760"/>
      <c r="Q84" s="773"/>
      <c r="R84" s="762"/>
      <c r="S84" s="760"/>
    </row>
    <row r="85" spans="1:19" ht="15" customHeight="1" thickBot="1" x14ac:dyDescent="0.35">
      <c r="A85" s="742"/>
      <c r="B85" s="413" t="s">
        <v>212</v>
      </c>
      <c r="C85" s="746"/>
      <c r="D85" s="767"/>
      <c r="E85" s="767"/>
      <c r="F85" s="754"/>
      <c r="G85" s="758"/>
      <c r="H85" s="160">
        <f>G82*30</f>
        <v>90</v>
      </c>
      <c r="I85" s="24"/>
      <c r="J85" s="408"/>
      <c r="K85" s="408"/>
      <c r="L85" s="408"/>
      <c r="M85" s="161"/>
      <c r="N85" s="774"/>
      <c r="O85" s="763"/>
      <c r="P85" s="750"/>
      <c r="Q85" s="774"/>
      <c r="R85" s="763"/>
      <c r="S85" s="750"/>
    </row>
    <row r="86" spans="1:19" s="308" customFormat="1" ht="15" customHeight="1" thickBot="1" x14ac:dyDescent="0.35">
      <c r="A86" s="744"/>
      <c r="B86" s="413" t="s">
        <v>156</v>
      </c>
      <c r="C86" s="748"/>
      <c r="D86" s="768"/>
      <c r="E86" s="768"/>
      <c r="F86" s="756"/>
      <c r="G86" s="759"/>
      <c r="H86" s="297">
        <f>G82*30</f>
        <v>90</v>
      </c>
      <c r="I86" s="298"/>
      <c r="J86" s="409"/>
      <c r="K86" s="409"/>
      <c r="L86" s="409"/>
      <c r="M86" s="299"/>
      <c r="N86" s="775"/>
      <c r="O86" s="764"/>
      <c r="P86" s="752"/>
      <c r="Q86" s="775"/>
      <c r="R86" s="764"/>
      <c r="S86" s="752"/>
    </row>
    <row r="87" spans="1:19" s="308" customFormat="1" ht="15" customHeight="1" thickBot="1" x14ac:dyDescent="0.35">
      <c r="A87" s="741" t="s">
        <v>70</v>
      </c>
      <c r="B87" s="413" t="s">
        <v>206</v>
      </c>
      <c r="C87" s="745"/>
      <c r="D87" s="765"/>
      <c r="E87" s="765"/>
      <c r="F87" s="753"/>
      <c r="G87" s="757">
        <v>3</v>
      </c>
      <c r="H87" s="293">
        <f>G87*30</f>
        <v>90</v>
      </c>
      <c r="I87" s="294"/>
      <c r="J87" s="295"/>
      <c r="K87" s="295"/>
      <c r="L87" s="295"/>
      <c r="M87" s="296"/>
      <c r="N87" s="772"/>
      <c r="O87" s="761"/>
      <c r="P87" s="749"/>
      <c r="Q87" s="772"/>
      <c r="R87" s="761"/>
      <c r="S87" s="749"/>
    </row>
    <row r="88" spans="1:19" ht="15" customHeight="1" thickBot="1" x14ac:dyDescent="0.35">
      <c r="A88" s="770"/>
      <c r="B88" s="413" t="s">
        <v>213</v>
      </c>
      <c r="C88" s="771"/>
      <c r="D88" s="766"/>
      <c r="E88" s="766"/>
      <c r="F88" s="769"/>
      <c r="G88" s="758"/>
      <c r="H88" s="160">
        <f>G87*30</f>
        <v>90</v>
      </c>
      <c r="I88" s="24"/>
      <c r="J88" s="408"/>
      <c r="K88" s="408"/>
      <c r="L88" s="408"/>
      <c r="M88" s="161"/>
      <c r="N88" s="773"/>
      <c r="O88" s="762"/>
      <c r="P88" s="760"/>
      <c r="Q88" s="773"/>
      <c r="R88" s="762"/>
      <c r="S88" s="760"/>
    </row>
    <row r="89" spans="1:19" ht="15" customHeight="1" thickBot="1" x14ac:dyDescent="0.35">
      <c r="A89" s="770"/>
      <c r="B89" s="413" t="s">
        <v>214</v>
      </c>
      <c r="C89" s="771"/>
      <c r="D89" s="766"/>
      <c r="E89" s="766"/>
      <c r="F89" s="769"/>
      <c r="G89" s="758"/>
      <c r="H89" s="160">
        <f>G87*30</f>
        <v>90</v>
      </c>
      <c r="I89" s="24"/>
      <c r="J89" s="408"/>
      <c r="K89" s="408"/>
      <c r="L89" s="408"/>
      <c r="M89" s="161"/>
      <c r="N89" s="773"/>
      <c r="O89" s="762"/>
      <c r="P89" s="760"/>
      <c r="Q89" s="773"/>
      <c r="R89" s="762"/>
      <c r="S89" s="760"/>
    </row>
    <row r="90" spans="1:19" s="308" customFormat="1" ht="15" customHeight="1" thickBot="1" x14ac:dyDescent="0.35">
      <c r="A90" s="742"/>
      <c r="B90" s="413" t="s">
        <v>331</v>
      </c>
      <c r="C90" s="746"/>
      <c r="D90" s="767"/>
      <c r="E90" s="767"/>
      <c r="F90" s="754"/>
      <c r="G90" s="758"/>
      <c r="H90" s="160">
        <f>G87*30</f>
        <v>90</v>
      </c>
      <c r="I90" s="24"/>
      <c r="J90" s="408"/>
      <c r="K90" s="408"/>
      <c r="L90" s="408"/>
      <c r="M90" s="161"/>
      <c r="N90" s="774"/>
      <c r="O90" s="763"/>
      <c r="P90" s="750"/>
      <c r="Q90" s="774"/>
      <c r="R90" s="763"/>
      <c r="S90" s="750"/>
    </row>
    <row r="91" spans="1:19" ht="15" customHeight="1" thickBot="1" x14ac:dyDescent="0.35">
      <c r="A91" s="744"/>
      <c r="B91" s="413" t="s">
        <v>156</v>
      </c>
      <c r="C91" s="748"/>
      <c r="D91" s="768"/>
      <c r="E91" s="768"/>
      <c r="F91" s="756"/>
      <c r="G91" s="759"/>
      <c r="H91" s="171">
        <f>G87*30</f>
        <v>90</v>
      </c>
      <c r="I91" s="302">
        <f t="shared" ref="I91" si="30">SUM(J91+K91+L91)</f>
        <v>0</v>
      </c>
      <c r="J91" s="172"/>
      <c r="K91" s="172"/>
      <c r="L91" s="172"/>
      <c r="M91" s="173"/>
      <c r="N91" s="775"/>
      <c r="O91" s="764"/>
      <c r="P91" s="752"/>
      <c r="Q91" s="775"/>
      <c r="R91" s="764"/>
      <c r="S91" s="752"/>
    </row>
    <row r="92" spans="1:19" ht="15" customHeight="1" thickBot="1" x14ac:dyDescent="0.35">
      <c r="A92" s="721" t="s">
        <v>197</v>
      </c>
      <c r="B92" s="722"/>
      <c r="C92" s="722"/>
      <c r="D92" s="722"/>
      <c r="E92" s="722"/>
      <c r="F92" s="723"/>
      <c r="G92" s="347">
        <f>SUM(G77,G82,G87)</f>
        <v>9</v>
      </c>
      <c r="H92" s="386">
        <f>SUM(H77,H82,H87)</f>
        <v>270</v>
      </c>
      <c r="I92" s="142"/>
      <c r="J92" s="142"/>
      <c r="K92" s="142"/>
      <c r="L92" s="142"/>
      <c r="M92" s="143"/>
      <c r="N92" s="354"/>
      <c r="O92" s="72"/>
      <c r="P92" s="355"/>
      <c r="Q92" s="356"/>
      <c r="R92" s="72"/>
      <c r="S92" s="357"/>
    </row>
    <row r="93" spans="1:19" ht="15" customHeight="1" thickBot="1" x14ac:dyDescent="0.35">
      <c r="A93" s="690" t="s">
        <v>177</v>
      </c>
      <c r="B93" s="691"/>
      <c r="C93" s="778"/>
      <c r="D93" s="778"/>
      <c r="E93" s="778"/>
      <c r="F93" s="789"/>
      <c r="G93" s="43">
        <v>0</v>
      </c>
      <c r="H93" s="75">
        <v>0</v>
      </c>
      <c r="I93" s="68">
        <f t="shared" ref="I93:M93" si="31">SUM(I78,I83,I88)</f>
        <v>0</v>
      </c>
      <c r="J93" s="68">
        <f t="shared" si="31"/>
        <v>0</v>
      </c>
      <c r="K93" s="68">
        <f t="shared" si="31"/>
        <v>0</v>
      </c>
      <c r="L93" s="68">
        <f t="shared" si="31"/>
        <v>0</v>
      </c>
      <c r="M93" s="76">
        <f t="shared" si="31"/>
        <v>0</v>
      </c>
      <c r="N93" s="75">
        <f>SUM(N77:N91)</f>
        <v>0</v>
      </c>
      <c r="O93" s="68">
        <f t="shared" ref="O93:S93" si="32">SUM(O77:O91)</f>
        <v>0</v>
      </c>
      <c r="P93" s="76">
        <f t="shared" si="32"/>
        <v>0</v>
      </c>
      <c r="Q93" s="75">
        <f t="shared" si="32"/>
        <v>0</v>
      </c>
      <c r="R93" s="68">
        <f t="shared" si="32"/>
        <v>0</v>
      </c>
      <c r="S93" s="77">
        <f t="shared" si="32"/>
        <v>0</v>
      </c>
    </row>
    <row r="94" spans="1:19" s="308" customFormat="1" ht="15" customHeight="1" thickBot="1" x14ac:dyDescent="0.35">
      <c r="A94" s="690" t="s">
        <v>178</v>
      </c>
      <c r="B94" s="691"/>
      <c r="C94" s="691"/>
      <c r="D94" s="691"/>
      <c r="E94" s="691"/>
      <c r="F94" s="692"/>
      <c r="G94" s="43">
        <f>SUM(G92,G93)</f>
        <v>9</v>
      </c>
      <c r="H94" s="366">
        <f>SUM(H92,H93)</f>
        <v>270</v>
      </c>
      <c r="I94" s="304"/>
      <c r="J94" s="304"/>
      <c r="K94" s="304"/>
      <c r="L94" s="304"/>
      <c r="M94" s="305"/>
      <c r="N94" s="358"/>
      <c r="O94" s="304"/>
      <c r="P94" s="359"/>
      <c r="Q94" s="303"/>
      <c r="R94" s="304"/>
      <c r="S94" s="305"/>
    </row>
    <row r="95" spans="1:19" s="308" customFormat="1" ht="15" customHeight="1" thickBot="1" x14ac:dyDescent="0.35">
      <c r="A95" s="818" t="s">
        <v>71</v>
      </c>
      <c r="B95" s="738"/>
      <c r="C95" s="738"/>
      <c r="D95" s="738"/>
      <c r="E95" s="738"/>
      <c r="F95" s="738"/>
      <c r="G95" s="738"/>
      <c r="H95" s="819"/>
      <c r="I95" s="819"/>
      <c r="J95" s="819"/>
      <c r="K95" s="819"/>
      <c r="L95" s="819"/>
      <c r="M95" s="819"/>
      <c r="N95" s="820"/>
      <c r="O95" s="820"/>
      <c r="P95" s="820"/>
      <c r="Q95" s="820"/>
      <c r="R95" s="820"/>
      <c r="S95" s="821"/>
    </row>
    <row r="96" spans="1:19" ht="15" customHeight="1" thickBot="1" x14ac:dyDescent="0.35">
      <c r="A96" s="687" t="s">
        <v>72</v>
      </c>
      <c r="B96" s="517" t="s">
        <v>291</v>
      </c>
      <c r="C96" s="681"/>
      <c r="D96" s="683"/>
      <c r="E96" s="683"/>
      <c r="F96" s="685"/>
      <c r="G96" s="870">
        <v>5</v>
      </c>
      <c r="H96" s="873">
        <f t="shared" ref="H96" si="33">G96*30</f>
        <v>150</v>
      </c>
      <c r="I96" s="876"/>
      <c r="J96" s="711"/>
      <c r="K96" s="877"/>
      <c r="L96" s="877"/>
      <c r="M96" s="880"/>
      <c r="N96" s="883"/>
      <c r="O96" s="885"/>
      <c r="P96" s="887"/>
      <c r="Q96" s="883"/>
      <c r="R96" s="885"/>
      <c r="S96" s="887"/>
    </row>
    <row r="97" spans="1:19" ht="15" customHeight="1" thickBot="1" x14ac:dyDescent="0.35">
      <c r="A97" s="688"/>
      <c r="B97" s="517" t="s">
        <v>292</v>
      </c>
      <c r="C97" s="697"/>
      <c r="D97" s="699"/>
      <c r="E97" s="699"/>
      <c r="F97" s="701"/>
      <c r="G97" s="871"/>
      <c r="H97" s="874"/>
      <c r="I97" s="709"/>
      <c r="J97" s="712"/>
      <c r="K97" s="878"/>
      <c r="L97" s="878"/>
      <c r="M97" s="881"/>
      <c r="N97" s="673"/>
      <c r="O97" s="676"/>
      <c r="P97" s="679"/>
      <c r="Q97" s="673"/>
      <c r="R97" s="676"/>
      <c r="S97" s="679"/>
    </row>
    <row r="98" spans="1:19" ht="15" customHeight="1" thickBot="1" x14ac:dyDescent="0.35">
      <c r="A98" s="689"/>
      <c r="B98" s="517" t="s">
        <v>293</v>
      </c>
      <c r="C98" s="698"/>
      <c r="D98" s="700"/>
      <c r="E98" s="700"/>
      <c r="F98" s="702"/>
      <c r="G98" s="872"/>
      <c r="H98" s="875"/>
      <c r="I98" s="710"/>
      <c r="J98" s="713"/>
      <c r="K98" s="879"/>
      <c r="L98" s="879"/>
      <c r="M98" s="882"/>
      <c r="N98" s="884"/>
      <c r="O98" s="886"/>
      <c r="P98" s="888"/>
      <c r="Q98" s="884"/>
      <c r="R98" s="886"/>
      <c r="S98" s="888"/>
    </row>
    <row r="99" spans="1:19" s="198" customFormat="1" ht="15" customHeight="1" thickBot="1" x14ac:dyDescent="0.35">
      <c r="A99" s="687" t="s">
        <v>73</v>
      </c>
      <c r="B99" s="174" t="s">
        <v>277</v>
      </c>
      <c r="C99" s="889"/>
      <c r="D99" s="891" t="s">
        <v>20</v>
      </c>
      <c r="E99" s="891"/>
      <c r="F99" s="893"/>
      <c r="G99" s="703">
        <v>5</v>
      </c>
      <c r="H99" s="706">
        <f t="shared" ref="H99" si="34">G99*30</f>
        <v>150</v>
      </c>
      <c r="I99" s="876">
        <f t="shared" ref="I99" si="35">SUM(J99+K99+L99)</f>
        <v>72</v>
      </c>
      <c r="J99" s="711">
        <v>18</v>
      </c>
      <c r="K99" s="877"/>
      <c r="L99" s="877">
        <v>54</v>
      </c>
      <c r="M99" s="880">
        <f>H99-I99</f>
        <v>78</v>
      </c>
      <c r="N99" s="672"/>
      <c r="O99" s="675">
        <v>8</v>
      </c>
      <c r="P99" s="678"/>
      <c r="Q99" s="672"/>
      <c r="R99" s="675"/>
      <c r="S99" s="678"/>
    </row>
    <row r="100" spans="1:19" s="198" customFormat="1" ht="15" customHeight="1" thickBot="1" x14ac:dyDescent="0.35">
      <c r="A100" s="688"/>
      <c r="B100" s="174" t="s">
        <v>278</v>
      </c>
      <c r="C100" s="697"/>
      <c r="D100" s="699"/>
      <c r="E100" s="699"/>
      <c r="F100" s="701"/>
      <c r="G100" s="704"/>
      <c r="H100" s="707"/>
      <c r="I100" s="709"/>
      <c r="J100" s="712"/>
      <c r="K100" s="878"/>
      <c r="L100" s="878"/>
      <c r="M100" s="881"/>
      <c r="N100" s="673"/>
      <c r="O100" s="676"/>
      <c r="P100" s="679"/>
      <c r="Q100" s="673"/>
      <c r="R100" s="676"/>
      <c r="S100" s="679"/>
    </row>
    <row r="101" spans="1:19" s="198" customFormat="1" ht="15" customHeight="1" thickBot="1" x14ac:dyDescent="0.35">
      <c r="A101" s="689"/>
      <c r="B101" s="174" t="s">
        <v>279</v>
      </c>
      <c r="C101" s="890"/>
      <c r="D101" s="892"/>
      <c r="E101" s="892"/>
      <c r="F101" s="894"/>
      <c r="G101" s="705"/>
      <c r="H101" s="708"/>
      <c r="I101" s="710"/>
      <c r="J101" s="713"/>
      <c r="K101" s="879"/>
      <c r="L101" s="879"/>
      <c r="M101" s="882"/>
      <c r="N101" s="895"/>
      <c r="O101" s="896"/>
      <c r="P101" s="897"/>
      <c r="Q101" s="895"/>
      <c r="R101" s="896"/>
      <c r="S101" s="897"/>
    </row>
    <row r="102" spans="1:19" s="308" customFormat="1" ht="15" customHeight="1" thickBot="1" x14ac:dyDescent="0.35">
      <c r="A102" s="687" t="s">
        <v>74</v>
      </c>
      <c r="B102" s="517" t="s">
        <v>294</v>
      </c>
      <c r="C102" s="681"/>
      <c r="D102" s="683"/>
      <c r="E102" s="683"/>
      <c r="F102" s="685"/>
      <c r="G102" s="870">
        <v>5</v>
      </c>
      <c r="H102" s="873">
        <f t="shared" ref="H102" si="36">G102*30</f>
        <v>150</v>
      </c>
      <c r="I102" s="876"/>
      <c r="J102" s="711"/>
      <c r="K102" s="877"/>
      <c r="L102" s="877"/>
      <c r="M102" s="880"/>
      <c r="N102" s="883"/>
      <c r="O102" s="885"/>
      <c r="P102" s="898"/>
      <c r="Q102" s="883"/>
      <c r="R102" s="885"/>
      <c r="S102" s="887"/>
    </row>
    <row r="103" spans="1:19" ht="15" customHeight="1" thickBot="1" x14ac:dyDescent="0.35">
      <c r="A103" s="688"/>
      <c r="B103" s="517" t="s">
        <v>295</v>
      </c>
      <c r="C103" s="697"/>
      <c r="D103" s="699"/>
      <c r="E103" s="699"/>
      <c r="F103" s="701"/>
      <c r="G103" s="871"/>
      <c r="H103" s="874"/>
      <c r="I103" s="709"/>
      <c r="J103" s="712"/>
      <c r="K103" s="878"/>
      <c r="L103" s="878"/>
      <c r="M103" s="881"/>
      <c r="N103" s="673"/>
      <c r="O103" s="676"/>
      <c r="P103" s="899"/>
      <c r="Q103" s="673"/>
      <c r="R103" s="676"/>
      <c r="S103" s="679"/>
    </row>
    <row r="104" spans="1:19" ht="15" customHeight="1" thickBot="1" x14ac:dyDescent="0.35">
      <c r="A104" s="689"/>
      <c r="B104" s="517" t="s">
        <v>296</v>
      </c>
      <c r="C104" s="698"/>
      <c r="D104" s="700"/>
      <c r="E104" s="700"/>
      <c r="F104" s="702"/>
      <c r="G104" s="872"/>
      <c r="H104" s="875"/>
      <c r="I104" s="710"/>
      <c r="J104" s="713"/>
      <c r="K104" s="879"/>
      <c r="L104" s="879"/>
      <c r="M104" s="882"/>
      <c r="N104" s="884"/>
      <c r="O104" s="886"/>
      <c r="P104" s="900"/>
      <c r="Q104" s="884"/>
      <c r="R104" s="886"/>
      <c r="S104" s="888"/>
    </row>
    <row r="105" spans="1:19" s="308" customFormat="1" ht="15" customHeight="1" thickBot="1" x14ac:dyDescent="0.35">
      <c r="A105" s="687" t="s">
        <v>75</v>
      </c>
      <c r="B105" s="517" t="s">
        <v>297</v>
      </c>
      <c r="C105" s="681"/>
      <c r="D105" s="683"/>
      <c r="E105" s="683"/>
      <c r="F105" s="685"/>
      <c r="G105" s="870">
        <v>5</v>
      </c>
      <c r="H105" s="874">
        <f>G105*30</f>
        <v>150</v>
      </c>
      <c r="I105" s="709"/>
      <c r="J105" s="712"/>
      <c r="K105" s="878"/>
      <c r="L105" s="878"/>
      <c r="M105" s="881"/>
      <c r="N105" s="883"/>
      <c r="O105" s="885"/>
      <c r="P105" s="898"/>
      <c r="Q105" s="883"/>
      <c r="R105" s="885"/>
      <c r="S105" s="887"/>
    </row>
    <row r="106" spans="1:19" s="308" customFormat="1" ht="15" customHeight="1" thickBot="1" x14ac:dyDescent="0.35">
      <c r="A106" s="688"/>
      <c r="B106" s="517" t="s">
        <v>298</v>
      </c>
      <c r="C106" s="697"/>
      <c r="D106" s="699"/>
      <c r="E106" s="699"/>
      <c r="F106" s="701"/>
      <c r="G106" s="871"/>
      <c r="H106" s="874"/>
      <c r="I106" s="709"/>
      <c r="J106" s="712"/>
      <c r="K106" s="878"/>
      <c r="L106" s="878"/>
      <c r="M106" s="881"/>
      <c r="N106" s="673"/>
      <c r="O106" s="676"/>
      <c r="P106" s="899"/>
      <c r="Q106" s="673"/>
      <c r="R106" s="676"/>
      <c r="S106" s="679"/>
    </row>
    <row r="107" spans="1:19" s="198" customFormat="1" ht="15" customHeight="1" thickBot="1" x14ac:dyDescent="0.35">
      <c r="A107" s="688"/>
      <c r="B107" s="517" t="s">
        <v>352</v>
      </c>
      <c r="C107" s="697"/>
      <c r="D107" s="699"/>
      <c r="E107" s="699"/>
      <c r="F107" s="701"/>
      <c r="G107" s="871"/>
      <c r="H107" s="874"/>
      <c r="I107" s="709"/>
      <c r="J107" s="712"/>
      <c r="K107" s="878"/>
      <c r="L107" s="878"/>
      <c r="M107" s="881"/>
      <c r="N107" s="673"/>
      <c r="O107" s="676"/>
      <c r="P107" s="899"/>
      <c r="Q107" s="673"/>
      <c r="R107" s="676"/>
      <c r="S107" s="679"/>
    </row>
    <row r="108" spans="1:19" s="198" customFormat="1" ht="15" customHeight="1" thickBot="1" x14ac:dyDescent="0.35">
      <c r="A108" s="689"/>
      <c r="B108" s="517" t="s">
        <v>299</v>
      </c>
      <c r="C108" s="698"/>
      <c r="D108" s="700"/>
      <c r="E108" s="700"/>
      <c r="F108" s="702"/>
      <c r="G108" s="872"/>
      <c r="H108" s="875"/>
      <c r="I108" s="710"/>
      <c r="J108" s="713"/>
      <c r="K108" s="879"/>
      <c r="L108" s="879"/>
      <c r="M108" s="882"/>
      <c r="N108" s="884"/>
      <c r="O108" s="886"/>
      <c r="P108" s="900"/>
      <c r="Q108" s="884"/>
      <c r="R108" s="886"/>
      <c r="S108" s="888"/>
    </row>
    <row r="109" spans="1:19" s="198" customFormat="1" ht="15" customHeight="1" thickBot="1" x14ac:dyDescent="0.35">
      <c r="A109" s="687" t="s">
        <v>76</v>
      </c>
      <c r="B109" s="174" t="s">
        <v>280</v>
      </c>
      <c r="C109" s="681"/>
      <c r="D109" s="683" t="s">
        <v>20</v>
      </c>
      <c r="E109" s="683"/>
      <c r="F109" s="685"/>
      <c r="G109" s="703">
        <v>5</v>
      </c>
      <c r="H109" s="706">
        <f t="shared" ref="H109" si="37">G109*30</f>
        <v>150</v>
      </c>
      <c r="I109" s="709">
        <f t="shared" ref="I109" si="38">SUM(J109+K109+L109)</f>
        <v>72</v>
      </c>
      <c r="J109" s="711">
        <v>12</v>
      </c>
      <c r="K109" s="877"/>
      <c r="L109" s="877">
        <v>60</v>
      </c>
      <c r="M109" s="880">
        <f>H109-I109</f>
        <v>78</v>
      </c>
      <c r="N109" s="883"/>
      <c r="O109" s="885">
        <v>8</v>
      </c>
      <c r="P109" s="898"/>
      <c r="Q109" s="883"/>
      <c r="R109" s="885"/>
      <c r="S109" s="887"/>
    </row>
    <row r="110" spans="1:19" s="198" customFormat="1" ht="15" customHeight="1" thickBot="1" x14ac:dyDescent="0.35">
      <c r="A110" s="688"/>
      <c r="B110" s="174" t="s">
        <v>281</v>
      </c>
      <c r="C110" s="697"/>
      <c r="D110" s="699"/>
      <c r="E110" s="699"/>
      <c r="F110" s="701"/>
      <c r="G110" s="704"/>
      <c r="H110" s="707"/>
      <c r="I110" s="709"/>
      <c r="J110" s="712"/>
      <c r="K110" s="878"/>
      <c r="L110" s="878"/>
      <c r="M110" s="881"/>
      <c r="N110" s="673"/>
      <c r="O110" s="676"/>
      <c r="P110" s="899"/>
      <c r="Q110" s="673"/>
      <c r="R110" s="676"/>
      <c r="S110" s="679"/>
    </row>
    <row r="111" spans="1:19" s="198" customFormat="1" ht="15" customHeight="1" thickBot="1" x14ac:dyDescent="0.35">
      <c r="A111" s="689"/>
      <c r="B111" s="174" t="s">
        <v>343</v>
      </c>
      <c r="C111" s="698"/>
      <c r="D111" s="700"/>
      <c r="E111" s="700"/>
      <c r="F111" s="702"/>
      <c r="G111" s="705"/>
      <c r="H111" s="708"/>
      <c r="I111" s="710"/>
      <c r="J111" s="713"/>
      <c r="K111" s="879"/>
      <c r="L111" s="879"/>
      <c r="M111" s="882"/>
      <c r="N111" s="884"/>
      <c r="O111" s="886"/>
      <c r="P111" s="900"/>
      <c r="Q111" s="884"/>
      <c r="R111" s="886"/>
      <c r="S111" s="888"/>
    </row>
    <row r="112" spans="1:19" ht="15" customHeight="1" thickBot="1" x14ac:dyDescent="0.35">
      <c r="A112" s="687" t="s">
        <v>77</v>
      </c>
      <c r="B112" s="175" t="s">
        <v>261</v>
      </c>
      <c r="C112" s="681" t="s">
        <v>21</v>
      </c>
      <c r="D112" s="683"/>
      <c r="E112" s="683"/>
      <c r="F112" s="685"/>
      <c r="G112" s="703">
        <v>5</v>
      </c>
      <c r="H112" s="706">
        <f t="shared" ref="H112" si="39">G112*30</f>
        <v>150</v>
      </c>
      <c r="I112" s="876">
        <f t="shared" ref="I112" si="40">SUM(J112+K112+L112)</f>
        <v>54</v>
      </c>
      <c r="J112" s="711">
        <v>28</v>
      </c>
      <c r="K112" s="877"/>
      <c r="L112" s="877">
        <v>26</v>
      </c>
      <c r="M112" s="880">
        <f>H112-I112</f>
        <v>96</v>
      </c>
      <c r="N112" s="883"/>
      <c r="O112" s="885"/>
      <c r="P112" s="898">
        <v>6</v>
      </c>
      <c r="Q112" s="883"/>
      <c r="R112" s="885"/>
      <c r="S112" s="887"/>
    </row>
    <row r="113" spans="1:19" s="308" customFormat="1" ht="15" customHeight="1" thickBot="1" x14ac:dyDescent="0.35">
      <c r="A113" s="688"/>
      <c r="B113" s="176" t="s">
        <v>79</v>
      </c>
      <c r="C113" s="697"/>
      <c r="D113" s="699"/>
      <c r="E113" s="699"/>
      <c r="F113" s="701"/>
      <c r="G113" s="704"/>
      <c r="H113" s="707"/>
      <c r="I113" s="709"/>
      <c r="J113" s="712"/>
      <c r="K113" s="878"/>
      <c r="L113" s="878"/>
      <c r="M113" s="881"/>
      <c r="N113" s="673"/>
      <c r="O113" s="676"/>
      <c r="P113" s="899"/>
      <c r="Q113" s="673"/>
      <c r="R113" s="676"/>
      <c r="S113" s="679"/>
    </row>
    <row r="114" spans="1:19" ht="15" customHeight="1" thickBot="1" x14ac:dyDescent="0.35">
      <c r="A114" s="688"/>
      <c r="B114" s="175" t="s">
        <v>282</v>
      </c>
      <c r="C114" s="697"/>
      <c r="D114" s="699"/>
      <c r="E114" s="699"/>
      <c r="F114" s="701"/>
      <c r="G114" s="704"/>
      <c r="H114" s="707"/>
      <c r="I114" s="709"/>
      <c r="J114" s="712"/>
      <c r="K114" s="878"/>
      <c r="L114" s="878"/>
      <c r="M114" s="881"/>
      <c r="N114" s="673"/>
      <c r="O114" s="676"/>
      <c r="P114" s="899"/>
      <c r="Q114" s="673"/>
      <c r="R114" s="676"/>
      <c r="S114" s="679"/>
    </row>
    <row r="115" spans="1:19" s="198" customFormat="1" ht="15" customHeight="1" thickBot="1" x14ac:dyDescent="0.35">
      <c r="A115" s="689"/>
      <c r="B115" s="174" t="s">
        <v>345</v>
      </c>
      <c r="C115" s="698"/>
      <c r="D115" s="700"/>
      <c r="E115" s="700"/>
      <c r="F115" s="702"/>
      <c r="G115" s="705"/>
      <c r="H115" s="708"/>
      <c r="I115" s="710"/>
      <c r="J115" s="713"/>
      <c r="K115" s="879"/>
      <c r="L115" s="879"/>
      <c r="M115" s="882"/>
      <c r="N115" s="884"/>
      <c r="O115" s="886"/>
      <c r="P115" s="900"/>
      <c r="Q115" s="884"/>
      <c r="R115" s="886"/>
      <c r="S115" s="888"/>
    </row>
    <row r="116" spans="1:19" ht="15" customHeight="1" thickBot="1" x14ac:dyDescent="0.35">
      <c r="A116" s="687" t="s">
        <v>78</v>
      </c>
      <c r="B116" s="517" t="s">
        <v>283</v>
      </c>
      <c r="C116" s="681"/>
      <c r="D116" s="683"/>
      <c r="E116" s="683"/>
      <c r="F116" s="685"/>
      <c r="G116" s="870">
        <v>5</v>
      </c>
      <c r="H116" s="873">
        <f t="shared" ref="H116" si="41">G116*30</f>
        <v>150</v>
      </c>
      <c r="I116" s="876"/>
      <c r="J116" s="711"/>
      <c r="K116" s="877"/>
      <c r="L116" s="877"/>
      <c r="M116" s="880"/>
      <c r="N116" s="883"/>
      <c r="O116" s="885"/>
      <c r="P116" s="898"/>
      <c r="Q116" s="883"/>
      <c r="R116" s="885"/>
      <c r="S116" s="887"/>
    </row>
    <row r="117" spans="1:19" ht="15" customHeight="1" thickBot="1" x14ac:dyDescent="0.35">
      <c r="A117" s="688"/>
      <c r="B117" s="517" t="s">
        <v>284</v>
      </c>
      <c r="C117" s="697"/>
      <c r="D117" s="699"/>
      <c r="E117" s="699"/>
      <c r="F117" s="701"/>
      <c r="G117" s="871"/>
      <c r="H117" s="874"/>
      <c r="I117" s="709"/>
      <c r="J117" s="712"/>
      <c r="K117" s="878"/>
      <c r="L117" s="878"/>
      <c r="M117" s="881"/>
      <c r="N117" s="673"/>
      <c r="O117" s="676"/>
      <c r="P117" s="899"/>
      <c r="Q117" s="673"/>
      <c r="R117" s="676"/>
      <c r="S117" s="679"/>
    </row>
    <row r="118" spans="1:19" ht="15" customHeight="1" thickBot="1" x14ac:dyDescent="0.35">
      <c r="A118" s="689"/>
      <c r="B118" s="517" t="s">
        <v>285</v>
      </c>
      <c r="C118" s="901"/>
      <c r="D118" s="902"/>
      <c r="E118" s="902"/>
      <c r="F118" s="903"/>
      <c r="G118" s="871"/>
      <c r="H118" s="874"/>
      <c r="I118" s="709"/>
      <c r="J118" s="712"/>
      <c r="K118" s="878"/>
      <c r="L118" s="878"/>
      <c r="M118" s="881"/>
      <c r="N118" s="904"/>
      <c r="O118" s="905"/>
      <c r="P118" s="906"/>
      <c r="Q118" s="904"/>
      <c r="R118" s="905"/>
      <c r="S118" s="907"/>
    </row>
    <row r="119" spans="1:19" s="198" customFormat="1" ht="15" customHeight="1" thickBot="1" x14ac:dyDescent="0.35">
      <c r="A119" s="687" t="s">
        <v>80</v>
      </c>
      <c r="B119" s="174" t="s">
        <v>347</v>
      </c>
      <c r="C119" s="681"/>
      <c r="D119" s="683"/>
      <c r="E119" s="683"/>
      <c r="F119" s="685"/>
      <c r="G119" s="911">
        <f>SUM(G123:G124)</f>
        <v>6</v>
      </c>
      <c r="H119" s="913">
        <f t="shared" ref="H119" si="42">G119*30</f>
        <v>180</v>
      </c>
      <c r="I119" s="915">
        <f t="shared" ref="I119" si="43">SUM(J119+K119+L119)</f>
        <v>60</v>
      </c>
      <c r="J119" s="917">
        <f>SUM(J123:J124)</f>
        <v>30</v>
      </c>
      <c r="K119" s="693"/>
      <c r="L119" s="693">
        <f>SUM(L123:L124)</f>
        <v>30</v>
      </c>
      <c r="M119" s="695">
        <f>H119-I119</f>
        <v>120</v>
      </c>
      <c r="N119" s="672"/>
      <c r="O119" s="675"/>
      <c r="P119" s="678"/>
      <c r="Q119" s="883"/>
      <c r="R119" s="885"/>
      <c r="S119" s="887"/>
    </row>
    <row r="120" spans="1:19" s="198" customFormat="1" ht="15" customHeight="1" thickBot="1" x14ac:dyDescent="0.35">
      <c r="A120" s="688"/>
      <c r="B120" s="174" t="s">
        <v>286</v>
      </c>
      <c r="C120" s="682"/>
      <c r="D120" s="684"/>
      <c r="E120" s="684"/>
      <c r="F120" s="686"/>
      <c r="G120" s="912"/>
      <c r="H120" s="914"/>
      <c r="I120" s="916"/>
      <c r="J120" s="918"/>
      <c r="K120" s="694"/>
      <c r="L120" s="694"/>
      <c r="M120" s="696"/>
      <c r="N120" s="673"/>
      <c r="O120" s="676"/>
      <c r="P120" s="679"/>
      <c r="Q120" s="908"/>
      <c r="R120" s="909"/>
      <c r="S120" s="910"/>
    </row>
    <row r="121" spans="1:19" s="198" customFormat="1" ht="15" customHeight="1" thickBot="1" x14ac:dyDescent="0.35">
      <c r="A121" s="688"/>
      <c r="B121" s="174" t="s">
        <v>287</v>
      </c>
      <c r="C121" s="682"/>
      <c r="D121" s="684"/>
      <c r="E121" s="684"/>
      <c r="F121" s="686"/>
      <c r="G121" s="912"/>
      <c r="H121" s="914"/>
      <c r="I121" s="916"/>
      <c r="J121" s="918"/>
      <c r="K121" s="694"/>
      <c r="L121" s="694"/>
      <c r="M121" s="696"/>
      <c r="N121" s="673"/>
      <c r="O121" s="676"/>
      <c r="P121" s="679"/>
      <c r="Q121" s="908"/>
      <c r="R121" s="909"/>
      <c r="S121" s="910"/>
    </row>
    <row r="122" spans="1:19" s="198" customFormat="1" ht="15" customHeight="1" thickBot="1" x14ac:dyDescent="0.35">
      <c r="A122" s="688"/>
      <c r="B122" s="174" t="s">
        <v>348</v>
      </c>
      <c r="C122" s="682"/>
      <c r="D122" s="684"/>
      <c r="E122" s="684"/>
      <c r="F122" s="686"/>
      <c r="G122" s="912"/>
      <c r="H122" s="914"/>
      <c r="I122" s="916"/>
      <c r="J122" s="918"/>
      <c r="K122" s="694"/>
      <c r="L122" s="694"/>
      <c r="M122" s="696"/>
      <c r="N122" s="674"/>
      <c r="O122" s="677"/>
      <c r="P122" s="680"/>
      <c r="Q122" s="908"/>
      <c r="R122" s="909"/>
      <c r="S122" s="910"/>
    </row>
    <row r="123" spans="1:19" s="308" customFormat="1" ht="15" customHeight="1" thickBot="1" x14ac:dyDescent="0.35">
      <c r="A123" s="688"/>
      <c r="B123" s="527" t="s">
        <v>308</v>
      </c>
      <c r="C123" s="545"/>
      <c r="D123" s="544"/>
      <c r="E123" s="544"/>
      <c r="F123" s="546"/>
      <c r="G123" s="542">
        <v>1</v>
      </c>
      <c r="H123" s="541">
        <f>G123*30</f>
        <v>30</v>
      </c>
      <c r="I123" s="532"/>
      <c r="J123" s="531"/>
      <c r="K123" s="533"/>
      <c r="L123" s="533"/>
      <c r="M123" s="538"/>
      <c r="N123" s="537"/>
      <c r="O123" s="534"/>
      <c r="P123" s="539"/>
      <c r="Q123" s="540"/>
      <c r="R123" s="534"/>
      <c r="S123" s="536"/>
    </row>
    <row r="124" spans="1:19" s="308" customFormat="1" ht="15" customHeight="1" thickBot="1" x14ac:dyDescent="0.35">
      <c r="A124" s="689"/>
      <c r="B124" s="528" t="s">
        <v>309</v>
      </c>
      <c r="C124" s="487">
        <v>1</v>
      </c>
      <c r="D124" s="529"/>
      <c r="E124" s="529"/>
      <c r="F124" s="530"/>
      <c r="G124" s="543">
        <v>5</v>
      </c>
      <c r="H124" s="171">
        <f t="shared" ref="H124" si="44">G124*30</f>
        <v>150</v>
      </c>
      <c r="I124" s="35">
        <f t="shared" ref="I124" si="45">SUM(J124+K124+L124)</f>
        <v>60</v>
      </c>
      <c r="J124" s="172">
        <v>30</v>
      </c>
      <c r="K124" s="172"/>
      <c r="L124" s="172">
        <v>30</v>
      </c>
      <c r="M124" s="173">
        <f t="shared" ref="M124" si="46">H124-I124</f>
        <v>90</v>
      </c>
      <c r="N124" s="535">
        <v>4</v>
      </c>
      <c r="O124" s="486"/>
      <c r="P124" s="484"/>
      <c r="Q124" s="485"/>
      <c r="R124" s="486"/>
      <c r="S124" s="483"/>
    </row>
    <row r="125" spans="1:19" s="198" customFormat="1" ht="15" customHeight="1" thickBot="1" x14ac:dyDescent="0.35">
      <c r="A125" s="687" t="s">
        <v>154</v>
      </c>
      <c r="B125" s="174" t="s">
        <v>288</v>
      </c>
      <c r="C125" s="697"/>
      <c r="D125" s="699" t="s">
        <v>22</v>
      </c>
      <c r="E125" s="699"/>
      <c r="F125" s="701"/>
      <c r="G125" s="704">
        <v>5</v>
      </c>
      <c r="H125" s="707">
        <f t="shared" ref="H125" si="47">G125*30</f>
        <v>150</v>
      </c>
      <c r="I125" s="709">
        <f t="shared" ref="I125" si="48">SUM(J125+K125+L125)</f>
        <v>72</v>
      </c>
      <c r="J125" s="712">
        <v>12</v>
      </c>
      <c r="K125" s="878"/>
      <c r="L125" s="878">
        <v>60</v>
      </c>
      <c r="M125" s="881">
        <f>H125-I125</f>
        <v>78</v>
      </c>
      <c r="N125" s="673"/>
      <c r="O125" s="676"/>
      <c r="P125" s="679"/>
      <c r="Q125" s="673"/>
      <c r="R125" s="676">
        <v>8</v>
      </c>
      <c r="S125" s="679"/>
    </row>
    <row r="126" spans="1:19" s="198" customFormat="1" ht="15" customHeight="1" thickBot="1" x14ac:dyDescent="0.35">
      <c r="A126" s="688"/>
      <c r="B126" s="174" t="s">
        <v>217</v>
      </c>
      <c r="C126" s="697"/>
      <c r="D126" s="699"/>
      <c r="E126" s="699"/>
      <c r="F126" s="701"/>
      <c r="G126" s="704"/>
      <c r="H126" s="707"/>
      <c r="I126" s="709"/>
      <c r="J126" s="712"/>
      <c r="K126" s="878"/>
      <c r="L126" s="878"/>
      <c r="M126" s="881"/>
      <c r="N126" s="673"/>
      <c r="O126" s="676"/>
      <c r="P126" s="679"/>
      <c r="Q126" s="673"/>
      <c r="R126" s="676"/>
      <c r="S126" s="679"/>
    </row>
    <row r="127" spans="1:19" s="198" customFormat="1" ht="15" customHeight="1" thickBot="1" x14ac:dyDescent="0.35">
      <c r="A127" s="689"/>
      <c r="B127" s="174" t="s">
        <v>289</v>
      </c>
      <c r="C127" s="890"/>
      <c r="D127" s="892"/>
      <c r="E127" s="892"/>
      <c r="F127" s="894"/>
      <c r="G127" s="705"/>
      <c r="H127" s="708"/>
      <c r="I127" s="710"/>
      <c r="J127" s="713"/>
      <c r="K127" s="879"/>
      <c r="L127" s="879"/>
      <c r="M127" s="882"/>
      <c r="N127" s="895"/>
      <c r="O127" s="896"/>
      <c r="P127" s="897"/>
      <c r="Q127" s="895"/>
      <c r="R127" s="896"/>
      <c r="S127" s="897"/>
    </row>
    <row r="128" spans="1:19" s="198" customFormat="1" ht="15" customHeight="1" thickBot="1" x14ac:dyDescent="0.35">
      <c r="A128" s="687" t="s">
        <v>155</v>
      </c>
      <c r="B128" s="174" t="s">
        <v>350</v>
      </c>
      <c r="C128" s="681"/>
      <c r="D128" s="683" t="s">
        <v>23</v>
      </c>
      <c r="E128" s="683"/>
      <c r="F128" s="685"/>
      <c r="G128" s="703">
        <v>5</v>
      </c>
      <c r="H128" s="706">
        <f t="shared" ref="H128" si="49">G128*30</f>
        <v>150</v>
      </c>
      <c r="I128" s="709">
        <f t="shared" ref="I128" si="50">SUM(J128+K128+L128)</f>
        <v>64</v>
      </c>
      <c r="J128" s="711">
        <v>32</v>
      </c>
      <c r="K128" s="877"/>
      <c r="L128" s="877">
        <v>32</v>
      </c>
      <c r="M128" s="880">
        <f>H128-I128</f>
        <v>86</v>
      </c>
      <c r="N128" s="883"/>
      <c r="O128" s="885"/>
      <c r="P128" s="898"/>
      <c r="Q128" s="883"/>
      <c r="R128" s="885"/>
      <c r="S128" s="887">
        <v>8</v>
      </c>
    </row>
    <row r="129" spans="1:19" s="198" customFormat="1" ht="15" customHeight="1" thickBot="1" x14ac:dyDescent="0.35">
      <c r="A129" s="688"/>
      <c r="B129" s="174" t="s">
        <v>216</v>
      </c>
      <c r="C129" s="697"/>
      <c r="D129" s="699"/>
      <c r="E129" s="699"/>
      <c r="F129" s="701"/>
      <c r="G129" s="704"/>
      <c r="H129" s="707"/>
      <c r="I129" s="709"/>
      <c r="J129" s="712"/>
      <c r="K129" s="878"/>
      <c r="L129" s="878"/>
      <c r="M129" s="881"/>
      <c r="N129" s="673"/>
      <c r="O129" s="676"/>
      <c r="P129" s="899"/>
      <c r="Q129" s="673"/>
      <c r="R129" s="676"/>
      <c r="S129" s="679"/>
    </row>
    <row r="130" spans="1:19" s="198" customFormat="1" ht="15" customHeight="1" thickBot="1" x14ac:dyDescent="0.35">
      <c r="A130" s="689"/>
      <c r="B130" s="174" t="s">
        <v>290</v>
      </c>
      <c r="C130" s="698"/>
      <c r="D130" s="700"/>
      <c r="E130" s="700"/>
      <c r="F130" s="702"/>
      <c r="G130" s="705"/>
      <c r="H130" s="708"/>
      <c r="I130" s="710"/>
      <c r="J130" s="713"/>
      <c r="K130" s="879"/>
      <c r="L130" s="879"/>
      <c r="M130" s="882"/>
      <c r="N130" s="884"/>
      <c r="O130" s="886"/>
      <c r="P130" s="900"/>
      <c r="Q130" s="884"/>
      <c r="R130" s="886"/>
      <c r="S130" s="888"/>
    </row>
    <row r="131" spans="1:19" ht="15" customHeight="1" thickBot="1" x14ac:dyDescent="0.35">
      <c r="A131" s="721" t="s">
        <v>198</v>
      </c>
      <c r="B131" s="722"/>
      <c r="C131" s="722"/>
      <c r="D131" s="722"/>
      <c r="E131" s="722"/>
      <c r="F131" s="723"/>
      <c r="G131" s="347">
        <f>SUM(G96+G102+G105+G116+G123)</f>
        <v>21</v>
      </c>
      <c r="H131" s="518">
        <f>SUM(H96+H102+H105+H116+H123)</f>
        <v>630</v>
      </c>
      <c r="I131" s="72"/>
      <c r="J131" s="72"/>
      <c r="K131" s="72"/>
      <c r="L131" s="72"/>
      <c r="M131" s="357"/>
      <c r="N131" s="114"/>
      <c r="O131" s="424"/>
      <c r="P131" s="425"/>
      <c r="Q131" s="113"/>
      <c r="R131" s="424"/>
      <c r="S131" s="426"/>
    </row>
    <row r="132" spans="1:19" ht="15" customHeight="1" thickBot="1" x14ac:dyDescent="0.35">
      <c r="A132" s="690" t="s">
        <v>180</v>
      </c>
      <c r="B132" s="691"/>
      <c r="C132" s="691"/>
      <c r="D132" s="691"/>
      <c r="E132" s="691"/>
      <c r="F132" s="692"/>
      <c r="G132" s="43">
        <f>SUM(G99+G109+G112+G124+G125+G128)</f>
        <v>30</v>
      </c>
      <c r="H132" s="75">
        <f t="shared" ref="H132:M132" si="51">SUM(H99+H109+H112+H124+H125+H128)</f>
        <v>900</v>
      </c>
      <c r="I132" s="68">
        <f t="shared" si="51"/>
        <v>394</v>
      </c>
      <c r="J132" s="68">
        <f t="shared" si="51"/>
        <v>132</v>
      </c>
      <c r="K132" s="68">
        <f t="shared" si="51"/>
        <v>0</v>
      </c>
      <c r="L132" s="68">
        <f t="shared" si="51"/>
        <v>262</v>
      </c>
      <c r="M132" s="77">
        <f t="shared" si="51"/>
        <v>506</v>
      </c>
      <c r="N132" s="367">
        <f t="shared" ref="N132:S132" si="52">SUM(N96:N131)</f>
        <v>4</v>
      </c>
      <c r="O132" s="76">
        <f t="shared" si="52"/>
        <v>16</v>
      </c>
      <c r="P132" s="76">
        <f t="shared" si="52"/>
        <v>6</v>
      </c>
      <c r="Q132" s="366">
        <f t="shared" si="52"/>
        <v>0</v>
      </c>
      <c r="R132" s="76">
        <f t="shared" si="52"/>
        <v>8</v>
      </c>
      <c r="S132" s="77">
        <f t="shared" si="52"/>
        <v>8</v>
      </c>
    </row>
    <row r="133" spans="1:19" ht="15" customHeight="1" thickBot="1" x14ac:dyDescent="0.35">
      <c r="A133" s="690" t="s">
        <v>181</v>
      </c>
      <c r="B133" s="691"/>
      <c r="C133" s="691"/>
      <c r="D133" s="691"/>
      <c r="E133" s="691"/>
      <c r="F133" s="692"/>
      <c r="G133" s="43">
        <f>SUM(G131:G132)</f>
        <v>51</v>
      </c>
      <c r="H133" s="414">
        <f>SUM(H131:H132)</f>
        <v>1530</v>
      </c>
      <c r="I133" s="142"/>
      <c r="J133" s="142"/>
      <c r="K133" s="142"/>
      <c r="L133" s="142"/>
      <c r="M133" s="143"/>
      <c r="N133" s="177"/>
      <c r="O133" s="178"/>
      <c r="P133" s="179"/>
      <c r="Q133" s="180"/>
      <c r="R133" s="178"/>
      <c r="S133" s="181"/>
    </row>
    <row r="134" spans="1:19" ht="15" customHeight="1" thickBot="1" x14ac:dyDescent="0.35">
      <c r="A134" s="822" t="s">
        <v>199</v>
      </c>
      <c r="B134" s="823"/>
      <c r="C134" s="823"/>
      <c r="D134" s="823"/>
      <c r="E134" s="823"/>
      <c r="F134" s="824"/>
      <c r="G134" s="388">
        <f>SUM(G92,G131)</f>
        <v>30</v>
      </c>
      <c r="H134" s="389">
        <f>SUM(H92,H131)</f>
        <v>900</v>
      </c>
      <c r="I134" s="390"/>
      <c r="J134" s="390"/>
      <c r="K134" s="390"/>
      <c r="L134" s="390"/>
      <c r="M134" s="391"/>
      <c r="N134" s="387"/>
      <c r="O134" s="186"/>
      <c r="P134" s="187"/>
      <c r="Q134" s="185"/>
      <c r="R134" s="186"/>
      <c r="S134" s="188"/>
    </row>
    <row r="135" spans="1:19" ht="15" customHeight="1" thickBot="1" x14ac:dyDescent="0.35">
      <c r="A135" s="714" t="s">
        <v>182</v>
      </c>
      <c r="B135" s="715"/>
      <c r="C135" s="715"/>
      <c r="D135" s="715"/>
      <c r="E135" s="715"/>
      <c r="F135" s="716"/>
      <c r="G135" s="404">
        <f>SUM(G93,G132)</f>
        <v>30</v>
      </c>
      <c r="H135" s="189">
        <f>SUM(H93,H132)</f>
        <v>900</v>
      </c>
      <c r="I135" s="190">
        <f t="shared" ref="I135:S135" si="53">SUM(I93,I132)</f>
        <v>394</v>
      </c>
      <c r="J135" s="190">
        <f t="shared" si="53"/>
        <v>132</v>
      </c>
      <c r="K135" s="190">
        <f t="shared" si="53"/>
        <v>0</v>
      </c>
      <c r="L135" s="190">
        <f t="shared" si="53"/>
        <v>262</v>
      </c>
      <c r="M135" s="191">
        <f t="shared" si="53"/>
        <v>506</v>
      </c>
      <c r="N135" s="189">
        <f t="shared" si="53"/>
        <v>4</v>
      </c>
      <c r="O135" s="190">
        <f t="shared" si="53"/>
        <v>16</v>
      </c>
      <c r="P135" s="191">
        <f t="shared" si="53"/>
        <v>6</v>
      </c>
      <c r="Q135" s="189">
        <f t="shared" si="53"/>
        <v>0</v>
      </c>
      <c r="R135" s="190">
        <f t="shared" si="53"/>
        <v>8</v>
      </c>
      <c r="S135" s="192">
        <f t="shared" si="53"/>
        <v>8</v>
      </c>
    </row>
    <row r="136" spans="1:19" ht="15" customHeight="1" thickBot="1" x14ac:dyDescent="0.35">
      <c r="A136" s="714" t="s">
        <v>183</v>
      </c>
      <c r="B136" s="715"/>
      <c r="C136" s="715"/>
      <c r="D136" s="715"/>
      <c r="E136" s="715"/>
      <c r="F136" s="716"/>
      <c r="G136" s="404">
        <f>SUM(G134:G135)</f>
        <v>60</v>
      </c>
      <c r="H136" s="393">
        <f>SUM(H134:H135)</f>
        <v>1800</v>
      </c>
      <c r="I136" s="183"/>
      <c r="J136" s="183"/>
      <c r="K136" s="183"/>
      <c r="L136" s="183"/>
      <c r="M136" s="184"/>
      <c r="N136" s="182"/>
      <c r="O136" s="183"/>
      <c r="P136" s="184"/>
      <c r="Q136" s="182"/>
      <c r="R136" s="183"/>
      <c r="S136" s="392"/>
    </row>
    <row r="137" spans="1:19" ht="15" customHeight="1" thickBot="1" x14ac:dyDescent="0.35">
      <c r="A137" s="825" t="s">
        <v>200</v>
      </c>
      <c r="B137" s="825"/>
      <c r="C137" s="825"/>
      <c r="D137" s="825"/>
      <c r="E137" s="825"/>
      <c r="F137" s="825"/>
      <c r="G137" s="388">
        <f>SUM(G72,G134)</f>
        <v>120</v>
      </c>
      <c r="H137" s="394">
        <f>SUM(H72,H134)</f>
        <v>3600</v>
      </c>
      <c r="I137" s="186"/>
      <c r="J137" s="186"/>
      <c r="K137" s="186"/>
      <c r="L137" s="186"/>
      <c r="M137" s="187"/>
      <c r="N137" s="185"/>
      <c r="O137" s="186"/>
      <c r="P137" s="187"/>
      <c r="Q137" s="185"/>
      <c r="R137" s="186"/>
      <c r="S137" s="188"/>
    </row>
    <row r="138" spans="1:19" ht="15" customHeight="1" thickBot="1" x14ac:dyDescent="0.35">
      <c r="A138" s="717" t="s">
        <v>184</v>
      </c>
      <c r="B138" s="717"/>
      <c r="C138" s="717"/>
      <c r="D138" s="717"/>
      <c r="E138" s="717"/>
      <c r="F138" s="717"/>
      <c r="G138" s="404">
        <f>SUM(G73,G135)</f>
        <v>120</v>
      </c>
      <c r="H138" s="189">
        <f>SUM(H73,H135)</f>
        <v>3600</v>
      </c>
      <c r="I138" s="190">
        <f t="shared" ref="I138:S138" si="54">SUM(I73,I135)</f>
        <v>1685</v>
      </c>
      <c r="J138" s="190">
        <f t="shared" si="54"/>
        <v>540</v>
      </c>
      <c r="K138" s="190">
        <f t="shared" si="54"/>
        <v>0</v>
      </c>
      <c r="L138" s="190">
        <f t="shared" si="54"/>
        <v>1145</v>
      </c>
      <c r="M138" s="191">
        <f t="shared" si="54"/>
        <v>1915</v>
      </c>
      <c r="N138" s="189">
        <f t="shared" si="54"/>
        <v>23</v>
      </c>
      <c r="O138" s="190">
        <f t="shared" si="54"/>
        <v>24</v>
      </c>
      <c r="P138" s="191">
        <f t="shared" si="54"/>
        <v>22</v>
      </c>
      <c r="Q138" s="189">
        <f t="shared" si="54"/>
        <v>22</v>
      </c>
      <c r="R138" s="190">
        <f t="shared" si="54"/>
        <v>22</v>
      </c>
      <c r="S138" s="192">
        <f t="shared" si="54"/>
        <v>22</v>
      </c>
    </row>
    <row r="139" spans="1:19" ht="15" customHeight="1" thickBot="1" x14ac:dyDescent="0.35">
      <c r="A139" s="717" t="s">
        <v>185</v>
      </c>
      <c r="B139" s="717"/>
      <c r="C139" s="717"/>
      <c r="D139" s="717"/>
      <c r="E139" s="717"/>
      <c r="F139" s="717"/>
      <c r="G139" s="404">
        <f>SUM(G137:G138)</f>
        <v>240</v>
      </c>
      <c r="H139" s="393">
        <f>SUM(H137:H138)</f>
        <v>7200</v>
      </c>
      <c r="I139" s="396"/>
      <c r="J139" s="396"/>
      <c r="K139" s="396"/>
      <c r="L139" s="396"/>
      <c r="M139" s="397"/>
      <c r="N139" s="395"/>
      <c r="O139" s="396"/>
      <c r="P139" s="397"/>
      <c r="Q139" s="395"/>
      <c r="R139" s="396"/>
      <c r="S139" s="398"/>
    </row>
    <row r="140" spans="1:19" ht="15" customHeight="1" thickBot="1" x14ac:dyDescent="0.35">
      <c r="A140" s="734" t="s">
        <v>81</v>
      </c>
      <c r="B140" s="734"/>
      <c r="C140" s="734"/>
      <c r="D140" s="734"/>
      <c r="E140" s="734"/>
      <c r="F140" s="734"/>
      <c r="G140" s="734"/>
      <c r="H140" s="735"/>
      <c r="I140" s="735"/>
      <c r="J140" s="735"/>
      <c r="K140" s="735"/>
      <c r="L140" s="735"/>
      <c r="M140" s="735"/>
      <c r="N140" s="193">
        <f>SUM(N138)</f>
        <v>23</v>
      </c>
      <c r="O140" s="193">
        <f t="shared" ref="O140:S140" si="55">SUM(O138)</f>
        <v>24</v>
      </c>
      <c r="P140" s="193">
        <f t="shared" si="55"/>
        <v>22</v>
      </c>
      <c r="Q140" s="193">
        <f t="shared" si="55"/>
        <v>22</v>
      </c>
      <c r="R140" s="193">
        <f t="shared" si="55"/>
        <v>22</v>
      </c>
      <c r="S140" s="193">
        <f t="shared" si="55"/>
        <v>22</v>
      </c>
    </row>
    <row r="141" spans="1:19" ht="15" customHeight="1" thickBot="1" x14ac:dyDescent="0.35">
      <c r="A141" s="736" t="s">
        <v>82</v>
      </c>
      <c r="B141" s="736"/>
      <c r="C141" s="736"/>
      <c r="D141" s="736"/>
      <c r="E141" s="736"/>
      <c r="F141" s="736"/>
      <c r="G141" s="736"/>
      <c r="H141" s="736"/>
      <c r="I141" s="736"/>
      <c r="J141" s="736"/>
      <c r="K141" s="736"/>
      <c r="L141" s="736"/>
      <c r="M141" s="736"/>
      <c r="N141" s="548">
        <v>3</v>
      </c>
      <c r="O141" s="551"/>
      <c r="P141" s="553">
        <v>3</v>
      </c>
      <c r="Q141" s="553">
        <v>4</v>
      </c>
      <c r="R141" s="553"/>
      <c r="S141" s="553">
        <v>2</v>
      </c>
    </row>
    <row r="142" spans="1:19" ht="15" customHeight="1" thickBot="1" x14ac:dyDescent="0.35">
      <c r="A142" s="736" t="s">
        <v>83</v>
      </c>
      <c r="B142" s="736"/>
      <c r="C142" s="736"/>
      <c r="D142" s="736"/>
      <c r="E142" s="736"/>
      <c r="F142" s="736"/>
      <c r="G142" s="736"/>
      <c r="H142" s="736"/>
      <c r="I142" s="736"/>
      <c r="J142" s="736"/>
      <c r="K142" s="736"/>
      <c r="L142" s="736"/>
      <c r="M142" s="736"/>
      <c r="N142" s="549">
        <v>3</v>
      </c>
      <c r="O142" s="552">
        <v>2</v>
      </c>
      <c r="P142" s="554">
        <v>4</v>
      </c>
      <c r="Q142" s="554">
        <v>2</v>
      </c>
      <c r="R142" s="554">
        <v>2</v>
      </c>
      <c r="S142" s="554">
        <v>4</v>
      </c>
    </row>
    <row r="143" spans="1:19" ht="15" customHeight="1" thickBot="1" x14ac:dyDescent="0.35">
      <c r="A143" s="736" t="s">
        <v>84</v>
      </c>
      <c r="B143" s="736"/>
      <c r="C143" s="736"/>
      <c r="D143" s="736"/>
      <c r="E143" s="736"/>
      <c r="F143" s="736"/>
      <c r="G143" s="736"/>
      <c r="H143" s="736"/>
      <c r="I143" s="736"/>
      <c r="J143" s="736"/>
      <c r="K143" s="736"/>
      <c r="L143" s="736"/>
      <c r="M143" s="736"/>
      <c r="N143" s="418"/>
      <c r="O143" s="419"/>
      <c r="P143" s="419"/>
      <c r="Q143" s="420"/>
      <c r="R143" s="420"/>
      <c r="S143" s="420"/>
    </row>
    <row r="144" spans="1:19" ht="15" customHeight="1" thickBot="1" x14ac:dyDescent="0.35">
      <c r="A144" s="733" t="s">
        <v>85</v>
      </c>
      <c r="B144" s="733"/>
      <c r="C144" s="733"/>
      <c r="D144" s="733"/>
      <c r="E144" s="733"/>
      <c r="F144" s="733"/>
      <c r="G144" s="733"/>
      <c r="H144" s="733"/>
      <c r="I144" s="733"/>
      <c r="J144" s="733"/>
      <c r="K144" s="733"/>
      <c r="L144" s="733"/>
      <c r="M144" s="733"/>
      <c r="N144" s="421"/>
      <c r="O144" s="422"/>
      <c r="P144" s="422">
        <v>1</v>
      </c>
      <c r="Q144" s="423"/>
      <c r="R144" s="423"/>
      <c r="S144" s="423">
        <v>1</v>
      </c>
    </row>
    <row r="145" spans="1:19" ht="15" customHeight="1" thickBot="1" x14ac:dyDescent="0.35">
      <c r="A145" s="724" t="s">
        <v>86</v>
      </c>
      <c r="B145" s="725"/>
      <c r="C145" s="725"/>
      <c r="D145" s="725"/>
      <c r="E145" s="725"/>
      <c r="F145" s="725"/>
      <c r="G145" s="725"/>
      <c r="H145" s="725"/>
      <c r="I145" s="725"/>
      <c r="J145" s="725"/>
      <c r="K145" s="725"/>
      <c r="L145" s="726" t="s">
        <v>87</v>
      </c>
      <c r="M145" s="727"/>
      <c r="N145" s="728">
        <f>G74/G139*100</f>
        <v>75</v>
      </c>
      <c r="O145" s="729"/>
      <c r="P145" s="728" t="s">
        <v>88</v>
      </c>
      <c r="Q145" s="729"/>
      <c r="R145" s="730">
        <f>G136/G139*100</f>
        <v>25</v>
      </c>
      <c r="S145" s="729"/>
    </row>
    <row r="146" spans="1:19" ht="15" customHeight="1" thickBot="1" x14ac:dyDescent="0.35">
      <c r="A146" s="194"/>
      <c r="B146" s="194"/>
      <c r="C146" s="343"/>
      <c r="D146" s="343"/>
      <c r="E146" s="343"/>
      <c r="F146" s="343"/>
      <c r="G146" s="194"/>
      <c r="H146" s="194"/>
      <c r="I146" s="194"/>
      <c r="J146" s="194"/>
      <c r="K146" s="194"/>
      <c r="L146" s="194"/>
      <c r="M146" s="194"/>
      <c r="N146" s="718">
        <f>SUM(G14+G22+G23+G26+G28+G31+G32+G41+G42+G44+G56+G64+G99+G109+G112+G124)</f>
        <v>60</v>
      </c>
      <c r="O146" s="719"/>
      <c r="P146" s="719"/>
      <c r="Q146" s="718">
        <f>SUM(G27+G33+G34+G45+G47+G48+G52+G53+G54+G55+G57+G65+G70+G125+G128)</f>
        <v>60</v>
      </c>
      <c r="R146" s="719"/>
      <c r="S146" s="720"/>
    </row>
    <row r="147" spans="1:19" ht="16.2" thickBot="1" x14ac:dyDescent="0.35">
      <c r="A147" s="194"/>
      <c r="B147" s="194"/>
      <c r="C147" s="343"/>
      <c r="D147" s="343"/>
      <c r="E147" s="343"/>
      <c r="F147" s="343"/>
      <c r="G147" s="194"/>
      <c r="H147" s="194"/>
      <c r="I147" s="194"/>
      <c r="J147" s="194"/>
      <c r="K147" s="194"/>
      <c r="L147" s="194"/>
      <c r="M147" s="194"/>
      <c r="N147" s="307"/>
      <c r="O147" s="307"/>
      <c r="P147" s="307"/>
      <c r="Q147" s="307"/>
      <c r="R147" s="307"/>
      <c r="S147" s="307"/>
    </row>
    <row r="148" spans="1:19" ht="31.2" x14ac:dyDescent="0.3">
      <c r="A148" s="203" t="s">
        <v>163</v>
      </c>
      <c r="B148" s="320" t="s">
        <v>164</v>
      </c>
      <c r="C148" s="7"/>
      <c r="D148" s="56"/>
      <c r="E148" s="8"/>
      <c r="F148" s="9"/>
      <c r="G148" s="401">
        <f t="shared" ref="G148:M148" si="56">SUM(G149:G150)</f>
        <v>18</v>
      </c>
      <c r="H148" s="400">
        <f t="shared" si="56"/>
        <v>540</v>
      </c>
      <c r="I148" s="326">
        <f t="shared" si="56"/>
        <v>195</v>
      </c>
      <c r="J148" s="326">
        <f t="shared" si="56"/>
        <v>0</v>
      </c>
      <c r="K148" s="326">
        <f t="shared" si="56"/>
        <v>0</v>
      </c>
      <c r="L148" s="326">
        <f t="shared" si="56"/>
        <v>195</v>
      </c>
      <c r="M148" s="327">
        <f t="shared" si="56"/>
        <v>345</v>
      </c>
      <c r="N148" s="285"/>
      <c r="O148" s="286"/>
      <c r="P148" s="287"/>
      <c r="Q148" s="7"/>
      <c r="R148" s="14"/>
      <c r="S148" s="288"/>
    </row>
    <row r="149" spans="1:19" ht="15.6" x14ac:dyDescent="0.3">
      <c r="A149" s="19"/>
      <c r="B149" s="321" t="s">
        <v>165</v>
      </c>
      <c r="C149" s="310" t="s">
        <v>21</v>
      </c>
      <c r="D149" s="309" t="s">
        <v>163</v>
      </c>
      <c r="E149" s="22"/>
      <c r="F149" s="23"/>
      <c r="G149" s="402">
        <v>9</v>
      </c>
      <c r="H149" s="160">
        <f t="shared" ref="H149:H150" si="57">G149*30</f>
        <v>270</v>
      </c>
      <c r="I149" s="325">
        <f>SUM(J149:L149)</f>
        <v>99</v>
      </c>
      <c r="J149" s="406"/>
      <c r="K149" s="406"/>
      <c r="L149" s="406">
        <v>99</v>
      </c>
      <c r="M149" s="161">
        <f t="shared" ref="M149:M150" si="58">H149-I149</f>
        <v>171</v>
      </c>
      <c r="N149" s="337">
        <v>3</v>
      </c>
      <c r="O149" s="329">
        <v>3</v>
      </c>
      <c r="P149" s="331">
        <v>3</v>
      </c>
      <c r="Q149" s="333"/>
      <c r="R149" s="329"/>
      <c r="S149" s="334"/>
    </row>
    <row r="150" spans="1:19" ht="16.2" thickBot="1" x14ac:dyDescent="0.35">
      <c r="A150" s="31"/>
      <c r="B150" s="322" t="s">
        <v>165</v>
      </c>
      <c r="C150" s="323" t="s">
        <v>23</v>
      </c>
      <c r="D150" s="324" t="s">
        <v>166</v>
      </c>
      <c r="E150" s="33"/>
      <c r="F150" s="34"/>
      <c r="G150" s="403">
        <v>9</v>
      </c>
      <c r="H150" s="171">
        <f t="shared" si="57"/>
        <v>270</v>
      </c>
      <c r="I150" s="328">
        <f t="shared" ref="I150" si="59">SUM(J150:L150)</f>
        <v>96</v>
      </c>
      <c r="J150" s="407"/>
      <c r="K150" s="407"/>
      <c r="L150" s="407">
        <v>96</v>
      </c>
      <c r="M150" s="173">
        <f t="shared" si="58"/>
        <v>174</v>
      </c>
      <c r="N150" s="338"/>
      <c r="O150" s="330"/>
      <c r="P150" s="332"/>
      <c r="Q150" s="335">
        <v>3</v>
      </c>
      <c r="R150" s="330">
        <v>3</v>
      </c>
      <c r="S150" s="336">
        <v>3</v>
      </c>
    </row>
    <row r="151" spans="1:19" ht="15.6" x14ac:dyDescent="0.3">
      <c r="A151" s="306"/>
      <c r="B151" s="311"/>
      <c r="C151" s="312"/>
      <c r="D151" s="312"/>
      <c r="E151" s="313"/>
      <c r="F151" s="314"/>
      <c r="G151" s="315"/>
      <c r="H151" s="316"/>
      <c r="I151" s="317"/>
      <c r="J151" s="316"/>
      <c r="K151" s="318"/>
      <c r="L151" s="318"/>
      <c r="M151" s="317"/>
      <c r="N151" s="319"/>
      <c r="O151" s="319"/>
      <c r="P151" s="319"/>
      <c r="Q151" s="319"/>
      <c r="R151" s="319"/>
      <c r="S151" s="319"/>
    </row>
    <row r="152" spans="1:19" ht="15.6" x14ac:dyDescent="0.3">
      <c r="A152" s="306"/>
      <c r="B152" s="311"/>
      <c r="C152" s="312"/>
      <c r="D152" s="312"/>
      <c r="E152" s="313"/>
      <c r="F152" s="314"/>
      <c r="G152" s="315"/>
      <c r="H152" s="316"/>
      <c r="I152" s="317"/>
      <c r="J152" s="316"/>
      <c r="K152" s="318"/>
      <c r="L152" s="318"/>
      <c r="M152" s="317"/>
      <c r="N152" s="319"/>
      <c r="O152" s="319"/>
      <c r="P152" s="319"/>
      <c r="Q152" s="319"/>
      <c r="R152" s="319"/>
      <c r="S152" s="319"/>
    </row>
    <row r="153" spans="1:19" ht="15.6" x14ac:dyDescent="0.3">
      <c r="A153" s="195"/>
      <c r="B153" s="196" t="s">
        <v>329</v>
      </c>
      <c r="C153" s="344"/>
      <c r="D153" s="731"/>
      <c r="E153" s="731"/>
      <c r="F153" s="731"/>
      <c r="G153" s="731"/>
      <c r="H153" s="196"/>
      <c r="I153" s="732" t="s">
        <v>328</v>
      </c>
      <c r="J153" s="732"/>
      <c r="K153" s="732"/>
      <c r="L153" s="195"/>
      <c r="M153" s="195"/>
      <c r="N153" s="195"/>
      <c r="O153" s="195"/>
      <c r="P153" s="195"/>
      <c r="Q153" s="195"/>
      <c r="R153" s="195"/>
      <c r="S153" s="195"/>
    </row>
    <row r="154" spans="1:19" ht="15.6" x14ac:dyDescent="0.3">
      <c r="A154" s="195"/>
      <c r="B154" s="195"/>
      <c r="C154" s="197"/>
      <c r="D154" s="197"/>
      <c r="E154" s="197"/>
      <c r="F154" s="197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</row>
    <row r="155" spans="1:19" ht="15.6" x14ac:dyDescent="0.3">
      <c r="A155" s="195"/>
      <c r="B155" s="196" t="s">
        <v>89</v>
      </c>
      <c r="C155" s="344"/>
      <c r="D155" s="731"/>
      <c r="E155" s="731"/>
      <c r="F155" s="731"/>
      <c r="G155" s="731"/>
      <c r="H155" s="196"/>
      <c r="I155" s="732" t="s">
        <v>330</v>
      </c>
      <c r="J155" s="732"/>
      <c r="K155" s="732"/>
      <c r="L155" s="195"/>
      <c r="M155" s="195"/>
      <c r="N155" s="195"/>
      <c r="O155" s="195"/>
      <c r="P155" s="195"/>
      <c r="Q155" s="195"/>
      <c r="R155" s="195"/>
      <c r="S155" s="195"/>
    </row>
    <row r="156" spans="1:19" ht="15.6" x14ac:dyDescent="0.3">
      <c r="A156" s="195"/>
      <c r="B156" s="195"/>
      <c r="C156" s="197"/>
      <c r="D156" s="197"/>
      <c r="E156" s="197"/>
      <c r="F156" s="197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</row>
    <row r="157" spans="1:19" ht="15.6" x14ac:dyDescent="0.3">
      <c r="A157" s="195"/>
      <c r="B157" s="196" t="s">
        <v>168</v>
      </c>
      <c r="C157" s="344"/>
      <c r="D157" s="731"/>
      <c r="E157" s="731"/>
      <c r="F157" s="731"/>
      <c r="G157" s="731"/>
      <c r="H157" s="196"/>
      <c r="I157" s="732" t="s">
        <v>330</v>
      </c>
      <c r="J157" s="732"/>
      <c r="K157" s="732"/>
      <c r="L157" s="195"/>
      <c r="M157" s="195"/>
      <c r="N157" s="195"/>
      <c r="O157" s="195"/>
      <c r="P157" s="195"/>
      <c r="Q157" s="195"/>
      <c r="R157" s="195"/>
      <c r="S157" s="195"/>
    </row>
  </sheetData>
  <mergeCells count="289">
    <mergeCell ref="S125:S127"/>
    <mergeCell ref="K128:K130"/>
    <mergeCell ref="L128:L130"/>
    <mergeCell ref="M128:M130"/>
    <mergeCell ref="N128:N130"/>
    <mergeCell ref="O128:O130"/>
    <mergeCell ref="P128:P130"/>
    <mergeCell ref="Q128:Q130"/>
    <mergeCell ref="R128:R130"/>
    <mergeCell ref="S128:S130"/>
    <mergeCell ref="Q119:Q122"/>
    <mergeCell ref="R119:R122"/>
    <mergeCell ref="S119:S122"/>
    <mergeCell ref="G119:G122"/>
    <mergeCell ref="H119:H122"/>
    <mergeCell ref="I119:I122"/>
    <mergeCell ref="J119:J122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K116:K118"/>
    <mergeCell ref="L116:L118"/>
    <mergeCell ref="M116:M118"/>
    <mergeCell ref="N116:N118"/>
    <mergeCell ref="O116:O118"/>
    <mergeCell ref="P116:P118"/>
    <mergeCell ref="Q116:Q118"/>
    <mergeCell ref="R116:R118"/>
    <mergeCell ref="S116:S118"/>
    <mergeCell ref="A116:A118"/>
    <mergeCell ref="C116:C118"/>
    <mergeCell ref="D116:D118"/>
    <mergeCell ref="E116:E118"/>
    <mergeCell ref="F116:F118"/>
    <mergeCell ref="G116:G118"/>
    <mergeCell ref="H116:H118"/>
    <mergeCell ref="I116:I118"/>
    <mergeCell ref="J116:J118"/>
    <mergeCell ref="K112:K115"/>
    <mergeCell ref="L112:L115"/>
    <mergeCell ref="M112:M115"/>
    <mergeCell ref="N112:N115"/>
    <mergeCell ref="O112:O115"/>
    <mergeCell ref="P112:P115"/>
    <mergeCell ref="Q112:Q115"/>
    <mergeCell ref="R112:R115"/>
    <mergeCell ref="S112:S115"/>
    <mergeCell ref="A112:A115"/>
    <mergeCell ref="C112:C115"/>
    <mergeCell ref="D112:D115"/>
    <mergeCell ref="E112:E115"/>
    <mergeCell ref="F112:F115"/>
    <mergeCell ref="G112:G115"/>
    <mergeCell ref="H112:H115"/>
    <mergeCell ref="I112:I115"/>
    <mergeCell ref="J112:J115"/>
    <mergeCell ref="K109:K111"/>
    <mergeCell ref="L109:L111"/>
    <mergeCell ref="M109:M111"/>
    <mergeCell ref="N109:N111"/>
    <mergeCell ref="O109:O111"/>
    <mergeCell ref="P109:P111"/>
    <mergeCell ref="Q109:Q111"/>
    <mergeCell ref="R109:R111"/>
    <mergeCell ref="S109:S111"/>
    <mergeCell ref="A109:A111"/>
    <mergeCell ref="C109:C111"/>
    <mergeCell ref="D109:D111"/>
    <mergeCell ref="E109:E111"/>
    <mergeCell ref="F109:F111"/>
    <mergeCell ref="G109:G111"/>
    <mergeCell ref="H109:H111"/>
    <mergeCell ref="I109:I111"/>
    <mergeCell ref="J109:J111"/>
    <mergeCell ref="K105:K108"/>
    <mergeCell ref="L105:L108"/>
    <mergeCell ref="M105:M108"/>
    <mergeCell ref="N105:N108"/>
    <mergeCell ref="O105:O108"/>
    <mergeCell ref="P105:P108"/>
    <mergeCell ref="Q105:Q108"/>
    <mergeCell ref="R105:R108"/>
    <mergeCell ref="S105:S108"/>
    <mergeCell ref="A105:A108"/>
    <mergeCell ref="C105:C108"/>
    <mergeCell ref="D105:D108"/>
    <mergeCell ref="E105:E108"/>
    <mergeCell ref="F105:F108"/>
    <mergeCell ref="G105:G108"/>
    <mergeCell ref="H105:H108"/>
    <mergeCell ref="I105:I108"/>
    <mergeCell ref="J105:J108"/>
    <mergeCell ref="K102:K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6:K98"/>
    <mergeCell ref="L96:L98"/>
    <mergeCell ref="M96:M98"/>
    <mergeCell ref="N96:N98"/>
    <mergeCell ref="O96:O98"/>
    <mergeCell ref="P96:P98"/>
    <mergeCell ref="Q96:Q98"/>
    <mergeCell ref="R96:R98"/>
    <mergeCell ref="S96:S98"/>
    <mergeCell ref="A96:A98"/>
    <mergeCell ref="C96:C98"/>
    <mergeCell ref="D96:D98"/>
    <mergeCell ref="E96:E98"/>
    <mergeCell ref="F96:F98"/>
    <mergeCell ref="G96:G98"/>
    <mergeCell ref="H96:H98"/>
    <mergeCell ref="I96:I98"/>
    <mergeCell ref="J96:J98"/>
    <mergeCell ref="A95:S95"/>
    <mergeCell ref="A134:F134"/>
    <mergeCell ref="A135:F135"/>
    <mergeCell ref="A137:F137"/>
    <mergeCell ref="A138:F138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68:F68"/>
    <mergeCell ref="N4:P4"/>
    <mergeCell ref="Q4:S4"/>
    <mergeCell ref="A10:S10"/>
    <mergeCell ref="A61:S61"/>
    <mergeCell ref="N6:S6"/>
    <mergeCell ref="A9:S9"/>
    <mergeCell ref="H3:H7"/>
    <mergeCell ref="A18:F18"/>
    <mergeCell ref="A19:F19"/>
    <mergeCell ref="A20:F20"/>
    <mergeCell ref="A21:S21"/>
    <mergeCell ref="A60:F60"/>
    <mergeCell ref="A59:F59"/>
    <mergeCell ref="A58:F58"/>
    <mergeCell ref="N77:N81"/>
    <mergeCell ref="A67:F67"/>
    <mergeCell ref="A66:F66"/>
    <mergeCell ref="A69:S69"/>
    <mergeCell ref="A71:F71"/>
    <mergeCell ref="A74:F74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O77:O81"/>
    <mergeCell ref="P77:P81"/>
    <mergeCell ref="Q77:Q81"/>
    <mergeCell ref="R77:R81"/>
    <mergeCell ref="A75:S75"/>
    <mergeCell ref="D77:D81"/>
    <mergeCell ref="E77:E81"/>
    <mergeCell ref="A76:S76"/>
    <mergeCell ref="A77:A81"/>
    <mergeCell ref="C77:C81"/>
    <mergeCell ref="S77:S81"/>
    <mergeCell ref="F77:F81"/>
    <mergeCell ref="G77:G81"/>
    <mergeCell ref="S87:S91"/>
    <mergeCell ref="R82:R86"/>
    <mergeCell ref="S82:S86"/>
    <mergeCell ref="E82:E86"/>
    <mergeCell ref="F82:F86"/>
    <mergeCell ref="G82:G86"/>
    <mergeCell ref="A82:A86"/>
    <mergeCell ref="C82:C86"/>
    <mergeCell ref="D82:D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D157:G157"/>
    <mergeCell ref="I157:K157"/>
    <mergeCell ref="D153:G153"/>
    <mergeCell ref="I153:K153"/>
    <mergeCell ref="D155:G155"/>
    <mergeCell ref="I155:K155"/>
    <mergeCell ref="N146:P146"/>
    <mergeCell ref="A144:M144"/>
    <mergeCell ref="A140:M140"/>
    <mergeCell ref="A141:M141"/>
    <mergeCell ref="A142:M142"/>
    <mergeCell ref="A143:M143"/>
    <mergeCell ref="A136:F136"/>
    <mergeCell ref="A139:F139"/>
    <mergeCell ref="Q146:S146"/>
    <mergeCell ref="A132:F132"/>
    <mergeCell ref="A131:F131"/>
    <mergeCell ref="A145:K145"/>
    <mergeCell ref="L145:M145"/>
    <mergeCell ref="N145:O145"/>
    <mergeCell ref="P145:Q145"/>
    <mergeCell ref="R145:S145"/>
    <mergeCell ref="N119:N122"/>
    <mergeCell ref="O119:O122"/>
    <mergeCell ref="P119:P122"/>
    <mergeCell ref="C119:C122"/>
    <mergeCell ref="D119:D122"/>
    <mergeCell ref="E119:E122"/>
    <mergeCell ref="F119:F122"/>
    <mergeCell ref="A119:A124"/>
    <mergeCell ref="A133:F133"/>
    <mergeCell ref="K119:K122"/>
    <mergeCell ref="L119:L122"/>
    <mergeCell ref="M119:M122"/>
    <mergeCell ref="A128:A130"/>
    <mergeCell ref="C128:C130"/>
    <mergeCell ref="D128:D130"/>
    <mergeCell ref="E128:E130"/>
    <mergeCell ref="F128:F130"/>
    <mergeCell ref="G128:G130"/>
    <mergeCell ref="H128:H130"/>
    <mergeCell ref="I128:I130"/>
    <mergeCell ref="J128:J130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77 A82 A87 A11:A13 A22:A23 A62:A64" twoDigitTextYear="1"/>
    <ignoredError sqref="A148 D149:D150" numberStoredAsText="1"/>
    <ignoredError sqref="I149:I1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57AB-1995-4F06-9227-B905E04C706D}">
  <dimension ref="A1:R123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471" customWidth="1"/>
    <col min="3" max="3" width="3.6640625" style="471" customWidth="1"/>
    <col min="4" max="4" width="64.88671875" style="472" customWidth="1"/>
    <col min="5" max="5" width="5.77734375" style="469" customWidth="1"/>
    <col min="6" max="6" width="6.33203125" style="469" customWidth="1"/>
    <col min="7" max="11" width="5.77734375" style="469" customWidth="1"/>
    <col min="12" max="13" width="4.6640625" style="469" customWidth="1"/>
    <col min="14" max="15" width="6.33203125" style="469" customWidth="1"/>
    <col min="16" max="16" width="7.6640625" style="198" customWidth="1"/>
    <col min="17" max="256" width="9.109375" style="198"/>
    <col min="257" max="258" width="5.6640625" style="198" customWidth="1"/>
    <col min="259" max="259" width="3.6640625" style="198" customWidth="1"/>
    <col min="260" max="260" width="51.88671875" style="198" customWidth="1"/>
    <col min="261" max="262" width="6.6640625" style="198" customWidth="1"/>
    <col min="263" max="267" width="6.33203125" style="198" customWidth="1"/>
    <col min="268" max="269" width="4.6640625" style="198" customWidth="1"/>
    <col min="270" max="271" width="6.33203125" style="198" customWidth="1"/>
    <col min="272" max="272" width="7.6640625" style="198" customWidth="1"/>
    <col min="273" max="512" width="9.109375" style="198"/>
    <col min="513" max="514" width="5.6640625" style="198" customWidth="1"/>
    <col min="515" max="515" width="3.6640625" style="198" customWidth="1"/>
    <col min="516" max="516" width="51.88671875" style="198" customWidth="1"/>
    <col min="517" max="518" width="6.6640625" style="198" customWidth="1"/>
    <col min="519" max="523" width="6.33203125" style="198" customWidth="1"/>
    <col min="524" max="525" width="4.6640625" style="198" customWidth="1"/>
    <col min="526" max="527" width="6.33203125" style="198" customWidth="1"/>
    <col min="528" max="528" width="7.6640625" style="198" customWidth="1"/>
    <col min="529" max="768" width="9.109375" style="198"/>
    <col min="769" max="770" width="5.6640625" style="198" customWidth="1"/>
    <col min="771" max="771" width="3.6640625" style="198" customWidth="1"/>
    <col min="772" max="772" width="51.88671875" style="198" customWidth="1"/>
    <col min="773" max="774" width="6.6640625" style="198" customWidth="1"/>
    <col min="775" max="779" width="6.33203125" style="198" customWidth="1"/>
    <col min="780" max="781" width="4.6640625" style="198" customWidth="1"/>
    <col min="782" max="783" width="6.33203125" style="198" customWidth="1"/>
    <col min="784" max="784" width="7.6640625" style="198" customWidth="1"/>
    <col min="785" max="1024" width="9.109375" style="198"/>
    <col min="1025" max="1026" width="5.6640625" style="198" customWidth="1"/>
    <col min="1027" max="1027" width="3.6640625" style="198" customWidth="1"/>
    <col min="1028" max="1028" width="51.88671875" style="198" customWidth="1"/>
    <col min="1029" max="1030" width="6.6640625" style="198" customWidth="1"/>
    <col min="1031" max="1035" width="6.33203125" style="198" customWidth="1"/>
    <col min="1036" max="1037" width="4.6640625" style="198" customWidth="1"/>
    <col min="1038" max="1039" width="6.33203125" style="198" customWidth="1"/>
    <col min="1040" max="1040" width="7.6640625" style="198" customWidth="1"/>
    <col min="1041" max="1280" width="9.109375" style="198"/>
    <col min="1281" max="1282" width="5.6640625" style="198" customWidth="1"/>
    <col min="1283" max="1283" width="3.6640625" style="198" customWidth="1"/>
    <col min="1284" max="1284" width="51.88671875" style="198" customWidth="1"/>
    <col min="1285" max="1286" width="6.6640625" style="198" customWidth="1"/>
    <col min="1287" max="1291" width="6.33203125" style="198" customWidth="1"/>
    <col min="1292" max="1293" width="4.6640625" style="198" customWidth="1"/>
    <col min="1294" max="1295" width="6.33203125" style="198" customWidth="1"/>
    <col min="1296" max="1296" width="7.6640625" style="198" customWidth="1"/>
    <col min="1297" max="1536" width="9.109375" style="198"/>
    <col min="1537" max="1538" width="5.6640625" style="198" customWidth="1"/>
    <col min="1539" max="1539" width="3.6640625" style="198" customWidth="1"/>
    <col min="1540" max="1540" width="51.88671875" style="198" customWidth="1"/>
    <col min="1541" max="1542" width="6.6640625" style="198" customWidth="1"/>
    <col min="1543" max="1547" width="6.33203125" style="198" customWidth="1"/>
    <col min="1548" max="1549" width="4.6640625" style="198" customWidth="1"/>
    <col min="1550" max="1551" width="6.33203125" style="198" customWidth="1"/>
    <col min="1552" max="1552" width="7.6640625" style="198" customWidth="1"/>
    <col min="1553" max="1792" width="9.109375" style="198"/>
    <col min="1793" max="1794" width="5.6640625" style="198" customWidth="1"/>
    <col min="1795" max="1795" width="3.6640625" style="198" customWidth="1"/>
    <col min="1796" max="1796" width="51.88671875" style="198" customWidth="1"/>
    <col min="1797" max="1798" width="6.6640625" style="198" customWidth="1"/>
    <col min="1799" max="1803" width="6.33203125" style="198" customWidth="1"/>
    <col min="1804" max="1805" width="4.6640625" style="198" customWidth="1"/>
    <col min="1806" max="1807" width="6.33203125" style="198" customWidth="1"/>
    <col min="1808" max="1808" width="7.6640625" style="198" customWidth="1"/>
    <col min="1809" max="2048" width="9.109375" style="198"/>
    <col min="2049" max="2050" width="5.6640625" style="198" customWidth="1"/>
    <col min="2051" max="2051" width="3.6640625" style="198" customWidth="1"/>
    <col min="2052" max="2052" width="51.88671875" style="198" customWidth="1"/>
    <col min="2053" max="2054" width="6.6640625" style="198" customWidth="1"/>
    <col min="2055" max="2059" width="6.33203125" style="198" customWidth="1"/>
    <col min="2060" max="2061" width="4.6640625" style="198" customWidth="1"/>
    <col min="2062" max="2063" width="6.33203125" style="198" customWidth="1"/>
    <col min="2064" max="2064" width="7.6640625" style="198" customWidth="1"/>
    <col min="2065" max="2304" width="9.109375" style="198"/>
    <col min="2305" max="2306" width="5.6640625" style="198" customWidth="1"/>
    <col min="2307" max="2307" width="3.6640625" style="198" customWidth="1"/>
    <col min="2308" max="2308" width="51.88671875" style="198" customWidth="1"/>
    <col min="2309" max="2310" width="6.6640625" style="198" customWidth="1"/>
    <col min="2311" max="2315" width="6.33203125" style="198" customWidth="1"/>
    <col min="2316" max="2317" width="4.6640625" style="198" customWidth="1"/>
    <col min="2318" max="2319" width="6.33203125" style="198" customWidth="1"/>
    <col min="2320" max="2320" width="7.6640625" style="198" customWidth="1"/>
    <col min="2321" max="2560" width="9.109375" style="198"/>
    <col min="2561" max="2562" width="5.6640625" style="198" customWidth="1"/>
    <col min="2563" max="2563" width="3.6640625" style="198" customWidth="1"/>
    <col min="2564" max="2564" width="51.88671875" style="198" customWidth="1"/>
    <col min="2565" max="2566" width="6.6640625" style="198" customWidth="1"/>
    <col min="2567" max="2571" width="6.33203125" style="198" customWidth="1"/>
    <col min="2572" max="2573" width="4.6640625" style="198" customWidth="1"/>
    <col min="2574" max="2575" width="6.33203125" style="198" customWidth="1"/>
    <col min="2576" max="2576" width="7.6640625" style="198" customWidth="1"/>
    <col min="2577" max="2816" width="9.109375" style="198"/>
    <col min="2817" max="2818" width="5.6640625" style="198" customWidth="1"/>
    <col min="2819" max="2819" width="3.6640625" style="198" customWidth="1"/>
    <col min="2820" max="2820" width="51.88671875" style="198" customWidth="1"/>
    <col min="2821" max="2822" width="6.6640625" style="198" customWidth="1"/>
    <col min="2823" max="2827" width="6.33203125" style="198" customWidth="1"/>
    <col min="2828" max="2829" width="4.6640625" style="198" customWidth="1"/>
    <col min="2830" max="2831" width="6.33203125" style="198" customWidth="1"/>
    <col min="2832" max="2832" width="7.6640625" style="198" customWidth="1"/>
    <col min="2833" max="3072" width="9.109375" style="198"/>
    <col min="3073" max="3074" width="5.6640625" style="198" customWidth="1"/>
    <col min="3075" max="3075" width="3.6640625" style="198" customWidth="1"/>
    <col min="3076" max="3076" width="51.88671875" style="198" customWidth="1"/>
    <col min="3077" max="3078" width="6.6640625" style="198" customWidth="1"/>
    <col min="3079" max="3083" width="6.33203125" style="198" customWidth="1"/>
    <col min="3084" max="3085" width="4.6640625" style="198" customWidth="1"/>
    <col min="3086" max="3087" width="6.33203125" style="198" customWidth="1"/>
    <col min="3088" max="3088" width="7.6640625" style="198" customWidth="1"/>
    <col min="3089" max="3328" width="9.109375" style="198"/>
    <col min="3329" max="3330" width="5.6640625" style="198" customWidth="1"/>
    <col min="3331" max="3331" width="3.6640625" style="198" customWidth="1"/>
    <col min="3332" max="3332" width="51.88671875" style="198" customWidth="1"/>
    <col min="3333" max="3334" width="6.6640625" style="198" customWidth="1"/>
    <col min="3335" max="3339" width="6.33203125" style="198" customWidth="1"/>
    <col min="3340" max="3341" width="4.6640625" style="198" customWidth="1"/>
    <col min="3342" max="3343" width="6.33203125" style="198" customWidth="1"/>
    <col min="3344" max="3344" width="7.6640625" style="198" customWidth="1"/>
    <col min="3345" max="3584" width="9.109375" style="198"/>
    <col min="3585" max="3586" width="5.6640625" style="198" customWidth="1"/>
    <col min="3587" max="3587" width="3.6640625" style="198" customWidth="1"/>
    <col min="3588" max="3588" width="51.88671875" style="198" customWidth="1"/>
    <col min="3589" max="3590" width="6.6640625" style="198" customWidth="1"/>
    <col min="3591" max="3595" width="6.33203125" style="198" customWidth="1"/>
    <col min="3596" max="3597" width="4.6640625" style="198" customWidth="1"/>
    <col min="3598" max="3599" width="6.33203125" style="198" customWidth="1"/>
    <col min="3600" max="3600" width="7.6640625" style="198" customWidth="1"/>
    <col min="3601" max="3840" width="9.109375" style="198"/>
    <col min="3841" max="3842" width="5.6640625" style="198" customWidth="1"/>
    <col min="3843" max="3843" width="3.6640625" style="198" customWidth="1"/>
    <col min="3844" max="3844" width="51.88671875" style="198" customWidth="1"/>
    <col min="3845" max="3846" width="6.6640625" style="198" customWidth="1"/>
    <col min="3847" max="3851" width="6.33203125" style="198" customWidth="1"/>
    <col min="3852" max="3853" width="4.6640625" style="198" customWidth="1"/>
    <col min="3854" max="3855" width="6.33203125" style="198" customWidth="1"/>
    <col min="3856" max="3856" width="7.6640625" style="198" customWidth="1"/>
    <col min="3857" max="4096" width="9.109375" style="198"/>
    <col min="4097" max="4098" width="5.6640625" style="198" customWidth="1"/>
    <col min="4099" max="4099" width="3.6640625" style="198" customWidth="1"/>
    <col min="4100" max="4100" width="51.88671875" style="198" customWidth="1"/>
    <col min="4101" max="4102" width="6.6640625" style="198" customWidth="1"/>
    <col min="4103" max="4107" width="6.33203125" style="198" customWidth="1"/>
    <col min="4108" max="4109" width="4.6640625" style="198" customWidth="1"/>
    <col min="4110" max="4111" width="6.33203125" style="198" customWidth="1"/>
    <col min="4112" max="4112" width="7.6640625" style="198" customWidth="1"/>
    <col min="4113" max="4352" width="9.109375" style="198"/>
    <col min="4353" max="4354" width="5.6640625" style="198" customWidth="1"/>
    <col min="4355" max="4355" width="3.6640625" style="198" customWidth="1"/>
    <col min="4356" max="4356" width="51.88671875" style="198" customWidth="1"/>
    <col min="4357" max="4358" width="6.6640625" style="198" customWidth="1"/>
    <col min="4359" max="4363" width="6.33203125" style="198" customWidth="1"/>
    <col min="4364" max="4365" width="4.6640625" style="198" customWidth="1"/>
    <col min="4366" max="4367" width="6.33203125" style="198" customWidth="1"/>
    <col min="4368" max="4368" width="7.6640625" style="198" customWidth="1"/>
    <col min="4369" max="4608" width="9.109375" style="198"/>
    <col min="4609" max="4610" width="5.6640625" style="198" customWidth="1"/>
    <col min="4611" max="4611" width="3.6640625" style="198" customWidth="1"/>
    <col min="4612" max="4612" width="51.88671875" style="198" customWidth="1"/>
    <col min="4613" max="4614" width="6.6640625" style="198" customWidth="1"/>
    <col min="4615" max="4619" width="6.33203125" style="198" customWidth="1"/>
    <col min="4620" max="4621" width="4.6640625" style="198" customWidth="1"/>
    <col min="4622" max="4623" width="6.33203125" style="198" customWidth="1"/>
    <col min="4624" max="4624" width="7.6640625" style="198" customWidth="1"/>
    <col min="4625" max="4864" width="9.109375" style="198"/>
    <col min="4865" max="4866" width="5.6640625" style="198" customWidth="1"/>
    <col min="4867" max="4867" width="3.6640625" style="198" customWidth="1"/>
    <col min="4868" max="4868" width="51.88671875" style="198" customWidth="1"/>
    <col min="4869" max="4870" width="6.6640625" style="198" customWidth="1"/>
    <col min="4871" max="4875" width="6.33203125" style="198" customWidth="1"/>
    <col min="4876" max="4877" width="4.6640625" style="198" customWidth="1"/>
    <col min="4878" max="4879" width="6.33203125" style="198" customWidth="1"/>
    <col min="4880" max="4880" width="7.6640625" style="198" customWidth="1"/>
    <col min="4881" max="5120" width="9.109375" style="198"/>
    <col min="5121" max="5122" width="5.6640625" style="198" customWidth="1"/>
    <col min="5123" max="5123" width="3.6640625" style="198" customWidth="1"/>
    <col min="5124" max="5124" width="51.88671875" style="198" customWidth="1"/>
    <col min="5125" max="5126" width="6.6640625" style="198" customWidth="1"/>
    <col min="5127" max="5131" width="6.33203125" style="198" customWidth="1"/>
    <col min="5132" max="5133" width="4.6640625" style="198" customWidth="1"/>
    <col min="5134" max="5135" width="6.33203125" style="198" customWidth="1"/>
    <col min="5136" max="5136" width="7.6640625" style="198" customWidth="1"/>
    <col min="5137" max="5376" width="9.109375" style="198"/>
    <col min="5377" max="5378" width="5.6640625" style="198" customWidth="1"/>
    <col min="5379" max="5379" width="3.6640625" style="198" customWidth="1"/>
    <col min="5380" max="5380" width="51.88671875" style="198" customWidth="1"/>
    <col min="5381" max="5382" width="6.6640625" style="198" customWidth="1"/>
    <col min="5383" max="5387" width="6.33203125" style="198" customWidth="1"/>
    <col min="5388" max="5389" width="4.6640625" style="198" customWidth="1"/>
    <col min="5390" max="5391" width="6.33203125" style="198" customWidth="1"/>
    <col min="5392" max="5392" width="7.6640625" style="198" customWidth="1"/>
    <col min="5393" max="5632" width="9.109375" style="198"/>
    <col min="5633" max="5634" width="5.6640625" style="198" customWidth="1"/>
    <col min="5635" max="5635" width="3.6640625" style="198" customWidth="1"/>
    <col min="5636" max="5636" width="51.88671875" style="198" customWidth="1"/>
    <col min="5637" max="5638" width="6.6640625" style="198" customWidth="1"/>
    <col min="5639" max="5643" width="6.33203125" style="198" customWidth="1"/>
    <col min="5644" max="5645" width="4.6640625" style="198" customWidth="1"/>
    <col min="5646" max="5647" width="6.33203125" style="198" customWidth="1"/>
    <col min="5648" max="5648" width="7.6640625" style="198" customWidth="1"/>
    <col min="5649" max="5888" width="9.109375" style="198"/>
    <col min="5889" max="5890" width="5.6640625" style="198" customWidth="1"/>
    <col min="5891" max="5891" width="3.6640625" style="198" customWidth="1"/>
    <col min="5892" max="5892" width="51.88671875" style="198" customWidth="1"/>
    <col min="5893" max="5894" width="6.6640625" style="198" customWidth="1"/>
    <col min="5895" max="5899" width="6.33203125" style="198" customWidth="1"/>
    <col min="5900" max="5901" width="4.6640625" style="198" customWidth="1"/>
    <col min="5902" max="5903" width="6.33203125" style="198" customWidth="1"/>
    <col min="5904" max="5904" width="7.6640625" style="198" customWidth="1"/>
    <col min="5905" max="6144" width="9.109375" style="198"/>
    <col min="6145" max="6146" width="5.6640625" style="198" customWidth="1"/>
    <col min="6147" max="6147" width="3.6640625" style="198" customWidth="1"/>
    <col min="6148" max="6148" width="51.88671875" style="198" customWidth="1"/>
    <col min="6149" max="6150" width="6.6640625" style="198" customWidth="1"/>
    <col min="6151" max="6155" width="6.33203125" style="198" customWidth="1"/>
    <col min="6156" max="6157" width="4.6640625" style="198" customWidth="1"/>
    <col min="6158" max="6159" width="6.33203125" style="198" customWidth="1"/>
    <col min="6160" max="6160" width="7.6640625" style="198" customWidth="1"/>
    <col min="6161" max="6400" width="9.109375" style="198"/>
    <col min="6401" max="6402" width="5.6640625" style="198" customWidth="1"/>
    <col min="6403" max="6403" width="3.6640625" style="198" customWidth="1"/>
    <col min="6404" max="6404" width="51.88671875" style="198" customWidth="1"/>
    <col min="6405" max="6406" width="6.6640625" style="198" customWidth="1"/>
    <col min="6407" max="6411" width="6.33203125" style="198" customWidth="1"/>
    <col min="6412" max="6413" width="4.6640625" style="198" customWidth="1"/>
    <col min="6414" max="6415" width="6.33203125" style="198" customWidth="1"/>
    <col min="6416" max="6416" width="7.6640625" style="198" customWidth="1"/>
    <col min="6417" max="6656" width="9.109375" style="198"/>
    <col min="6657" max="6658" width="5.6640625" style="198" customWidth="1"/>
    <col min="6659" max="6659" width="3.6640625" style="198" customWidth="1"/>
    <col min="6660" max="6660" width="51.88671875" style="198" customWidth="1"/>
    <col min="6661" max="6662" width="6.6640625" style="198" customWidth="1"/>
    <col min="6663" max="6667" width="6.33203125" style="198" customWidth="1"/>
    <col min="6668" max="6669" width="4.6640625" style="198" customWidth="1"/>
    <col min="6670" max="6671" width="6.33203125" style="198" customWidth="1"/>
    <col min="6672" max="6672" width="7.6640625" style="198" customWidth="1"/>
    <col min="6673" max="6912" width="9.109375" style="198"/>
    <col min="6913" max="6914" width="5.6640625" style="198" customWidth="1"/>
    <col min="6915" max="6915" width="3.6640625" style="198" customWidth="1"/>
    <col min="6916" max="6916" width="51.88671875" style="198" customWidth="1"/>
    <col min="6917" max="6918" width="6.6640625" style="198" customWidth="1"/>
    <col min="6919" max="6923" width="6.33203125" style="198" customWidth="1"/>
    <col min="6924" max="6925" width="4.6640625" style="198" customWidth="1"/>
    <col min="6926" max="6927" width="6.33203125" style="198" customWidth="1"/>
    <col min="6928" max="6928" width="7.6640625" style="198" customWidth="1"/>
    <col min="6929" max="7168" width="9.109375" style="198"/>
    <col min="7169" max="7170" width="5.6640625" style="198" customWidth="1"/>
    <col min="7171" max="7171" width="3.6640625" style="198" customWidth="1"/>
    <col min="7172" max="7172" width="51.88671875" style="198" customWidth="1"/>
    <col min="7173" max="7174" width="6.6640625" style="198" customWidth="1"/>
    <col min="7175" max="7179" width="6.33203125" style="198" customWidth="1"/>
    <col min="7180" max="7181" width="4.6640625" style="198" customWidth="1"/>
    <col min="7182" max="7183" width="6.33203125" style="198" customWidth="1"/>
    <col min="7184" max="7184" width="7.6640625" style="198" customWidth="1"/>
    <col min="7185" max="7424" width="9.109375" style="198"/>
    <col min="7425" max="7426" width="5.6640625" style="198" customWidth="1"/>
    <col min="7427" max="7427" width="3.6640625" style="198" customWidth="1"/>
    <col min="7428" max="7428" width="51.88671875" style="198" customWidth="1"/>
    <col min="7429" max="7430" width="6.6640625" style="198" customWidth="1"/>
    <col min="7431" max="7435" width="6.33203125" style="198" customWidth="1"/>
    <col min="7436" max="7437" width="4.6640625" style="198" customWidth="1"/>
    <col min="7438" max="7439" width="6.33203125" style="198" customWidth="1"/>
    <col min="7440" max="7440" width="7.6640625" style="198" customWidth="1"/>
    <col min="7441" max="7680" width="9.109375" style="198"/>
    <col min="7681" max="7682" width="5.6640625" style="198" customWidth="1"/>
    <col min="7683" max="7683" width="3.6640625" style="198" customWidth="1"/>
    <col min="7684" max="7684" width="51.88671875" style="198" customWidth="1"/>
    <col min="7685" max="7686" width="6.6640625" style="198" customWidth="1"/>
    <col min="7687" max="7691" width="6.33203125" style="198" customWidth="1"/>
    <col min="7692" max="7693" width="4.6640625" style="198" customWidth="1"/>
    <col min="7694" max="7695" width="6.33203125" style="198" customWidth="1"/>
    <col min="7696" max="7696" width="7.6640625" style="198" customWidth="1"/>
    <col min="7697" max="7936" width="9.109375" style="198"/>
    <col min="7937" max="7938" width="5.6640625" style="198" customWidth="1"/>
    <col min="7939" max="7939" width="3.6640625" style="198" customWidth="1"/>
    <col min="7940" max="7940" width="51.88671875" style="198" customWidth="1"/>
    <col min="7941" max="7942" width="6.6640625" style="198" customWidth="1"/>
    <col min="7943" max="7947" width="6.33203125" style="198" customWidth="1"/>
    <col min="7948" max="7949" width="4.6640625" style="198" customWidth="1"/>
    <col min="7950" max="7951" width="6.33203125" style="198" customWidth="1"/>
    <col min="7952" max="7952" width="7.6640625" style="198" customWidth="1"/>
    <col min="7953" max="8192" width="9.109375" style="198"/>
    <col min="8193" max="8194" width="5.6640625" style="198" customWidth="1"/>
    <col min="8195" max="8195" width="3.6640625" style="198" customWidth="1"/>
    <col min="8196" max="8196" width="51.88671875" style="198" customWidth="1"/>
    <col min="8197" max="8198" width="6.6640625" style="198" customWidth="1"/>
    <col min="8199" max="8203" width="6.33203125" style="198" customWidth="1"/>
    <col min="8204" max="8205" width="4.6640625" style="198" customWidth="1"/>
    <col min="8206" max="8207" width="6.33203125" style="198" customWidth="1"/>
    <col min="8208" max="8208" width="7.6640625" style="198" customWidth="1"/>
    <col min="8209" max="8448" width="9.109375" style="198"/>
    <col min="8449" max="8450" width="5.6640625" style="198" customWidth="1"/>
    <col min="8451" max="8451" width="3.6640625" style="198" customWidth="1"/>
    <col min="8452" max="8452" width="51.88671875" style="198" customWidth="1"/>
    <col min="8453" max="8454" width="6.6640625" style="198" customWidth="1"/>
    <col min="8455" max="8459" width="6.33203125" style="198" customWidth="1"/>
    <col min="8460" max="8461" width="4.6640625" style="198" customWidth="1"/>
    <col min="8462" max="8463" width="6.33203125" style="198" customWidth="1"/>
    <col min="8464" max="8464" width="7.6640625" style="198" customWidth="1"/>
    <col min="8465" max="8704" width="9.109375" style="198"/>
    <col min="8705" max="8706" width="5.6640625" style="198" customWidth="1"/>
    <col min="8707" max="8707" width="3.6640625" style="198" customWidth="1"/>
    <col min="8708" max="8708" width="51.88671875" style="198" customWidth="1"/>
    <col min="8709" max="8710" width="6.6640625" style="198" customWidth="1"/>
    <col min="8711" max="8715" width="6.33203125" style="198" customWidth="1"/>
    <col min="8716" max="8717" width="4.6640625" style="198" customWidth="1"/>
    <col min="8718" max="8719" width="6.33203125" style="198" customWidth="1"/>
    <col min="8720" max="8720" width="7.6640625" style="198" customWidth="1"/>
    <col min="8721" max="8960" width="9.109375" style="198"/>
    <col min="8961" max="8962" width="5.6640625" style="198" customWidth="1"/>
    <col min="8963" max="8963" width="3.6640625" style="198" customWidth="1"/>
    <col min="8964" max="8964" width="51.88671875" style="198" customWidth="1"/>
    <col min="8965" max="8966" width="6.6640625" style="198" customWidth="1"/>
    <col min="8967" max="8971" width="6.33203125" style="198" customWidth="1"/>
    <col min="8972" max="8973" width="4.6640625" style="198" customWidth="1"/>
    <col min="8974" max="8975" width="6.33203125" style="198" customWidth="1"/>
    <col min="8976" max="8976" width="7.6640625" style="198" customWidth="1"/>
    <col min="8977" max="9216" width="9.109375" style="198"/>
    <col min="9217" max="9218" width="5.6640625" style="198" customWidth="1"/>
    <col min="9219" max="9219" width="3.6640625" style="198" customWidth="1"/>
    <col min="9220" max="9220" width="51.88671875" style="198" customWidth="1"/>
    <col min="9221" max="9222" width="6.6640625" style="198" customWidth="1"/>
    <col min="9223" max="9227" width="6.33203125" style="198" customWidth="1"/>
    <col min="9228" max="9229" width="4.6640625" style="198" customWidth="1"/>
    <col min="9230" max="9231" width="6.33203125" style="198" customWidth="1"/>
    <col min="9232" max="9232" width="7.6640625" style="198" customWidth="1"/>
    <col min="9233" max="9472" width="9.109375" style="198"/>
    <col min="9473" max="9474" width="5.6640625" style="198" customWidth="1"/>
    <col min="9475" max="9475" width="3.6640625" style="198" customWidth="1"/>
    <col min="9476" max="9476" width="51.88671875" style="198" customWidth="1"/>
    <col min="9477" max="9478" width="6.6640625" style="198" customWidth="1"/>
    <col min="9479" max="9483" width="6.33203125" style="198" customWidth="1"/>
    <col min="9484" max="9485" width="4.6640625" style="198" customWidth="1"/>
    <col min="9486" max="9487" width="6.33203125" style="198" customWidth="1"/>
    <col min="9488" max="9488" width="7.6640625" style="198" customWidth="1"/>
    <col min="9489" max="9728" width="9.109375" style="198"/>
    <col min="9729" max="9730" width="5.6640625" style="198" customWidth="1"/>
    <col min="9731" max="9731" width="3.6640625" style="198" customWidth="1"/>
    <col min="9732" max="9732" width="51.88671875" style="198" customWidth="1"/>
    <col min="9733" max="9734" width="6.6640625" style="198" customWidth="1"/>
    <col min="9735" max="9739" width="6.33203125" style="198" customWidth="1"/>
    <col min="9740" max="9741" width="4.6640625" style="198" customWidth="1"/>
    <col min="9742" max="9743" width="6.33203125" style="198" customWidth="1"/>
    <col min="9744" max="9744" width="7.6640625" style="198" customWidth="1"/>
    <col min="9745" max="9984" width="9.109375" style="198"/>
    <col min="9985" max="9986" width="5.6640625" style="198" customWidth="1"/>
    <col min="9987" max="9987" width="3.6640625" style="198" customWidth="1"/>
    <col min="9988" max="9988" width="51.88671875" style="198" customWidth="1"/>
    <col min="9989" max="9990" width="6.6640625" style="198" customWidth="1"/>
    <col min="9991" max="9995" width="6.33203125" style="198" customWidth="1"/>
    <col min="9996" max="9997" width="4.6640625" style="198" customWidth="1"/>
    <col min="9998" max="9999" width="6.33203125" style="198" customWidth="1"/>
    <col min="10000" max="10000" width="7.6640625" style="198" customWidth="1"/>
    <col min="10001" max="10240" width="9.109375" style="198"/>
    <col min="10241" max="10242" width="5.6640625" style="198" customWidth="1"/>
    <col min="10243" max="10243" width="3.6640625" style="198" customWidth="1"/>
    <col min="10244" max="10244" width="51.88671875" style="198" customWidth="1"/>
    <col min="10245" max="10246" width="6.6640625" style="198" customWidth="1"/>
    <col min="10247" max="10251" width="6.33203125" style="198" customWidth="1"/>
    <col min="10252" max="10253" width="4.6640625" style="198" customWidth="1"/>
    <col min="10254" max="10255" width="6.33203125" style="198" customWidth="1"/>
    <col min="10256" max="10256" width="7.6640625" style="198" customWidth="1"/>
    <col min="10257" max="10496" width="9.109375" style="198"/>
    <col min="10497" max="10498" width="5.6640625" style="198" customWidth="1"/>
    <col min="10499" max="10499" width="3.6640625" style="198" customWidth="1"/>
    <col min="10500" max="10500" width="51.88671875" style="198" customWidth="1"/>
    <col min="10501" max="10502" width="6.6640625" style="198" customWidth="1"/>
    <col min="10503" max="10507" width="6.33203125" style="198" customWidth="1"/>
    <col min="10508" max="10509" width="4.6640625" style="198" customWidth="1"/>
    <col min="10510" max="10511" width="6.33203125" style="198" customWidth="1"/>
    <col min="10512" max="10512" width="7.6640625" style="198" customWidth="1"/>
    <col min="10513" max="10752" width="9.109375" style="198"/>
    <col min="10753" max="10754" width="5.6640625" style="198" customWidth="1"/>
    <col min="10755" max="10755" width="3.6640625" style="198" customWidth="1"/>
    <col min="10756" max="10756" width="51.88671875" style="198" customWidth="1"/>
    <col min="10757" max="10758" width="6.6640625" style="198" customWidth="1"/>
    <col min="10759" max="10763" width="6.33203125" style="198" customWidth="1"/>
    <col min="10764" max="10765" width="4.6640625" style="198" customWidth="1"/>
    <col min="10766" max="10767" width="6.33203125" style="198" customWidth="1"/>
    <col min="10768" max="10768" width="7.6640625" style="198" customWidth="1"/>
    <col min="10769" max="11008" width="9.109375" style="198"/>
    <col min="11009" max="11010" width="5.6640625" style="198" customWidth="1"/>
    <col min="11011" max="11011" width="3.6640625" style="198" customWidth="1"/>
    <col min="11012" max="11012" width="51.88671875" style="198" customWidth="1"/>
    <col min="11013" max="11014" width="6.6640625" style="198" customWidth="1"/>
    <col min="11015" max="11019" width="6.33203125" style="198" customWidth="1"/>
    <col min="11020" max="11021" width="4.6640625" style="198" customWidth="1"/>
    <col min="11022" max="11023" width="6.33203125" style="198" customWidth="1"/>
    <col min="11024" max="11024" width="7.6640625" style="198" customWidth="1"/>
    <col min="11025" max="11264" width="9.109375" style="198"/>
    <col min="11265" max="11266" width="5.6640625" style="198" customWidth="1"/>
    <col min="11267" max="11267" width="3.6640625" style="198" customWidth="1"/>
    <col min="11268" max="11268" width="51.88671875" style="198" customWidth="1"/>
    <col min="11269" max="11270" width="6.6640625" style="198" customWidth="1"/>
    <col min="11271" max="11275" width="6.33203125" style="198" customWidth="1"/>
    <col min="11276" max="11277" width="4.6640625" style="198" customWidth="1"/>
    <col min="11278" max="11279" width="6.33203125" style="198" customWidth="1"/>
    <col min="11280" max="11280" width="7.6640625" style="198" customWidth="1"/>
    <col min="11281" max="11520" width="9.109375" style="198"/>
    <col min="11521" max="11522" width="5.6640625" style="198" customWidth="1"/>
    <col min="11523" max="11523" width="3.6640625" style="198" customWidth="1"/>
    <col min="11524" max="11524" width="51.88671875" style="198" customWidth="1"/>
    <col min="11525" max="11526" width="6.6640625" style="198" customWidth="1"/>
    <col min="11527" max="11531" width="6.33203125" style="198" customWidth="1"/>
    <col min="11532" max="11533" width="4.6640625" style="198" customWidth="1"/>
    <col min="11534" max="11535" width="6.33203125" style="198" customWidth="1"/>
    <col min="11536" max="11536" width="7.6640625" style="198" customWidth="1"/>
    <col min="11537" max="11776" width="9.109375" style="198"/>
    <col min="11777" max="11778" width="5.6640625" style="198" customWidth="1"/>
    <col min="11779" max="11779" width="3.6640625" style="198" customWidth="1"/>
    <col min="11780" max="11780" width="51.88671875" style="198" customWidth="1"/>
    <col min="11781" max="11782" width="6.6640625" style="198" customWidth="1"/>
    <col min="11783" max="11787" width="6.33203125" style="198" customWidth="1"/>
    <col min="11788" max="11789" width="4.6640625" style="198" customWidth="1"/>
    <col min="11790" max="11791" width="6.33203125" style="198" customWidth="1"/>
    <col min="11792" max="11792" width="7.6640625" style="198" customWidth="1"/>
    <col min="11793" max="12032" width="9.109375" style="198"/>
    <col min="12033" max="12034" width="5.6640625" style="198" customWidth="1"/>
    <col min="12035" max="12035" width="3.6640625" style="198" customWidth="1"/>
    <col min="12036" max="12036" width="51.88671875" style="198" customWidth="1"/>
    <col min="12037" max="12038" width="6.6640625" style="198" customWidth="1"/>
    <col min="12039" max="12043" width="6.33203125" style="198" customWidth="1"/>
    <col min="12044" max="12045" width="4.6640625" style="198" customWidth="1"/>
    <col min="12046" max="12047" width="6.33203125" style="198" customWidth="1"/>
    <col min="12048" max="12048" width="7.6640625" style="198" customWidth="1"/>
    <col min="12049" max="12288" width="9.109375" style="198"/>
    <col min="12289" max="12290" width="5.6640625" style="198" customWidth="1"/>
    <col min="12291" max="12291" width="3.6640625" style="198" customWidth="1"/>
    <col min="12292" max="12292" width="51.88671875" style="198" customWidth="1"/>
    <col min="12293" max="12294" width="6.6640625" style="198" customWidth="1"/>
    <col min="12295" max="12299" width="6.33203125" style="198" customWidth="1"/>
    <col min="12300" max="12301" width="4.6640625" style="198" customWidth="1"/>
    <col min="12302" max="12303" width="6.33203125" style="198" customWidth="1"/>
    <col min="12304" max="12304" width="7.6640625" style="198" customWidth="1"/>
    <col min="12305" max="12544" width="9.109375" style="198"/>
    <col min="12545" max="12546" width="5.6640625" style="198" customWidth="1"/>
    <col min="12547" max="12547" width="3.6640625" style="198" customWidth="1"/>
    <col min="12548" max="12548" width="51.88671875" style="198" customWidth="1"/>
    <col min="12549" max="12550" width="6.6640625" style="198" customWidth="1"/>
    <col min="12551" max="12555" width="6.33203125" style="198" customWidth="1"/>
    <col min="12556" max="12557" width="4.6640625" style="198" customWidth="1"/>
    <col min="12558" max="12559" width="6.33203125" style="198" customWidth="1"/>
    <col min="12560" max="12560" width="7.6640625" style="198" customWidth="1"/>
    <col min="12561" max="12800" width="9.109375" style="198"/>
    <col min="12801" max="12802" width="5.6640625" style="198" customWidth="1"/>
    <col min="12803" max="12803" width="3.6640625" style="198" customWidth="1"/>
    <col min="12804" max="12804" width="51.88671875" style="198" customWidth="1"/>
    <col min="12805" max="12806" width="6.6640625" style="198" customWidth="1"/>
    <col min="12807" max="12811" width="6.33203125" style="198" customWidth="1"/>
    <col min="12812" max="12813" width="4.6640625" style="198" customWidth="1"/>
    <col min="12814" max="12815" width="6.33203125" style="198" customWidth="1"/>
    <col min="12816" max="12816" width="7.6640625" style="198" customWidth="1"/>
    <col min="12817" max="13056" width="9.109375" style="198"/>
    <col min="13057" max="13058" width="5.6640625" style="198" customWidth="1"/>
    <col min="13059" max="13059" width="3.6640625" style="198" customWidth="1"/>
    <col min="13060" max="13060" width="51.88671875" style="198" customWidth="1"/>
    <col min="13061" max="13062" width="6.6640625" style="198" customWidth="1"/>
    <col min="13063" max="13067" width="6.33203125" style="198" customWidth="1"/>
    <col min="13068" max="13069" width="4.6640625" style="198" customWidth="1"/>
    <col min="13070" max="13071" width="6.33203125" style="198" customWidth="1"/>
    <col min="13072" max="13072" width="7.6640625" style="198" customWidth="1"/>
    <col min="13073" max="13312" width="9.109375" style="198"/>
    <col min="13313" max="13314" width="5.6640625" style="198" customWidth="1"/>
    <col min="13315" max="13315" width="3.6640625" style="198" customWidth="1"/>
    <col min="13316" max="13316" width="51.88671875" style="198" customWidth="1"/>
    <col min="13317" max="13318" width="6.6640625" style="198" customWidth="1"/>
    <col min="13319" max="13323" width="6.33203125" style="198" customWidth="1"/>
    <col min="13324" max="13325" width="4.6640625" style="198" customWidth="1"/>
    <col min="13326" max="13327" width="6.33203125" style="198" customWidth="1"/>
    <col min="13328" max="13328" width="7.6640625" style="198" customWidth="1"/>
    <col min="13329" max="13568" width="9.109375" style="198"/>
    <col min="13569" max="13570" width="5.6640625" style="198" customWidth="1"/>
    <col min="13571" max="13571" width="3.6640625" style="198" customWidth="1"/>
    <col min="13572" max="13572" width="51.88671875" style="198" customWidth="1"/>
    <col min="13573" max="13574" width="6.6640625" style="198" customWidth="1"/>
    <col min="13575" max="13579" width="6.33203125" style="198" customWidth="1"/>
    <col min="13580" max="13581" width="4.6640625" style="198" customWidth="1"/>
    <col min="13582" max="13583" width="6.33203125" style="198" customWidth="1"/>
    <col min="13584" max="13584" width="7.6640625" style="198" customWidth="1"/>
    <col min="13585" max="13824" width="9.109375" style="198"/>
    <col min="13825" max="13826" width="5.6640625" style="198" customWidth="1"/>
    <col min="13827" max="13827" width="3.6640625" style="198" customWidth="1"/>
    <col min="13828" max="13828" width="51.88671875" style="198" customWidth="1"/>
    <col min="13829" max="13830" width="6.6640625" style="198" customWidth="1"/>
    <col min="13831" max="13835" width="6.33203125" style="198" customWidth="1"/>
    <col min="13836" max="13837" width="4.6640625" style="198" customWidth="1"/>
    <col min="13838" max="13839" width="6.33203125" style="198" customWidth="1"/>
    <col min="13840" max="13840" width="7.6640625" style="198" customWidth="1"/>
    <col min="13841" max="14080" width="9.109375" style="198"/>
    <col min="14081" max="14082" width="5.6640625" style="198" customWidth="1"/>
    <col min="14083" max="14083" width="3.6640625" style="198" customWidth="1"/>
    <col min="14084" max="14084" width="51.88671875" style="198" customWidth="1"/>
    <col min="14085" max="14086" width="6.6640625" style="198" customWidth="1"/>
    <col min="14087" max="14091" width="6.33203125" style="198" customWidth="1"/>
    <col min="14092" max="14093" width="4.6640625" style="198" customWidth="1"/>
    <col min="14094" max="14095" width="6.33203125" style="198" customWidth="1"/>
    <col min="14096" max="14096" width="7.6640625" style="198" customWidth="1"/>
    <col min="14097" max="14336" width="9.109375" style="198"/>
    <col min="14337" max="14338" width="5.6640625" style="198" customWidth="1"/>
    <col min="14339" max="14339" width="3.6640625" style="198" customWidth="1"/>
    <col min="14340" max="14340" width="51.88671875" style="198" customWidth="1"/>
    <col min="14341" max="14342" width="6.6640625" style="198" customWidth="1"/>
    <col min="14343" max="14347" width="6.33203125" style="198" customWidth="1"/>
    <col min="14348" max="14349" width="4.6640625" style="198" customWidth="1"/>
    <col min="14350" max="14351" width="6.33203125" style="198" customWidth="1"/>
    <col min="14352" max="14352" width="7.6640625" style="198" customWidth="1"/>
    <col min="14353" max="14592" width="9.109375" style="198"/>
    <col min="14593" max="14594" width="5.6640625" style="198" customWidth="1"/>
    <col min="14595" max="14595" width="3.6640625" style="198" customWidth="1"/>
    <col min="14596" max="14596" width="51.88671875" style="198" customWidth="1"/>
    <col min="14597" max="14598" width="6.6640625" style="198" customWidth="1"/>
    <col min="14599" max="14603" width="6.33203125" style="198" customWidth="1"/>
    <col min="14604" max="14605" width="4.6640625" style="198" customWidth="1"/>
    <col min="14606" max="14607" width="6.33203125" style="198" customWidth="1"/>
    <col min="14608" max="14608" width="7.6640625" style="198" customWidth="1"/>
    <col min="14609" max="14848" width="9.109375" style="198"/>
    <col min="14849" max="14850" width="5.6640625" style="198" customWidth="1"/>
    <col min="14851" max="14851" width="3.6640625" style="198" customWidth="1"/>
    <col min="14852" max="14852" width="51.88671875" style="198" customWidth="1"/>
    <col min="14853" max="14854" width="6.6640625" style="198" customWidth="1"/>
    <col min="14855" max="14859" width="6.33203125" style="198" customWidth="1"/>
    <col min="14860" max="14861" width="4.6640625" style="198" customWidth="1"/>
    <col min="14862" max="14863" width="6.33203125" style="198" customWidth="1"/>
    <col min="14864" max="14864" width="7.6640625" style="198" customWidth="1"/>
    <col min="14865" max="15104" width="9.109375" style="198"/>
    <col min="15105" max="15106" width="5.6640625" style="198" customWidth="1"/>
    <col min="15107" max="15107" width="3.6640625" style="198" customWidth="1"/>
    <col min="15108" max="15108" width="51.88671875" style="198" customWidth="1"/>
    <col min="15109" max="15110" width="6.6640625" style="198" customWidth="1"/>
    <col min="15111" max="15115" width="6.33203125" style="198" customWidth="1"/>
    <col min="15116" max="15117" width="4.6640625" style="198" customWidth="1"/>
    <col min="15118" max="15119" width="6.33203125" style="198" customWidth="1"/>
    <col min="15120" max="15120" width="7.6640625" style="198" customWidth="1"/>
    <col min="15121" max="15360" width="9.109375" style="198"/>
    <col min="15361" max="15362" width="5.6640625" style="198" customWidth="1"/>
    <col min="15363" max="15363" width="3.6640625" style="198" customWidth="1"/>
    <col min="15364" max="15364" width="51.88671875" style="198" customWidth="1"/>
    <col min="15365" max="15366" width="6.6640625" style="198" customWidth="1"/>
    <col min="15367" max="15371" width="6.33203125" style="198" customWidth="1"/>
    <col min="15372" max="15373" width="4.6640625" style="198" customWidth="1"/>
    <col min="15374" max="15375" width="6.33203125" style="198" customWidth="1"/>
    <col min="15376" max="15376" width="7.6640625" style="198" customWidth="1"/>
    <col min="15377" max="15616" width="9.109375" style="198"/>
    <col min="15617" max="15618" width="5.6640625" style="198" customWidth="1"/>
    <col min="15619" max="15619" width="3.6640625" style="198" customWidth="1"/>
    <col min="15620" max="15620" width="51.88671875" style="198" customWidth="1"/>
    <col min="15621" max="15622" width="6.6640625" style="198" customWidth="1"/>
    <col min="15623" max="15627" width="6.33203125" style="198" customWidth="1"/>
    <col min="15628" max="15629" width="4.6640625" style="198" customWidth="1"/>
    <col min="15630" max="15631" width="6.33203125" style="198" customWidth="1"/>
    <col min="15632" max="15632" width="7.6640625" style="198" customWidth="1"/>
    <col min="15633" max="15872" width="9.109375" style="198"/>
    <col min="15873" max="15874" width="5.6640625" style="198" customWidth="1"/>
    <col min="15875" max="15875" width="3.6640625" style="198" customWidth="1"/>
    <col min="15876" max="15876" width="51.88671875" style="198" customWidth="1"/>
    <col min="15877" max="15878" width="6.6640625" style="198" customWidth="1"/>
    <col min="15879" max="15883" width="6.33203125" style="198" customWidth="1"/>
    <col min="15884" max="15885" width="4.6640625" style="198" customWidth="1"/>
    <col min="15886" max="15887" width="6.33203125" style="198" customWidth="1"/>
    <col min="15888" max="15888" width="7.6640625" style="198" customWidth="1"/>
    <col min="15889" max="16128" width="9.109375" style="198"/>
    <col min="16129" max="16130" width="5.6640625" style="198" customWidth="1"/>
    <col min="16131" max="16131" width="3.6640625" style="198" customWidth="1"/>
    <col min="16132" max="16132" width="51.88671875" style="198" customWidth="1"/>
    <col min="16133" max="16134" width="6.6640625" style="198" customWidth="1"/>
    <col min="16135" max="16139" width="6.33203125" style="198" customWidth="1"/>
    <col min="16140" max="16141" width="4.6640625" style="198" customWidth="1"/>
    <col min="16142" max="16143" width="6.33203125" style="198" customWidth="1"/>
    <col min="16144" max="16144" width="7.6640625" style="198" customWidth="1"/>
    <col min="16145" max="16384" width="9.109375" style="198"/>
  </cols>
  <sheetData>
    <row r="1" spans="1:16" ht="15.75" customHeight="1" x14ac:dyDescent="0.3">
      <c r="A1" s="435" t="s">
        <v>219</v>
      </c>
      <c r="B1" s="435" t="s">
        <v>220</v>
      </c>
      <c r="C1" s="927" t="s">
        <v>221</v>
      </c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</row>
    <row r="2" spans="1:16" ht="15" customHeight="1" x14ac:dyDescent="0.3">
      <c r="A2" s="436"/>
      <c r="B2" s="436"/>
      <c r="C2" s="928" t="s">
        <v>0</v>
      </c>
      <c r="D2" s="929" t="s">
        <v>222</v>
      </c>
      <c r="E2" s="924" t="s">
        <v>223</v>
      </c>
      <c r="F2" s="926" t="s">
        <v>224</v>
      </c>
      <c r="G2" s="926"/>
      <c r="H2" s="926"/>
      <c r="I2" s="926"/>
      <c r="J2" s="926"/>
      <c r="K2" s="767"/>
      <c r="L2" s="939" t="s">
        <v>225</v>
      </c>
      <c r="M2" s="940"/>
      <c r="N2" s="924" t="s">
        <v>226</v>
      </c>
      <c r="O2" s="924" t="s">
        <v>227</v>
      </c>
      <c r="P2" s="924" t="s">
        <v>228</v>
      </c>
    </row>
    <row r="3" spans="1:16" ht="15" customHeight="1" x14ac:dyDescent="0.3">
      <c r="A3" s="436"/>
      <c r="B3" s="436"/>
      <c r="C3" s="928"/>
      <c r="D3" s="929"/>
      <c r="E3" s="924"/>
      <c r="F3" s="924" t="s">
        <v>9</v>
      </c>
      <c r="G3" s="923" t="s">
        <v>229</v>
      </c>
      <c r="H3" s="923"/>
      <c r="I3" s="923"/>
      <c r="J3" s="923"/>
      <c r="K3" s="924" t="s">
        <v>230</v>
      </c>
      <c r="L3" s="941"/>
      <c r="M3" s="942"/>
      <c r="N3" s="924"/>
      <c r="O3" s="924"/>
      <c r="P3" s="924"/>
    </row>
    <row r="4" spans="1:16" ht="15" customHeight="1" x14ac:dyDescent="0.3">
      <c r="A4" s="436"/>
      <c r="B4" s="436"/>
      <c r="C4" s="928"/>
      <c r="D4" s="929"/>
      <c r="E4" s="924"/>
      <c r="F4" s="767"/>
      <c r="G4" s="924" t="s">
        <v>231</v>
      </c>
      <c r="H4" s="926" t="s">
        <v>232</v>
      </c>
      <c r="I4" s="767"/>
      <c r="J4" s="767"/>
      <c r="K4" s="767"/>
      <c r="L4" s="941"/>
      <c r="M4" s="942"/>
      <c r="N4" s="924"/>
      <c r="O4" s="924"/>
      <c r="P4" s="924"/>
    </row>
    <row r="5" spans="1:16" ht="15" customHeight="1" x14ac:dyDescent="0.3">
      <c r="A5" s="436"/>
      <c r="B5" s="436"/>
      <c r="C5" s="928"/>
      <c r="D5" s="929"/>
      <c r="E5" s="924"/>
      <c r="F5" s="767"/>
      <c r="G5" s="925"/>
      <c r="H5" s="924" t="s">
        <v>15</v>
      </c>
      <c r="I5" s="924" t="s">
        <v>233</v>
      </c>
      <c r="J5" s="924" t="s">
        <v>258</v>
      </c>
      <c r="K5" s="767"/>
      <c r="L5" s="941"/>
      <c r="M5" s="942"/>
      <c r="N5" s="924"/>
      <c r="O5" s="924"/>
      <c r="P5" s="924"/>
    </row>
    <row r="6" spans="1:16" ht="15" customHeight="1" x14ac:dyDescent="0.3">
      <c r="A6" s="436"/>
      <c r="B6" s="436"/>
      <c r="C6" s="928"/>
      <c r="D6" s="929"/>
      <c r="E6" s="924"/>
      <c r="F6" s="767"/>
      <c r="G6" s="925"/>
      <c r="H6" s="924"/>
      <c r="I6" s="924"/>
      <c r="J6" s="924"/>
      <c r="K6" s="767"/>
      <c r="L6" s="941"/>
      <c r="M6" s="942"/>
      <c r="N6" s="924"/>
      <c r="O6" s="924"/>
      <c r="P6" s="924"/>
    </row>
    <row r="7" spans="1:16" ht="15" customHeight="1" x14ac:dyDescent="0.3">
      <c r="A7" s="436"/>
      <c r="B7" s="436"/>
      <c r="C7" s="928"/>
      <c r="D7" s="929"/>
      <c r="E7" s="924"/>
      <c r="F7" s="767"/>
      <c r="G7" s="925"/>
      <c r="H7" s="924"/>
      <c r="I7" s="924"/>
      <c r="J7" s="924"/>
      <c r="K7" s="767"/>
      <c r="L7" s="941"/>
      <c r="M7" s="942"/>
      <c r="N7" s="924"/>
      <c r="O7" s="924"/>
      <c r="P7" s="924"/>
    </row>
    <row r="8" spans="1:16" ht="8.4" customHeight="1" x14ac:dyDescent="0.3">
      <c r="A8" s="436"/>
      <c r="B8" s="436"/>
      <c r="C8" s="928"/>
      <c r="D8" s="929"/>
      <c r="E8" s="933"/>
      <c r="F8" s="795"/>
      <c r="G8" s="938"/>
      <c r="H8" s="933"/>
      <c r="I8" s="933"/>
      <c r="J8" s="933"/>
      <c r="K8" s="795"/>
      <c r="L8" s="947"/>
      <c r="M8" s="948"/>
      <c r="N8" s="924"/>
      <c r="O8" s="924"/>
      <c r="P8" s="924"/>
    </row>
    <row r="9" spans="1:16" ht="14.55" customHeight="1" x14ac:dyDescent="0.3">
      <c r="A9" s="436" t="s">
        <v>90</v>
      </c>
      <c r="B9" s="436" t="s">
        <v>235</v>
      </c>
      <c r="C9" s="408">
        <v>1</v>
      </c>
      <c r="D9" s="452" t="s">
        <v>36</v>
      </c>
      <c r="E9" s="477">
        <v>3</v>
      </c>
      <c r="F9" s="478">
        <f t="shared" ref="F9" si="0">E9*30</f>
        <v>90</v>
      </c>
      <c r="G9" s="298">
        <f t="shared" ref="G9:G14" si="1">SUM(H9+I9+J9)</f>
        <v>45</v>
      </c>
      <c r="H9" s="478">
        <v>30</v>
      </c>
      <c r="I9" s="479"/>
      <c r="J9" s="479">
        <v>15</v>
      </c>
      <c r="K9" s="298">
        <f t="shared" ref="K9:K10" si="2">F9-G9</f>
        <v>45</v>
      </c>
      <c r="L9" s="921">
        <f>G9/15</f>
        <v>3</v>
      </c>
      <c r="M9" s="922"/>
      <c r="N9" s="522" t="s">
        <v>234</v>
      </c>
      <c r="O9" s="442">
        <f>G9/F9*100</f>
        <v>50</v>
      </c>
      <c r="P9" s="443" t="s">
        <v>237</v>
      </c>
    </row>
    <row r="10" spans="1:16" ht="14.55" customHeight="1" x14ac:dyDescent="0.3">
      <c r="A10" s="436" t="s">
        <v>90</v>
      </c>
      <c r="B10" s="436" t="s">
        <v>235</v>
      </c>
      <c r="C10" s="408">
        <v>2</v>
      </c>
      <c r="D10" s="452" t="s">
        <v>145</v>
      </c>
      <c r="E10" s="477">
        <v>4</v>
      </c>
      <c r="F10" s="478">
        <f>E10*30</f>
        <v>120</v>
      </c>
      <c r="G10" s="298">
        <f t="shared" si="1"/>
        <v>60</v>
      </c>
      <c r="H10" s="478">
        <v>30</v>
      </c>
      <c r="I10" s="479"/>
      <c r="J10" s="479">
        <v>30</v>
      </c>
      <c r="K10" s="298">
        <f t="shared" si="2"/>
        <v>60</v>
      </c>
      <c r="L10" s="921">
        <f t="shared" ref="L10:L11" si="3">G10/15</f>
        <v>4</v>
      </c>
      <c r="M10" s="922"/>
      <c r="N10" s="522" t="s">
        <v>234</v>
      </c>
      <c r="O10" s="442">
        <f t="shared" ref="O10:O11" si="4">G10/F10*100</f>
        <v>50</v>
      </c>
      <c r="P10" s="456" t="s">
        <v>237</v>
      </c>
    </row>
    <row r="11" spans="1:16" ht="14.55" customHeight="1" x14ac:dyDescent="0.3">
      <c r="A11" s="436" t="s">
        <v>90</v>
      </c>
      <c r="B11" s="436" t="s">
        <v>235</v>
      </c>
      <c r="C11" s="408">
        <v>3</v>
      </c>
      <c r="D11" s="452" t="s">
        <v>340</v>
      </c>
      <c r="E11" s="439">
        <v>4</v>
      </c>
      <c r="F11" s="440">
        <f t="shared" ref="F11:F15" si="5">E11*30</f>
        <v>120</v>
      </c>
      <c r="G11" s="24">
        <f t="shared" si="1"/>
        <v>60</v>
      </c>
      <c r="H11" s="25">
        <v>12</v>
      </c>
      <c r="I11" s="25"/>
      <c r="J11" s="25">
        <v>48</v>
      </c>
      <c r="K11" s="24">
        <f>F11-G11</f>
        <v>60</v>
      </c>
      <c r="L11" s="949">
        <f t="shared" si="3"/>
        <v>4</v>
      </c>
      <c r="M11" s="922"/>
      <c r="N11" s="522" t="s">
        <v>236</v>
      </c>
      <c r="O11" s="442">
        <f t="shared" si="4"/>
        <v>50</v>
      </c>
      <c r="P11" s="456" t="s">
        <v>237</v>
      </c>
    </row>
    <row r="12" spans="1:16" ht="14.55" customHeight="1" x14ac:dyDescent="0.3">
      <c r="A12" s="436" t="s">
        <v>90</v>
      </c>
      <c r="B12" s="436" t="s">
        <v>235</v>
      </c>
      <c r="C12" s="408">
        <v>4</v>
      </c>
      <c r="D12" s="452" t="s">
        <v>342</v>
      </c>
      <c r="E12" s="439">
        <v>4</v>
      </c>
      <c r="F12" s="440">
        <f t="shared" si="5"/>
        <v>120</v>
      </c>
      <c r="G12" s="24">
        <f t="shared" si="1"/>
        <v>60</v>
      </c>
      <c r="H12" s="25">
        <v>12</v>
      </c>
      <c r="I12" s="25"/>
      <c r="J12" s="25">
        <v>48</v>
      </c>
      <c r="K12" s="24">
        <f>F12-G12</f>
        <v>60</v>
      </c>
      <c r="L12" s="922">
        <f>G12/15</f>
        <v>4</v>
      </c>
      <c r="M12" s="920"/>
      <c r="N12" s="522" t="s">
        <v>236</v>
      </c>
      <c r="O12" s="442">
        <f>G12/F12*100</f>
        <v>50</v>
      </c>
      <c r="P12" s="443" t="s">
        <v>237</v>
      </c>
    </row>
    <row r="13" spans="1:16" ht="14.55" customHeight="1" x14ac:dyDescent="0.3">
      <c r="A13" s="436" t="s">
        <v>90</v>
      </c>
      <c r="B13" s="436" t="s">
        <v>235</v>
      </c>
      <c r="C13" s="522">
        <v>5</v>
      </c>
      <c r="D13" s="452" t="s">
        <v>179</v>
      </c>
      <c r="E13" s="444">
        <v>2</v>
      </c>
      <c r="F13" s="522">
        <f t="shared" si="5"/>
        <v>60</v>
      </c>
      <c r="G13" s="24">
        <f t="shared" si="1"/>
        <v>30</v>
      </c>
      <c r="H13" s="522"/>
      <c r="I13" s="522"/>
      <c r="J13" s="522">
        <v>30</v>
      </c>
      <c r="K13" s="522">
        <f t="shared" ref="K13:K15" si="6">F13-G13</f>
        <v>30</v>
      </c>
      <c r="L13" s="949">
        <f t="shared" ref="L13" si="7">G13/15</f>
        <v>2</v>
      </c>
      <c r="M13" s="922"/>
      <c r="N13" s="522" t="s">
        <v>234</v>
      </c>
      <c r="O13" s="442">
        <f>G13/F13*100</f>
        <v>50</v>
      </c>
      <c r="P13" s="456" t="s">
        <v>237</v>
      </c>
    </row>
    <row r="14" spans="1:16" ht="14.55" customHeight="1" x14ac:dyDescent="0.3">
      <c r="A14" s="436" t="s">
        <v>90</v>
      </c>
      <c r="B14" s="436" t="s">
        <v>235</v>
      </c>
      <c r="C14" s="522">
        <v>6</v>
      </c>
      <c r="D14" s="438" t="s">
        <v>45</v>
      </c>
      <c r="E14" s="439">
        <v>2</v>
      </c>
      <c r="F14" s="440">
        <f t="shared" si="5"/>
        <v>60</v>
      </c>
      <c r="G14" s="24">
        <f t="shared" si="1"/>
        <v>30</v>
      </c>
      <c r="H14" s="25">
        <v>16</v>
      </c>
      <c r="I14" s="25"/>
      <c r="J14" s="25">
        <v>14</v>
      </c>
      <c r="K14" s="24">
        <f t="shared" si="6"/>
        <v>30</v>
      </c>
      <c r="L14" s="920">
        <f>G14/15</f>
        <v>2</v>
      </c>
      <c r="M14" s="920"/>
      <c r="N14" s="522"/>
      <c r="O14" s="442">
        <f>G14/F14*100</f>
        <v>50</v>
      </c>
      <c r="P14" s="443" t="s">
        <v>237</v>
      </c>
    </row>
    <row r="15" spans="1:16" ht="28.95" customHeight="1" x14ac:dyDescent="0.3">
      <c r="A15" s="436" t="s">
        <v>90</v>
      </c>
      <c r="B15" s="436" t="s">
        <v>238</v>
      </c>
      <c r="C15" s="522">
        <v>7</v>
      </c>
      <c r="D15" s="438" t="s">
        <v>349</v>
      </c>
      <c r="E15" s="473">
        <v>5</v>
      </c>
      <c r="F15" s="476">
        <f t="shared" si="5"/>
        <v>150</v>
      </c>
      <c r="G15" s="476">
        <f>H15+I15+J15</f>
        <v>60</v>
      </c>
      <c r="H15" s="474">
        <v>30</v>
      </c>
      <c r="I15" s="474"/>
      <c r="J15" s="474">
        <v>30</v>
      </c>
      <c r="K15" s="475">
        <f t="shared" si="6"/>
        <v>90</v>
      </c>
      <c r="L15" s="921">
        <f t="shared" ref="L15" si="8">G15/15</f>
        <v>4</v>
      </c>
      <c r="M15" s="922"/>
      <c r="N15" s="522" t="s">
        <v>236</v>
      </c>
      <c r="O15" s="442">
        <f t="shared" ref="O15" si="9">G15/F15*100</f>
        <v>40</v>
      </c>
      <c r="P15" s="456" t="s">
        <v>237</v>
      </c>
    </row>
    <row r="16" spans="1:16" ht="14.55" customHeight="1" x14ac:dyDescent="0.3">
      <c r="A16" s="436"/>
      <c r="B16" s="436"/>
      <c r="C16" s="408"/>
      <c r="D16" s="445" t="s">
        <v>14</v>
      </c>
      <c r="E16" s="482">
        <f t="shared" ref="E16:K16" si="10">SUM(E9:E15)</f>
        <v>24</v>
      </c>
      <c r="F16" s="454">
        <f t="shared" si="10"/>
        <v>720</v>
      </c>
      <c r="G16" s="454">
        <f t="shared" si="10"/>
        <v>345</v>
      </c>
      <c r="H16" s="454">
        <f t="shared" si="10"/>
        <v>130</v>
      </c>
      <c r="I16" s="454">
        <f t="shared" si="10"/>
        <v>0</v>
      </c>
      <c r="J16" s="454">
        <f t="shared" si="10"/>
        <v>215</v>
      </c>
      <c r="K16" s="454">
        <f t="shared" si="10"/>
        <v>375</v>
      </c>
      <c r="L16" s="943">
        <f>SUM(L9:M15)</f>
        <v>23</v>
      </c>
      <c r="M16" s="944"/>
      <c r="N16" s="446"/>
      <c r="O16" s="446"/>
      <c r="P16" s="443"/>
    </row>
    <row r="17" spans="1:16" ht="14.55" customHeight="1" x14ac:dyDescent="0.3">
      <c r="A17" s="436"/>
      <c r="B17" s="436"/>
      <c r="C17" s="436"/>
      <c r="D17" s="447" t="s">
        <v>239</v>
      </c>
      <c r="E17" s="448">
        <f>30-E16</f>
        <v>6</v>
      </c>
      <c r="F17" s="449"/>
      <c r="G17" s="449"/>
      <c r="H17" s="449"/>
      <c r="I17" s="449"/>
      <c r="J17" s="449"/>
      <c r="K17" s="449"/>
      <c r="L17" s="449"/>
      <c r="M17" s="449"/>
      <c r="N17" s="449"/>
      <c r="O17" s="450"/>
      <c r="P17" s="451"/>
    </row>
    <row r="18" spans="1:16" ht="15" customHeight="1" x14ac:dyDescent="0.3">
      <c r="A18" s="436"/>
      <c r="B18" s="436"/>
      <c r="C18" s="927" t="s">
        <v>240</v>
      </c>
      <c r="D18" s="927"/>
      <c r="E18" s="927"/>
      <c r="F18" s="927"/>
      <c r="G18" s="927"/>
      <c r="H18" s="927"/>
      <c r="I18" s="927"/>
      <c r="J18" s="927"/>
      <c r="K18" s="927"/>
      <c r="L18" s="927"/>
      <c r="M18" s="927"/>
      <c r="N18" s="927"/>
      <c r="O18" s="927"/>
      <c r="P18" s="927"/>
    </row>
    <row r="19" spans="1:16" ht="15" customHeight="1" x14ac:dyDescent="0.3">
      <c r="A19" s="436"/>
      <c r="B19" s="436"/>
      <c r="C19" s="928" t="s">
        <v>0</v>
      </c>
      <c r="D19" s="929" t="s">
        <v>222</v>
      </c>
      <c r="E19" s="924" t="s">
        <v>223</v>
      </c>
      <c r="F19" s="926" t="s">
        <v>224</v>
      </c>
      <c r="G19" s="926"/>
      <c r="H19" s="926"/>
      <c r="I19" s="926"/>
      <c r="J19" s="926"/>
      <c r="K19" s="767"/>
      <c r="L19" s="934" t="s">
        <v>225</v>
      </c>
      <c r="M19" s="935"/>
      <c r="N19" s="924" t="s">
        <v>226</v>
      </c>
      <c r="O19" s="924" t="s">
        <v>227</v>
      </c>
      <c r="P19" s="924" t="s">
        <v>228</v>
      </c>
    </row>
    <row r="20" spans="1:16" ht="15" customHeight="1" x14ac:dyDescent="0.3">
      <c r="A20" s="436"/>
      <c r="B20" s="436"/>
      <c r="C20" s="928"/>
      <c r="D20" s="929"/>
      <c r="E20" s="924"/>
      <c r="F20" s="924" t="s">
        <v>9</v>
      </c>
      <c r="G20" s="923" t="s">
        <v>229</v>
      </c>
      <c r="H20" s="923"/>
      <c r="I20" s="923"/>
      <c r="J20" s="923"/>
      <c r="K20" s="924" t="s">
        <v>230</v>
      </c>
      <c r="L20" s="936"/>
      <c r="M20" s="937"/>
      <c r="N20" s="924"/>
      <c r="O20" s="924"/>
      <c r="P20" s="924"/>
    </row>
    <row r="21" spans="1:16" ht="15" customHeight="1" x14ac:dyDescent="0.3">
      <c r="A21" s="436"/>
      <c r="B21" s="436"/>
      <c r="C21" s="928"/>
      <c r="D21" s="929"/>
      <c r="E21" s="924"/>
      <c r="F21" s="767"/>
      <c r="G21" s="924" t="s">
        <v>231</v>
      </c>
      <c r="H21" s="926" t="s">
        <v>232</v>
      </c>
      <c r="I21" s="767"/>
      <c r="J21" s="767"/>
      <c r="K21" s="767"/>
      <c r="L21" s="936"/>
      <c r="M21" s="937"/>
      <c r="N21" s="924"/>
      <c r="O21" s="924"/>
      <c r="P21" s="924"/>
    </row>
    <row r="22" spans="1:16" ht="15" customHeight="1" x14ac:dyDescent="0.3">
      <c r="A22" s="436"/>
      <c r="B22" s="436"/>
      <c r="C22" s="928"/>
      <c r="D22" s="929"/>
      <c r="E22" s="924"/>
      <c r="F22" s="767"/>
      <c r="G22" s="925"/>
      <c r="H22" s="924" t="s">
        <v>15</v>
      </c>
      <c r="I22" s="924" t="s">
        <v>233</v>
      </c>
      <c r="J22" s="924" t="s">
        <v>258</v>
      </c>
      <c r="K22" s="767"/>
      <c r="L22" s="936"/>
      <c r="M22" s="937"/>
      <c r="N22" s="924"/>
      <c r="O22" s="924"/>
      <c r="P22" s="924"/>
    </row>
    <row r="23" spans="1:16" ht="15" customHeight="1" x14ac:dyDescent="0.3">
      <c r="A23" s="436"/>
      <c r="B23" s="436"/>
      <c r="C23" s="928"/>
      <c r="D23" s="929"/>
      <c r="E23" s="924"/>
      <c r="F23" s="767"/>
      <c r="G23" s="925"/>
      <c r="H23" s="924"/>
      <c r="I23" s="924"/>
      <c r="J23" s="924"/>
      <c r="K23" s="767"/>
      <c r="L23" s="936"/>
      <c r="M23" s="937"/>
      <c r="N23" s="924"/>
      <c r="O23" s="924"/>
      <c r="P23" s="924"/>
    </row>
    <row r="24" spans="1:16" ht="2.4" customHeight="1" x14ac:dyDescent="0.3">
      <c r="A24" s="436"/>
      <c r="B24" s="436"/>
      <c r="C24" s="928"/>
      <c r="D24" s="929"/>
      <c r="E24" s="924"/>
      <c r="F24" s="767"/>
      <c r="G24" s="925"/>
      <c r="H24" s="924"/>
      <c r="I24" s="924"/>
      <c r="J24" s="924"/>
      <c r="K24" s="767"/>
      <c r="L24" s="945"/>
      <c r="M24" s="946"/>
      <c r="N24" s="924"/>
      <c r="O24" s="924"/>
      <c r="P24" s="924"/>
    </row>
    <row r="25" spans="1:16" ht="15" customHeight="1" x14ac:dyDescent="0.3">
      <c r="A25" s="436"/>
      <c r="B25" s="436"/>
      <c r="C25" s="928"/>
      <c r="D25" s="929"/>
      <c r="E25" s="933"/>
      <c r="F25" s="795"/>
      <c r="G25" s="938"/>
      <c r="H25" s="933"/>
      <c r="I25" s="933"/>
      <c r="J25" s="933"/>
      <c r="K25" s="795"/>
      <c r="L25" s="427" t="s">
        <v>20</v>
      </c>
      <c r="M25" s="427" t="s">
        <v>21</v>
      </c>
      <c r="N25" s="924"/>
      <c r="O25" s="924"/>
      <c r="P25" s="924"/>
    </row>
    <row r="26" spans="1:16" ht="14.55" customHeight="1" x14ac:dyDescent="0.3">
      <c r="A26" s="436" t="s">
        <v>234</v>
      </c>
      <c r="B26" s="436" t="s">
        <v>235</v>
      </c>
      <c r="C26" s="522">
        <v>1</v>
      </c>
      <c r="D26" s="452" t="s">
        <v>243</v>
      </c>
      <c r="E26" s="477">
        <v>3</v>
      </c>
      <c r="F26" s="478">
        <f>E26*30</f>
        <v>90</v>
      </c>
      <c r="G26" s="298">
        <f t="shared" ref="G26:G29" si="11">SUM(H26+I26+J26)</f>
        <v>36</v>
      </c>
      <c r="H26" s="478">
        <v>18</v>
      </c>
      <c r="I26" s="479"/>
      <c r="J26" s="479">
        <v>18</v>
      </c>
      <c r="K26" s="298">
        <f>F26-G26</f>
        <v>54</v>
      </c>
      <c r="L26" s="521"/>
      <c r="M26" s="521">
        <f>G26/9</f>
        <v>4</v>
      </c>
      <c r="N26" s="522" t="s">
        <v>241</v>
      </c>
      <c r="O26" s="442">
        <f t="shared" ref="O26:O32" si="12">G26/F26*100</f>
        <v>40</v>
      </c>
      <c r="P26" s="443" t="s">
        <v>237</v>
      </c>
    </row>
    <row r="27" spans="1:16" ht="14.55" customHeight="1" x14ac:dyDescent="0.3">
      <c r="A27" s="436" t="s">
        <v>90</v>
      </c>
      <c r="B27" s="436" t="s">
        <v>235</v>
      </c>
      <c r="C27" s="522">
        <v>2</v>
      </c>
      <c r="D27" s="452" t="s">
        <v>179</v>
      </c>
      <c r="E27" s="444">
        <v>2.5</v>
      </c>
      <c r="F27" s="522">
        <f t="shared" ref="F27:F30" si="13">E27*30</f>
        <v>75</v>
      </c>
      <c r="G27" s="24">
        <f t="shared" si="11"/>
        <v>36</v>
      </c>
      <c r="H27" s="522"/>
      <c r="I27" s="522"/>
      <c r="J27" s="522">
        <v>36</v>
      </c>
      <c r="K27" s="522">
        <f t="shared" ref="K27:K30" si="14">F27-G27</f>
        <v>39</v>
      </c>
      <c r="L27" s="521">
        <f>G27/18</f>
        <v>2</v>
      </c>
      <c r="M27" s="521">
        <f>G27/18</f>
        <v>2</v>
      </c>
      <c r="N27" s="522" t="s">
        <v>241</v>
      </c>
      <c r="O27" s="442">
        <f t="shared" si="12"/>
        <v>48</v>
      </c>
      <c r="P27" s="456" t="s">
        <v>237</v>
      </c>
    </row>
    <row r="28" spans="1:16" ht="14.55" customHeight="1" x14ac:dyDescent="0.3">
      <c r="A28" s="436" t="s">
        <v>90</v>
      </c>
      <c r="B28" s="436" t="s">
        <v>235</v>
      </c>
      <c r="C28" s="522">
        <v>3</v>
      </c>
      <c r="D28" s="452" t="s">
        <v>45</v>
      </c>
      <c r="E28" s="473">
        <v>3</v>
      </c>
      <c r="F28" s="476">
        <f t="shared" si="13"/>
        <v>90</v>
      </c>
      <c r="G28" s="475">
        <f t="shared" si="11"/>
        <v>36</v>
      </c>
      <c r="H28" s="474">
        <v>18</v>
      </c>
      <c r="I28" s="474"/>
      <c r="J28" s="474">
        <v>18</v>
      </c>
      <c r="K28" s="475">
        <f t="shared" si="14"/>
        <v>54</v>
      </c>
      <c r="L28" s="520">
        <f>G28/18</f>
        <v>2</v>
      </c>
      <c r="M28" s="521">
        <f>G28/18</f>
        <v>2</v>
      </c>
      <c r="N28" s="522" t="s">
        <v>242</v>
      </c>
      <c r="O28" s="442">
        <f t="shared" si="12"/>
        <v>40</v>
      </c>
      <c r="P28" s="443" t="s">
        <v>237</v>
      </c>
    </row>
    <row r="29" spans="1:16" ht="14.55" customHeight="1" x14ac:dyDescent="0.3">
      <c r="A29" s="436" t="s">
        <v>90</v>
      </c>
      <c r="B29" s="436" t="s">
        <v>235</v>
      </c>
      <c r="C29" s="522">
        <v>4</v>
      </c>
      <c r="D29" s="452" t="s">
        <v>150</v>
      </c>
      <c r="E29" s="477">
        <v>1</v>
      </c>
      <c r="F29" s="478">
        <f t="shared" si="13"/>
        <v>30</v>
      </c>
      <c r="G29" s="298">
        <f t="shared" si="11"/>
        <v>18</v>
      </c>
      <c r="H29" s="480"/>
      <c r="I29" s="480"/>
      <c r="J29" s="480">
        <v>18</v>
      </c>
      <c r="K29" s="298">
        <f t="shared" si="14"/>
        <v>12</v>
      </c>
      <c r="L29" s="520"/>
      <c r="M29" s="521">
        <f>G29/9</f>
        <v>2</v>
      </c>
      <c r="N29" s="522" t="s">
        <v>21</v>
      </c>
      <c r="O29" s="442">
        <f t="shared" si="12"/>
        <v>60</v>
      </c>
      <c r="P29" s="443" t="s">
        <v>237</v>
      </c>
    </row>
    <row r="30" spans="1:16" ht="14.55" customHeight="1" x14ac:dyDescent="0.3">
      <c r="A30" s="436" t="s">
        <v>90</v>
      </c>
      <c r="B30" s="436" t="s">
        <v>235</v>
      </c>
      <c r="C30" s="522">
        <v>5</v>
      </c>
      <c r="D30" s="438" t="s">
        <v>271</v>
      </c>
      <c r="E30" s="439">
        <v>3</v>
      </c>
      <c r="F30" s="440">
        <f t="shared" si="13"/>
        <v>90</v>
      </c>
      <c r="G30" s="24">
        <f>SUM(H30+I30+J30)</f>
        <v>36</v>
      </c>
      <c r="H30" s="440">
        <v>18</v>
      </c>
      <c r="I30" s="441"/>
      <c r="J30" s="441">
        <v>18</v>
      </c>
      <c r="K30" s="24">
        <f t="shared" si="14"/>
        <v>54</v>
      </c>
      <c r="L30" s="521"/>
      <c r="M30" s="521">
        <f>G30/9</f>
        <v>4</v>
      </c>
      <c r="N30" s="522" t="s">
        <v>241</v>
      </c>
      <c r="O30" s="442">
        <f t="shared" si="12"/>
        <v>40</v>
      </c>
      <c r="P30" s="443" t="s">
        <v>310</v>
      </c>
    </row>
    <row r="31" spans="1:16" ht="14.55" customHeight="1" x14ac:dyDescent="0.3">
      <c r="A31" s="436" t="s">
        <v>90</v>
      </c>
      <c r="B31" s="436" t="s">
        <v>235</v>
      </c>
      <c r="C31" s="522">
        <v>6</v>
      </c>
      <c r="D31" s="452" t="s">
        <v>51</v>
      </c>
      <c r="E31" s="477">
        <v>4</v>
      </c>
      <c r="F31" s="478">
        <f>E31*30</f>
        <v>120</v>
      </c>
      <c r="G31" s="298">
        <f>SUM(H31+I31+J31)</f>
        <v>54</v>
      </c>
      <c r="H31" s="478">
        <v>28</v>
      </c>
      <c r="I31" s="479"/>
      <c r="J31" s="479">
        <v>26</v>
      </c>
      <c r="K31" s="298">
        <f>F31-G31</f>
        <v>66</v>
      </c>
      <c r="L31" s="521">
        <f>36/9</f>
        <v>4</v>
      </c>
      <c r="M31" s="521">
        <f>18/9</f>
        <v>2</v>
      </c>
      <c r="N31" s="522" t="s">
        <v>242</v>
      </c>
      <c r="O31" s="442">
        <f t="shared" si="12"/>
        <v>45</v>
      </c>
      <c r="P31" s="443" t="s">
        <v>237</v>
      </c>
    </row>
    <row r="32" spans="1:16" ht="14.55" customHeight="1" x14ac:dyDescent="0.3">
      <c r="A32" s="436" t="s">
        <v>90</v>
      </c>
      <c r="B32" s="436" t="s">
        <v>235</v>
      </c>
      <c r="C32" s="522">
        <v>7</v>
      </c>
      <c r="D32" s="452" t="s">
        <v>311</v>
      </c>
      <c r="E32" s="439">
        <v>4.5</v>
      </c>
      <c r="F32" s="25">
        <f>E32*30</f>
        <v>135</v>
      </c>
      <c r="G32" s="24">
        <f t="shared" ref="G32" si="15">SUM(H32+I32+J32)</f>
        <v>90</v>
      </c>
      <c r="H32" s="440"/>
      <c r="I32" s="441"/>
      <c r="J32" s="441">
        <v>90</v>
      </c>
      <c r="K32" s="24">
        <f>F32-G32</f>
        <v>45</v>
      </c>
      <c r="L32" s="27"/>
      <c r="M32" s="28"/>
      <c r="N32" s="522" t="s">
        <v>241</v>
      </c>
      <c r="O32" s="442">
        <f t="shared" si="12"/>
        <v>66.666666666666657</v>
      </c>
      <c r="P32" s="443" t="s">
        <v>237</v>
      </c>
    </row>
    <row r="33" spans="1:16" ht="30" customHeight="1" x14ac:dyDescent="0.3">
      <c r="A33" s="436" t="s">
        <v>90</v>
      </c>
      <c r="B33" s="436" t="s">
        <v>238</v>
      </c>
      <c r="C33" s="522">
        <v>8</v>
      </c>
      <c r="D33" s="453" t="s">
        <v>312</v>
      </c>
      <c r="E33" s="473">
        <v>5</v>
      </c>
      <c r="F33" s="476">
        <f t="shared" ref="F33:F35" si="16">E33*30</f>
        <v>150</v>
      </c>
      <c r="G33" s="476">
        <f>H33+I33+J33</f>
        <v>72</v>
      </c>
      <c r="H33" s="474">
        <v>18</v>
      </c>
      <c r="I33" s="474"/>
      <c r="J33" s="474">
        <v>54</v>
      </c>
      <c r="K33" s="475">
        <f t="shared" ref="K33:K35" si="17">F33-G33</f>
        <v>78</v>
      </c>
      <c r="L33" s="521">
        <f>G33/9</f>
        <v>8</v>
      </c>
      <c r="M33" s="521"/>
      <c r="N33" s="550" t="s">
        <v>244</v>
      </c>
      <c r="O33" s="442">
        <f t="shared" ref="O33:O35" si="18">G33/F33*100</f>
        <v>48</v>
      </c>
      <c r="P33" s="456" t="s">
        <v>237</v>
      </c>
    </row>
    <row r="34" spans="1:16" ht="45" customHeight="1" x14ac:dyDescent="0.3">
      <c r="A34" s="436" t="s">
        <v>90</v>
      </c>
      <c r="B34" s="436" t="s">
        <v>238</v>
      </c>
      <c r="C34" s="522">
        <v>9</v>
      </c>
      <c r="D34" s="452" t="s">
        <v>344</v>
      </c>
      <c r="E34" s="473">
        <v>5</v>
      </c>
      <c r="F34" s="476">
        <f t="shared" si="16"/>
        <v>150</v>
      </c>
      <c r="G34" s="476">
        <f>H34+I34+J34</f>
        <v>72</v>
      </c>
      <c r="H34" s="474">
        <v>12</v>
      </c>
      <c r="I34" s="474"/>
      <c r="J34" s="474">
        <v>60</v>
      </c>
      <c r="K34" s="475">
        <f t="shared" si="17"/>
        <v>78</v>
      </c>
      <c r="L34" s="521">
        <f>G34/9</f>
        <v>8</v>
      </c>
      <c r="M34" s="521"/>
      <c r="N34" s="550" t="s">
        <v>244</v>
      </c>
      <c r="O34" s="442">
        <f t="shared" si="18"/>
        <v>48</v>
      </c>
      <c r="P34" s="456" t="s">
        <v>237</v>
      </c>
    </row>
    <row r="35" spans="1:16" ht="45" customHeight="1" x14ac:dyDescent="0.3">
      <c r="A35" s="436" t="s">
        <v>90</v>
      </c>
      <c r="B35" s="436" t="s">
        <v>238</v>
      </c>
      <c r="C35" s="522">
        <v>10</v>
      </c>
      <c r="D35" s="452" t="s">
        <v>346</v>
      </c>
      <c r="E35" s="473">
        <v>5</v>
      </c>
      <c r="F35" s="476">
        <f t="shared" si="16"/>
        <v>150</v>
      </c>
      <c r="G35" s="476">
        <f>H35+I35+J35</f>
        <v>54</v>
      </c>
      <c r="H35" s="474">
        <v>28</v>
      </c>
      <c r="I35" s="474"/>
      <c r="J35" s="474">
        <v>26</v>
      </c>
      <c r="K35" s="475">
        <f t="shared" si="17"/>
        <v>96</v>
      </c>
      <c r="L35" s="521"/>
      <c r="M35" s="521">
        <f>G35/9</f>
        <v>6</v>
      </c>
      <c r="N35" s="522" t="s">
        <v>242</v>
      </c>
      <c r="O35" s="442">
        <f t="shared" si="18"/>
        <v>36</v>
      </c>
      <c r="P35" s="456" t="s">
        <v>237</v>
      </c>
    </row>
    <row r="36" spans="1:16" ht="15" customHeight="1" x14ac:dyDescent="0.3">
      <c r="A36" s="436"/>
      <c r="B36" s="436"/>
      <c r="C36" s="408"/>
      <c r="D36" s="453" t="s">
        <v>14</v>
      </c>
      <c r="E36" s="482">
        <f t="shared" ref="E36:M36" si="19">SUM(E26:E35)</f>
        <v>36</v>
      </c>
      <c r="F36" s="454">
        <f t="shared" si="19"/>
        <v>1080</v>
      </c>
      <c r="G36" s="454">
        <f t="shared" si="19"/>
        <v>504</v>
      </c>
      <c r="H36" s="454">
        <f t="shared" si="19"/>
        <v>140</v>
      </c>
      <c r="I36" s="454">
        <f t="shared" si="19"/>
        <v>0</v>
      </c>
      <c r="J36" s="454">
        <f t="shared" si="19"/>
        <v>364</v>
      </c>
      <c r="K36" s="454">
        <f t="shared" si="19"/>
        <v>576</v>
      </c>
      <c r="L36" s="454">
        <f t="shared" si="19"/>
        <v>24</v>
      </c>
      <c r="M36" s="454">
        <f t="shared" si="19"/>
        <v>22</v>
      </c>
      <c r="N36" s="446"/>
      <c r="O36" s="446"/>
      <c r="P36" s="455"/>
    </row>
    <row r="37" spans="1:16" ht="15" customHeight="1" x14ac:dyDescent="0.3">
      <c r="A37" s="436"/>
      <c r="B37" s="436"/>
      <c r="C37" s="436"/>
      <c r="D37" s="447" t="s">
        <v>239</v>
      </c>
      <c r="E37" s="448">
        <f>30-E36</f>
        <v>-6</v>
      </c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1"/>
    </row>
    <row r="38" spans="1:16" ht="15" customHeight="1" x14ac:dyDescent="0.3">
      <c r="A38" s="436"/>
      <c r="B38" s="436"/>
      <c r="C38" s="927" t="s">
        <v>246</v>
      </c>
      <c r="D38" s="927"/>
      <c r="E38" s="927"/>
      <c r="F38" s="927"/>
      <c r="G38" s="927"/>
      <c r="H38" s="927"/>
      <c r="I38" s="927"/>
      <c r="J38" s="927"/>
      <c r="K38" s="927"/>
      <c r="L38" s="927"/>
      <c r="M38" s="927"/>
      <c r="N38" s="927"/>
      <c r="O38" s="927"/>
      <c r="P38" s="927"/>
    </row>
    <row r="39" spans="1:16" ht="15" customHeight="1" x14ac:dyDescent="0.3">
      <c r="A39" s="436"/>
      <c r="B39" s="436"/>
      <c r="C39" s="928" t="s">
        <v>0</v>
      </c>
      <c r="D39" s="929" t="s">
        <v>222</v>
      </c>
      <c r="E39" s="924" t="s">
        <v>223</v>
      </c>
      <c r="F39" s="926" t="s">
        <v>224</v>
      </c>
      <c r="G39" s="926"/>
      <c r="H39" s="926"/>
      <c r="I39" s="926"/>
      <c r="J39" s="926"/>
      <c r="K39" s="767"/>
      <c r="L39" s="939" t="s">
        <v>225</v>
      </c>
      <c r="M39" s="940"/>
      <c r="N39" s="924" t="s">
        <v>226</v>
      </c>
      <c r="O39" s="924" t="s">
        <v>227</v>
      </c>
      <c r="P39" s="924" t="s">
        <v>228</v>
      </c>
    </row>
    <row r="40" spans="1:16" ht="15" customHeight="1" x14ac:dyDescent="0.3">
      <c r="A40" s="436"/>
      <c r="B40" s="436"/>
      <c r="C40" s="928"/>
      <c r="D40" s="929"/>
      <c r="E40" s="924"/>
      <c r="F40" s="924" t="s">
        <v>9</v>
      </c>
      <c r="G40" s="923" t="s">
        <v>229</v>
      </c>
      <c r="H40" s="923"/>
      <c r="I40" s="923"/>
      <c r="J40" s="923"/>
      <c r="K40" s="924" t="s">
        <v>230</v>
      </c>
      <c r="L40" s="941"/>
      <c r="M40" s="942"/>
      <c r="N40" s="924"/>
      <c r="O40" s="924"/>
      <c r="P40" s="924"/>
    </row>
    <row r="41" spans="1:16" ht="15" customHeight="1" x14ac:dyDescent="0.3">
      <c r="A41" s="436"/>
      <c r="B41" s="436"/>
      <c r="C41" s="928"/>
      <c r="D41" s="929"/>
      <c r="E41" s="924"/>
      <c r="F41" s="767"/>
      <c r="G41" s="924" t="s">
        <v>231</v>
      </c>
      <c r="H41" s="926" t="s">
        <v>232</v>
      </c>
      <c r="I41" s="767"/>
      <c r="J41" s="767"/>
      <c r="K41" s="767"/>
      <c r="L41" s="941"/>
      <c r="M41" s="942"/>
      <c r="N41" s="924"/>
      <c r="O41" s="924"/>
      <c r="P41" s="924"/>
    </row>
    <row r="42" spans="1:16" ht="15" customHeight="1" x14ac:dyDescent="0.3">
      <c r="A42" s="436"/>
      <c r="B42" s="436"/>
      <c r="C42" s="928"/>
      <c r="D42" s="929"/>
      <c r="E42" s="924"/>
      <c r="F42" s="767"/>
      <c r="G42" s="925"/>
      <c r="H42" s="924" t="s">
        <v>15</v>
      </c>
      <c r="I42" s="924" t="s">
        <v>233</v>
      </c>
      <c r="J42" s="924" t="s">
        <v>258</v>
      </c>
      <c r="K42" s="767"/>
      <c r="L42" s="941"/>
      <c r="M42" s="942"/>
      <c r="N42" s="924"/>
      <c r="O42" s="924"/>
      <c r="P42" s="924"/>
    </row>
    <row r="43" spans="1:16" ht="14.55" customHeight="1" x14ac:dyDescent="0.3">
      <c r="A43" s="436"/>
      <c r="B43" s="436"/>
      <c r="C43" s="928"/>
      <c r="D43" s="929"/>
      <c r="E43" s="924"/>
      <c r="F43" s="767"/>
      <c r="G43" s="925"/>
      <c r="H43" s="924"/>
      <c r="I43" s="924"/>
      <c r="J43" s="924"/>
      <c r="K43" s="767"/>
      <c r="L43" s="941"/>
      <c r="M43" s="942"/>
      <c r="N43" s="924"/>
      <c r="O43" s="924"/>
      <c r="P43" s="924"/>
    </row>
    <row r="44" spans="1:16" ht="14.55" customHeight="1" x14ac:dyDescent="0.3">
      <c r="A44" s="436"/>
      <c r="B44" s="436"/>
      <c r="C44" s="928"/>
      <c r="D44" s="929"/>
      <c r="E44" s="924"/>
      <c r="F44" s="767"/>
      <c r="G44" s="925"/>
      <c r="H44" s="924"/>
      <c r="I44" s="924"/>
      <c r="J44" s="924"/>
      <c r="K44" s="767"/>
      <c r="L44" s="941"/>
      <c r="M44" s="942"/>
      <c r="N44" s="924"/>
      <c r="O44" s="924"/>
      <c r="P44" s="924"/>
    </row>
    <row r="45" spans="1:16" ht="14.55" customHeight="1" x14ac:dyDescent="0.3">
      <c r="A45" s="436" t="s">
        <v>90</v>
      </c>
      <c r="B45" s="436" t="s">
        <v>235</v>
      </c>
      <c r="C45" s="522">
        <v>1</v>
      </c>
      <c r="D45" s="438" t="s">
        <v>341</v>
      </c>
      <c r="E45" s="439">
        <v>4</v>
      </c>
      <c r="F45" s="440">
        <f t="shared" ref="F45:F50" si="20">E45*30</f>
        <v>120</v>
      </c>
      <c r="G45" s="24">
        <f t="shared" ref="G45:G50" si="21">SUM(H45+I45+J45)</f>
        <v>60</v>
      </c>
      <c r="H45" s="25">
        <v>12</v>
      </c>
      <c r="I45" s="25"/>
      <c r="J45" s="25">
        <v>48</v>
      </c>
      <c r="K45" s="24">
        <f>F45-G45</f>
        <v>60</v>
      </c>
      <c r="L45" s="920">
        <f>G45/15</f>
        <v>4</v>
      </c>
      <c r="M45" s="920"/>
      <c r="N45" s="522" t="s">
        <v>236</v>
      </c>
      <c r="O45" s="442">
        <f>G45/F45*100</f>
        <v>50</v>
      </c>
      <c r="P45" s="456" t="s">
        <v>237</v>
      </c>
    </row>
    <row r="46" spans="1:16" ht="14.55" customHeight="1" x14ac:dyDescent="0.3">
      <c r="A46" s="436" t="s">
        <v>90</v>
      </c>
      <c r="B46" s="436" t="s">
        <v>235</v>
      </c>
      <c r="C46" s="522">
        <v>2</v>
      </c>
      <c r="D46" s="438" t="s">
        <v>179</v>
      </c>
      <c r="E46" s="444">
        <v>2</v>
      </c>
      <c r="F46" s="522">
        <f t="shared" si="20"/>
        <v>60</v>
      </c>
      <c r="G46" s="24">
        <f t="shared" si="21"/>
        <v>30</v>
      </c>
      <c r="H46" s="522"/>
      <c r="I46" s="522"/>
      <c r="J46" s="522">
        <v>30</v>
      </c>
      <c r="K46" s="522">
        <f t="shared" ref="K46:K49" si="22">F46-G46</f>
        <v>30</v>
      </c>
      <c r="L46" s="920">
        <f>G46/15</f>
        <v>2</v>
      </c>
      <c r="M46" s="920"/>
      <c r="N46" s="522" t="s">
        <v>234</v>
      </c>
      <c r="O46" s="442">
        <f>G46/F46*100</f>
        <v>50</v>
      </c>
      <c r="P46" s="456" t="s">
        <v>237</v>
      </c>
    </row>
    <row r="47" spans="1:16" ht="14.55" customHeight="1" x14ac:dyDescent="0.3">
      <c r="A47" s="436" t="s">
        <v>90</v>
      </c>
      <c r="B47" s="436" t="s">
        <v>235</v>
      </c>
      <c r="C47" s="522">
        <v>3</v>
      </c>
      <c r="D47" s="452" t="s">
        <v>148</v>
      </c>
      <c r="E47" s="439">
        <v>4</v>
      </c>
      <c r="F47" s="440">
        <f t="shared" si="20"/>
        <v>120</v>
      </c>
      <c r="G47" s="24">
        <f t="shared" si="21"/>
        <v>60</v>
      </c>
      <c r="H47" s="25">
        <v>30</v>
      </c>
      <c r="I47" s="25"/>
      <c r="J47" s="25">
        <v>30</v>
      </c>
      <c r="K47" s="24">
        <f t="shared" si="22"/>
        <v>60</v>
      </c>
      <c r="L47" s="922">
        <f>G47/15</f>
        <v>4</v>
      </c>
      <c r="M47" s="920"/>
      <c r="N47" s="522" t="s">
        <v>236</v>
      </c>
      <c r="O47" s="442">
        <f>G47/F47*100</f>
        <v>50</v>
      </c>
      <c r="P47" s="443" t="s">
        <v>237</v>
      </c>
    </row>
    <row r="48" spans="1:16" ht="14.55" customHeight="1" x14ac:dyDescent="0.3">
      <c r="A48" s="436" t="s">
        <v>90</v>
      </c>
      <c r="B48" s="436" t="s">
        <v>235</v>
      </c>
      <c r="C48" s="522">
        <v>4</v>
      </c>
      <c r="D48" s="452" t="s">
        <v>47</v>
      </c>
      <c r="E48" s="477">
        <v>4</v>
      </c>
      <c r="F48" s="478">
        <f t="shared" si="20"/>
        <v>120</v>
      </c>
      <c r="G48" s="298">
        <f t="shared" si="21"/>
        <v>60</v>
      </c>
      <c r="H48" s="480">
        <v>30</v>
      </c>
      <c r="I48" s="480"/>
      <c r="J48" s="480">
        <v>30</v>
      </c>
      <c r="K48" s="298">
        <f t="shared" si="22"/>
        <v>60</v>
      </c>
      <c r="L48" s="922">
        <f>G48/15</f>
        <v>4</v>
      </c>
      <c r="M48" s="920"/>
      <c r="N48" s="522" t="s">
        <v>234</v>
      </c>
      <c r="O48" s="442">
        <f>G48/F48*100</f>
        <v>50</v>
      </c>
      <c r="P48" s="443" t="s">
        <v>237</v>
      </c>
    </row>
    <row r="49" spans="1:16" ht="15" customHeight="1" x14ac:dyDescent="0.3">
      <c r="A49" s="436" t="s">
        <v>90</v>
      </c>
      <c r="B49" s="436" t="s">
        <v>235</v>
      </c>
      <c r="C49" s="522">
        <v>5</v>
      </c>
      <c r="D49" s="452" t="s">
        <v>153</v>
      </c>
      <c r="E49" s="477">
        <v>4</v>
      </c>
      <c r="F49" s="478">
        <f t="shared" si="20"/>
        <v>120</v>
      </c>
      <c r="G49" s="298">
        <f t="shared" si="21"/>
        <v>60</v>
      </c>
      <c r="H49" s="478">
        <v>30</v>
      </c>
      <c r="I49" s="479"/>
      <c r="J49" s="479">
        <v>30</v>
      </c>
      <c r="K49" s="298">
        <f t="shared" si="22"/>
        <v>60</v>
      </c>
      <c r="L49" s="920">
        <f t="shared" ref="L49:L50" si="23">G49/15</f>
        <v>4</v>
      </c>
      <c r="M49" s="920"/>
      <c r="N49" s="522" t="s">
        <v>236</v>
      </c>
      <c r="O49" s="442">
        <f t="shared" ref="O49:O50" si="24">G49/F49*100</f>
        <v>50</v>
      </c>
      <c r="P49" s="443" t="s">
        <v>237</v>
      </c>
    </row>
    <row r="50" spans="1:16" ht="14.55" customHeight="1" x14ac:dyDescent="0.3">
      <c r="A50" s="436" t="s">
        <v>90</v>
      </c>
      <c r="B50" s="436" t="s">
        <v>235</v>
      </c>
      <c r="C50" s="522">
        <v>6</v>
      </c>
      <c r="D50" s="452" t="s">
        <v>146</v>
      </c>
      <c r="E50" s="439">
        <v>4</v>
      </c>
      <c r="F50" s="440">
        <f t="shared" si="20"/>
        <v>120</v>
      </c>
      <c r="G50" s="24">
        <f t="shared" si="21"/>
        <v>60</v>
      </c>
      <c r="H50" s="440">
        <v>30</v>
      </c>
      <c r="I50" s="441"/>
      <c r="J50" s="441">
        <v>30</v>
      </c>
      <c r="K50" s="24">
        <f>F50-G50</f>
        <v>60</v>
      </c>
      <c r="L50" s="920">
        <f t="shared" si="23"/>
        <v>4</v>
      </c>
      <c r="M50" s="920"/>
      <c r="N50" s="522" t="s">
        <v>236</v>
      </c>
      <c r="O50" s="442">
        <f t="shared" si="24"/>
        <v>50</v>
      </c>
      <c r="P50" s="443" t="s">
        <v>237</v>
      </c>
    </row>
    <row r="51" spans="1:16" ht="15" customHeight="1" x14ac:dyDescent="0.3">
      <c r="A51" s="436"/>
      <c r="B51" s="436"/>
      <c r="C51" s="408"/>
      <c r="D51" s="445" t="s">
        <v>14</v>
      </c>
      <c r="E51" s="482">
        <f t="shared" ref="E51:L51" si="25">SUM(E45:E50)</f>
        <v>22</v>
      </c>
      <c r="F51" s="454">
        <f t="shared" si="25"/>
        <v>660</v>
      </c>
      <c r="G51" s="454">
        <f t="shared" si="25"/>
        <v>330</v>
      </c>
      <c r="H51" s="454">
        <f t="shared" si="25"/>
        <v>132</v>
      </c>
      <c r="I51" s="454">
        <f t="shared" si="25"/>
        <v>0</v>
      </c>
      <c r="J51" s="454">
        <f t="shared" si="25"/>
        <v>198</v>
      </c>
      <c r="K51" s="454">
        <f t="shared" si="25"/>
        <v>330</v>
      </c>
      <c r="L51" s="930">
        <f t="shared" si="25"/>
        <v>22</v>
      </c>
      <c r="M51" s="931"/>
      <c r="N51" s="446">
        <f>SUM(N47:N50)</f>
        <v>0</v>
      </c>
      <c r="O51" s="446"/>
      <c r="P51" s="455"/>
    </row>
    <row r="52" spans="1:16" ht="15" customHeight="1" x14ac:dyDescent="0.3">
      <c r="A52" s="436"/>
      <c r="B52" s="436"/>
      <c r="C52" s="436"/>
      <c r="D52" s="447" t="s">
        <v>239</v>
      </c>
      <c r="E52" s="448">
        <f>30-E51</f>
        <v>8</v>
      </c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51"/>
    </row>
    <row r="53" spans="1:16" ht="15" customHeight="1" x14ac:dyDescent="0.3">
      <c r="A53" s="436"/>
      <c r="B53" s="436"/>
      <c r="C53" s="927" t="s">
        <v>248</v>
      </c>
      <c r="D53" s="927"/>
      <c r="E53" s="927"/>
      <c r="F53" s="927"/>
      <c r="G53" s="927"/>
      <c r="H53" s="927"/>
      <c r="I53" s="927"/>
      <c r="J53" s="927"/>
      <c r="K53" s="927"/>
      <c r="L53" s="927"/>
      <c r="M53" s="927"/>
      <c r="N53" s="927"/>
      <c r="O53" s="927"/>
      <c r="P53" s="927"/>
    </row>
    <row r="54" spans="1:16" ht="15" customHeight="1" x14ac:dyDescent="0.3">
      <c r="A54" s="436"/>
      <c r="B54" s="436"/>
      <c r="C54" s="928" t="s">
        <v>0</v>
      </c>
      <c r="D54" s="929" t="s">
        <v>222</v>
      </c>
      <c r="E54" s="924" t="s">
        <v>223</v>
      </c>
      <c r="F54" s="926" t="s">
        <v>224</v>
      </c>
      <c r="G54" s="926"/>
      <c r="H54" s="926"/>
      <c r="I54" s="926"/>
      <c r="J54" s="926"/>
      <c r="K54" s="767"/>
      <c r="L54" s="934" t="s">
        <v>225</v>
      </c>
      <c r="M54" s="935"/>
      <c r="N54" s="924" t="s">
        <v>226</v>
      </c>
      <c r="O54" s="924" t="s">
        <v>227</v>
      </c>
      <c r="P54" s="924" t="s">
        <v>228</v>
      </c>
    </row>
    <row r="55" spans="1:16" ht="15" customHeight="1" x14ac:dyDescent="0.3">
      <c r="A55" s="436"/>
      <c r="B55" s="436"/>
      <c r="C55" s="928"/>
      <c r="D55" s="929"/>
      <c r="E55" s="924"/>
      <c r="F55" s="924" t="s">
        <v>9</v>
      </c>
      <c r="G55" s="923" t="s">
        <v>229</v>
      </c>
      <c r="H55" s="923"/>
      <c r="I55" s="923"/>
      <c r="J55" s="923"/>
      <c r="K55" s="924" t="s">
        <v>230</v>
      </c>
      <c r="L55" s="936"/>
      <c r="M55" s="937"/>
      <c r="N55" s="924"/>
      <c r="O55" s="924"/>
      <c r="P55" s="924"/>
    </row>
    <row r="56" spans="1:16" ht="13.2" customHeight="1" x14ac:dyDescent="0.3">
      <c r="A56" s="436"/>
      <c r="B56" s="436"/>
      <c r="C56" s="928"/>
      <c r="D56" s="929"/>
      <c r="E56" s="924"/>
      <c r="F56" s="767"/>
      <c r="G56" s="924" t="s">
        <v>231</v>
      </c>
      <c r="H56" s="926" t="s">
        <v>232</v>
      </c>
      <c r="I56" s="767"/>
      <c r="J56" s="767"/>
      <c r="K56" s="767"/>
      <c r="L56" s="936"/>
      <c r="M56" s="937"/>
      <c r="N56" s="924"/>
      <c r="O56" s="924"/>
      <c r="P56" s="924"/>
    </row>
    <row r="57" spans="1:16" ht="15" customHeight="1" x14ac:dyDescent="0.3">
      <c r="A57" s="436"/>
      <c r="B57" s="436"/>
      <c r="C57" s="928"/>
      <c r="D57" s="929"/>
      <c r="E57" s="924"/>
      <c r="F57" s="767"/>
      <c r="G57" s="925"/>
      <c r="H57" s="924" t="s">
        <v>15</v>
      </c>
      <c r="I57" s="924" t="s">
        <v>233</v>
      </c>
      <c r="J57" s="924" t="s">
        <v>258</v>
      </c>
      <c r="K57" s="767"/>
      <c r="L57" s="936"/>
      <c r="M57" s="937"/>
      <c r="N57" s="924"/>
      <c r="O57" s="924"/>
      <c r="P57" s="924"/>
    </row>
    <row r="58" spans="1:16" ht="14.55" customHeight="1" x14ac:dyDescent="0.3">
      <c r="A58" s="436"/>
      <c r="B58" s="436"/>
      <c r="C58" s="928"/>
      <c r="D58" s="929"/>
      <c r="E58" s="924"/>
      <c r="F58" s="767"/>
      <c r="G58" s="925"/>
      <c r="H58" s="924"/>
      <c r="I58" s="924"/>
      <c r="J58" s="924"/>
      <c r="K58" s="767"/>
      <c r="L58" s="936"/>
      <c r="M58" s="937"/>
      <c r="N58" s="924"/>
      <c r="O58" s="924"/>
      <c r="P58" s="924"/>
    </row>
    <row r="59" spans="1:16" ht="14.55" customHeight="1" x14ac:dyDescent="0.3">
      <c r="A59" s="436"/>
      <c r="B59" s="436"/>
      <c r="C59" s="928"/>
      <c r="D59" s="932"/>
      <c r="E59" s="933"/>
      <c r="F59" s="795"/>
      <c r="G59" s="938"/>
      <c r="H59" s="933"/>
      <c r="I59" s="933"/>
      <c r="J59" s="933"/>
      <c r="K59" s="795"/>
      <c r="L59" s="428" t="s">
        <v>22</v>
      </c>
      <c r="M59" s="428" t="s">
        <v>23</v>
      </c>
      <c r="N59" s="933"/>
      <c r="O59" s="933"/>
      <c r="P59" s="933"/>
    </row>
    <row r="60" spans="1:16" ht="14.55" customHeight="1" x14ac:dyDescent="0.3">
      <c r="A60" s="436" t="s">
        <v>90</v>
      </c>
      <c r="B60" s="436" t="s">
        <v>235</v>
      </c>
      <c r="C60" s="522">
        <v>1</v>
      </c>
      <c r="D60" s="452" t="s">
        <v>179</v>
      </c>
      <c r="E60" s="444">
        <v>2.5</v>
      </c>
      <c r="F60" s="522">
        <f t="shared" ref="F60:F65" si="26">E60*30</f>
        <v>75</v>
      </c>
      <c r="G60" s="24">
        <f t="shared" ref="G60:G64" si="27">SUM(H60+I60+J60)</f>
        <v>34</v>
      </c>
      <c r="H60" s="522"/>
      <c r="I60" s="522"/>
      <c r="J60" s="522">
        <v>34</v>
      </c>
      <c r="K60" s="522">
        <f t="shared" ref="K60:K63" si="28">F60-G60</f>
        <v>41</v>
      </c>
      <c r="L60" s="562">
        <f>G60/17</f>
        <v>2</v>
      </c>
      <c r="M60" s="561">
        <f>G60/17</f>
        <v>2</v>
      </c>
      <c r="N60" s="522" t="s">
        <v>251</v>
      </c>
      <c r="O60" s="442">
        <f t="shared" ref="O60" si="29">G60/F60*100</f>
        <v>45.333333333333329</v>
      </c>
      <c r="P60" s="456" t="s">
        <v>237</v>
      </c>
    </row>
    <row r="61" spans="1:16" ht="14.55" customHeight="1" x14ac:dyDescent="0.3">
      <c r="A61" s="436" t="s">
        <v>90</v>
      </c>
      <c r="B61" s="436" t="s">
        <v>235</v>
      </c>
      <c r="C61" s="522">
        <v>2</v>
      </c>
      <c r="D61" s="438" t="s">
        <v>47</v>
      </c>
      <c r="E61" s="439">
        <v>5</v>
      </c>
      <c r="F61" s="440">
        <f t="shared" si="26"/>
        <v>150</v>
      </c>
      <c r="G61" s="24">
        <f t="shared" si="27"/>
        <v>68</v>
      </c>
      <c r="H61" s="25">
        <v>34</v>
      </c>
      <c r="I61" s="25"/>
      <c r="J61" s="25">
        <v>34</v>
      </c>
      <c r="K61" s="24">
        <f t="shared" si="28"/>
        <v>82</v>
      </c>
      <c r="L61" s="520">
        <f>G61/17</f>
        <v>4</v>
      </c>
      <c r="M61" s="521">
        <f>G61/17</f>
        <v>4</v>
      </c>
      <c r="N61" s="522" t="s">
        <v>249</v>
      </c>
      <c r="O61" s="442">
        <f>G61/F61*100</f>
        <v>45.333333333333329</v>
      </c>
      <c r="P61" s="443" t="s">
        <v>237</v>
      </c>
    </row>
    <row r="62" spans="1:16" ht="14.55" customHeight="1" x14ac:dyDescent="0.3">
      <c r="A62" s="436" t="s">
        <v>90</v>
      </c>
      <c r="B62" s="436" t="s">
        <v>235</v>
      </c>
      <c r="C62" s="522">
        <v>3</v>
      </c>
      <c r="D62" s="438" t="s">
        <v>149</v>
      </c>
      <c r="E62" s="439">
        <v>1</v>
      </c>
      <c r="F62" s="440">
        <f t="shared" si="26"/>
        <v>30</v>
      </c>
      <c r="G62" s="24">
        <f t="shared" si="27"/>
        <v>16</v>
      </c>
      <c r="H62" s="25"/>
      <c r="I62" s="25"/>
      <c r="J62" s="25">
        <v>16</v>
      </c>
      <c r="K62" s="24">
        <f t="shared" si="28"/>
        <v>14</v>
      </c>
      <c r="L62" s="520"/>
      <c r="M62" s="521">
        <f>G62/8</f>
        <v>2</v>
      </c>
      <c r="N62" s="522" t="s">
        <v>23</v>
      </c>
      <c r="O62" s="442">
        <f>G62/F62*100</f>
        <v>53.333333333333336</v>
      </c>
      <c r="P62" s="443" t="s">
        <v>237</v>
      </c>
    </row>
    <row r="63" spans="1:16" ht="15" customHeight="1" x14ac:dyDescent="0.3">
      <c r="A63" s="436" t="s">
        <v>90</v>
      </c>
      <c r="B63" s="436" t="s">
        <v>235</v>
      </c>
      <c r="C63" s="522">
        <v>4</v>
      </c>
      <c r="D63" s="452" t="s">
        <v>262</v>
      </c>
      <c r="E63" s="477">
        <v>3</v>
      </c>
      <c r="F63" s="478">
        <f t="shared" si="26"/>
        <v>90</v>
      </c>
      <c r="G63" s="298">
        <f t="shared" si="27"/>
        <v>36</v>
      </c>
      <c r="H63" s="478">
        <v>18</v>
      </c>
      <c r="I63" s="479"/>
      <c r="J63" s="479">
        <v>18</v>
      </c>
      <c r="K63" s="298">
        <f t="shared" si="28"/>
        <v>54</v>
      </c>
      <c r="L63" s="521">
        <f>G63/9</f>
        <v>4</v>
      </c>
      <c r="M63" s="521"/>
      <c r="N63" s="550" t="s">
        <v>250</v>
      </c>
      <c r="O63" s="442">
        <f>G63/F63*100</f>
        <v>40</v>
      </c>
      <c r="P63" s="443" t="s">
        <v>237</v>
      </c>
    </row>
    <row r="64" spans="1:16" ht="14.55" customHeight="1" x14ac:dyDescent="0.3">
      <c r="A64" s="436" t="s">
        <v>90</v>
      </c>
      <c r="B64" s="436" t="s">
        <v>235</v>
      </c>
      <c r="C64" s="522">
        <v>5</v>
      </c>
      <c r="D64" s="452" t="s">
        <v>147</v>
      </c>
      <c r="E64" s="477">
        <v>4</v>
      </c>
      <c r="F64" s="478">
        <f t="shared" si="26"/>
        <v>120</v>
      </c>
      <c r="G64" s="298">
        <f t="shared" si="27"/>
        <v>52</v>
      </c>
      <c r="H64" s="478">
        <v>26</v>
      </c>
      <c r="I64" s="479"/>
      <c r="J64" s="479">
        <v>26</v>
      </c>
      <c r="K64" s="298">
        <f>F64-G64</f>
        <v>68</v>
      </c>
      <c r="L64" s="521">
        <f>36/9</f>
        <v>4</v>
      </c>
      <c r="M64" s="521">
        <f>16/8</f>
        <v>2</v>
      </c>
      <c r="N64" s="522" t="s">
        <v>249</v>
      </c>
      <c r="O64" s="442">
        <f t="shared" ref="O64:O65" si="30">G64/F64*100</f>
        <v>43.333333333333336</v>
      </c>
      <c r="P64" s="443" t="s">
        <v>237</v>
      </c>
    </row>
    <row r="65" spans="1:16" ht="15" customHeight="1" x14ac:dyDescent="0.3">
      <c r="A65" s="436" t="s">
        <v>90</v>
      </c>
      <c r="B65" s="436" t="s">
        <v>235</v>
      </c>
      <c r="C65" s="523">
        <v>6</v>
      </c>
      <c r="D65" s="555" t="s">
        <v>152</v>
      </c>
      <c r="E65" s="477">
        <v>3</v>
      </c>
      <c r="F65" s="478">
        <f t="shared" si="26"/>
        <v>90</v>
      </c>
      <c r="G65" s="298">
        <f>SUM(H65+I65+J65)</f>
        <v>32</v>
      </c>
      <c r="H65" s="478">
        <v>16</v>
      </c>
      <c r="I65" s="479"/>
      <c r="J65" s="479">
        <v>16</v>
      </c>
      <c r="K65" s="298">
        <f>F65-G65</f>
        <v>58</v>
      </c>
      <c r="L65" s="481"/>
      <c r="M65" s="556">
        <f>G65/8</f>
        <v>4</v>
      </c>
      <c r="N65" s="523" t="s">
        <v>251</v>
      </c>
      <c r="O65" s="557">
        <f t="shared" si="30"/>
        <v>35.555555555555557</v>
      </c>
      <c r="P65" s="558" t="s">
        <v>247</v>
      </c>
    </row>
    <row r="66" spans="1:16" ht="15" customHeight="1" x14ac:dyDescent="0.3">
      <c r="A66" s="458" t="s">
        <v>90</v>
      </c>
      <c r="B66" s="458" t="s">
        <v>235</v>
      </c>
      <c r="C66" s="522">
        <v>7</v>
      </c>
      <c r="D66" s="438" t="s">
        <v>63</v>
      </c>
      <c r="E66" s="439">
        <v>6.5</v>
      </c>
      <c r="F66" s="25">
        <f>E66*30</f>
        <v>195</v>
      </c>
      <c r="G66" s="24">
        <f t="shared" ref="G66" si="31">SUM(H66+I66+J66)</f>
        <v>132</v>
      </c>
      <c r="H66" s="440"/>
      <c r="I66" s="441"/>
      <c r="J66" s="441">
        <v>132</v>
      </c>
      <c r="K66" s="24">
        <f>F66-G66</f>
        <v>63</v>
      </c>
      <c r="L66" s="28"/>
      <c r="M66" s="28"/>
      <c r="N66" s="522" t="s">
        <v>251</v>
      </c>
      <c r="O66" s="442">
        <f>G66/F66*100</f>
        <v>67.692307692307693</v>
      </c>
      <c r="P66" s="443" t="s">
        <v>237</v>
      </c>
    </row>
    <row r="67" spans="1:16" ht="14.55" customHeight="1" x14ac:dyDescent="0.3">
      <c r="A67" s="436" t="s">
        <v>90</v>
      </c>
      <c r="B67" s="436" t="s">
        <v>235</v>
      </c>
      <c r="C67" s="522">
        <v>8</v>
      </c>
      <c r="D67" s="452" t="s">
        <v>143</v>
      </c>
      <c r="E67" s="439">
        <v>3</v>
      </c>
      <c r="F67" s="25">
        <f>E67*30</f>
        <v>90</v>
      </c>
      <c r="G67" s="24">
        <f>SUM(H67+I67+J67)</f>
        <v>0</v>
      </c>
      <c r="H67" s="440"/>
      <c r="I67" s="441"/>
      <c r="J67" s="441"/>
      <c r="K67" s="24">
        <f>F67-G67</f>
        <v>90</v>
      </c>
      <c r="L67" s="520"/>
      <c r="M67" s="521"/>
      <c r="N67" s="522" t="s">
        <v>23</v>
      </c>
      <c r="O67" s="442"/>
      <c r="P67" s="456" t="s">
        <v>237</v>
      </c>
    </row>
    <row r="68" spans="1:16" ht="30" customHeight="1" x14ac:dyDescent="0.3">
      <c r="A68" s="436" t="s">
        <v>90</v>
      </c>
      <c r="B68" s="436" t="s">
        <v>238</v>
      </c>
      <c r="C68" s="522">
        <v>9</v>
      </c>
      <c r="D68" s="452" t="s">
        <v>333</v>
      </c>
      <c r="E68" s="473">
        <v>5</v>
      </c>
      <c r="F68" s="476">
        <f t="shared" ref="F68:F69" si="32">E68*30</f>
        <v>150</v>
      </c>
      <c r="G68" s="476">
        <f>H68+I68+J68</f>
        <v>72</v>
      </c>
      <c r="H68" s="474">
        <v>12</v>
      </c>
      <c r="I68" s="474"/>
      <c r="J68" s="474">
        <v>60</v>
      </c>
      <c r="K68" s="475">
        <f t="shared" ref="K68:K69" si="33">F68-G68</f>
        <v>78</v>
      </c>
      <c r="L68" s="521">
        <f>G68/9</f>
        <v>8</v>
      </c>
      <c r="M68" s="521"/>
      <c r="N68" s="550" t="s">
        <v>250</v>
      </c>
      <c r="O68" s="442">
        <f t="shared" ref="O68:O69" si="34">G68/F68*100</f>
        <v>48</v>
      </c>
      <c r="P68" s="456" t="s">
        <v>237</v>
      </c>
    </row>
    <row r="69" spans="1:16" ht="30" customHeight="1" x14ac:dyDescent="0.3">
      <c r="A69" s="436" t="s">
        <v>90</v>
      </c>
      <c r="B69" s="436" t="s">
        <v>238</v>
      </c>
      <c r="C69" s="522">
        <v>10</v>
      </c>
      <c r="D69" s="438" t="s">
        <v>351</v>
      </c>
      <c r="E69" s="559">
        <v>5</v>
      </c>
      <c r="F69" s="476">
        <f t="shared" si="32"/>
        <v>150</v>
      </c>
      <c r="G69" s="476">
        <f t="shared" ref="G69" si="35">H69+I69+J69</f>
        <v>64</v>
      </c>
      <c r="H69" s="519">
        <v>32</v>
      </c>
      <c r="I69" s="519"/>
      <c r="J69" s="519">
        <v>32</v>
      </c>
      <c r="K69" s="475">
        <f t="shared" si="33"/>
        <v>86</v>
      </c>
      <c r="L69" s="28"/>
      <c r="M69" s="521">
        <f>G69/8</f>
        <v>8</v>
      </c>
      <c r="N69" s="522" t="s">
        <v>251</v>
      </c>
      <c r="O69" s="442">
        <f t="shared" si="34"/>
        <v>42.666666666666671</v>
      </c>
      <c r="P69" s="456" t="s">
        <v>237</v>
      </c>
    </row>
    <row r="70" spans="1:16" ht="13.95" customHeight="1" x14ac:dyDescent="0.3">
      <c r="A70" s="436"/>
      <c r="B70" s="436"/>
      <c r="C70" s="408"/>
      <c r="D70" s="453" t="s">
        <v>14</v>
      </c>
      <c r="E70" s="482">
        <f>SUM(E60:E69)</f>
        <v>38</v>
      </c>
      <c r="F70" s="454">
        <f t="shared" ref="F70:M70" si="36">SUM(F60:F69)</f>
        <v>1140</v>
      </c>
      <c r="G70" s="454">
        <f t="shared" si="36"/>
        <v>506</v>
      </c>
      <c r="H70" s="454">
        <f t="shared" si="36"/>
        <v>138</v>
      </c>
      <c r="I70" s="454">
        <f t="shared" si="36"/>
        <v>0</v>
      </c>
      <c r="J70" s="454">
        <f t="shared" si="36"/>
        <v>368</v>
      </c>
      <c r="K70" s="454">
        <f t="shared" si="36"/>
        <v>634</v>
      </c>
      <c r="L70" s="454">
        <f t="shared" si="36"/>
        <v>22</v>
      </c>
      <c r="M70" s="454">
        <f t="shared" si="36"/>
        <v>22</v>
      </c>
      <c r="N70" s="446"/>
      <c r="O70" s="446"/>
      <c r="P70" s="457"/>
    </row>
    <row r="71" spans="1:16" ht="13.95" customHeight="1" x14ac:dyDescent="0.3">
      <c r="A71" s="436"/>
      <c r="B71" s="436"/>
      <c r="C71" s="436"/>
      <c r="D71" s="447" t="s">
        <v>239</v>
      </c>
      <c r="E71" s="448">
        <f>30-E70</f>
        <v>-8</v>
      </c>
      <c r="F71" s="449"/>
      <c r="G71" s="449"/>
      <c r="H71" s="449"/>
      <c r="I71" s="449"/>
      <c r="J71" s="449"/>
      <c r="K71" s="449"/>
      <c r="L71" s="449"/>
      <c r="M71" s="449"/>
      <c r="N71" s="449"/>
      <c r="O71" s="450"/>
      <c r="P71" s="451"/>
    </row>
    <row r="72" spans="1:16" ht="13.95" customHeight="1" x14ac:dyDescent="0.3">
      <c r="A72" s="436"/>
      <c r="B72" s="436"/>
      <c r="C72" s="458"/>
      <c r="D72" s="447"/>
      <c r="E72" s="448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59"/>
    </row>
    <row r="73" spans="1:16" ht="13.95" customHeight="1" x14ac:dyDescent="0.3">
      <c r="A73" s="436"/>
      <c r="B73" s="436"/>
      <c r="C73" s="436"/>
      <c r="D73" s="460" t="s">
        <v>14</v>
      </c>
      <c r="E73" s="467">
        <f>E74+E75</f>
        <v>120</v>
      </c>
      <c r="F73" s="461">
        <f>F74+F75</f>
        <v>3600</v>
      </c>
      <c r="G73" s="462">
        <f>F73/F73*100</f>
        <v>100</v>
      </c>
      <c r="H73" s="463"/>
      <c r="I73" s="464"/>
      <c r="J73" s="464"/>
      <c r="K73" s="464"/>
      <c r="L73" s="464"/>
      <c r="M73" s="464"/>
      <c r="N73" s="464"/>
      <c r="O73" s="450"/>
      <c r="P73" s="451"/>
    </row>
    <row r="74" spans="1:16" ht="13.95" customHeight="1" x14ac:dyDescent="0.3">
      <c r="A74" s="436"/>
      <c r="B74" s="436" t="s">
        <v>235</v>
      </c>
      <c r="C74" s="436"/>
      <c r="D74" s="460" t="s">
        <v>87</v>
      </c>
      <c r="E74" s="462">
        <f>SUMIF(B9:B71,B74,E9:E71)</f>
        <v>90</v>
      </c>
      <c r="F74" s="436">
        <f>E74*30</f>
        <v>2700</v>
      </c>
      <c r="G74" s="462">
        <f>F74/F73*100</f>
        <v>75</v>
      </c>
      <c r="H74" s="436"/>
      <c r="I74" s="450"/>
      <c r="J74" s="465"/>
      <c r="K74" s="465"/>
      <c r="L74" s="465"/>
      <c r="M74" s="465"/>
      <c r="N74" s="450"/>
      <c r="O74" s="450"/>
      <c r="P74" s="451"/>
    </row>
    <row r="75" spans="1:16" ht="13.95" customHeight="1" x14ac:dyDescent="0.3">
      <c r="A75" s="436"/>
      <c r="B75" s="436" t="s">
        <v>238</v>
      </c>
      <c r="C75" s="436"/>
      <c r="D75" s="460" t="s">
        <v>88</v>
      </c>
      <c r="E75" s="466">
        <f>SUMIF(B9:B71,B75,E9:E71)</f>
        <v>30</v>
      </c>
      <c r="F75" s="436">
        <f>E75*30</f>
        <v>900</v>
      </c>
      <c r="G75" s="462">
        <f>F75/F73*100</f>
        <v>25</v>
      </c>
      <c r="H75" s="436"/>
      <c r="I75" s="450"/>
      <c r="J75" s="450"/>
      <c r="K75" s="450"/>
      <c r="L75" s="450"/>
      <c r="M75" s="465"/>
      <c r="N75" s="465"/>
      <c r="O75" s="450"/>
      <c r="P75" s="451"/>
    </row>
    <row r="76" spans="1:16" ht="13.95" customHeight="1" x14ac:dyDescent="0.3">
      <c r="A76" s="436"/>
      <c r="B76" s="436"/>
      <c r="C76" s="436"/>
      <c r="D76" s="460"/>
      <c r="E76" s="436"/>
      <c r="F76" s="436"/>
      <c r="G76" s="436"/>
      <c r="H76" s="436"/>
      <c r="I76" s="450"/>
      <c r="J76" s="450"/>
      <c r="K76" s="450"/>
      <c r="L76" s="450"/>
      <c r="M76" s="450"/>
      <c r="N76" s="450"/>
      <c r="O76" s="450"/>
      <c r="P76" s="451"/>
    </row>
    <row r="77" spans="1:16" s="469" customFormat="1" ht="13.95" customHeight="1" x14ac:dyDescent="0.3">
      <c r="A77" s="436"/>
      <c r="B77" s="436"/>
      <c r="C77" s="436"/>
      <c r="D77" s="460" t="s">
        <v>252</v>
      </c>
      <c r="E77" s="467">
        <f>E78+E79</f>
        <v>3</v>
      </c>
      <c r="F77" s="468">
        <f>F78+F79</f>
        <v>90</v>
      </c>
      <c r="G77" s="462">
        <f>F77/F77*100</f>
        <v>100</v>
      </c>
      <c r="H77" s="436"/>
      <c r="I77" s="450"/>
      <c r="J77" s="450"/>
      <c r="K77" s="450"/>
      <c r="L77" s="450"/>
      <c r="M77" s="450"/>
      <c r="N77" s="450"/>
      <c r="O77" s="450"/>
      <c r="P77" s="451"/>
    </row>
    <row r="78" spans="1:16" s="469" customFormat="1" ht="13.95" customHeight="1" x14ac:dyDescent="0.3">
      <c r="A78" s="436" t="s">
        <v>234</v>
      </c>
      <c r="B78" s="436" t="s">
        <v>235</v>
      </c>
      <c r="C78" s="436"/>
      <c r="D78" s="460" t="s">
        <v>87</v>
      </c>
      <c r="E78" s="462">
        <f>SUMIFS(E$9:E$71,A$9:A$71,A78,B$9:B$71,B78)</f>
        <v>3</v>
      </c>
      <c r="F78" s="436">
        <f>E78*30</f>
        <v>90</v>
      </c>
      <c r="G78" s="462">
        <f>F78/F77*100</f>
        <v>100</v>
      </c>
      <c r="H78" s="436"/>
      <c r="I78" s="450"/>
      <c r="J78" s="450"/>
      <c r="K78" s="450"/>
      <c r="L78" s="450"/>
      <c r="M78" s="450"/>
      <c r="N78" s="450"/>
      <c r="O78" s="450"/>
      <c r="P78" s="451"/>
    </row>
    <row r="79" spans="1:16" s="469" customFormat="1" ht="13.95" customHeight="1" x14ac:dyDescent="0.3">
      <c r="A79" s="436" t="s">
        <v>234</v>
      </c>
      <c r="B79" s="436" t="s">
        <v>238</v>
      </c>
      <c r="C79" s="436"/>
      <c r="D79" s="460" t="s">
        <v>88</v>
      </c>
      <c r="E79" s="462">
        <f>SUMIFS(E$9:E$71,A$9:A$71,A79,B$9:B$71,B79)</f>
        <v>0</v>
      </c>
      <c r="F79" s="436">
        <f>E79*30</f>
        <v>0</v>
      </c>
      <c r="G79" s="462">
        <f>F79/F77*100</f>
        <v>0</v>
      </c>
      <c r="H79" s="436"/>
      <c r="I79" s="450"/>
      <c r="J79" s="450"/>
      <c r="K79" s="450"/>
      <c r="L79" s="450"/>
      <c r="M79" s="450"/>
      <c r="N79" s="450"/>
      <c r="O79" s="450"/>
      <c r="P79" s="451"/>
    </row>
    <row r="80" spans="1:16" s="469" customFormat="1" ht="13.95" customHeight="1" x14ac:dyDescent="0.3">
      <c r="A80" s="436"/>
      <c r="B80" s="436"/>
      <c r="C80" s="436"/>
      <c r="D80" s="460"/>
      <c r="E80" s="436"/>
      <c r="F80" s="436"/>
      <c r="G80" s="462"/>
      <c r="H80" s="436"/>
      <c r="I80" s="450"/>
      <c r="J80" s="450"/>
      <c r="K80" s="450"/>
      <c r="L80" s="450"/>
      <c r="M80" s="450"/>
      <c r="N80" s="450"/>
      <c r="O80" s="450"/>
      <c r="P80" s="451"/>
    </row>
    <row r="81" spans="1:18" s="469" customFormat="1" ht="13.95" customHeight="1" x14ac:dyDescent="0.3">
      <c r="A81" s="436"/>
      <c r="B81" s="436"/>
      <c r="C81" s="436"/>
      <c r="D81" s="460" t="s">
        <v>253</v>
      </c>
      <c r="E81" s="467">
        <f>E82+E83</f>
        <v>117</v>
      </c>
      <c r="F81" s="468">
        <f>F82+F83</f>
        <v>3510</v>
      </c>
      <c r="G81" s="462">
        <f>F81/F81*100</f>
        <v>100</v>
      </c>
      <c r="H81" s="450"/>
      <c r="I81" s="450"/>
      <c r="J81" s="450"/>
      <c r="K81" s="450"/>
      <c r="L81" s="450"/>
      <c r="M81" s="450"/>
      <c r="N81" s="450"/>
      <c r="O81" s="450"/>
      <c r="P81" s="451"/>
    </row>
    <row r="82" spans="1:18" s="469" customFormat="1" ht="13.95" customHeight="1" x14ac:dyDescent="0.3">
      <c r="A82" s="436" t="s">
        <v>90</v>
      </c>
      <c r="B82" s="436" t="s">
        <v>235</v>
      </c>
      <c r="C82" s="436"/>
      <c r="D82" s="460" t="s">
        <v>87</v>
      </c>
      <c r="E82" s="462">
        <f>SUMIFS(E9:E71,A9:A71,A82,B9:B71,B82)</f>
        <v>87</v>
      </c>
      <c r="F82" s="436">
        <f>E82*30</f>
        <v>2610</v>
      </c>
      <c r="G82" s="450">
        <f>F82/F81*100</f>
        <v>74.358974358974365</v>
      </c>
      <c r="H82" s="450"/>
      <c r="I82" s="450"/>
      <c r="J82" s="450"/>
      <c r="K82" s="450"/>
      <c r="L82" s="450"/>
      <c r="M82" s="450"/>
      <c r="N82" s="450"/>
      <c r="O82" s="450"/>
      <c r="P82" s="451"/>
    </row>
    <row r="83" spans="1:18" s="469" customFormat="1" ht="14.4" customHeight="1" x14ac:dyDescent="0.3">
      <c r="A83" s="436" t="s">
        <v>90</v>
      </c>
      <c r="B83" s="436" t="s">
        <v>238</v>
      </c>
      <c r="C83" s="436"/>
      <c r="D83" s="460" t="s">
        <v>88</v>
      </c>
      <c r="E83" s="462">
        <f>SUMIFS(E9:E71,A9:A71,A83,B9:B71,B83)</f>
        <v>30</v>
      </c>
      <c r="F83" s="436">
        <f>E83*30</f>
        <v>900</v>
      </c>
      <c r="G83" s="450">
        <f>F83/F81*100</f>
        <v>25.641025641025639</v>
      </c>
      <c r="H83" s="450"/>
      <c r="I83" s="450"/>
      <c r="J83" s="450"/>
      <c r="K83" s="450"/>
      <c r="L83" s="450"/>
      <c r="M83" s="450"/>
      <c r="N83" s="450"/>
      <c r="O83" s="450"/>
      <c r="P83" s="451"/>
    </row>
    <row r="84" spans="1:18" ht="13.95" customHeight="1" x14ac:dyDescent="0.3">
      <c r="A84" s="436"/>
      <c r="B84" s="436"/>
      <c r="C84" s="436"/>
      <c r="D84" s="460"/>
      <c r="E84" s="462"/>
      <c r="F84" s="436"/>
      <c r="G84" s="450"/>
      <c r="H84" s="450"/>
      <c r="I84" s="450"/>
      <c r="J84" s="450"/>
      <c r="K84" s="450"/>
      <c r="L84" s="450"/>
      <c r="M84" s="450"/>
      <c r="N84" s="450"/>
      <c r="O84" s="450"/>
      <c r="P84" s="451"/>
    </row>
    <row r="85" spans="1:18" ht="15" customHeight="1" x14ac:dyDescent="0.3">
      <c r="A85" s="436"/>
      <c r="B85" s="436"/>
      <c r="C85" s="927" t="s">
        <v>259</v>
      </c>
      <c r="D85" s="927"/>
      <c r="E85" s="927"/>
      <c r="F85" s="927"/>
      <c r="G85" s="927"/>
      <c r="H85" s="927"/>
      <c r="I85" s="927"/>
      <c r="J85" s="927"/>
      <c r="K85" s="927"/>
      <c r="L85" s="927"/>
      <c r="M85" s="927"/>
      <c r="N85" s="927"/>
      <c r="O85" s="927"/>
      <c r="P85" s="927"/>
    </row>
    <row r="86" spans="1:18" ht="15" customHeight="1" x14ac:dyDescent="0.3">
      <c r="A86" s="436"/>
      <c r="B86" s="436"/>
      <c r="C86" s="928" t="s">
        <v>0</v>
      </c>
      <c r="D86" s="929" t="s">
        <v>222</v>
      </c>
      <c r="E86" s="924" t="s">
        <v>223</v>
      </c>
      <c r="F86" s="926" t="s">
        <v>224</v>
      </c>
      <c r="G86" s="926"/>
      <c r="H86" s="926"/>
      <c r="I86" s="926"/>
      <c r="J86" s="926"/>
      <c r="K86" s="767"/>
      <c r="L86" s="924" t="s">
        <v>225</v>
      </c>
      <c r="M86" s="924"/>
      <c r="N86" s="924" t="s">
        <v>226</v>
      </c>
      <c r="O86" s="924" t="s">
        <v>227</v>
      </c>
      <c r="P86" s="924" t="s">
        <v>228</v>
      </c>
    </row>
    <row r="87" spans="1:18" ht="15" customHeight="1" x14ac:dyDescent="0.3">
      <c r="A87" s="436"/>
      <c r="B87" s="436"/>
      <c r="C87" s="928"/>
      <c r="D87" s="929"/>
      <c r="E87" s="924"/>
      <c r="F87" s="924" t="s">
        <v>9</v>
      </c>
      <c r="G87" s="923" t="s">
        <v>229</v>
      </c>
      <c r="H87" s="923"/>
      <c r="I87" s="923"/>
      <c r="J87" s="923"/>
      <c r="K87" s="924" t="s">
        <v>230</v>
      </c>
      <c r="L87" s="924"/>
      <c r="M87" s="924"/>
      <c r="N87" s="924"/>
      <c r="O87" s="924"/>
      <c r="P87" s="924"/>
    </row>
    <row r="88" spans="1:18" ht="15" customHeight="1" x14ac:dyDescent="0.3">
      <c r="A88" s="436"/>
      <c r="B88" s="436"/>
      <c r="C88" s="928"/>
      <c r="D88" s="929"/>
      <c r="E88" s="924"/>
      <c r="F88" s="767"/>
      <c r="G88" s="924" t="s">
        <v>231</v>
      </c>
      <c r="H88" s="926" t="s">
        <v>232</v>
      </c>
      <c r="I88" s="767"/>
      <c r="J88" s="767"/>
      <c r="K88" s="767"/>
      <c r="L88" s="924"/>
      <c r="M88" s="924"/>
      <c r="N88" s="924"/>
      <c r="O88" s="924"/>
      <c r="P88" s="924"/>
    </row>
    <row r="89" spans="1:18" ht="15" customHeight="1" x14ac:dyDescent="0.3">
      <c r="A89" s="436"/>
      <c r="B89" s="436"/>
      <c r="C89" s="928"/>
      <c r="D89" s="929"/>
      <c r="E89" s="924"/>
      <c r="F89" s="767"/>
      <c r="G89" s="925"/>
      <c r="H89" s="924" t="s">
        <v>15</v>
      </c>
      <c r="I89" s="924" t="s">
        <v>233</v>
      </c>
      <c r="J89" s="924" t="s">
        <v>258</v>
      </c>
      <c r="K89" s="767"/>
      <c r="L89" s="924"/>
      <c r="M89" s="924"/>
      <c r="N89" s="924"/>
      <c r="O89" s="924"/>
      <c r="P89" s="924"/>
    </row>
    <row r="90" spans="1:18" ht="15" customHeight="1" x14ac:dyDescent="0.3">
      <c r="A90" s="436"/>
      <c r="B90" s="436"/>
      <c r="C90" s="928"/>
      <c r="D90" s="929"/>
      <c r="E90" s="924"/>
      <c r="F90" s="767"/>
      <c r="G90" s="925"/>
      <c r="H90" s="924"/>
      <c r="I90" s="924"/>
      <c r="J90" s="924"/>
      <c r="K90" s="767"/>
      <c r="L90" s="924"/>
      <c r="M90" s="924"/>
      <c r="N90" s="924"/>
      <c r="O90" s="924"/>
      <c r="P90" s="924"/>
      <c r="Q90" s="436"/>
      <c r="R90" s="436"/>
    </row>
    <row r="91" spans="1:18" ht="15" customHeight="1" x14ac:dyDescent="0.3">
      <c r="A91" s="436"/>
      <c r="B91" s="436"/>
      <c r="C91" s="928"/>
      <c r="D91" s="929"/>
      <c r="E91" s="924"/>
      <c r="F91" s="767"/>
      <c r="G91" s="925"/>
      <c r="H91" s="924"/>
      <c r="I91" s="924"/>
      <c r="J91" s="924"/>
      <c r="K91" s="767"/>
      <c r="L91" s="924"/>
      <c r="M91" s="924"/>
      <c r="N91" s="924"/>
      <c r="O91" s="924"/>
      <c r="P91" s="924"/>
      <c r="Q91" s="436"/>
      <c r="R91" s="436"/>
    </row>
    <row r="92" spans="1:18" ht="15" customHeight="1" x14ac:dyDescent="0.3">
      <c r="A92" s="436" t="s">
        <v>234</v>
      </c>
      <c r="B92" s="436" t="s">
        <v>235</v>
      </c>
      <c r="C92" s="408">
        <v>1</v>
      </c>
      <c r="D92" s="438" t="s">
        <v>254</v>
      </c>
      <c r="E92" s="439">
        <v>5</v>
      </c>
      <c r="F92" s="25">
        <f>E92*30</f>
        <v>150</v>
      </c>
      <c r="G92" s="24"/>
      <c r="H92" s="25"/>
      <c r="I92" s="25"/>
      <c r="J92" s="25"/>
      <c r="K92" s="24"/>
      <c r="L92" s="920"/>
      <c r="M92" s="920"/>
      <c r="N92" s="408"/>
      <c r="O92" s="442"/>
      <c r="P92" s="443"/>
      <c r="Q92" s="436"/>
      <c r="R92" s="436"/>
    </row>
    <row r="93" spans="1:18" ht="15" customHeight="1" x14ac:dyDescent="0.3">
      <c r="A93" s="436" t="s">
        <v>234</v>
      </c>
      <c r="B93" s="436" t="s">
        <v>235</v>
      </c>
      <c r="C93" s="408">
        <v>2</v>
      </c>
      <c r="D93" s="438" t="s">
        <v>260</v>
      </c>
      <c r="E93" s="439">
        <v>5</v>
      </c>
      <c r="F93" s="25">
        <f>E93*30</f>
        <v>150</v>
      </c>
      <c r="G93" s="24">
        <f>SUM(H93:J93)</f>
        <v>0</v>
      </c>
      <c r="H93" s="25"/>
      <c r="I93" s="25"/>
      <c r="J93" s="25"/>
      <c r="K93" s="24"/>
      <c r="L93" s="920"/>
      <c r="M93" s="920"/>
      <c r="N93" s="408"/>
      <c r="O93" s="442"/>
      <c r="P93" s="443"/>
      <c r="Q93" s="436"/>
      <c r="R93" s="436"/>
    </row>
    <row r="94" spans="1:18" ht="15" customHeight="1" x14ac:dyDescent="0.3">
      <c r="A94" s="436" t="s">
        <v>234</v>
      </c>
      <c r="B94" s="436" t="s">
        <v>235</v>
      </c>
      <c r="C94" s="408">
        <v>3</v>
      </c>
      <c r="D94" s="438" t="s">
        <v>314</v>
      </c>
      <c r="E94" s="439">
        <v>3</v>
      </c>
      <c r="F94" s="25">
        <f t="shared" ref="F94" si="37">E94*30</f>
        <v>90</v>
      </c>
      <c r="G94" s="24"/>
      <c r="H94" s="24"/>
      <c r="I94" s="24"/>
      <c r="J94" s="24"/>
      <c r="K94" s="24"/>
      <c r="L94" s="920"/>
      <c r="M94" s="920"/>
      <c r="N94" s="408"/>
      <c r="O94" s="442"/>
      <c r="P94" s="443"/>
      <c r="Q94" s="436"/>
      <c r="R94" s="436"/>
    </row>
    <row r="95" spans="1:18" ht="15" customHeight="1" x14ac:dyDescent="0.3">
      <c r="A95" s="436" t="s">
        <v>234</v>
      </c>
      <c r="B95" s="436" t="s">
        <v>235</v>
      </c>
      <c r="C95" s="408">
        <v>4</v>
      </c>
      <c r="D95" s="438" t="s">
        <v>255</v>
      </c>
      <c r="E95" s="439">
        <v>4</v>
      </c>
      <c r="F95" s="25">
        <f>E95*30</f>
        <v>120</v>
      </c>
      <c r="G95" s="24"/>
      <c r="H95" s="25"/>
      <c r="I95" s="25"/>
      <c r="J95" s="25"/>
      <c r="K95" s="24"/>
      <c r="L95" s="920"/>
      <c r="M95" s="920"/>
      <c r="N95" s="408"/>
      <c r="O95" s="442"/>
      <c r="P95" s="443"/>
      <c r="Q95" s="436"/>
      <c r="R95" s="436"/>
    </row>
    <row r="96" spans="1:18" ht="15" customHeight="1" x14ac:dyDescent="0.3">
      <c r="A96" s="436" t="s">
        <v>234</v>
      </c>
      <c r="B96" s="436" t="s">
        <v>235</v>
      </c>
      <c r="C96" s="408">
        <v>5</v>
      </c>
      <c r="D96" s="438" t="s">
        <v>317</v>
      </c>
      <c r="E96" s="439">
        <v>3</v>
      </c>
      <c r="F96" s="25">
        <f t="shared" ref="F96:F113" si="38">E96*30</f>
        <v>90</v>
      </c>
      <c r="G96" s="24"/>
      <c r="H96" s="24"/>
      <c r="I96" s="24"/>
      <c r="J96" s="24"/>
      <c r="K96" s="24"/>
      <c r="L96" s="920"/>
      <c r="M96" s="920"/>
      <c r="N96" s="408"/>
      <c r="O96" s="442"/>
      <c r="P96" s="443"/>
      <c r="Q96" s="436"/>
      <c r="R96" s="436"/>
    </row>
    <row r="97" spans="1:18" ht="15" customHeight="1" x14ac:dyDescent="0.3">
      <c r="A97" s="436" t="s">
        <v>234</v>
      </c>
      <c r="B97" s="436" t="s">
        <v>235</v>
      </c>
      <c r="C97" s="408">
        <v>6</v>
      </c>
      <c r="D97" s="438" t="s">
        <v>257</v>
      </c>
      <c r="E97" s="439">
        <v>3</v>
      </c>
      <c r="F97" s="25">
        <f>E97*30</f>
        <v>90</v>
      </c>
      <c r="G97" s="24"/>
      <c r="H97" s="470"/>
      <c r="I97" s="470"/>
      <c r="J97" s="470"/>
      <c r="K97" s="24"/>
      <c r="L97" s="920"/>
      <c r="M97" s="920"/>
      <c r="N97" s="408"/>
      <c r="O97" s="442"/>
      <c r="P97" s="443"/>
    </row>
    <row r="98" spans="1:18" ht="15" customHeight="1" x14ac:dyDescent="0.3">
      <c r="A98" s="436" t="s">
        <v>90</v>
      </c>
      <c r="B98" s="436" t="s">
        <v>235</v>
      </c>
      <c r="C98" s="547">
        <v>7</v>
      </c>
      <c r="D98" s="452" t="s">
        <v>315</v>
      </c>
      <c r="E98" s="439">
        <v>5</v>
      </c>
      <c r="F98" s="25">
        <f>E98*30</f>
        <v>150</v>
      </c>
      <c r="G98" s="24"/>
      <c r="H98" s="470"/>
      <c r="I98" s="470"/>
      <c r="J98" s="470"/>
      <c r="K98" s="24"/>
      <c r="L98" s="920"/>
      <c r="M98" s="920"/>
      <c r="N98" s="547"/>
      <c r="O98" s="442"/>
      <c r="P98" s="443"/>
    </row>
    <row r="99" spans="1:18" ht="15" customHeight="1" x14ac:dyDescent="0.3">
      <c r="A99" s="436" t="s">
        <v>90</v>
      </c>
      <c r="B99" s="436" t="s">
        <v>235</v>
      </c>
      <c r="C99" s="547">
        <v>8</v>
      </c>
      <c r="D99" s="452" t="s">
        <v>316</v>
      </c>
      <c r="E99" s="439">
        <v>9</v>
      </c>
      <c r="F99" s="25">
        <f>E99*30</f>
        <v>270</v>
      </c>
      <c r="G99" s="24"/>
      <c r="H99" s="470"/>
      <c r="I99" s="470"/>
      <c r="J99" s="470"/>
      <c r="K99" s="24"/>
      <c r="L99" s="920"/>
      <c r="M99" s="920"/>
      <c r="N99" s="547"/>
      <c r="O99" s="442"/>
      <c r="P99" s="443"/>
    </row>
    <row r="100" spans="1:18" ht="15" customHeight="1" x14ac:dyDescent="0.3">
      <c r="A100" s="436" t="s">
        <v>90</v>
      </c>
      <c r="B100" s="436" t="s">
        <v>235</v>
      </c>
      <c r="C100" s="547">
        <v>9</v>
      </c>
      <c r="D100" s="452" t="s">
        <v>318</v>
      </c>
      <c r="E100" s="439">
        <v>4</v>
      </c>
      <c r="F100" s="25">
        <f>E100*30</f>
        <v>120</v>
      </c>
      <c r="G100" s="24"/>
      <c r="H100" s="470"/>
      <c r="I100" s="470"/>
      <c r="J100" s="470"/>
      <c r="K100" s="24"/>
      <c r="L100" s="920"/>
      <c r="M100" s="920"/>
      <c r="N100" s="547"/>
      <c r="O100" s="442"/>
      <c r="P100" s="443"/>
    </row>
    <row r="101" spans="1:18" ht="15" customHeight="1" x14ac:dyDescent="0.3">
      <c r="A101" s="436" t="s">
        <v>90</v>
      </c>
      <c r="B101" s="436" t="s">
        <v>235</v>
      </c>
      <c r="C101" s="408">
        <v>10</v>
      </c>
      <c r="D101" s="452" t="s">
        <v>256</v>
      </c>
      <c r="E101" s="439">
        <v>5</v>
      </c>
      <c r="F101" s="25">
        <f t="shared" si="38"/>
        <v>150</v>
      </c>
      <c r="G101" s="24"/>
      <c r="H101" s="24"/>
      <c r="I101" s="24"/>
      <c r="J101" s="24"/>
      <c r="K101" s="24"/>
      <c r="L101" s="920"/>
      <c r="M101" s="920"/>
      <c r="N101" s="408"/>
      <c r="O101" s="442"/>
      <c r="P101" s="443"/>
      <c r="Q101" s="436"/>
      <c r="R101" s="436"/>
    </row>
    <row r="102" spans="1:18" ht="15" customHeight="1" x14ac:dyDescent="0.3">
      <c r="A102" s="436" t="s">
        <v>90</v>
      </c>
      <c r="B102" s="436" t="s">
        <v>235</v>
      </c>
      <c r="C102" s="408">
        <v>11</v>
      </c>
      <c r="D102" s="452" t="s">
        <v>319</v>
      </c>
      <c r="E102" s="439">
        <v>5</v>
      </c>
      <c r="F102" s="25">
        <f>E102*30</f>
        <v>150</v>
      </c>
      <c r="G102" s="24"/>
      <c r="H102" s="24"/>
      <c r="I102" s="24"/>
      <c r="J102" s="24"/>
      <c r="K102" s="24"/>
      <c r="L102" s="920"/>
      <c r="M102" s="920"/>
      <c r="N102" s="408"/>
      <c r="O102" s="442"/>
      <c r="P102" s="443"/>
      <c r="Q102" s="436"/>
      <c r="R102" s="436"/>
    </row>
    <row r="103" spans="1:18" ht="15" customHeight="1" x14ac:dyDescent="0.3">
      <c r="A103" s="436" t="s">
        <v>90</v>
      </c>
      <c r="B103" s="436" t="s">
        <v>235</v>
      </c>
      <c r="C103" s="547">
        <v>12</v>
      </c>
      <c r="D103" s="452" t="s">
        <v>320</v>
      </c>
      <c r="E103" s="439">
        <v>5</v>
      </c>
      <c r="F103" s="25">
        <f>E103*30</f>
        <v>150</v>
      </c>
      <c r="G103" s="24"/>
      <c r="H103" s="24"/>
      <c r="I103" s="24"/>
      <c r="J103" s="24"/>
      <c r="K103" s="24"/>
      <c r="L103" s="920"/>
      <c r="M103" s="920"/>
      <c r="N103" s="547"/>
      <c r="O103" s="442"/>
      <c r="P103" s="443"/>
      <c r="Q103" s="436"/>
      <c r="R103" s="436"/>
    </row>
    <row r="104" spans="1:18" ht="15" customHeight="1" x14ac:dyDescent="0.3">
      <c r="A104" s="436" t="s">
        <v>90</v>
      </c>
      <c r="B104" s="436" t="s">
        <v>235</v>
      </c>
      <c r="C104" s="547">
        <v>13</v>
      </c>
      <c r="D104" s="452" t="s">
        <v>321</v>
      </c>
      <c r="E104" s="439">
        <v>7</v>
      </c>
      <c r="F104" s="25">
        <f>E104*30</f>
        <v>210</v>
      </c>
      <c r="G104" s="24"/>
      <c r="H104" s="24"/>
      <c r="I104" s="24"/>
      <c r="J104" s="24"/>
      <c r="K104" s="24"/>
      <c r="L104" s="920"/>
      <c r="M104" s="920"/>
      <c r="N104" s="547"/>
      <c r="O104" s="442"/>
      <c r="P104" s="443"/>
      <c r="Q104" s="436"/>
      <c r="R104" s="436"/>
    </row>
    <row r="105" spans="1:18" ht="15" customHeight="1" x14ac:dyDescent="0.3">
      <c r="A105" s="436" t="s">
        <v>90</v>
      </c>
      <c r="B105" s="436" t="s">
        <v>235</v>
      </c>
      <c r="C105" s="408">
        <v>14</v>
      </c>
      <c r="D105" s="438" t="s">
        <v>144</v>
      </c>
      <c r="E105" s="439">
        <v>5</v>
      </c>
      <c r="F105" s="25">
        <f t="shared" si="38"/>
        <v>150</v>
      </c>
      <c r="G105" s="24"/>
      <c r="H105" s="25"/>
      <c r="I105" s="25"/>
      <c r="J105" s="25"/>
      <c r="K105" s="24"/>
      <c r="L105" s="920"/>
      <c r="M105" s="920"/>
      <c r="N105" s="408"/>
      <c r="O105" s="442"/>
      <c r="P105" s="443"/>
      <c r="Q105" s="436"/>
      <c r="R105" s="436"/>
    </row>
    <row r="106" spans="1:18" ht="15" customHeight="1" x14ac:dyDescent="0.3">
      <c r="A106" s="436" t="s">
        <v>90</v>
      </c>
      <c r="B106" s="436" t="s">
        <v>235</v>
      </c>
      <c r="C106" s="408">
        <v>15</v>
      </c>
      <c r="D106" s="438" t="s">
        <v>322</v>
      </c>
      <c r="E106" s="439">
        <v>7</v>
      </c>
      <c r="F106" s="440">
        <f>E106*30</f>
        <v>210</v>
      </c>
      <c r="G106" s="440"/>
      <c r="H106" s="25"/>
      <c r="I106" s="25"/>
      <c r="J106" s="25"/>
      <c r="K106" s="24"/>
      <c r="L106" s="920"/>
      <c r="M106" s="920"/>
      <c r="N106" s="408"/>
      <c r="O106" s="442"/>
      <c r="P106" s="443"/>
      <c r="Q106" s="436"/>
      <c r="R106" s="436"/>
    </row>
    <row r="107" spans="1:18" ht="15" customHeight="1" x14ac:dyDescent="0.3">
      <c r="A107" s="436" t="s">
        <v>90</v>
      </c>
      <c r="B107" s="436" t="s">
        <v>235</v>
      </c>
      <c r="C107" s="408">
        <v>16</v>
      </c>
      <c r="D107" s="438" t="s">
        <v>323</v>
      </c>
      <c r="E107" s="439">
        <v>3</v>
      </c>
      <c r="F107" s="440">
        <f>E107*30</f>
        <v>90</v>
      </c>
      <c r="G107" s="440"/>
      <c r="H107" s="25"/>
      <c r="I107" s="25"/>
      <c r="J107" s="25"/>
      <c r="K107" s="24"/>
      <c r="L107" s="920"/>
      <c r="M107" s="920"/>
      <c r="N107" s="408"/>
      <c r="O107" s="442"/>
      <c r="P107" s="443"/>
      <c r="Q107" s="436"/>
      <c r="R107" s="436"/>
    </row>
    <row r="108" spans="1:18" ht="15" customHeight="1" x14ac:dyDescent="0.3">
      <c r="A108" s="436" t="s">
        <v>90</v>
      </c>
      <c r="B108" s="436" t="s">
        <v>235</v>
      </c>
      <c r="C108" s="408">
        <v>17</v>
      </c>
      <c r="D108" s="438" t="s">
        <v>218</v>
      </c>
      <c r="E108" s="439">
        <v>3</v>
      </c>
      <c r="F108" s="25">
        <f t="shared" si="38"/>
        <v>90</v>
      </c>
      <c r="G108" s="24"/>
      <c r="H108" s="25"/>
      <c r="I108" s="25"/>
      <c r="J108" s="25"/>
      <c r="K108" s="24"/>
      <c r="L108" s="920"/>
      <c r="M108" s="920"/>
      <c r="N108" s="408"/>
      <c r="O108" s="442"/>
      <c r="P108" s="443"/>
    </row>
    <row r="109" spans="1:18" ht="15" customHeight="1" x14ac:dyDescent="0.3">
      <c r="A109" s="436" t="s">
        <v>90</v>
      </c>
      <c r="B109" s="436" t="s">
        <v>235</v>
      </c>
      <c r="C109" s="560">
        <v>18</v>
      </c>
      <c r="D109" s="438" t="s">
        <v>245</v>
      </c>
      <c r="E109" s="439">
        <v>4.5</v>
      </c>
      <c r="F109" s="25">
        <f t="shared" si="38"/>
        <v>135</v>
      </c>
      <c r="G109" s="440"/>
      <c r="H109" s="440"/>
      <c r="I109" s="441"/>
      <c r="J109" s="441"/>
      <c r="K109" s="24"/>
      <c r="L109" s="920"/>
      <c r="M109" s="920"/>
      <c r="N109" s="560"/>
      <c r="O109" s="442"/>
      <c r="P109" s="443"/>
      <c r="Q109" s="436"/>
      <c r="R109" s="436"/>
    </row>
    <row r="110" spans="1:18" ht="15" customHeight="1" x14ac:dyDescent="0.3">
      <c r="A110" s="436" t="s">
        <v>90</v>
      </c>
      <c r="B110" s="436" t="s">
        <v>235</v>
      </c>
      <c r="C110" s="560">
        <v>19</v>
      </c>
      <c r="D110" s="438" t="s">
        <v>263</v>
      </c>
      <c r="E110" s="439">
        <v>4.5</v>
      </c>
      <c r="F110" s="25">
        <f t="shared" si="38"/>
        <v>135</v>
      </c>
      <c r="G110" s="440"/>
      <c r="H110" s="440"/>
      <c r="I110" s="441"/>
      <c r="J110" s="441"/>
      <c r="K110" s="24"/>
      <c r="L110" s="920"/>
      <c r="M110" s="920"/>
      <c r="N110" s="560"/>
      <c r="O110" s="442"/>
      <c r="P110" s="443"/>
    </row>
    <row r="111" spans="1:18" ht="15" customHeight="1" x14ac:dyDescent="0.3">
      <c r="A111" s="436" t="s">
        <v>234</v>
      </c>
      <c r="B111" s="436" t="s">
        <v>238</v>
      </c>
      <c r="C111" s="560">
        <v>20</v>
      </c>
      <c r="D111" s="452" t="s">
        <v>324</v>
      </c>
      <c r="E111" s="439">
        <v>3</v>
      </c>
      <c r="F111" s="440">
        <f t="shared" si="38"/>
        <v>90</v>
      </c>
      <c r="G111" s="440"/>
      <c r="H111" s="25"/>
      <c r="I111" s="25"/>
      <c r="J111" s="25"/>
      <c r="K111" s="24"/>
      <c r="L111" s="920"/>
      <c r="M111" s="920"/>
      <c r="N111" s="560"/>
      <c r="O111" s="442"/>
      <c r="P111" s="443"/>
    </row>
    <row r="112" spans="1:18" ht="30" customHeight="1" x14ac:dyDescent="0.3">
      <c r="A112" s="436" t="s">
        <v>234</v>
      </c>
      <c r="B112" s="436" t="s">
        <v>238</v>
      </c>
      <c r="C112" s="560">
        <v>21</v>
      </c>
      <c r="D112" s="452" t="s">
        <v>264</v>
      </c>
      <c r="E112" s="439">
        <v>3</v>
      </c>
      <c r="F112" s="440">
        <f t="shared" si="38"/>
        <v>90</v>
      </c>
      <c r="G112" s="440"/>
      <c r="H112" s="25"/>
      <c r="I112" s="25"/>
      <c r="J112" s="25"/>
      <c r="K112" s="24"/>
      <c r="L112" s="920"/>
      <c r="M112" s="920"/>
      <c r="N112" s="560"/>
      <c r="O112" s="442"/>
      <c r="P112" s="443"/>
      <c r="Q112" s="436"/>
      <c r="R112" s="436"/>
    </row>
    <row r="113" spans="1:18" ht="30" customHeight="1" x14ac:dyDescent="0.3">
      <c r="A113" s="436" t="s">
        <v>234</v>
      </c>
      <c r="B113" s="436" t="s">
        <v>238</v>
      </c>
      <c r="C113" s="560">
        <v>22</v>
      </c>
      <c r="D113" s="452" t="s">
        <v>332</v>
      </c>
      <c r="E113" s="439">
        <v>3</v>
      </c>
      <c r="F113" s="440">
        <f t="shared" si="38"/>
        <v>90</v>
      </c>
      <c r="G113" s="440"/>
      <c r="H113" s="25"/>
      <c r="I113" s="25"/>
      <c r="J113" s="25"/>
      <c r="K113" s="24"/>
      <c r="L113" s="920"/>
      <c r="M113" s="920"/>
      <c r="N113" s="560"/>
      <c r="O113" s="442"/>
      <c r="P113" s="443"/>
      <c r="Q113" s="436"/>
      <c r="R113" s="436"/>
    </row>
    <row r="114" spans="1:18" ht="30" customHeight="1" x14ac:dyDescent="0.3">
      <c r="A114" s="436" t="s">
        <v>90</v>
      </c>
      <c r="B114" s="436" t="s">
        <v>238</v>
      </c>
      <c r="C114" s="408">
        <v>23</v>
      </c>
      <c r="D114" s="438" t="s">
        <v>325</v>
      </c>
      <c r="E114" s="439">
        <v>5</v>
      </c>
      <c r="F114" s="440">
        <f t="shared" ref="F114:F118" si="39">E114*30</f>
        <v>150</v>
      </c>
      <c r="G114" s="440"/>
      <c r="H114" s="25"/>
      <c r="I114" s="25"/>
      <c r="J114" s="25"/>
      <c r="K114" s="24"/>
      <c r="L114" s="920"/>
      <c r="M114" s="920"/>
      <c r="N114" s="408"/>
      <c r="O114" s="442"/>
      <c r="P114" s="443"/>
    </row>
    <row r="115" spans="1:18" ht="30" customHeight="1" x14ac:dyDescent="0.3">
      <c r="A115" s="436" t="s">
        <v>90</v>
      </c>
      <c r="B115" s="436" t="s">
        <v>238</v>
      </c>
      <c r="C115" s="408">
        <v>24</v>
      </c>
      <c r="D115" s="452" t="s">
        <v>326</v>
      </c>
      <c r="E115" s="439">
        <v>5</v>
      </c>
      <c r="F115" s="440">
        <f t="shared" si="39"/>
        <v>150</v>
      </c>
      <c r="G115" s="440"/>
      <c r="H115" s="440"/>
      <c r="I115" s="441"/>
      <c r="J115" s="441"/>
      <c r="K115" s="24"/>
      <c r="L115" s="921"/>
      <c r="M115" s="922"/>
      <c r="N115" s="408"/>
      <c r="O115" s="442"/>
      <c r="P115" s="443"/>
    </row>
    <row r="116" spans="1:18" ht="30" customHeight="1" x14ac:dyDescent="0.3">
      <c r="A116" s="436" t="s">
        <v>90</v>
      </c>
      <c r="B116" s="436" t="s">
        <v>238</v>
      </c>
      <c r="C116" s="408">
        <v>25</v>
      </c>
      <c r="D116" s="452" t="s">
        <v>353</v>
      </c>
      <c r="E116" s="439">
        <v>5</v>
      </c>
      <c r="F116" s="440">
        <f t="shared" si="39"/>
        <v>150</v>
      </c>
      <c r="G116" s="440"/>
      <c r="H116" s="25"/>
      <c r="I116" s="25"/>
      <c r="J116" s="25"/>
      <c r="K116" s="24"/>
      <c r="L116" s="920"/>
      <c r="M116" s="920"/>
      <c r="N116" s="408"/>
      <c r="O116" s="442"/>
      <c r="P116" s="443"/>
    </row>
    <row r="117" spans="1:18" ht="30" customHeight="1" x14ac:dyDescent="0.3">
      <c r="A117" s="436" t="s">
        <v>90</v>
      </c>
      <c r="B117" s="436" t="s">
        <v>238</v>
      </c>
      <c r="C117" s="408">
        <v>26</v>
      </c>
      <c r="D117" s="452" t="s">
        <v>327</v>
      </c>
      <c r="E117" s="439">
        <v>5</v>
      </c>
      <c r="F117" s="440">
        <f t="shared" si="39"/>
        <v>150</v>
      </c>
      <c r="G117" s="440"/>
      <c r="H117" s="25"/>
      <c r="I117" s="25"/>
      <c r="J117" s="25"/>
      <c r="K117" s="24"/>
      <c r="L117" s="920"/>
      <c r="M117" s="920"/>
      <c r="N117" s="408"/>
      <c r="O117" s="442"/>
      <c r="P117" s="443"/>
    </row>
    <row r="118" spans="1:18" ht="30" customHeight="1" x14ac:dyDescent="0.3">
      <c r="A118" s="436" t="s">
        <v>90</v>
      </c>
      <c r="B118" s="436" t="s">
        <v>238</v>
      </c>
      <c r="C118" s="408">
        <v>27</v>
      </c>
      <c r="D118" s="438" t="s">
        <v>349</v>
      </c>
      <c r="E118" s="439">
        <v>1</v>
      </c>
      <c r="F118" s="440">
        <f t="shared" si="39"/>
        <v>30</v>
      </c>
      <c r="G118" s="440"/>
      <c r="H118" s="440"/>
      <c r="I118" s="441"/>
      <c r="J118" s="441"/>
      <c r="K118" s="24"/>
      <c r="L118" s="920"/>
      <c r="M118" s="920"/>
      <c r="N118" s="408"/>
      <c r="O118" s="442"/>
      <c r="P118" s="443"/>
      <c r="Q118" s="436"/>
      <c r="R118" s="436"/>
    </row>
    <row r="119" spans="1:18" s="469" customFormat="1" ht="15" customHeight="1" x14ac:dyDescent="0.3">
      <c r="A119" s="436"/>
      <c r="B119" s="436"/>
      <c r="C119" s="408"/>
      <c r="D119" s="445" t="s">
        <v>14</v>
      </c>
      <c r="E119" s="482">
        <f>SUM(E92:E118)</f>
        <v>120</v>
      </c>
      <c r="F119" s="454">
        <f>SUM(F92:F118)</f>
        <v>3600</v>
      </c>
      <c r="G119" s="446">
        <f t="shared" ref="G119:L119" si="40">SUM(G105:G118)</f>
        <v>0</v>
      </c>
      <c r="H119" s="446">
        <f t="shared" si="40"/>
        <v>0</v>
      </c>
      <c r="I119" s="446">
        <f t="shared" si="40"/>
        <v>0</v>
      </c>
      <c r="J119" s="446">
        <f t="shared" si="40"/>
        <v>0</v>
      </c>
      <c r="K119" s="446">
        <f t="shared" si="40"/>
        <v>0</v>
      </c>
      <c r="L119" s="919">
        <f t="shared" si="40"/>
        <v>0</v>
      </c>
      <c r="M119" s="919"/>
      <c r="N119" s="446">
        <f>SUM(N105:N118)</f>
        <v>0</v>
      </c>
      <c r="O119" s="446"/>
      <c r="P119" s="457"/>
    </row>
    <row r="120" spans="1:18" s="469" customFormat="1" ht="15.75" customHeight="1" x14ac:dyDescent="0.3">
      <c r="A120" s="436"/>
      <c r="B120" s="436"/>
      <c r="C120" s="436"/>
      <c r="D120" s="460"/>
      <c r="E120" s="462"/>
      <c r="F120" s="436"/>
      <c r="G120" s="450"/>
      <c r="H120" s="450"/>
      <c r="I120" s="450"/>
      <c r="J120" s="450"/>
      <c r="K120" s="450"/>
      <c r="L120" s="450"/>
      <c r="M120" s="450"/>
      <c r="N120" s="450"/>
      <c r="O120" s="450"/>
      <c r="P120" s="451"/>
    </row>
    <row r="121" spans="1:18" s="469" customFormat="1" ht="15.75" customHeight="1" x14ac:dyDescent="0.3">
      <c r="A121" s="436"/>
      <c r="B121" s="436"/>
      <c r="C121" s="436"/>
      <c r="D121" s="460"/>
      <c r="E121" s="462"/>
      <c r="F121" s="436"/>
      <c r="G121" s="450"/>
      <c r="H121" s="450"/>
      <c r="I121" s="450"/>
      <c r="J121" s="450"/>
      <c r="K121" s="450"/>
      <c r="L121" s="450"/>
      <c r="M121" s="450"/>
      <c r="N121" s="450"/>
      <c r="O121" s="450"/>
      <c r="P121" s="451"/>
    </row>
    <row r="122" spans="1:18" ht="15.6" x14ac:dyDescent="0.3">
      <c r="A122" s="436"/>
      <c r="B122" s="436"/>
      <c r="C122" s="436"/>
      <c r="D122" s="460"/>
      <c r="E122" s="462"/>
      <c r="F122" s="436"/>
      <c r="G122" s="450"/>
      <c r="H122" s="450"/>
      <c r="I122" s="450"/>
      <c r="J122" s="450"/>
      <c r="K122" s="450"/>
      <c r="L122" s="450"/>
      <c r="M122" s="450"/>
      <c r="N122" s="450"/>
      <c r="O122" s="450"/>
      <c r="P122" s="451"/>
    </row>
    <row r="123" spans="1:18" ht="15.6" x14ac:dyDescent="0.3">
      <c r="A123" s="436"/>
      <c r="B123" s="436"/>
      <c r="C123" s="436"/>
      <c r="D123" s="460"/>
      <c r="E123" s="462"/>
      <c r="F123" s="436"/>
      <c r="G123" s="450"/>
      <c r="H123" s="450"/>
      <c r="I123" s="450"/>
      <c r="J123" s="450"/>
      <c r="K123" s="450"/>
      <c r="L123" s="450"/>
      <c r="M123" s="450"/>
      <c r="N123" s="450"/>
      <c r="O123" s="450"/>
      <c r="P123" s="451"/>
    </row>
  </sheetData>
  <mergeCells count="128">
    <mergeCell ref="L113:M11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9:M9"/>
    <mergeCell ref="L12:M12"/>
    <mergeCell ref="L11:M11"/>
    <mergeCell ref="L15:M15"/>
    <mergeCell ref="G3:J3"/>
    <mergeCell ref="K3:K8"/>
    <mergeCell ref="G4:G8"/>
    <mergeCell ref="H4:J4"/>
    <mergeCell ref="H5:H8"/>
    <mergeCell ref="I5:I8"/>
    <mergeCell ref="J5:J8"/>
    <mergeCell ref="L13:M13"/>
    <mergeCell ref="L14:M14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47:M47"/>
    <mergeCell ref="L48:M48"/>
    <mergeCell ref="L45:M45"/>
    <mergeCell ref="L49:M49"/>
    <mergeCell ref="L50:M50"/>
    <mergeCell ref="L46:M46"/>
    <mergeCell ref="G40:J40"/>
    <mergeCell ref="K40:K44"/>
    <mergeCell ref="G41:G44"/>
    <mergeCell ref="H41:J41"/>
    <mergeCell ref="H42:H44"/>
    <mergeCell ref="I42:I44"/>
    <mergeCell ref="J42:J44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C85:P85"/>
    <mergeCell ref="C86:C91"/>
    <mergeCell ref="D86:D91"/>
    <mergeCell ref="E86:E91"/>
    <mergeCell ref="F86:K86"/>
    <mergeCell ref="L86:M91"/>
    <mergeCell ref="N86:N91"/>
    <mergeCell ref="O86:O91"/>
    <mergeCell ref="P86:P91"/>
    <mergeCell ref="F87:F91"/>
    <mergeCell ref="L110:M110"/>
    <mergeCell ref="L111:M111"/>
    <mergeCell ref="L112:M112"/>
    <mergeCell ref="G87:J87"/>
    <mergeCell ref="K87:K91"/>
    <mergeCell ref="G88:G91"/>
    <mergeCell ref="H88:J88"/>
    <mergeCell ref="H89:H91"/>
    <mergeCell ref="I89:I91"/>
    <mergeCell ref="J89:J91"/>
    <mergeCell ref="L119:M119"/>
    <mergeCell ref="L118:M118"/>
    <mergeCell ref="L115:M115"/>
    <mergeCell ref="L116:M116"/>
    <mergeCell ref="L93:M93"/>
    <mergeCell ref="L96:M96"/>
    <mergeCell ref="L92:M92"/>
    <mergeCell ref="L95:M95"/>
    <mergeCell ref="L101:M101"/>
    <mergeCell ref="L105:M105"/>
    <mergeCell ref="L94:M94"/>
    <mergeCell ref="L117:M117"/>
    <mergeCell ref="L106:M106"/>
    <mergeCell ref="L107:M107"/>
    <mergeCell ref="L114:M114"/>
    <mergeCell ref="L108:M108"/>
    <mergeCell ref="L102:M102"/>
    <mergeCell ref="L97:M97"/>
    <mergeCell ref="L98:M98"/>
    <mergeCell ref="L99:M99"/>
    <mergeCell ref="L100:M100"/>
    <mergeCell ref="L103:M103"/>
    <mergeCell ref="L104:M104"/>
    <mergeCell ref="L109:M109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2" manualBreakCount="2">
    <brk id="3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2024-25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2023-03-13T15:00:22Z</cp:lastPrinted>
  <dcterms:created xsi:type="dcterms:W3CDTF">2019-06-23T08:28:53Z</dcterms:created>
  <dcterms:modified xsi:type="dcterms:W3CDTF">2024-02-15T15:32:45Z</dcterms:modified>
</cp:coreProperties>
</file>