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2023\Навчальні плани 2023-24\131 Прикладна механіка (заочна форма) 2023_24\"/>
    </mc:Choice>
  </mc:AlternateContent>
  <bookViews>
    <workbookView xWindow="0" yWindow="0" windowWidth="19200" windowHeight="8145" firstSheet="1" activeTab="4"/>
  </bookViews>
  <sheets>
    <sheet name="Титул1" sheetId="5" state="hidden" r:id="rId1"/>
    <sheet name="Титул" sheetId="1" r:id="rId2"/>
    <sheet name="Лист2" sheetId="4" state="hidden" r:id="rId3"/>
    <sheet name="3,4,5 курс" sheetId="3" state="hidden" r:id="rId4"/>
    <sheet name="план 180 кред" sheetId="8" r:id="rId5"/>
    <sheet name="семестровка 2 курс" sheetId="10" state="hidden" r:id="rId6"/>
    <sheet name="до наказу ТМ-20-1зт" sheetId="11" state="hidden" r:id="rId7"/>
    <sheet name="сем для дисп" sheetId="12" r:id="rId8"/>
    <sheet name="семестровка" sheetId="9" state="hidden" r:id="rId9"/>
    <sheet name="подсчет часов" sheetId="7" state="hidden" r:id="rId10"/>
    <sheet name="вспом расчеты" sheetId="6" state="hidden" r:id="rId11"/>
  </sheets>
  <definedNames>
    <definedName name="_xlnm._FilterDatabase" localSheetId="6" hidden="1">'до наказу ТМ-20-1зт'!$O$1:$O$168</definedName>
    <definedName name="_xlnm._FilterDatabase" localSheetId="7" hidden="1">'сем для дисп'!$O$4:$O$169</definedName>
    <definedName name="_xlnm._FilterDatabase" localSheetId="8" hidden="1">семестровка!$R$1:$R$16</definedName>
    <definedName name="_xlnm._FilterDatabase" localSheetId="5" hidden="1">'семестровка 2 курс'!$O$1:$O$178</definedName>
    <definedName name="_xlnm.Print_Titles" localSheetId="3">'3,4,5 курс'!$8:$8</definedName>
    <definedName name="_xlnm.Print_Titles" localSheetId="10">'вспом расчеты'!$8:$8</definedName>
    <definedName name="_xlnm.Print_Titles" localSheetId="6">'до наказу ТМ-20-1зт'!$8:$8</definedName>
    <definedName name="_xlnm.Print_Titles" localSheetId="4">'план 180 кред'!$8:$8</definedName>
    <definedName name="_xlnm.Print_Titles" localSheetId="9">'подсчет часов'!$8:$8</definedName>
    <definedName name="_xlnm.Print_Titles" localSheetId="7">'сем для дисп'!$9:$9</definedName>
    <definedName name="_xlnm.Print_Titles" localSheetId="8">семестровка!$8:$8</definedName>
    <definedName name="_xlnm.Print_Titles" localSheetId="5">'семестровка 2 курс'!$8:$8</definedName>
    <definedName name="_xlnm.Print_Area" localSheetId="3">'3,4,5 курс'!$A$1:$V$358</definedName>
    <definedName name="_xlnm.Print_Area" localSheetId="10">'вспом расчеты'!$A$1:$V$376</definedName>
    <definedName name="_xlnm.Print_Area" localSheetId="6">'до наказу ТМ-20-1зт'!$A$1:$Y$179</definedName>
    <definedName name="_xlnm.Print_Area" localSheetId="2">Лист2!$A$1:$J$16</definedName>
    <definedName name="_xlnm.Print_Area" localSheetId="4">'план 180 кред'!$A$1:$V$357</definedName>
    <definedName name="_xlnm.Print_Area" localSheetId="9">'подсчет часов'!$A$1:$V$383</definedName>
    <definedName name="_xlnm.Print_Area" localSheetId="7">'сем для дисп'!$A$1:$Y$180</definedName>
    <definedName name="_xlnm.Print_Area" localSheetId="8">семестровка!$A$1:$P$23</definedName>
    <definedName name="_xlnm.Print_Area" localSheetId="5">'семестровка 2 курс'!$A$1:$P$187</definedName>
    <definedName name="_xlnm.Print_Area" localSheetId="1">Титул!$A$1:$BE$31</definedName>
    <definedName name="_xlnm.Print_Area" localSheetId="0">Титул1!$B$1:$BB$41</definedName>
  </definedNames>
  <calcPr calcId="162913"/>
</workbook>
</file>

<file path=xl/calcChain.xml><?xml version="1.0" encoding="utf-8"?>
<calcChain xmlns="http://schemas.openxmlformats.org/spreadsheetml/2006/main">
  <c r="H227" i="8" l="1"/>
  <c r="H58" i="8" l="1"/>
  <c r="P21" i="12"/>
  <c r="L21" i="12"/>
  <c r="K21" i="12"/>
  <c r="J21" i="12"/>
  <c r="I21" i="12"/>
  <c r="H21" i="12"/>
  <c r="G21" i="12"/>
  <c r="F21" i="12"/>
  <c r="C21" i="12"/>
  <c r="A21" i="12"/>
  <c r="P20" i="12"/>
  <c r="L20" i="12"/>
  <c r="K20" i="12"/>
  <c r="J20" i="12"/>
  <c r="I20" i="12"/>
  <c r="H20" i="12"/>
  <c r="G20" i="12"/>
  <c r="F20" i="12"/>
  <c r="C20" i="12"/>
  <c r="A20" i="12"/>
  <c r="P19" i="12"/>
  <c r="L19" i="12"/>
  <c r="K19" i="12"/>
  <c r="J19" i="12"/>
  <c r="I19" i="12"/>
  <c r="H19" i="12"/>
  <c r="G19" i="12"/>
  <c r="F19" i="12"/>
  <c r="C19" i="12"/>
  <c r="A19" i="12"/>
  <c r="P18" i="12"/>
  <c r="L18" i="12"/>
  <c r="K18" i="12"/>
  <c r="J18" i="12"/>
  <c r="I18" i="12"/>
  <c r="H18" i="12"/>
  <c r="G18" i="12"/>
  <c r="F18" i="12"/>
  <c r="C18" i="12"/>
  <c r="A18" i="12"/>
  <c r="P17" i="12"/>
  <c r="L17" i="12"/>
  <c r="K17" i="12"/>
  <c r="J17" i="12"/>
  <c r="I17" i="12"/>
  <c r="H17" i="12"/>
  <c r="G17" i="12"/>
  <c r="F17" i="12"/>
  <c r="C17" i="12"/>
  <c r="A17" i="12"/>
  <c r="P16" i="12"/>
  <c r="L16" i="12"/>
  <c r="K16" i="12"/>
  <c r="J16" i="12"/>
  <c r="I16" i="12"/>
  <c r="H16" i="12"/>
  <c r="G16" i="12"/>
  <c r="F16" i="12"/>
  <c r="C16" i="12"/>
  <c r="A16" i="12"/>
  <c r="P15" i="12"/>
  <c r="L15" i="12"/>
  <c r="K15" i="12"/>
  <c r="J15" i="12"/>
  <c r="I15" i="12"/>
  <c r="H15" i="12"/>
  <c r="G15" i="12"/>
  <c r="C15" i="12"/>
  <c r="A15" i="12"/>
  <c r="P14" i="12"/>
  <c r="L14" i="12"/>
  <c r="K14" i="12"/>
  <c r="J14" i="12"/>
  <c r="I14" i="12"/>
  <c r="H14" i="12"/>
  <c r="G14" i="12"/>
  <c r="F14" i="12"/>
  <c r="C14" i="12"/>
  <c r="A14" i="12"/>
  <c r="P12" i="12"/>
  <c r="L12" i="12"/>
  <c r="K12" i="12"/>
  <c r="J12" i="12"/>
  <c r="I12" i="12"/>
  <c r="H12" i="12"/>
  <c r="G12" i="12"/>
  <c r="F12" i="12"/>
  <c r="C12" i="12"/>
  <c r="A12" i="12"/>
  <c r="P11" i="12"/>
  <c r="L11" i="12"/>
  <c r="K11" i="12"/>
  <c r="J11" i="12"/>
  <c r="I11" i="12"/>
  <c r="H11" i="12"/>
  <c r="G11" i="12"/>
  <c r="F11" i="12"/>
  <c r="C11" i="12"/>
  <c r="A11" i="12"/>
  <c r="P10" i="12"/>
  <c r="L10" i="12"/>
  <c r="K10" i="12"/>
  <c r="J10" i="12"/>
  <c r="I10" i="12"/>
  <c r="H10" i="12"/>
  <c r="G10" i="12"/>
  <c r="F10" i="12"/>
  <c r="C10" i="12"/>
  <c r="A10" i="12"/>
  <c r="P9" i="12"/>
  <c r="L9" i="12"/>
  <c r="K9" i="12"/>
  <c r="J9" i="12"/>
  <c r="I9" i="12"/>
  <c r="H9" i="12"/>
  <c r="G9" i="12"/>
  <c r="F9" i="12"/>
  <c r="C9" i="12"/>
  <c r="A9" i="12"/>
  <c r="P8" i="12"/>
  <c r="L8" i="12"/>
  <c r="K8" i="12"/>
  <c r="J8" i="12"/>
  <c r="I8" i="12"/>
  <c r="H8" i="12"/>
  <c r="G8" i="12"/>
  <c r="F8" i="12"/>
  <c r="C8" i="12"/>
  <c r="A8" i="12"/>
  <c r="P7" i="12"/>
  <c r="L7" i="12"/>
  <c r="K7" i="12"/>
  <c r="J7" i="12"/>
  <c r="I7" i="12"/>
  <c r="H7" i="12"/>
  <c r="G7" i="12"/>
  <c r="F7" i="12"/>
  <c r="C7" i="12"/>
  <c r="A7" i="12"/>
  <c r="P6" i="12"/>
  <c r="L6" i="12"/>
  <c r="K6" i="12"/>
  <c r="J6" i="12"/>
  <c r="I6" i="12"/>
  <c r="H6" i="12"/>
  <c r="G6" i="12"/>
  <c r="F6" i="12"/>
  <c r="C6" i="12"/>
  <c r="A6" i="12"/>
  <c r="P5" i="12"/>
  <c r="L5" i="12"/>
  <c r="K5" i="12"/>
  <c r="J5" i="12"/>
  <c r="I5" i="12"/>
  <c r="H5" i="12"/>
  <c r="G5" i="12"/>
  <c r="F5" i="12"/>
  <c r="C5" i="12"/>
  <c r="A5" i="12"/>
  <c r="T181" i="10"/>
  <c r="F15" i="12"/>
  <c r="H126" i="10"/>
  <c r="M126" i="10" s="1"/>
  <c r="H125" i="10"/>
  <c r="H124" i="10"/>
  <c r="H123" i="10"/>
  <c r="M123" i="10"/>
  <c r="H122" i="10"/>
  <c r="G121" i="10"/>
  <c r="H120" i="10"/>
  <c r="M120" i="10"/>
  <c r="H119" i="10"/>
  <c r="H118" i="10"/>
  <c r="H117" i="10"/>
  <c r="M117" i="10"/>
  <c r="H116" i="10"/>
  <c r="G115" i="10"/>
  <c r="H114" i="10"/>
  <c r="M114" i="10" s="1"/>
  <c r="H113" i="10"/>
  <c r="H112" i="10" s="1"/>
  <c r="H111" i="10"/>
  <c r="M111" i="10"/>
  <c r="H110" i="10"/>
  <c r="H109" i="10"/>
  <c r="H108" i="10"/>
  <c r="M108" i="10"/>
  <c r="H107" i="10"/>
  <c r="H106" i="10"/>
  <c r="H105" i="10"/>
  <c r="M105" i="10"/>
  <c r="H102" i="10"/>
  <c r="M102" i="10"/>
  <c r="H99" i="10"/>
  <c r="H98" i="10"/>
  <c r="M98" i="10"/>
  <c r="H97" i="10"/>
  <c r="H96" i="10"/>
  <c r="M95" i="10"/>
  <c r="H93" i="10"/>
  <c r="H92" i="10"/>
  <c r="M92" i="10" s="1"/>
  <c r="H91" i="10"/>
  <c r="M91" i="10" s="1"/>
  <c r="H90" i="10"/>
  <c r="H89" i="10"/>
  <c r="H88" i="10"/>
  <c r="M88" i="10" s="1"/>
  <c r="H83" i="10"/>
  <c r="M83" i="10" s="1"/>
  <c r="H82" i="10"/>
  <c r="H81" i="10"/>
  <c r="H80" i="10"/>
  <c r="M80" i="10" s="1"/>
  <c r="H79" i="10"/>
  <c r="M79" i="10"/>
  <c r="H78" i="10"/>
  <c r="M78" i="10" s="1"/>
  <c r="H77" i="10"/>
  <c r="M77" i="10" s="1"/>
  <c r="H76" i="10"/>
  <c r="M76" i="10" s="1"/>
  <c r="H75" i="10"/>
  <c r="H74" i="10"/>
  <c r="H73" i="10"/>
  <c r="M73" i="10" s="1"/>
  <c r="H72" i="10"/>
  <c r="M72" i="10"/>
  <c r="H71" i="10"/>
  <c r="G70" i="10"/>
  <c r="H70" i="10"/>
  <c r="H69" i="10"/>
  <c r="M69" i="10" s="1"/>
  <c r="H68" i="10"/>
  <c r="H67" i="10"/>
  <c r="H66" i="10"/>
  <c r="H65" i="10"/>
  <c r="M65" i="10" s="1"/>
  <c r="H64" i="10"/>
  <c r="M64" i="10" s="1"/>
  <c r="H63" i="10"/>
  <c r="H61" i="10"/>
  <c r="M61" i="10" s="1"/>
  <c r="H60" i="10"/>
  <c r="M60" i="10" s="1"/>
  <c r="H59" i="10"/>
  <c r="M59" i="10"/>
  <c r="H58" i="10"/>
  <c r="H57" i="10"/>
  <c r="H56" i="10"/>
  <c r="M56" i="10"/>
  <c r="H55" i="10"/>
  <c r="G54" i="10"/>
  <c r="H53" i="10"/>
  <c r="M53" i="10"/>
  <c r="H52" i="10"/>
  <c r="H50" i="10"/>
  <c r="H48" i="10"/>
  <c r="M48" i="10" s="1"/>
  <c r="H47" i="10"/>
  <c r="H46" i="10"/>
  <c r="H45" i="10"/>
  <c r="M45" i="10"/>
  <c r="H44" i="10"/>
  <c r="M44" i="10" s="1"/>
  <c r="H43" i="10"/>
  <c r="M43" i="10"/>
  <c r="H42" i="10"/>
  <c r="H41" i="10"/>
  <c r="H40" i="10"/>
  <c r="M40" i="10"/>
  <c r="H39" i="10"/>
  <c r="M39" i="10"/>
  <c r="M38" i="10" s="1"/>
  <c r="I38" i="10"/>
  <c r="H37" i="10"/>
  <c r="H35" i="10"/>
  <c r="M35" i="10"/>
  <c r="H34" i="10"/>
  <c r="H32" i="10"/>
  <c r="M32" i="10" s="1"/>
  <c r="H31" i="10"/>
  <c r="H29" i="10"/>
  <c r="H28" i="10"/>
  <c r="M28" i="10"/>
  <c r="H27" i="10"/>
  <c r="H26" i="10"/>
  <c r="H25" i="10"/>
  <c r="M25" i="10"/>
  <c r="H24" i="10"/>
  <c r="M24" i="10"/>
  <c r="H23" i="10"/>
  <c r="M23" i="10" s="1"/>
  <c r="H22" i="10"/>
  <c r="H21" i="10"/>
  <c r="H20" i="10"/>
  <c r="I19" i="10"/>
  <c r="H19" i="10"/>
  <c r="H18" i="10"/>
  <c r="H16" i="10"/>
  <c r="H15" i="10"/>
  <c r="H14" i="10"/>
  <c r="H13" i="10"/>
  <c r="H12" i="10"/>
  <c r="H11" i="10" s="1"/>
  <c r="G51" i="8"/>
  <c r="G104" i="8" s="1"/>
  <c r="G223" i="8"/>
  <c r="G221" i="8" s="1"/>
  <c r="BH262" i="8"/>
  <c r="BH261" i="8"/>
  <c r="BK207" i="8"/>
  <c r="BK208" i="8"/>
  <c r="BK209" i="8"/>
  <c r="BK210" i="8"/>
  <c r="BK211" i="8"/>
  <c r="BK212" i="8"/>
  <c r="BK213" i="8"/>
  <c r="BK214" i="8"/>
  <c r="BK215" i="8"/>
  <c r="BK216" i="8"/>
  <c r="BK217" i="8"/>
  <c r="BK218" i="8"/>
  <c r="BK219" i="8"/>
  <c r="BK220" i="8"/>
  <c r="BK221" i="8"/>
  <c r="BK222" i="8"/>
  <c r="BK223" i="8"/>
  <c r="BK224" i="8"/>
  <c r="BK225" i="8"/>
  <c r="BK226" i="8"/>
  <c r="BK227" i="8"/>
  <c r="BK228" i="8"/>
  <c r="BK229" i="8"/>
  <c r="BK230" i="8"/>
  <c r="BK231" i="8"/>
  <c r="BK232" i="8"/>
  <c r="BK233" i="8"/>
  <c r="BK234" i="8"/>
  <c r="BK235" i="8"/>
  <c r="BK236" i="8"/>
  <c r="BK237" i="8"/>
  <c r="BK238" i="8"/>
  <c r="BK239" i="8"/>
  <c r="BK240" i="8"/>
  <c r="BK241" i="8"/>
  <c r="BK242" i="8"/>
  <c r="BK243" i="8"/>
  <c r="BK244" i="8"/>
  <c r="BK245" i="8"/>
  <c r="BK246" i="8"/>
  <c r="BK247" i="8"/>
  <c r="BK248" i="8"/>
  <c r="BK249" i="8"/>
  <c r="BK250" i="8"/>
  <c r="BK251" i="8"/>
  <c r="BK252" i="8"/>
  <c r="BK253" i="8"/>
  <c r="BK254" i="8"/>
  <c r="BJ207" i="8"/>
  <c r="BJ208" i="8"/>
  <c r="BJ209" i="8"/>
  <c r="BJ210" i="8"/>
  <c r="BJ211" i="8"/>
  <c r="BJ212" i="8"/>
  <c r="BJ213" i="8"/>
  <c r="BJ214" i="8"/>
  <c r="BJ215" i="8"/>
  <c r="BJ216" i="8"/>
  <c r="BJ217" i="8"/>
  <c r="BJ218" i="8"/>
  <c r="BJ219" i="8"/>
  <c r="BJ220" i="8"/>
  <c r="BJ221" i="8"/>
  <c r="BJ222" i="8"/>
  <c r="BJ223" i="8"/>
  <c r="BJ224" i="8"/>
  <c r="BJ225" i="8"/>
  <c r="BJ226" i="8"/>
  <c r="BJ227" i="8"/>
  <c r="BJ228" i="8"/>
  <c r="BJ229" i="8"/>
  <c r="BJ230" i="8"/>
  <c r="BJ231" i="8"/>
  <c r="BJ232" i="8"/>
  <c r="BJ233" i="8"/>
  <c r="BJ234" i="8"/>
  <c r="BJ235" i="8"/>
  <c r="BJ236" i="8"/>
  <c r="BJ237" i="8"/>
  <c r="BJ238" i="8"/>
  <c r="BJ239" i="8"/>
  <c r="BJ240" i="8"/>
  <c r="BJ241" i="8"/>
  <c r="BJ242" i="8"/>
  <c r="BJ243" i="8"/>
  <c r="BJ244" i="8"/>
  <c r="BJ245" i="8"/>
  <c r="BJ246" i="8"/>
  <c r="BJ247" i="8"/>
  <c r="BJ248" i="8"/>
  <c r="BJ249" i="8"/>
  <c r="BJ250" i="8"/>
  <c r="BJ251" i="8"/>
  <c r="BJ252" i="8"/>
  <c r="BJ253" i="8"/>
  <c r="BJ254" i="8"/>
  <c r="BI207" i="8"/>
  <c r="BI255" i="8" s="1"/>
  <c r="BI208" i="8"/>
  <c r="BI209" i="8"/>
  <c r="BI210" i="8"/>
  <c r="BI211" i="8"/>
  <c r="BI212" i="8"/>
  <c r="BI213" i="8"/>
  <c r="BI214" i="8"/>
  <c r="BI215" i="8"/>
  <c r="BI216" i="8"/>
  <c r="BI217" i="8"/>
  <c r="BI218" i="8"/>
  <c r="BI219" i="8"/>
  <c r="BI220" i="8"/>
  <c r="BI221" i="8"/>
  <c r="BI222" i="8"/>
  <c r="BI223" i="8"/>
  <c r="BI224" i="8"/>
  <c r="BI225" i="8"/>
  <c r="BI226" i="8"/>
  <c r="BI227" i="8"/>
  <c r="BI228" i="8"/>
  <c r="BI229" i="8"/>
  <c r="BI230" i="8"/>
  <c r="BI231" i="8"/>
  <c r="BI232" i="8"/>
  <c r="BI233" i="8"/>
  <c r="BI234" i="8"/>
  <c r="BI235" i="8"/>
  <c r="BI236" i="8"/>
  <c r="BI237" i="8"/>
  <c r="BI238" i="8"/>
  <c r="BI239" i="8"/>
  <c r="BI240" i="8"/>
  <c r="BI241" i="8"/>
  <c r="BI242" i="8"/>
  <c r="BI243" i="8"/>
  <c r="BI244" i="8"/>
  <c r="BI245" i="8"/>
  <c r="BI246" i="8"/>
  <c r="BI247" i="8"/>
  <c r="BI248" i="8"/>
  <c r="BI249" i="8"/>
  <c r="BI250" i="8"/>
  <c r="BI251" i="8"/>
  <c r="BI252" i="8"/>
  <c r="BI253" i="8"/>
  <c r="BI254" i="8"/>
  <c r="BH207" i="8"/>
  <c r="BH255" i="8" s="1"/>
  <c r="BH208" i="8"/>
  <c r="BH209" i="8"/>
  <c r="BH210" i="8"/>
  <c r="BH211" i="8"/>
  <c r="BH212" i="8"/>
  <c r="BH213" i="8"/>
  <c r="BH214" i="8"/>
  <c r="BH215" i="8"/>
  <c r="BH216" i="8"/>
  <c r="BH217" i="8"/>
  <c r="BH218" i="8"/>
  <c r="BH219" i="8"/>
  <c r="BH220" i="8"/>
  <c r="BH221" i="8"/>
  <c r="BH222" i="8"/>
  <c r="BH223" i="8"/>
  <c r="BH224" i="8"/>
  <c r="BH225" i="8"/>
  <c r="BH226" i="8"/>
  <c r="BH227" i="8"/>
  <c r="BH228" i="8"/>
  <c r="BH229" i="8"/>
  <c r="BH230" i="8"/>
  <c r="BH231" i="8"/>
  <c r="BH232" i="8"/>
  <c r="BH233" i="8"/>
  <c r="BH234" i="8"/>
  <c r="BH235" i="8"/>
  <c r="BH236" i="8"/>
  <c r="BH237" i="8"/>
  <c r="BH238" i="8"/>
  <c r="BH239" i="8"/>
  <c r="BH240" i="8"/>
  <c r="BH241" i="8"/>
  <c r="BH242" i="8"/>
  <c r="BH243" i="8"/>
  <c r="BH244" i="8"/>
  <c r="BH245" i="8"/>
  <c r="BH246" i="8"/>
  <c r="BH247" i="8"/>
  <c r="BH248" i="8"/>
  <c r="BH249" i="8"/>
  <c r="BH250" i="8"/>
  <c r="BH251" i="8"/>
  <c r="BH252" i="8"/>
  <c r="BH253" i="8"/>
  <c r="BH254" i="8"/>
  <c r="BG207" i="8"/>
  <c r="BG255" i="8" s="1"/>
  <c r="BG208" i="8"/>
  <c r="BG209" i="8"/>
  <c r="BG210" i="8"/>
  <c r="BG211" i="8"/>
  <c r="BG212" i="8"/>
  <c r="BG213" i="8"/>
  <c r="BG214" i="8"/>
  <c r="BG215" i="8"/>
  <c r="BG216" i="8"/>
  <c r="BG217" i="8"/>
  <c r="BG218" i="8"/>
  <c r="BG219" i="8"/>
  <c r="BG220" i="8"/>
  <c r="BG221" i="8"/>
  <c r="BG222" i="8"/>
  <c r="BG223" i="8"/>
  <c r="BG224" i="8"/>
  <c r="BG225" i="8"/>
  <c r="BG226" i="8"/>
  <c r="BG227" i="8"/>
  <c r="BG228" i="8"/>
  <c r="BG229" i="8"/>
  <c r="BG230" i="8"/>
  <c r="BG231" i="8"/>
  <c r="BG232" i="8"/>
  <c r="BG233" i="8"/>
  <c r="BG234" i="8"/>
  <c r="BG235" i="8"/>
  <c r="BG236" i="8"/>
  <c r="BG237" i="8"/>
  <c r="BG238" i="8"/>
  <c r="BG239" i="8"/>
  <c r="BG240" i="8"/>
  <c r="BG241" i="8"/>
  <c r="BG242" i="8"/>
  <c r="BG243" i="8"/>
  <c r="BG244" i="8"/>
  <c r="BG245" i="8"/>
  <c r="BG246" i="8"/>
  <c r="BG247" i="8"/>
  <c r="BG248" i="8"/>
  <c r="BG249" i="8"/>
  <c r="BG250" i="8"/>
  <c r="BG251" i="8"/>
  <c r="BG252" i="8"/>
  <c r="BG253" i="8"/>
  <c r="BG254" i="8"/>
  <c r="BF207" i="8"/>
  <c r="BF255" i="8" s="1"/>
  <c r="BF208" i="8"/>
  <c r="BF209" i="8"/>
  <c r="BF210" i="8"/>
  <c r="BF211" i="8"/>
  <c r="BF212" i="8"/>
  <c r="BF213" i="8"/>
  <c r="BF214" i="8"/>
  <c r="BF215" i="8"/>
  <c r="BF216" i="8"/>
  <c r="BF217" i="8"/>
  <c r="BF218" i="8"/>
  <c r="BF219" i="8"/>
  <c r="BF220" i="8"/>
  <c r="BF221" i="8"/>
  <c r="BF222" i="8"/>
  <c r="BF223" i="8"/>
  <c r="BF224" i="8"/>
  <c r="BF225" i="8"/>
  <c r="BF226" i="8"/>
  <c r="BF227" i="8"/>
  <c r="BF228" i="8"/>
  <c r="BF229" i="8"/>
  <c r="BF230" i="8"/>
  <c r="BF231" i="8"/>
  <c r="BF232" i="8"/>
  <c r="BF233" i="8"/>
  <c r="BF234" i="8"/>
  <c r="BF235" i="8"/>
  <c r="BF236" i="8"/>
  <c r="BF237" i="8"/>
  <c r="BF238" i="8"/>
  <c r="BF239" i="8"/>
  <c r="BF240" i="8"/>
  <c r="BF241" i="8"/>
  <c r="BF242" i="8"/>
  <c r="BF243" i="8"/>
  <c r="BF244" i="8"/>
  <c r="BF245" i="8"/>
  <c r="BF246" i="8"/>
  <c r="BF247" i="8"/>
  <c r="BF248" i="8"/>
  <c r="BF249" i="8"/>
  <c r="BF250" i="8"/>
  <c r="BF251" i="8"/>
  <c r="BF252" i="8"/>
  <c r="BF253" i="8"/>
  <c r="BF254" i="8"/>
  <c r="BK206" i="8"/>
  <c r="BK255" i="8" s="1"/>
  <c r="BJ206" i="8"/>
  <c r="BI206" i="8"/>
  <c r="BH206" i="8"/>
  <c r="BG206" i="8"/>
  <c r="BF206" i="8"/>
  <c r="BH204" i="8"/>
  <c r="BF202" i="8"/>
  <c r="BK152" i="8"/>
  <c r="BK153" i="8"/>
  <c r="BK154" i="8"/>
  <c r="BK155" i="8"/>
  <c r="BK156" i="8"/>
  <c r="BK203" i="8" s="1"/>
  <c r="BK205" i="8" s="1"/>
  <c r="BK157" i="8"/>
  <c r="BK158" i="8"/>
  <c r="BK159" i="8"/>
  <c r="BK160" i="8"/>
  <c r="BK161" i="8"/>
  <c r="BK162" i="8"/>
  <c r="BK163" i="8"/>
  <c r="BK164" i="8"/>
  <c r="BK165" i="8"/>
  <c r="BK166" i="8"/>
  <c r="BK167" i="8"/>
  <c r="BK168" i="8"/>
  <c r="BK169" i="8"/>
  <c r="BK170" i="8"/>
  <c r="BK171" i="8"/>
  <c r="BK172" i="8"/>
  <c r="BK173" i="8"/>
  <c r="BK174" i="8"/>
  <c r="BK175" i="8"/>
  <c r="BK176" i="8"/>
  <c r="BK177" i="8"/>
  <c r="BK178" i="8"/>
  <c r="BK179" i="8"/>
  <c r="BK180" i="8"/>
  <c r="BK181" i="8"/>
  <c r="BK182" i="8"/>
  <c r="BK183" i="8"/>
  <c r="BK184" i="8"/>
  <c r="BK185" i="8"/>
  <c r="BK186" i="8"/>
  <c r="BK187" i="8"/>
  <c r="BK188" i="8"/>
  <c r="BK189" i="8"/>
  <c r="BK190" i="8"/>
  <c r="BK191" i="8"/>
  <c r="BK192" i="8"/>
  <c r="BK193" i="8"/>
  <c r="BK194" i="8"/>
  <c r="BK195" i="8"/>
  <c r="BK196" i="8"/>
  <c r="BK197" i="8"/>
  <c r="BK198" i="8"/>
  <c r="BK199" i="8"/>
  <c r="BK200" i="8"/>
  <c r="BK201" i="8"/>
  <c r="BK202" i="8"/>
  <c r="BJ152" i="8"/>
  <c r="BJ153" i="8"/>
  <c r="BJ203" i="8" s="1"/>
  <c r="BJ205" i="8" s="1"/>
  <c r="BJ154" i="8"/>
  <c r="BJ155" i="8"/>
  <c r="BJ156" i="8"/>
  <c r="BJ157" i="8"/>
  <c r="BJ158" i="8"/>
  <c r="BJ159" i="8"/>
  <c r="BJ160" i="8"/>
  <c r="BJ161" i="8"/>
  <c r="BJ162" i="8"/>
  <c r="BJ163" i="8"/>
  <c r="BJ164" i="8"/>
  <c r="BJ165" i="8"/>
  <c r="BJ166" i="8"/>
  <c r="BJ167" i="8"/>
  <c r="BJ168" i="8"/>
  <c r="BJ169" i="8"/>
  <c r="BJ170" i="8"/>
  <c r="BJ171" i="8"/>
  <c r="BJ172" i="8"/>
  <c r="BJ173" i="8"/>
  <c r="BJ174" i="8"/>
  <c r="BJ175" i="8"/>
  <c r="BJ176" i="8"/>
  <c r="BJ177" i="8"/>
  <c r="BJ178" i="8"/>
  <c r="BJ179" i="8"/>
  <c r="BJ180" i="8"/>
  <c r="BJ181" i="8"/>
  <c r="BJ182" i="8"/>
  <c r="BJ183" i="8"/>
  <c r="BJ184" i="8"/>
  <c r="BJ185" i="8"/>
  <c r="BJ186" i="8"/>
  <c r="BJ187" i="8"/>
  <c r="BJ188" i="8"/>
  <c r="BJ189" i="8"/>
  <c r="BJ190" i="8"/>
  <c r="BJ191" i="8"/>
  <c r="BJ192" i="8"/>
  <c r="BJ193" i="8"/>
  <c r="BJ194" i="8"/>
  <c r="BJ195" i="8"/>
  <c r="BJ196" i="8"/>
  <c r="BJ197" i="8"/>
  <c r="BJ198" i="8"/>
  <c r="BJ199" i="8"/>
  <c r="BJ200" i="8"/>
  <c r="BJ201" i="8"/>
  <c r="BJ202" i="8"/>
  <c r="BI152" i="8"/>
  <c r="BI153" i="8"/>
  <c r="BI154" i="8"/>
  <c r="BI155" i="8"/>
  <c r="BI156" i="8"/>
  <c r="BI157" i="8"/>
  <c r="BI158" i="8"/>
  <c r="BI159" i="8"/>
  <c r="BI160" i="8"/>
  <c r="BI161" i="8"/>
  <c r="BI162" i="8"/>
  <c r="BI163" i="8"/>
  <c r="BI164" i="8"/>
  <c r="BI165" i="8"/>
  <c r="BI166" i="8"/>
  <c r="BI167" i="8"/>
  <c r="BI168" i="8"/>
  <c r="BI169" i="8"/>
  <c r="BI170" i="8"/>
  <c r="BI171" i="8"/>
  <c r="BI172" i="8"/>
  <c r="BI173" i="8"/>
  <c r="BI174" i="8"/>
  <c r="BI175" i="8"/>
  <c r="BI176" i="8"/>
  <c r="BI177" i="8"/>
  <c r="BI178" i="8"/>
  <c r="BI179" i="8"/>
  <c r="BI180" i="8"/>
  <c r="BI181" i="8"/>
  <c r="BI182" i="8"/>
  <c r="BI183" i="8"/>
  <c r="BI184" i="8"/>
  <c r="BI185" i="8"/>
  <c r="BI186" i="8"/>
  <c r="BI187" i="8"/>
  <c r="BI188" i="8"/>
  <c r="BI189" i="8"/>
  <c r="BI190" i="8"/>
  <c r="BI191" i="8"/>
  <c r="BI192" i="8"/>
  <c r="BI193" i="8"/>
  <c r="BI194" i="8"/>
  <c r="BI195" i="8"/>
  <c r="BI196" i="8"/>
  <c r="BI197" i="8"/>
  <c r="BI198" i="8"/>
  <c r="BI199" i="8"/>
  <c r="BI200" i="8"/>
  <c r="BI201" i="8"/>
  <c r="BI202" i="8"/>
  <c r="BH152" i="8"/>
  <c r="BH153" i="8"/>
  <c r="BH154" i="8"/>
  <c r="BH155" i="8"/>
  <c r="BH156" i="8"/>
  <c r="BH157" i="8"/>
  <c r="BH158" i="8"/>
  <c r="BH159" i="8"/>
  <c r="BH160" i="8"/>
  <c r="BH161" i="8"/>
  <c r="BH162" i="8"/>
  <c r="BH163" i="8"/>
  <c r="BH164" i="8"/>
  <c r="BH165" i="8"/>
  <c r="BH166" i="8"/>
  <c r="BH167" i="8"/>
  <c r="BH168" i="8"/>
  <c r="BH169" i="8"/>
  <c r="BH170" i="8"/>
  <c r="BH171" i="8"/>
  <c r="BH172" i="8"/>
  <c r="BH173" i="8"/>
  <c r="BH174" i="8"/>
  <c r="BH175" i="8"/>
  <c r="BH176" i="8"/>
  <c r="BH177" i="8"/>
  <c r="BH178" i="8"/>
  <c r="BH179" i="8"/>
  <c r="BH180" i="8"/>
  <c r="BH181" i="8"/>
  <c r="BH182" i="8"/>
  <c r="BH183" i="8"/>
  <c r="BH184" i="8"/>
  <c r="BH185" i="8"/>
  <c r="BH186" i="8"/>
  <c r="BH187" i="8"/>
  <c r="BH188" i="8"/>
  <c r="BH189" i="8"/>
  <c r="BH190" i="8"/>
  <c r="BH191" i="8"/>
  <c r="BH192" i="8"/>
  <c r="BH193" i="8"/>
  <c r="BH194" i="8"/>
  <c r="BH195" i="8"/>
  <c r="BH196" i="8"/>
  <c r="BH197" i="8"/>
  <c r="BH198" i="8"/>
  <c r="BH199" i="8"/>
  <c r="BH200" i="8"/>
  <c r="BH201" i="8"/>
  <c r="BH202" i="8"/>
  <c r="BG152" i="8"/>
  <c r="BG153" i="8"/>
  <c r="BG154" i="8"/>
  <c r="BG155" i="8"/>
  <c r="BG156" i="8"/>
  <c r="BG157" i="8"/>
  <c r="BG158" i="8"/>
  <c r="BG159" i="8"/>
  <c r="BG160" i="8"/>
  <c r="BG161" i="8"/>
  <c r="BG162" i="8"/>
  <c r="BG163" i="8"/>
  <c r="BG164" i="8"/>
  <c r="BG165" i="8"/>
  <c r="BG166" i="8"/>
  <c r="BG167" i="8"/>
  <c r="BG168" i="8"/>
  <c r="BG169" i="8"/>
  <c r="BG170" i="8"/>
  <c r="BG171" i="8"/>
  <c r="BG172" i="8"/>
  <c r="BG173" i="8"/>
  <c r="BG174" i="8"/>
  <c r="BG175" i="8"/>
  <c r="BG176" i="8"/>
  <c r="BG177" i="8"/>
  <c r="BG178" i="8"/>
  <c r="BG179" i="8"/>
  <c r="BG180" i="8"/>
  <c r="BG181" i="8"/>
  <c r="BG182" i="8"/>
  <c r="BG183" i="8"/>
  <c r="BG184" i="8"/>
  <c r="BG185" i="8"/>
  <c r="BG186" i="8"/>
  <c r="BG187" i="8"/>
  <c r="BG188" i="8"/>
  <c r="BG189" i="8"/>
  <c r="BG190" i="8"/>
  <c r="BG191" i="8"/>
  <c r="BG192" i="8"/>
  <c r="BG193" i="8"/>
  <c r="BG194" i="8"/>
  <c r="BG195" i="8"/>
  <c r="BG196" i="8"/>
  <c r="BG197" i="8"/>
  <c r="BG198" i="8"/>
  <c r="BG199" i="8"/>
  <c r="BG200" i="8"/>
  <c r="BG201" i="8"/>
  <c r="BG202" i="8"/>
  <c r="BF152" i="8"/>
  <c r="BF153" i="8"/>
  <c r="BF154" i="8"/>
  <c r="BF155" i="8"/>
  <c r="BF156" i="8"/>
  <c r="BF157" i="8"/>
  <c r="BF158" i="8"/>
  <c r="BF159" i="8"/>
  <c r="BF160" i="8"/>
  <c r="BF161" i="8"/>
  <c r="BF162" i="8"/>
  <c r="BF163" i="8"/>
  <c r="BF164" i="8"/>
  <c r="BF165" i="8"/>
  <c r="BF166" i="8"/>
  <c r="BF167" i="8"/>
  <c r="BF168" i="8"/>
  <c r="BF169" i="8"/>
  <c r="BF170" i="8"/>
  <c r="BF171" i="8"/>
  <c r="BF172" i="8"/>
  <c r="BF173" i="8"/>
  <c r="BF174" i="8"/>
  <c r="BF175" i="8"/>
  <c r="BF176" i="8"/>
  <c r="BF177" i="8"/>
  <c r="BF178" i="8"/>
  <c r="BF179" i="8"/>
  <c r="BF180" i="8"/>
  <c r="BF181" i="8"/>
  <c r="BF182" i="8"/>
  <c r="BF183" i="8"/>
  <c r="BF184" i="8"/>
  <c r="BF185" i="8"/>
  <c r="BF186" i="8"/>
  <c r="BF187" i="8"/>
  <c r="BF188" i="8"/>
  <c r="BF189" i="8"/>
  <c r="BF190" i="8"/>
  <c r="BF191" i="8"/>
  <c r="BF192" i="8"/>
  <c r="BF193" i="8"/>
  <c r="BF194" i="8"/>
  <c r="BF195" i="8"/>
  <c r="BF196" i="8"/>
  <c r="BF197" i="8"/>
  <c r="BF198" i="8"/>
  <c r="BF199" i="8"/>
  <c r="BF200" i="8"/>
  <c r="BF201" i="8"/>
  <c r="BK151" i="8"/>
  <c r="BJ151" i="8"/>
  <c r="BI151" i="8"/>
  <c r="BH151" i="8"/>
  <c r="BH203" i="8" s="1"/>
  <c r="BH205" i="8" s="1"/>
  <c r="BG151" i="8"/>
  <c r="BF151" i="8"/>
  <c r="BK110" i="8"/>
  <c r="BK111" i="8"/>
  <c r="BK112" i="8"/>
  <c r="BK113" i="8"/>
  <c r="BK114" i="8"/>
  <c r="BK115" i="8"/>
  <c r="BK116" i="8"/>
  <c r="BK117" i="8"/>
  <c r="BK118" i="8"/>
  <c r="BK119" i="8"/>
  <c r="BK120" i="8"/>
  <c r="BK121" i="8"/>
  <c r="BK122" i="8"/>
  <c r="BK123" i="8"/>
  <c r="BK124" i="8"/>
  <c r="BK125" i="8"/>
  <c r="BK126" i="8"/>
  <c r="BK127" i="8"/>
  <c r="BK128" i="8"/>
  <c r="BK129" i="8"/>
  <c r="BK130" i="8"/>
  <c r="BK131" i="8"/>
  <c r="BK132" i="8"/>
  <c r="BK133" i="8"/>
  <c r="BK134" i="8"/>
  <c r="BK135" i="8"/>
  <c r="BK136" i="8"/>
  <c r="BK137" i="8"/>
  <c r="BK138" i="8"/>
  <c r="BK139" i="8"/>
  <c r="BK140" i="8"/>
  <c r="BK141" i="8"/>
  <c r="BK142" i="8"/>
  <c r="BK143" i="8"/>
  <c r="BK144" i="8"/>
  <c r="BK145" i="8"/>
  <c r="BK146" i="8"/>
  <c r="BK147" i="8"/>
  <c r="BJ110" i="8"/>
  <c r="BJ111" i="8"/>
  <c r="BJ112" i="8"/>
  <c r="BJ113" i="8"/>
  <c r="BJ114" i="8"/>
  <c r="BJ115" i="8"/>
  <c r="BJ116" i="8"/>
  <c r="BJ117" i="8"/>
  <c r="BJ118" i="8"/>
  <c r="BJ119" i="8"/>
  <c r="BJ120" i="8"/>
  <c r="BJ121" i="8"/>
  <c r="BJ122" i="8"/>
  <c r="BJ123" i="8"/>
  <c r="BJ124" i="8"/>
  <c r="BJ125" i="8"/>
  <c r="BJ126" i="8"/>
  <c r="BJ127" i="8"/>
  <c r="BJ128" i="8"/>
  <c r="BJ129" i="8"/>
  <c r="BJ130" i="8"/>
  <c r="BJ131" i="8"/>
  <c r="BJ132" i="8"/>
  <c r="BJ133" i="8"/>
  <c r="BJ134" i="8"/>
  <c r="BJ135" i="8"/>
  <c r="BJ136" i="8"/>
  <c r="BJ137" i="8"/>
  <c r="BJ138" i="8"/>
  <c r="BJ139" i="8"/>
  <c r="BJ140" i="8"/>
  <c r="BJ141" i="8"/>
  <c r="BJ142" i="8"/>
  <c r="BJ143" i="8"/>
  <c r="BJ144" i="8"/>
  <c r="BJ145" i="8"/>
  <c r="BJ146" i="8"/>
  <c r="BJ147" i="8"/>
  <c r="BI110" i="8"/>
  <c r="BI111" i="8"/>
  <c r="BI148" i="8" s="1"/>
  <c r="BI112" i="8"/>
  <c r="BI113" i="8"/>
  <c r="BI114" i="8"/>
  <c r="BI115" i="8"/>
  <c r="BI116" i="8"/>
  <c r="BI117" i="8"/>
  <c r="BI118" i="8"/>
  <c r="BI119" i="8"/>
  <c r="BI120" i="8"/>
  <c r="BI121" i="8"/>
  <c r="BI122" i="8"/>
  <c r="BI123" i="8"/>
  <c r="BI124" i="8"/>
  <c r="BI125" i="8"/>
  <c r="BI126" i="8"/>
  <c r="BI127" i="8"/>
  <c r="BI128" i="8"/>
  <c r="BI129" i="8"/>
  <c r="BI130" i="8"/>
  <c r="BI131" i="8"/>
  <c r="BI132" i="8"/>
  <c r="BI133" i="8"/>
  <c r="BI134" i="8"/>
  <c r="BI135" i="8"/>
  <c r="BI136" i="8"/>
  <c r="BI137" i="8"/>
  <c r="BI138" i="8"/>
  <c r="BI139" i="8"/>
  <c r="BI140" i="8"/>
  <c r="BI141" i="8"/>
  <c r="BI142" i="8"/>
  <c r="BI143" i="8"/>
  <c r="BI144" i="8"/>
  <c r="BI145" i="8"/>
  <c r="BI146" i="8"/>
  <c r="BI147" i="8"/>
  <c r="BH110" i="8"/>
  <c r="BH111" i="8"/>
  <c r="BH112" i="8"/>
  <c r="BH113" i="8"/>
  <c r="BH114" i="8"/>
  <c r="BH115" i="8"/>
  <c r="BH116" i="8"/>
  <c r="BH117" i="8"/>
  <c r="BH118" i="8"/>
  <c r="BH119" i="8"/>
  <c r="BH120" i="8"/>
  <c r="BH121" i="8"/>
  <c r="BH122" i="8"/>
  <c r="BH123" i="8"/>
  <c r="BH124" i="8"/>
  <c r="BH125" i="8"/>
  <c r="BH126" i="8"/>
  <c r="BH127" i="8"/>
  <c r="BH128" i="8"/>
  <c r="BH129" i="8"/>
  <c r="BH130" i="8"/>
  <c r="BH131" i="8"/>
  <c r="BH132" i="8"/>
  <c r="BH133" i="8"/>
  <c r="BH134" i="8"/>
  <c r="BH135" i="8"/>
  <c r="BH136" i="8"/>
  <c r="BH137" i="8"/>
  <c r="BH138" i="8"/>
  <c r="BH139" i="8"/>
  <c r="BH140" i="8"/>
  <c r="BH141" i="8"/>
  <c r="BH142" i="8"/>
  <c r="BH143" i="8"/>
  <c r="BH144" i="8"/>
  <c r="BH145" i="8"/>
  <c r="BH146" i="8"/>
  <c r="BH147" i="8"/>
  <c r="BG110" i="8"/>
  <c r="BG111" i="8"/>
  <c r="BG112" i="8"/>
  <c r="BG113" i="8"/>
  <c r="BG114" i="8"/>
  <c r="BG115" i="8"/>
  <c r="BG116" i="8"/>
  <c r="BG117" i="8"/>
  <c r="BG118" i="8"/>
  <c r="BG119" i="8"/>
  <c r="BG120" i="8"/>
  <c r="BG121" i="8"/>
  <c r="BG122" i="8"/>
  <c r="BG123" i="8"/>
  <c r="BG124" i="8"/>
  <c r="BG125" i="8"/>
  <c r="BG126" i="8"/>
  <c r="BG127" i="8"/>
  <c r="BG128" i="8"/>
  <c r="BG129" i="8"/>
  <c r="BG130" i="8"/>
  <c r="BG131" i="8"/>
  <c r="BG132" i="8"/>
  <c r="BG133" i="8"/>
  <c r="BG134" i="8"/>
  <c r="BG135" i="8"/>
  <c r="BG136" i="8"/>
  <c r="BG137" i="8"/>
  <c r="BG138" i="8"/>
  <c r="BG139" i="8"/>
  <c r="BG140" i="8"/>
  <c r="BG141" i="8"/>
  <c r="BG142" i="8"/>
  <c r="BG143" i="8"/>
  <c r="BG144" i="8"/>
  <c r="BG145" i="8"/>
  <c r="BG146" i="8"/>
  <c r="BG147" i="8"/>
  <c r="BF110" i="8"/>
  <c r="BF111" i="8"/>
  <c r="BF112" i="8"/>
  <c r="BF113" i="8"/>
  <c r="BF148" i="8" s="1"/>
  <c r="BF114" i="8"/>
  <c r="BF115" i="8"/>
  <c r="BF116" i="8"/>
  <c r="BF117" i="8"/>
  <c r="BF118" i="8"/>
  <c r="BF119" i="8"/>
  <c r="BF120" i="8"/>
  <c r="BF121" i="8"/>
  <c r="BF122" i="8"/>
  <c r="BF123" i="8"/>
  <c r="BF124" i="8"/>
  <c r="BF125" i="8"/>
  <c r="BF126" i="8"/>
  <c r="BF127" i="8"/>
  <c r="BF128" i="8"/>
  <c r="BF129" i="8"/>
  <c r="BF130" i="8"/>
  <c r="BF131" i="8"/>
  <c r="BF132" i="8"/>
  <c r="BF133" i="8"/>
  <c r="BF134" i="8"/>
  <c r="BF135" i="8"/>
  <c r="BF136" i="8"/>
  <c r="BF137" i="8"/>
  <c r="BF138" i="8"/>
  <c r="BF139" i="8"/>
  <c r="BF140" i="8"/>
  <c r="BF141" i="8"/>
  <c r="BF142" i="8"/>
  <c r="BF143" i="8"/>
  <c r="BF144" i="8"/>
  <c r="BF145" i="8"/>
  <c r="BF146" i="8"/>
  <c r="BF147" i="8"/>
  <c r="BK109" i="8"/>
  <c r="BJ109" i="8"/>
  <c r="BI109" i="8"/>
  <c r="BH109" i="8"/>
  <c r="BG109" i="8"/>
  <c r="BF109" i="8"/>
  <c r="BE93" i="8"/>
  <c r="BH263" i="8" s="1"/>
  <c r="Q370" i="8"/>
  <c r="P370" i="8"/>
  <c r="O370" i="8"/>
  <c r="N370" i="8"/>
  <c r="M370" i="8"/>
  <c r="L370" i="8"/>
  <c r="K370" i="8"/>
  <c r="J370" i="8"/>
  <c r="I370" i="8"/>
  <c r="H370" i="8"/>
  <c r="G370" i="8"/>
  <c r="F370" i="8"/>
  <c r="E370" i="8"/>
  <c r="D370" i="8"/>
  <c r="C370" i="8"/>
  <c r="Q367" i="8"/>
  <c r="P367" i="8"/>
  <c r="O367" i="8"/>
  <c r="N367" i="8"/>
  <c r="M367" i="8"/>
  <c r="L367" i="8"/>
  <c r="K367" i="8"/>
  <c r="J367" i="8"/>
  <c r="I367" i="8"/>
  <c r="H367" i="8"/>
  <c r="G367" i="8"/>
  <c r="F367" i="8"/>
  <c r="E367" i="8"/>
  <c r="D367" i="8"/>
  <c r="C367" i="8"/>
  <c r="I350" i="8"/>
  <c r="M350" i="8" s="1"/>
  <c r="H350" i="8"/>
  <c r="I349" i="8"/>
  <c r="H349" i="8"/>
  <c r="M349" i="8"/>
  <c r="I348" i="8"/>
  <c r="H348" i="8"/>
  <c r="L347" i="8"/>
  <c r="K347" i="8"/>
  <c r="J347" i="8"/>
  <c r="G347" i="8"/>
  <c r="T342" i="8"/>
  <c r="T272" i="8" s="1"/>
  <c r="Q342" i="8"/>
  <c r="Q272" i="8" s="1"/>
  <c r="N342" i="8"/>
  <c r="V334" i="8"/>
  <c r="R334" i="8"/>
  <c r="Q334" i="8"/>
  <c r="O334" i="8"/>
  <c r="N334" i="8"/>
  <c r="V333" i="8"/>
  <c r="T333" i="8"/>
  <c r="Q333" i="8"/>
  <c r="O333" i="8"/>
  <c r="N333" i="8"/>
  <c r="N332" i="8"/>
  <c r="N331" i="8"/>
  <c r="V327" i="8"/>
  <c r="T327" i="8"/>
  <c r="R327" i="8"/>
  <c r="Q327" i="8"/>
  <c r="O327" i="8"/>
  <c r="N327" i="8"/>
  <c r="V326" i="8"/>
  <c r="U326" i="8"/>
  <c r="T326" i="8"/>
  <c r="R326" i="8"/>
  <c r="Q326" i="8"/>
  <c r="O326" i="8"/>
  <c r="N326" i="8"/>
  <c r="T325" i="8"/>
  <c r="R325" i="8"/>
  <c r="Q325" i="8"/>
  <c r="O325" i="8"/>
  <c r="N325" i="8"/>
  <c r="V324" i="8"/>
  <c r="T324" i="8"/>
  <c r="R324" i="8"/>
  <c r="Q324" i="8"/>
  <c r="O324" i="8"/>
  <c r="N324" i="8"/>
  <c r="T298" i="8"/>
  <c r="Q298" i="8"/>
  <c r="N298" i="8"/>
  <c r="N299" i="8" s="1"/>
  <c r="T284" i="8"/>
  <c r="Q284" i="8"/>
  <c r="N284" i="8"/>
  <c r="N272" i="8" s="1"/>
  <c r="AC278" i="8"/>
  <c r="AB278" i="8"/>
  <c r="V270" i="8"/>
  <c r="U270" i="8"/>
  <c r="T270" i="8"/>
  <c r="Q270" i="8"/>
  <c r="V269" i="8"/>
  <c r="U269" i="8"/>
  <c r="T269" i="8"/>
  <c r="Q269" i="8"/>
  <c r="V268" i="8"/>
  <c r="U268" i="8"/>
  <c r="T268" i="8"/>
  <c r="R268" i="8"/>
  <c r="Q268" i="8"/>
  <c r="O268" i="8"/>
  <c r="N268" i="8"/>
  <c r="U267" i="8"/>
  <c r="T267" i="8"/>
  <c r="R267" i="8"/>
  <c r="Q267" i="8"/>
  <c r="O267" i="8"/>
  <c r="N267" i="8"/>
  <c r="L261" i="8"/>
  <c r="K261" i="8"/>
  <c r="J261" i="8"/>
  <c r="I257" i="8"/>
  <c r="G256" i="8"/>
  <c r="G260" i="8" s="1"/>
  <c r="H254" i="8"/>
  <c r="M254" i="8" s="1"/>
  <c r="H253" i="8"/>
  <c r="G252" i="8"/>
  <c r="H252" i="8" s="1"/>
  <c r="H251" i="8"/>
  <c r="M251" i="8" s="1"/>
  <c r="H250" i="8"/>
  <c r="H249" i="8"/>
  <c r="H248" i="8"/>
  <c r="M248" i="8" s="1"/>
  <c r="H247" i="8"/>
  <c r="H246" i="8"/>
  <c r="H245" i="8"/>
  <c r="M245" i="8" s="1"/>
  <c r="H244" i="8"/>
  <c r="H243" i="8"/>
  <c r="H242" i="8"/>
  <c r="M242" i="8" s="1"/>
  <c r="H241" i="8"/>
  <c r="H240" i="8"/>
  <c r="H239" i="8"/>
  <c r="M239" i="8" s="1"/>
  <c r="H238" i="8"/>
  <c r="H237" i="8"/>
  <c r="H236" i="8"/>
  <c r="M236" i="8" s="1"/>
  <c r="H235" i="8"/>
  <c r="M235" i="8" s="1"/>
  <c r="H234" i="8"/>
  <c r="M234" i="8" s="1"/>
  <c r="H233" i="8"/>
  <c r="H231" i="8"/>
  <c r="M231" i="8" s="1"/>
  <c r="H230" i="8"/>
  <c r="M230" i="8" s="1"/>
  <c r="H229" i="8"/>
  <c r="M229" i="8" s="1"/>
  <c r="G228" i="8"/>
  <c r="H228" i="8" s="1"/>
  <c r="M228" i="8" s="1"/>
  <c r="H226" i="8"/>
  <c r="H225" i="8"/>
  <c r="M225" i="8"/>
  <c r="H224" i="8"/>
  <c r="M224" i="8" s="1"/>
  <c r="H222" i="8"/>
  <c r="H221" i="8"/>
  <c r="H220" i="8"/>
  <c r="M220" i="8" s="1"/>
  <c r="H219" i="8"/>
  <c r="G218" i="8"/>
  <c r="H218" i="8" s="1"/>
  <c r="H217" i="8"/>
  <c r="M217" i="8" s="1"/>
  <c r="H216" i="8"/>
  <c r="H215" i="8"/>
  <c r="H214" i="8"/>
  <c r="M214" i="8" s="1"/>
  <c r="H213" i="8"/>
  <c r="G212" i="8"/>
  <c r="H212" i="8" s="1"/>
  <c r="H211" i="8"/>
  <c r="M211" i="8" s="1"/>
  <c r="H210" i="8"/>
  <c r="H209" i="8"/>
  <c r="H208" i="8"/>
  <c r="H207" i="8"/>
  <c r="G206" i="8"/>
  <c r="H206" i="8" s="1"/>
  <c r="G204" i="8"/>
  <c r="H202" i="8"/>
  <c r="M202" i="8" s="1"/>
  <c r="H201" i="8"/>
  <c r="H200" i="8"/>
  <c r="G199" i="8"/>
  <c r="H198" i="8"/>
  <c r="M198" i="8" s="1"/>
  <c r="H197" i="8"/>
  <c r="M197" i="8" s="1"/>
  <c r="H196" i="8"/>
  <c r="H195" i="8" s="1"/>
  <c r="G195" i="8"/>
  <c r="H194" i="8"/>
  <c r="M194" i="8" s="1"/>
  <c r="H193" i="8"/>
  <c r="H192" i="8" s="1"/>
  <c r="G192" i="8"/>
  <c r="H190" i="8"/>
  <c r="M190" i="8" s="1"/>
  <c r="H189" i="8"/>
  <c r="H188" i="8" s="1"/>
  <c r="G188" i="8"/>
  <c r="H187" i="8"/>
  <c r="H186" i="8"/>
  <c r="G185" i="8"/>
  <c r="H184" i="8"/>
  <c r="M184" i="8" s="1"/>
  <c r="H183" i="8"/>
  <c r="H182" i="8" s="1"/>
  <c r="G182" i="8"/>
  <c r="H181" i="8"/>
  <c r="M181" i="8" s="1"/>
  <c r="H180" i="8"/>
  <c r="G179" i="8"/>
  <c r="H178" i="8"/>
  <c r="M178" i="8" s="1"/>
  <c r="H177" i="8"/>
  <c r="H176" i="8"/>
  <c r="G176" i="8"/>
  <c r="H175" i="8"/>
  <c r="M175" i="8" s="1"/>
  <c r="H174" i="8"/>
  <c r="G173" i="8"/>
  <c r="H172" i="8"/>
  <c r="M172" i="8" s="1"/>
  <c r="H171" i="8"/>
  <c r="H170" i="8" s="1"/>
  <c r="H169" i="8" s="1"/>
  <c r="G170" i="8"/>
  <c r="G169" i="8" s="1"/>
  <c r="H168" i="8"/>
  <c r="M168" i="8"/>
  <c r="H167" i="8"/>
  <c r="H166" i="8" s="1"/>
  <c r="G166" i="8"/>
  <c r="H165" i="8"/>
  <c r="M165" i="8"/>
  <c r="H164" i="8"/>
  <c r="G163" i="8"/>
  <c r="H162" i="8"/>
  <c r="H160" i="8" s="1"/>
  <c r="M162" i="8"/>
  <c r="H161" i="8"/>
  <c r="G160" i="8"/>
  <c r="H159" i="8"/>
  <c r="M159" i="8" s="1"/>
  <c r="H158" i="8"/>
  <c r="M158" i="8" s="1"/>
  <c r="M156" i="8" s="1"/>
  <c r="H157" i="8"/>
  <c r="M157" i="8" s="1"/>
  <c r="I156" i="8"/>
  <c r="I205" i="8"/>
  <c r="G156" i="8"/>
  <c r="H155" i="8"/>
  <c r="AV154" i="8"/>
  <c r="H153" i="8"/>
  <c r="H151" i="8" s="1"/>
  <c r="H152" i="8"/>
  <c r="AV151" i="8"/>
  <c r="G151" i="8"/>
  <c r="I150" i="8"/>
  <c r="G150" i="8"/>
  <c r="H147" i="8"/>
  <c r="M147" i="8" s="1"/>
  <c r="H146" i="8"/>
  <c r="H145" i="8"/>
  <c r="H144" i="8"/>
  <c r="M144" i="8" s="1"/>
  <c r="H143" i="8"/>
  <c r="G142" i="8"/>
  <c r="H141" i="8"/>
  <c r="M141" i="8" s="1"/>
  <c r="H140" i="8"/>
  <c r="H139" i="8"/>
  <c r="H138" i="8"/>
  <c r="M138" i="8"/>
  <c r="H137" i="8"/>
  <c r="G136" i="8"/>
  <c r="H136" i="8" s="1"/>
  <c r="AV135" i="8"/>
  <c r="H135" i="8"/>
  <c r="M135" i="8" s="1"/>
  <c r="AV134" i="8"/>
  <c r="H134" i="8"/>
  <c r="H133" i="8" s="1"/>
  <c r="AV133" i="8"/>
  <c r="H132" i="8"/>
  <c r="M132" i="8" s="1"/>
  <c r="H131" i="8"/>
  <c r="AV130" i="8"/>
  <c r="H130" i="8"/>
  <c r="H129" i="8"/>
  <c r="M129" i="8" s="1"/>
  <c r="H128" i="8"/>
  <c r="H127" i="8"/>
  <c r="H126" i="8"/>
  <c r="M126" i="8" s="1"/>
  <c r="H123" i="8"/>
  <c r="M123" i="8"/>
  <c r="H120" i="8"/>
  <c r="H119" i="8"/>
  <c r="H118" i="8"/>
  <c r="H117" i="8"/>
  <c r="M116" i="8"/>
  <c r="H114" i="8"/>
  <c r="H255" i="8" s="1"/>
  <c r="H259" i="8" s="1"/>
  <c r="H113" i="8"/>
  <c r="M113" i="8" s="1"/>
  <c r="H112" i="8"/>
  <c r="M112" i="8" s="1"/>
  <c r="H111" i="8"/>
  <c r="H110" i="8"/>
  <c r="H109" i="8"/>
  <c r="M109" i="8" s="1"/>
  <c r="U104" i="8"/>
  <c r="T104" i="8"/>
  <c r="R104" i="8"/>
  <c r="Q104" i="8"/>
  <c r="O104" i="8"/>
  <c r="N104" i="8"/>
  <c r="L101" i="8"/>
  <c r="K101" i="8"/>
  <c r="J101" i="8"/>
  <c r="G101" i="8"/>
  <c r="V99" i="8"/>
  <c r="V101" i="8" s="1"/>
  <c r="U99" i="8"/>
  <c r="U101" i="8"/>
  <c r="T99" i="8"/>
  <c r="T101" i="8" s="1"/>
  <c r="R99" i="8"/>
  <c r="R101" i="8" s="1"/>
  <c r="Q99" i="8"/>
  <c r="Q101" i="8" s="1"/>
  <c r="O99" i="8"/>
  <c r="O101" i="8" s="1"/>
  <c r="N99" i="8"/>
  <c r="N101" i="8" s="1"/>
  <c r="L99" i="8"/>
  <c r="K99" i="8"/>
  <c r="J99" i="8"/>
  <c r="G99" i="8"/>
  <c r="I98" i="8"/>
  <c r="M98" i="8" s="1"/>
  <c r="H98" i="8"/>
  <c r="H101" i="8" s="1"/>
  <c r="L95" i="8"/>
  <c r="K95" i="8"/>
  <c r="K104" i="8" s="1"/>
  <c r="J95" i="8"/>
  <c r="G95" i="8"/>
  <c r="G94" i="8"/>
  <c r="V93" i="8"/>
  <c r="V95" i="8" s="1"/>
  <c r="U93" i="8"/>
  <c r="U95" i="8"/>
  <c r="T93" i="8"/>
  <c r="T95" i="8" s="1"/>
  <c r="R93" i="8"/>
  <c r="R95" i="8" s="1"/>
  <c r="Q93" i="8"/>
  <c r="Q95" i="8" s="1"/>
  <c r="O93" i="8"/>
  <c r="O95" i="8" s="1"/>
  <c r="N93" i="8"/>
  <c r="N95" i="8" s="1"/>
  <c r="L93" i="8"/>
  <c r="K93" i="8"/>
  <c r="J93" i="8"/>
  <c r="G93" i="8"/>
  <c r="I92" i="8"/>
  <c r="I95" i="8"/>
  <c r="H92" i="8"/>
  <c r="H95" i="8" s="1"/>
  <c r="I91" i="8"/>
  <c r="H91" i="8"/>
  <c r="M91" i="8" s="1"/>
  <c r="I90" i="8"/>
  <c r="I93" i="8" s="1"/>
  <c r="H90" i="8"/>
  <c r="H94" i="8" s="1"/>
  <c r="U88" i="8"/>
  <c r="T88" i="8"/>
  <c r="R88" i="8"/>
  <c r="Q88" i="8"/>
  <c r="O88" i="8"/>
  <c r="I88" i="8"/>
  <c r="G88" i="8"/>
  <c r="W88" i="8"/>
  <c r="V86" i="8"/>
  <c r="V88" i="8" s="1"/>
  <c r="BK85" i="8"/>
  <c r="BJ85" i="8"/>
  <c r="BI85" i="8"/>
  <c r="BH85" i="8"/>
  <c r="BG85" i="8"/>
  <c r="BF85" i="8"/>
  <c r="H85" i="8"/>
  <c r="BK84" i="8"/>
  <c r="BJ84" i="8"/>
  <c r="BI84" i="8"/>
  <c r="BH84" i="8"/>
  <c r="BG84" i="8"/>
  <c r="BF84" i="8"/>
  <c r="H84" i="8"/>
  <c r="BK83" i="8"/>
  <c r="BJ83" i="8"/>
  <c r="BI83" i="8"/>
  <c r="BH83" i="8"/>
  <c r="BG83" i="8"/>
  <c r="BF83" i="8"/>
  <c r="H83" i="8"/>
  <c r="M83" i="8"/>
  <c r="BK82" i="8"/>
  <c r="BJ82" i="8"/>
  <c r="BI82" i="8"/>
  <c r="BH82" i="8"/>
  <c r="BG82" i="8"/>
  <c r="BF82" i="8"/>
  <c r="H82" i="8"/>
  <c r="M82" i="8" s="1"/>
  <c r="BK81" i="8"/>
  <c r="BJ81" i="8"/>
  <c r="BI81" i="8"/>
  <c r="BH81" i="8"/>
  <c r="BG81" i="8"/>
  <c r="BF81" i="8"/>
  <c r="H81" i="8"/>
  <c r="M81" i="8" s="1"/>
  <c r="BK80" i="8"/>
  <c r="BJ80" i="8"/>
  <c r="BI80" i="8"/>
  <c r="BH80" i="8"/>
  <c r="BG80" i="8"/>
  <c r="BF80" i="8"/>
  <c r="H80" i="8"/>
  <c r="M80" i="8" s="1"/>
  <c r="BK79" i="8"/>
  <c r="BJ79" i="8"/>
  <c r="BI79" i="8"/>
  <c r="BH79" i="8"/>
  <c r="BG79" i="8"/>
  <c r="BF79" i="8"/>
  <c r="H79" i="8"/>
  <c r="M79" i="8"/>
  <c r="BK78" i="8"/>
  <c r="BJ78" i="8"/>
  <c r="BI78" i="8"/>
  <c r="BH78" i="8"/>
  <c r="BG78" i="8"/>
  <c r="BF78" i="8"/>
  <c r="H78" i="8"/>
  <c r="BK77" i="8"/>
  <c r="BJ77" i="8"/>
  <c r="BI77" i="8"/>
  <c r="BH77" i="8"/>
  <c r="BG77" i="8"/>
  <c r="BF77" i="8"/>
  <c r="H77" i="8"/>
  <c r="BK76" i="8"/>
  <c r="BJ76" i="8"/>
  <c r="BI76" i="8"/>
  <c r="BH76" i="8"/>
  <c r="BG76" i="8"/>
  <c r="BF76" i="8"/>
  <c r="H76" i="8"/>
  <c r="M76" i="8" s="1"/>
  <c r="BK75" i="8"/>
  <c r="BJ75" i="8"/>
  <c r="BI75" i="8"/>
  <c r="BH75" i="8"/>
  <c r="BG75" i="8"/>
  <c r="BF75" i="8"/>
  <c r="H75" i="8"/>
  <c r="M75" i="8" s="1"/>
  <c r="BK74" i="8"/>
  <c r="BJ74" i="8"/>
  <c r="BI74" i="8"/>
  <c r="BH74" i="8"/>
  <c r="BG74" i="8"/>
  <c r="BF74" i="8"/>
  <c r="H74" i="8"/>
  <c r="BK73" i="8"/>
  <c r="BJ73" i="8"/>
  <c r="BI73" i="8"/>
  <c r="BH73" i="8"/>
  <c r="BG73" i="8"/>
  <c r="BF73" i="8"/>
  <c r="G73" i="8"/>
  <c r="G86" i="8" s="1"/>
  <c r="BK72" i="8"/>
  <c r="BJ72" i="8"/>
  <c r="BI72" i="8"/>
  <c r="BH72" i="8"/>
  <c r="BG72" i="8"/>
  <c r="BF72" i="8"/>
  <c r="H72" i="8"/>
  <c r="M72" i="8" s="1"/>
  <c r="BK71" i="8"/>
  <c r="BJ71" i="8"/>
  <c r="BI71" i="8"/>
  <c r="BH71" i="8"/>
  <c r="BG71" i="8"/>
  <c r="BF71" i="8"/>
  <c r="H71" i="8"/>
  <c r="BK70" i="8"/>
  <c r="BJ70" i="8"/>
  <c r="BI70" i="8"/>
  <c r="BH70" i="8"/>
  <c r="BG70" i="8"/>
  <c r="BF70" i="8"/>
  <c r="H70" i="8"/>
  <c r="BK69" i="8"/>
  <c r="BJ69" i="8"/>
  <c r="BI69" i="8"/>
  <c r="BH69" i="8"/>
  <c r="BG69" i="8"/>
  <c r="BF69" i="8"/>
  <c r="H69" i="8"/>
  <c r="BK68" i="8"/>
  <c r="BJ68" i="8"/>
  <c r="BI68" i="8"/>
  <c r="BH68" i="8"/>
  <c r="BG68" i="8"/>
  <c r="BF68" i="8"/>
  <c r="H68" i="8"/>
  <c r="M68" i="8"/>
  <c r="BK67" i="8"/>
  <c r="BJ67" i="8"/>
  <c r="BI67" i="8"/>
  <c r="BH67" i="8"/>
  <c r="BG67" i="8"/>
  <c r="BF67" i="8"/>
  <c r="H67" i="8"/>
  <c r="M67" i="8"/>
  <c r="BK66" i="8"/>
  <c r="BJ66" i="8"/>
  <c r="BI66" i="8"/>
  <c r="BH66" i="8"/>
  <c r="BG66" i="8"/>
  <c r="BF66" i="8"/>
  <c r="H66" i="8"/>
  <c r="H65" i="8" s="1"/>
  <c r="BK65" i="8"/>
  <c r="BJ65" i="8"/>
  <c r="BI65" i="8"/>
  <c r="BH65" i="8"/>
  <c r="BG65" i="8"/>
  <c r="BF65" i="8"/>
  <c r="BK64" i="8"/>
  <c r="BJ64" i="8"/>
  <c r="BI64" i="8"/>
  <c r="BH64" i="8"/>
  <c r="BG64" i="8"/>
  <c r="BF64" i="8"/>
  <c r="H64" i="8"/>
  <c r="M64" i="8" s="1"/>
  <c r="BK63" i="8"/>
  <c r="BJ63" i="8"/>
  <c r="BI63" i="8"/>
  <c r="BH63" i="8"/>
  <c r="BG63" i="8"/>
  <c r="BF63" i="8"/>
  <c r="H63" i="8"/>
  <c r="M63" i="8" s="1"/>
  <c r="BK62" i="8"/>
  <c r="BJ62" i="8"/>
  <c r="BI62" i="8"/>
  <c r="BH62" i="8"/>
  <c r="BG62" i="8"/>
  <c r="BF62" i="8"/>
  <c r="H62" i="8"/>
  <c r="M62" i="8" s="1"/>
  <c r="BK61" i="8"/>
  <c r="BJ61" i="8"/>
  <c r="BI61" i="8"/>
  <c r="BH61" i="8"/>
  <c r="BG61" i="8"/>
  <c r="BF61" i="8"/>
  <c r="H61" i="8"/>
  <c r="BK60" i="8"/>
  <c r="BJ60" i="8"/>
  <c r="BI60" i="8"/>
  <c r="BH60" i="8"/>
  <c r="BG60" i="8"/>
  <c r="BF60" i="8"/>
  <c r="H60" i="8"/>
  <c r="BK59" i="8"/>
  <c r="BJ59" i="8"/>
  <c r="BI59" i="8"/>
  <c r="BH59" i="8"/>
  <c r="BG59" i="8"/>
  <c r="BF59" i="8"/>
  <c r="H59" i="8"/>
  <c r="H57" i="8" s="1"/>
  <c r="M59" i="8"/>
  <c r="BK58" i="8"/>
  <c r="BJ58" i="8"/>
  <c r="BI58" i="8"/>
  <c r="BH58" i="8"/>
  <c r="BG58" i="8"/>
  <c r="BF58" i="8"/>
  <c r="BK57" i="8"/>
  <c r="BJ57" i="8"/>
  <c r="BI57" i="8"/>
  <c r="BH57" i="8"/>
  <c r="BG57" i="8"/>
  <c r="BF57" i="8"/>
  <c r="G57" i="8"/>
  <c r="BK56" i="8"/>
  <c r="BJ56" i="8"/>
  <c r="BI56" i="8"/>
  <c r="BH56" i="8"/>
  <c r="BG56" i="8"/>
  <c r="BF56" i="8"/>
  <c r="H56" i="8"/>
  <c r="M56" i="8"/>
  <c r="BK55" i="8"/>
  <c r="BJ55" i="8"/>
  <c r="BI55" i="8"/>
  <c r="BH55" i="8"/>
  <c r="BG55" i="8"/>
  <c r="BF55" i="8"/>
  <c r="H55" i="8"/>
  <c r="BK54" i="8"/>
  <c r="BJ54" i="8"/>
  <c r="BI54" i="8"/>
  <c r="BH54" i="8"/>
  <c r="BG54" i="8"/>
  <c r="BF54" i="8"/>
  <c r="BK53" i="8"/>
  <c r="BJ53" i="8"/>
  <c r="BI53" i="8"/>
  <c r="BH53" i="8"/>
  <c r="BG53" i="8"/>
  <c r="BF53" i="8"/>
  <c r="H53" i="8"/>
  <c r="M53" i="8" s="1"/>
  <c r="U51" i="8"/>
  <c r="Q51" i="8"/>
  <c r="N51" i="8"/>
  <c r="V49" i="8"/>
  <c r="T49" i="8"/>
  <c r="T51" i="8"/>
  <c r="R49" i="8"/>
  <c r="R51" i="8" s="1"/>
  <c r="G49" i="8"/>
  <c r="BK48" i="8"/>
  <c r="BJ48" i="8"/>
  <c r="BI48" i="8"/>
  <c r="BH48" i="8"/>
  <c r="BG48" i="8"/>
  <c r="BF48" i="8"/>
  <c r="H48" i="8"/>
  <c r="M48" i="8" s="1"/>
  <c r="BK47" i="8"/>
  <c r="BJ47" i="8"/>
  <c r="BI47" i="8"/>
  <c r="BH47" i="8"/>
  <c r="BG47" i="8"/>
  <c r="BF47" i="8"/>
  <c r="H47" i="8"/>
  <c r="BK46" i="8"/>
  <c r="BJ46" i="8"/>
  <c r="BI46" i="8"/>
  <c r="BH46" i="8"/>
  <c r="BG46" i="8"/>
  <c r="BF46" i="8"/>
  <c r="H46" i="8"/>
  <c r="BK45" i="8"/>
  <c r="BJ45" i="8"/>
  <c r="BI45" i="8"/>
  <c r="BH45" i="8"/>
  <c r="BG45" i="8"/>
  <c r="BF45" i="8"/>
  <c r="H45" i="8"/>
  <c r="M45" i="8" s="1"/>
  <c r="BK44" i="8"/>
  <c r="BJ44" i="8"/>
  <c r="BI44" i="8"/>
  <c r="BH44" i="8"/>
  <c r="BG44" i="8"/>
  <c r="BF44" i="8"/>
  <c r="H44" i="8"/>
  <c r="M44" i="8" s="1"/>
  <c r="BK43" i="8"/>
  <c r="BJ43" i="8"/>
  <c r="BI43" i="8"/>
  <c r="BH43" i="8"/>
  <c r="BG43" i="8"/>
  <c r="BF43" i="8"/>
  <c r="H43" i="8"/>
  <c r="M43" i="8" s="1"/>
  <c r="BK42" i="8"/>
  <c r="BJ42" i="8"/>
  <c r="BI42" i="8"/>
  <c r="BH42" i="8"/>
  <c r="BG42" i="8"/>
  <c r="BF42" i="8"/>
  <c r="H42" i="8"/>
  <c r="BK41" i="8"/>
  <c r="BJ41" i="8"/>
  <c r="BI41" i="8"/>
  <c r="BH41" i="8"/>
  <c r="BG41" i="8"/>
  <c r="BF41" i="8"/>
  <c r="H41" i="8"/>
  <c r="BK40" i="8"/>
  <c r="BJ40" i="8"/>
  <c r="BI40" i="8"/>
  <c r="BH40" i="8"/>
  <c r="BG40" i="8"/>
  <c r="BF40" i="8"/>
  <c r="H40" i="8"/>
  <c r="M40" i="8" s="1"/>
  <c r="BK39" i="8"/>
  <c r="BJ39" i="8"/>
  <c r="BI39" i="8"/>
  <c r="BH39" i="8"/>
  <c r="BG39" i="8"/>
  <c r="BF39" i="8"/>
  <c r="H39" i="8"/>
  <c r="M39" i="8" s="1"/>
  <c r="M38" i="8" s="1"/>
  <c r="BK38" i="8"/>
  <c r="BJ38" i="8"/>
  <c r="BI38" i="8"/>
  <c r="BH38" i="8"/>
  <c r="BG38" i="8"/>
  <c r="BF38" i="8"/>
  <c r="I38" i="8"/>
  <c r="BK37" i="8"/>
  <c r="BJ37" i="8"/>
  <c r="BI37" i="8"/>
  <c r="BH37" i="8"/>
  <c r="BG37" i="8"/>
  <c r="BF37" i="8"/>
  <c r="H37" i="8"/>
  <c r="BK36" i="8"/>
  <c r="BJ36" i="8"/>
  <c r="BI36" i="8"/>
  <c r="BH36" i="8"/>
  <c r="BG36" i="8"/>
  <c r="BF36" i="8"/>
  <c r="BK35" i="8"/>
  <c r="BJ35" i="8"/>
  <c r="BI35" i="8"/>
  <c r="BH35" i="8"/>
  <c r="BG35" i="8"/>
  <c r="BF35" i="8"/>
  <c r="H35" i="8"/>
  <c r="M35" i="8" s="1"/>
  <c r="BK34" i="8"/>
  <c r="BJ34" i="8"/>
  <c r="BI34" i="8"/>
  <c r="BH34" i="8"/>
  <c r="BG34" i="8"/>
  <c r="BF34" i="8"/>
  <c r="H34" i="8"/>
  <c r="BK33" i="8"/>
  <c r="BJ33" i="8"/>
  <c r="BI33" i="8"/>
  <c r="BH33" i="8"/>
  <c r="BG33" i="8"/>
  <c r="BF33" i="8"/>
  <c r="BK32" i="8"/>
  <c r="BJ32" i="8"/>
  <c r="BI32" i="8"/>
  <c r="BH32" i="8"/>
  <c r="BG32" i="8"/>
  <c r="BF32" i="8"/>
  <c r="H32" i="8"/>
  <c r="M32" i="8" s="1"/>
  <c r="BK31" i="8"/>
  <c r="BJ31" i="8"/>
  <c r="BI31" i="8"/>
  <c r="BH31" i="8"/>
  <c r="BG31" i="8"/>
  <c r="BF31" i="8"/>
  <c r="AV31" i="8"/>
  <c r="H31" i="8"/>
  <c r="BK30" i="8"/>
  <c r="BJ30" i="8"/>
  <c r="BI30" i="8"/>
  <c r="BH30" i="8"/>
  <c r="BG30" i="8"/>
  <c r="BF30" i="8"/>
  <c r="AV30" i="8"/>
  <c r="BK29" i="8"/>
  <c r="BJ29" i="8"/>
  <c r="BI29" i="8"/>
  <c r="BH29" i="8"/>
  <c r="BG29" i="8"/>
  <c r="BF29" i="8"/>
  <c r="AV29" i="8"/>
  <c r="H29" i="8"/>
  <c r="BK28" i="8"/>
  <c r="BJ28" i="8"/>
  <c r="BI28" i="8"/>
  <c r="BH28" i="8"/>
  <c r="BG28" i="8"/>
  <c r="BF28" i="8"/>
  <c r="AG28" i="8"/>
  <c r="AF28" i="8"/>
  <c r="AE28" i="8"/>
  <c r="AD28" i="8"/>
  <c r="AC28" i="8"/>
  <c r="AB28" i="8"/>
  <c r="H28" i="8"/>
  <c r="M28" i="8" s="1"/>
  <c r="BK27" i="8"/>
  <c r="BJ27" i="8"/>
  <c r="BI27" i="8"/>
  <c r="BH27" i="8"/>
  <c r="BG27" i="8"/>
  <c r="BF27" i="8"/>
  <c r="AG27" i="8"/>
  <c r="AF27" i="8"/>
  <c r="AE27" i="8"/>
  <c r="AD27" i="8"/>
  <c r="AC27" i="8"/>
  <c r="AB27" i="8"/>
  <c r="H27" i="8"/>
  <c r="BK26" i="8"/>
  <c r="BJ26" i="8"/>
  <c r="BI26" i="8"/>
  <c r="BH26" i="8"/>
  <c r="BG26" i="8"/>
  <c r="BF26" i="8"/>
  <c r="H26" i="8"/>
  <c r="BK25" i="8"/>
  <c r="BJ25" i="8"/>
  <c r="BI25" i="8"/>
  <c r="BH25" i="8"/>
  <c r="BG25" i="8"/>
  <c r="BF25" i="8"/>
  <c r="H25" i="8"/>
  <c r="M25" i="8" s="1"/>
  <c r="BK24" i="8"/>
  <c r="BJ24" i="8"/>
  <c r="BI24" i="8"/>
  <c r="BH24" i="8"/>
  <c r="BG24" i="8"/>
  <c r="BF24" i="8"/>
  <c r="H24" i="8"/>
  <c r="M24" i="8" s="1"/>
  <c r="BK23" i="8"/>
  <c r="BJ23" i="8"/>
  <c r="BI23" i="8"/>
  <c r="BH23" i="8"/>
  <c r="BG23" i="8"/>
  <c r="BF23" i="8"/>
  <c r="H23" i="8"/>
  <c r="M23" i="8" s="1"/>
  <c r="BK22" i="8"/>
  <c r="BJ22" i="8"/>
  <c r="BI22" i="8"/>
  <c r="BH22" i="8"/>
  <c r="BG22" i="8"/>
  <c r="BF22" i="8"/>
  <c r="H22" i="8"/>
  <c r="BK21" i="8"/>
  <c r="BJ21" i="8"/>
  <c r="BI21" i="8"/>
  <c r="BH21" i="8"/>
  <c r="BG21" i="8"/>
  <c r="BF21" i="8"/>
  <c r="H21" i="8"/>
  <c r="BK20" i="8"/>
  <c r="BJ20" i="8"/>
  <c r="BI20" i="8"/>
  <c r="BH20" i="8"/>
  <c r="BG20" i="8"/>
  <c r="BF20" i="8"/>
  <c r="H20" i="8"/>
  <c r="BK19" i="8"/>
  <c r="BJ19" i="8"/>
  <c r="BI19" i="8"/>
  <c r="BH19" i="8"/>
  <c r="BG19" i="8"/>
  <c r="BF19" i="8"/>
  <c r="I19" i="8"/>
  <c r="H19" i="8"/>
  <c r="M19" i="8" s="1"/>
  <c r="BK18" i="8"/>
  <c r="BJ18" i="8"/>
  <c r="BI18" i="8"/>
  <c r="BH18" i="8"/>
  <c r="BG18" i="8"/>
  <c r="BF18" i="8"/>
  <c r="H18" i="8"/>
  <c r="H17" i="8" s="1"/>
  <c r="BK17" i="8"/>
  <c r="BJ17" i="8"/>
  <c r="BI17" i="8"/>
  <c r="BH17" i="8"/>
  <c r="BG17" i="8"/>
  <c r="BF17" i="8"/>
  <c r="BK16" i="8"/>
  <c r="BJ16" i="8"/>
  <c r="BI16" i="8"/>
  <c r="BH16" i="8"/>
  <c r="BG16" i="8"/>
  <c r="BF16" i="8"/>
  <c r="H16" i="8"/>
  <c r="BK15" i="8"/>
  <c r="BJ15" i="8"/>
  <c r="BI15" i="8"/>
  <c r="BH15" i="8"/>
  <c r="BG15" i="8"/>
  <c r="BF15" i="8"/>
  <c r="H15" i="8"/>
  <c r="BK14" i="8"/>
  <c r="BJ14" i="8"/>
  <c r="BI14" i="8"/>
  <c r="BH14" i="8"/>
  <c r="BG14" i="8"/>
  <c r="BF14" i="8"/>
  <c r="H14" i="8"/>
  <c r="BK13" i="8"/>
  <c r="BJ13" i="8"/>
  <c r="BI13" i="8"/>
  <c r="BH13" i="8"/>
  <c r="BG13" i="8"/>
  <c r="BF13" i="8"/>
  <c r="AV13" i="8"/>
  <c r="AV310" i="8" s="1"/>
  <c r="T315" i="8" s="1"/>
  <c r="H13" i="8"/>
  <c r="M13" i="8" s="1"/>
  <c r="BK12" i="8"/>
  <c r="BK51" i="8" s="1"/>
  <c r="BJ12" i="8"/>
  <c r="BI12" i="8"/>
  <c r="BH12" i="8"/>
  <c r="BG12" i="8"/>
  <c r="BF12" i="8"/>
  <c r="AV12" i="8"/>
  <c r="AV309" i="8" s="1"/>
  <c r="Q315" i="8" s="1"/>
  <c r="H12" i="8"/>
  <c r="H11" i="8" s="1"/>
  <c r="BK11" i="8"/>
  <c r="BJ11" i="8"/>
  <c r="BI11" i="8"/>
  <c r="BH11" i="8"/>
  <c r="BG11" i="8"/>
  <c r="BF11" i="8"/>
  <c r="AV11" i="8"/>
  <c r="AV308" i="8" s="1"/>
  <c r="N315" i="8" s="1"/>
  <c r="BK54" i="3"/>
  <c r="BK55" i="3"/>
  <c r="BK56" i="3"/>
  <c r="BK57" i="3"/>
  <c r="BK58" i="3"/>
  <c r="BK59" i="3"/>
  <c r="BK60" i="3"/>
  <c r="BK61" i="3"/>
  <c r="BK62" i="3"/>
  <c r="BK63" i="3"/>
  <c r="BK64" i="3"/>
  <c r="BK65" i="3"/>
  <c r="BK66" i="3"/>
  <c r="BK67" i="3"/>
  <c r="BK68" i="3"/>
  <c r="BK69" i="3"/>
  <c r="BK70" i="3"/>
  <c r="BK71" i="3"/>
  <c r="BK72" i="3"/>
  <c r="BK73" i="3"/>
  <c r="BK74" i="3"/>
  <c r="BK75" i="3"/>
  <c r="BK76" i="3"/>
  <c r="BK77" i="3"/>
  <c r="BK78" i="3"/>
  <c r="BK79" i="3"/>
  <c r="BK80" i="3"/>
  <c r="BK81" i="3"/>
  <c r="BK82" i="3"/>
  <c r="BK83" i="3"/>
  <c r="BK84" i="3"/>
  <c r="BK85" i="3"/>
  <c r="BK86" i="3"/>
  <c r="BJ54" i="3"/>
  <c r="BJ55" i="3"/>
  <c r="BJ56" i="3"/>
  <c r="BJ57" i="3"/>
  <c r="BJ58" i="3"/>
  <c r="BJ59" i="3"/>
  <c r="BJ60" i="3"/>
  <c r="BJ61" i="3"/>
  <c r="BJ62" i="3"/>
  <c r="BJ63" i="3"/>
  <c r="BJ64" i="3"/>
  <c r="BJ65" i="3"/>
  <c r="BJ66" i="3"/>
  <c r="BJ67" i="3"/>
  <c r="BJ68" i="3"/>
  <c r="BJ69" i="3"/>
  <c r="BJ70" i="3"/>
  <c r="BJ71" i="3"/>
  <c r="BJ72" i="3"/>
  <c r="BJ73" i="3"/>
  <c r="BJ74" i="3"/>
  <c r="BJ75" i="3"/>
  <c r="BJ76" i="3"/>
  <c r="BJ77" i="3"/>
  <c r="BJ78" i="3"/>
  <c r="BJ79" i="3"/>
  <c r="BJ80" i="3"/>
  <c r="BJ81" i="3"/>
  <c r="BJ82" i="3"/>
  <c r="BJ83" i="3"/>
  <c r="BJ84" i="3"/>
  <c r="BJ85" i="3"/>
  <c r="BJ86" i="3"/>
  <c r="BI54" i="3"/>
  <c r="BI55" i="3"/>
  <c r="BI56" i="3"/>
  <c r="BI57" i="3"/>
  <c r="BI58" i="3"/>
  <c r="BI59" i="3"/>
  <c r="BI60" i="3"/>
  <c r="BI61" i="3"/>
  <c r="BI62" i="3"/>
  <c r="BI63" i="3"/>
  <c r="BI64" i="3"/>
  <c r="BI65" i="3"/>
  <c r="BI66" i="3"/>
  <c r="BI67" i="3"/>
  <c r="BI68" i="3"/>
  <c r="BI69" i="3"/>
  <c r="BI70" i="3"/>
  <c r="BI71" i="3"/>
  <c r="BI72" i="3"/>
  <c r="BI73" i="3"/>
  <c r="BI74" i="3"/>
  <c r="BI75" i="3"/>
  <c r="BI76" i="3"/>
  <c r="BI77" i="3"/>
  <c r="BI78" i="3"/>
  <c r="BI79" i="3"/>
  <c r="BI80" i="3"/>
  <c r="BI81" i="3"/>
  <c r="BI82" i="3"/>
  <c r="BI83" i="3"/>
  <c r="BI84" i="3"/>
  <c r="BI85" i="3"/>
  <c r="BI86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84" i="3"/>
  <c r="BH85" i="3"/>
  <c r="BH86" i="3"/>
  <c r="BG54" i="3"/>
  <c r="BG55" i="3"/>
  <c r="BG56" i="3"/>
  <c r="BG57" i="3"/>
  <c r="BG58" i="3"/>
  <c r="BG59" i="3"/>
  <c r="BG60" i="3"/>
  <c r="BG61" i="3"/>
  <c r="BG62" i="3"/>
  <c r="BG63" i="3"/>
  <c r="BG64" i="3"/>
  <c r="BG65" i="3"/>
  <c r="BG66" i="3"/>
  <c r="BG67" i="3"/>
  <c r="BG68" i="3"/>
  <c r="BG69" i="3"/>
  <c r="BG70" i="3"/>
  <c r="BG71" i="3"/>
  <c r="BG72" i="3"/>
  <c r="BG73" i="3"/>
  <c r="BG74" i="3"/>
  <c r="BG75" i="3"/>
  <c r="BG76" i="3"/>
  <c r="BG77" i="3"/>
  <c r="BG78" i="3"/>
  <c r="BG79" i="3"/>
  <c r="BG80" i="3"/>
  <c r="BG81" i="3"/>
  <c r="BG82" i="3"/>
  <c r="BG83" i="3"/>
  <c r="BG84" i="3"/>
  <c r="BG85" i="3"/>
  <c r="BG86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84" i="3"/>
  <c r="BF85" i="3"/>
  <c r="BF86" i="3"/>
  <c r="BK53" i="3"/>
  <c r="BK87" i="3" s="1"/>
  <c r="BJ53" i="3"/>
  <c r="BI53" i="3"/>
  <c r="BH53" i="3"/>
  <c r="BH87" i="3" s="1"/>
  <c r="BG53" i="3"/>
  <c r="BF53" i="3"/>
  <c r="BK12" i="3"/>
  <c r="BK13" i="3"/>
  <c r="BK14" i="3"/>
  <c r="BK15" i="3"/>
  <c r="BK16" i="3"/>
  <c r="BK17" i="3"/>
  <c r="BK18" i="3"/>
  <c r="BK19" i="3"/>
  <c r="BK20" i="3"/>
  <c r="BK21" i="3"/>
  <c r="BK22" i="3"/>
  <c r="BK23" i="3"/>
  <c r="BK24" i="3"/>
  <c r="BK25" i="3"/>
  <c r="BK26" i="3"/>
  <c r="BK27" i="3"/>
  <c r="BK28" i="3"/>
  <c r="BK29" i="3"/>
  <c r="BK30" i="3"/>
  <c r="BK31" i="3"/>
  <c r="BK32" i="3"/>
  <c r="BK33" i="3"/>
  <c r="BK34" i="3"/>
  <c r="BK35" i="3"/>
  <c r="BK36" i="3"/>
  <c r="BK37" i="3"/>
  <c r="BK38" i="3"/>
  <c r="BK39" i="3"/>
  <c r="BK40" i="3"/>
  <c r="BK41" i="3"/>
  <c r="BK42" i="3"/>
  <c r="BK43" i="3"/>
  <c r="BK44" i="3"/>
  <c r="BK45" i="3"/>
  <c r="BK46" i="3"/>
  <c r="BK47" i="3"/>
  <c r="BK48" i="3"/>
  <c r="BK11" i="3"/>
  <c r="BK51" i="3" s="1"/>
  <c r="BJ12" i="3"/>
  <c r="BJ13" i="3"/>
  <c r="BJ14" i="3"/>
  <c r="BJ15" i="3"/>
  <c r="BJ16" i="3"/>
  <c r="BJ17" i="3"/>
  <c r="BJ18" i="3"/>
  <c r="BJ19" i="3"/>
  <c r="BJ20" i="3"/>
  <c r="BJ21" i="3"/>
  <c r="BJ22" i="3"/>
  <c r="BJ23" i="3"/>
  <c r="BJ24" i="3"/>
  <c r="BJ25" i="3"/>
  <c r="BJ26" i="3"/>
  <c r="BJ27" i="3"/>
  <c r="BJ28" i="3"/>
  <c r="BJ29" i="3"/>
  <c r="BJ30" i="3"/>
  <c r="BJ31" i="3"/>
  <c r="BJ32" i="3"/>
  <c r="BJ33" i="3"/>
  <c r="BJ34" i="3"/>
  <c r="BJ35" i="3"/>
  <c r="BJ36" i="3"/>
  <c r="BJ37" i="3"/>
  <c r="BJ38" i="3"/>
  <c r="BJ39" i="3"/>
  <c r="BJ40" i="3"/>
  <c r="BJ41" i="3"/>
  <c r="BJ42" i="3"/>
  <c r="BJ43" i="3"/>
  <c r="BJ44" i="3"/>
  <c r="BJ45" i="3"/>
  <c r="BJ46" i="3"/>
  <c r="BJ47" i="3"/>
  <c r="BJ48" i="3"/>
  <c r="BJ11" i="3"/>
  <c r="BI12" i="3"/>
  <c r="BI13" i="3"/>
  <c r="BI14" i="3"/>
  <c r="BI15" i="3"/>
  <c r="BI16" i="3"/>
  <c r="BI17" i="3"/>
  <c r="BI18" i="3"/>
  <c r="BI19" i="3"/>
  <c r="BI20" i="3"/>
  <c r="BI21" i="3"/>
  <c r="BI22" i="3"/>
  <c r="BI23" i="3"/>
  <c r="BI24" i="3"/>
  <c r="BI25" i="3"/>
  <c r="BI26" i="3"/>
  <c r="BI27" i="3"/>
  <c r="BI28" i="3"/>
  <c r="BI29" i="3"/>
  <c r="BI30" i="3"/>
  <c r="BI31" i="3"/>
  <c r="BI32" i="3"/>
  <c r="BI33" i="3"/>
  <c r="BI34" i="3"/>
  <c r="BI35" i="3"/>
  <c r="BI36" i="3"/>
  <c r="BI37" i="3"/>
  <c r="BI38" i="3"/>
  <c r="BI39" i="3"/>
  <c r="BI40" i="3"/>
  <c r="BI41" i="3"/>
  <c r="BI42" i="3"/>
  <c r="BI43" i="3"/>
  <c r="BI44" i="3"/>
  <c r="BI45" i="3"/>
  <c r="BI46" i="3"/>
  <c r="BI47" i="3"/>
  <c r="BI48" i="3"/>
  <c r="BI11" i="3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11" i="3"/>
  <c r="BG12" i="3"/>
  <c r="BG13" i="3"/>
  <c r="BG14" i="3"/>
  <c r="BG15" i="3"/>
  <c r="BG16" i="3"/>
  <c r="BG17" i="3"/>
  <c r="BG18" i="3"/>
  <c r="BG19" i="3"/>
  <c r="BG20" i="3"/>
  <c r="BG21" i="3"/>
  <c r="BG22" i="3"/>
  <c r="BG23" i="3"/>
  <c r="BG24" i="3"/>
  <c r="BG25" i="3"/>
  <c r="BG26" i="3"/>
  <c r="BG27" i="3"/>
  <c r="BG28" i="3"/>
  <c r="BG29" i="3"/>
  <c r="BG30" i="3"/>
  <c r="BG31" i="3"/>
  <c r="BG32" i="3"/>
  <c r="BG33" i="3"/>
  <c r="BG34" i="3"/>
  <c r="BG35" i="3"/>
  <c r="BG36" i="3"/>
  <c r="BG37" i="3"/>
  <c r="BG38" i="3"/>
  <c r="BG39" i="3"/>
  <c r="BG40" i="3"/>
  <c r="BG41" i="3"/>
  <c r="BG42" i="3"/>
  <c r="BG43" i="3"/>
  <c r="BG44" i="3"/>
  <c r="BG45" i="3"/>
  <c r="BG46" i="3"/>
  <c r="BG47" i="3"/>
  <c r="BG48" i="3"/>
  <c r="BG11" i="3"/>
  <c r="BF12" i="3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11" i="3"/>
  <c r="U269" i="3"/>
  <c r="U268" i="3"/>
  <c r="T268" i="3"/>
  <c r="V271" i="3"/>
  <c r="V270" i="3"/>
  <c r="U271" i="3"/>
  <c r="U270" i="3"/>
  <c r="T271" i="3"/>
  <c r="T270" i="3"/>
  <c r="Q271" i="3"/>
  <c r="Q270" i="3"/>
  <c r="R269" i="3"/>
  <c r="R268" i="3"/>
  <c r="O269" i="3"/>
  <c r="V269" i="3"/>
  <c r="T269" i="3"/>
  <c r="Q269" i="3"/>
  <c r="N269" i="3"/>
  <c r="O268" i="3"/>
  <c r="Q268" i="3"/>
  <c r="N268" i="3"/>
  <c r="J262" i="3"/>
  <c r="K262" i="3"/>
  <c r="L262" i="3"/>
  <c r="T299" i="3"/>
  <c r="Q299" i="3"/>
  <c r="N299" i="3"/>
  <c r="G205" i="3"/>
  <c r="G200" i="3"/>
  <c r="Q203" i="3"/>
  <c r="N203" i="3"/>
  <c r="H203" i="3"/>
  <c r="M203" i="3" s="1"/>
  <c r="H202" i="3"/>
  <c r="H200" i="3" s="1"/>
  <c r="H192" i="3" s="1"/>
  <c r="H185" i="3"/>
  <c r="M185" i="3"/>
  <c r="H184" i="3"/>
  <c r="G183" i="3"/>
  <c r="H188" i="3"/>
  <c r="M188" i="3" s="1"/>
  <c r="H187" i="3"/>
  <c r="G186" i="3"/>
  <c r="G189" i="3"/>
  <c r="H191" i="3"/>
  <c r="M191" i="3"/>
  <c r="H190" i="3"/>
  <c r="N179" i="3"/>
  <c r="H179" i="3"/>
  <c r="M179" i="3"/>
  <c r="H178" i="3"/>
  <c r="G177" i="3"/>
  <c r="G164" i="3"/>
  <c r="N166" i="3"/>
  <c r="H166" i="3"/>
  <c r="H165" i="3"/>
  <c r="G161" i="3"/>
  <c r="N163" i="3"/>
  <c r="H163" i="3"/>
  <c r="M163" i="3" s="1"/>
  <c r="H162" i="3"/>
  <c r="G152" i="3"/>
  <c r="H154" i="3"/>
  <c r="M154" i="3" s="1"/>
  <c r="H153" i="3"/>
  <c r="AV155" i="3"/>
  <c r="H156" i="3"/>
  <c r="AV156" i="3"/>
  <c r="J96" i="3"/>
  <c r="K96" i="3"/>
  <c r="K105" i="3" s="1"/>
  <c r="L96" i="3"/>
  <c r="J94" i="3"/>
  <c r="K94" i="3"/>
  <c r="L94" i="3"/>
  <c r="I351" i="3"/>
  <c r="H351" i="3"/>
  <c r="M351" i="3" s="1"/>
  <c r="I350" i="3"/>
  <c r="H350" i="3"/>
  <c r="M350" i="3" s="1"/>
  <c r="I349" i="3"/>
  <c r="H349" i="3"/>
  <c r="M349" i="3" s="1"/>
  <c r="M348" i="3" s="1"/>
  <c r="L348" i="3"/>
  <c r="K348" i="3"/>
  <c r="J348" i="3"/>
  <c r="G348" i="3"/>
  <c r="T343" i="3"/>
  <c r="Q343" i="3"/>
  <c r="N343" i="3"/>
  <c r="I258" i="3"/>
  <c r="G257" i="3"/>
  <c r="G261" i="3" s="1"/>
  <c r="I151" i="3"/>
  <c r="H255" i="3"/>
  <c r="M255" i="3" s="1"/>
  <c r="H254" i="3"/>
  <c r="G253" i="3"/>
  <c r="H253" i="3" s="1"/>
  <c r="H252" i="3"/>
  <c r="M252" i="3" s="1"/>
  <c r="H251" i="3"/>
  <c r="H250" i="3"/>
  <c r="H249" i="3"/>
  <c r="M249" i="3"/>
  <c r="H248" i="3"/>
  <c r="H247" i="3"/>
  <c r="H246" i="3"/>
  <c r="M246" i="3" s="1"/>
  <c r="H245" i="3"/>
  <c r="H244" i="3"/>
  <c r="H243" i="3"/>
  <c r="M243" i="3" s="1"/>
  <c r="H242" i="3"/>
  <c r="H241" i="3"/>
  <c r="H240" i="3"/>
  <c r="M240" i="3" s="1"/>
  <c r="H239" i="3"/>
  <c r="H238" i="3"/>
  <c r="H237" i="3"/>
  <c r="M237" i="3"/>
  <c r="H236" i="3"/>
  <c r="M236" i="3"/>
  <c r="G235" i="3"/>
  <c r="H235" i="3" s="1"/>
  <c r="M235" i="3" s="1"/>
  <c r="H234" i="3"/>
  <c r="H232" i="3"/>
  <c r="M232" i="3" s="1"/>
  <c r="H231" i="3"/>
  <c r="M231" i="3" s="1"/>
  <c r="H230" i="3"/>
  <c r="M230" i="3" s="1"/>
  <c r="G229" i="3"/>
  <c r="H229" i="3" s="1"/>
  <c r="M229" i="3" s="1"/>
  <c r="H228" i="3"/>
  <c r="H227" i="3"/>
  <c r="H226" i="3"/>
  <c r="M226" i="3"/>
  <c r="H225" i="3"/>
  <c r="M225" i="3" s="1"/>
  <c r="M224" i="3" s="1"/>
  <c r="G224" i="3"/>
  <c r="H224" i="3" s="1"/>
  <c r="H223" i="3"/>
  <c r="H222" i="3"/>
  <c r="H221" i="3"/>
  <c r="M221" i="3" s="1"/>
  <c r="H220" i="3"/>
  <c r="G219" i="3"/>
  <c r="H219" i="3"/>
  <c r="H218" i="3"/>
  <c r="M218" i="3" s="1"/>
  <c r="H217" i="3"/>
  <c r="H216" i="3"/>
  <c r="H215" i="3"/>
  <c r="M215" i="3" s="1"/>
  <c r="H214" i="3"/>
  <c r="G213" i="3"/>
  <c r="H213" i="3" s="1"/>
  <c r="H212" i="3"/>
  <c r="H211" i="3"/>
  <c r="H257" i="3"/>
  <c r="H210" i="3"/>
  <c r="H209" i="3"/>
  <c r="M209" i="3" s="1"/>
  <c r="H208" i="3"/>
  <c r="G207" i="3"/>
  <c r="H207" i="3" s="1"/>
  <c r="G151" i="3"/>
  <c r="T285" i="3"/>
  <c r="Q285" i="3"/>
  <c r="N285" i="3"/>
  <c r="H148" i="3"/>
  <c r="M148" i="3" s="1"/>
  <c r="H147" i="3"/>
  <c r="M117" i="3"/>
  <c r="T199" i="3"/>
  <c r="Q199" i="3"/>
  <c r="N199" i="3"/>
  <c r="H199" i="3"/>
  <c r="M199" i="3" s="1"/>
  <c r="U198" i="3"/>
  <c r="Q198" i="3"/>
  <c r="N198" i="3"/>
  <c r="H198" i="3"/>
  <c r="H197" i="3"/>
  <c r="G196" i="3"/>
  <c r="H195" i="3"/>
  <c r="M195" i="3"/>
  <c r="H194" i="3"/>
  <c r="G193" i="3"/>
  <c r="H182" i="3"/>
  <c r="M182" i="3" s="1"/>
  <c r="H181" i="3"/>
  <c r="G180" i="3"/>
  <c r="H176" i="3"/>
  <c r="H175" i="3"/>
  <c r="G174" i="3"/>
  <c r="H173" i="3"/>
  <c r="H172" i="3"/>
  <c r="H171" i="3"/>
  <c r="G171" i="3"/>
  <c r="G170" i="3" s="1"/>
  <c r="N169" i="3"/>
  <c r="H169" i="3"/>
  <c r="M169" i="3" s="1"/>
  <c r="H168" i="3"/>
  <c r="G167" i="3"/>
  <c r="H160" i="3"/>
  <c r="M160" i="3" s="1"/>
  <c r="H159" i="3"/>
  <c r="M159" i="3" s="1"/>
  <c r="H158" i="3"/>
  <c r="M158" i="3"/>
  <c r="I157" i="3"/>
  <c r="I206" i="3"/>
  <c r="G157" i="3"/>
  <c r="G155" i="3" s="1"/>
  <c r="AV152" i="3"/>
  <c r="H146" i="3"/>
  <c r="H145" i="3"/>
  <c r="M145" i="3" s="1"/>
  <c r="H144" i="3"/>
  <c r="G143" i="3"/>
  <c r="H142" i="3"/>
  <c r="M142" i="3" s="1"/>
  <c r="H141" i="3"/>
  <c r="H140" i="3"/>
  <c r="H139" i="3"/>
  <c r="M139" i="3"/>
  <c r="H138" i="3"/>
  <c r="G137" i="3"/>
  <c r="H137" i="3"/>
  <c r="AV136" i="3"/>
  <c r="H136" i="3"/>
  <c r="M136" i="3"/>
  <c r="AV135" i="3"/>
  <c r="H135" i="3"/>
  <c r="AV134" i="3"/>
  <c r="H133" i="3"/>
  <c r="M133" i="3"/>
  <c r="H132" i="3"/>
  <c r="AV131" i="3"/>
  <c r="H131" i="3"/>
  <c r="H130" i="3"/>
  <c r="M130" i="3"/>
  <c r="H129" i="3"/>
  <c r="H128" i="3"/>
  <c r="H127" i="3"/>
  <c r="M127" i="3" s="1"/>
  <c r="H124" i="3"/>
  <c r="M124" i="3"/>
  <c r="H121" i="3"/>
  <c r="H120" i="3"/>
  <c r="M120" i="3"/>
  <c r="H119" i="3"/>
  <c r="H118" i="3"/>
  <c r="H115" i="3"/>
  <c r="H114" i="3"/>
  <c r="M114" i="3" s="1"/>
  <c r="H111" i="3"/>
  <c r="H113" i="3"/>
  <c r="M113" i="3" s="1"/>
  <c r="H112" i="3"/>
  <c r="H110" i="3"/>
  <c r="M110" i="3" s="1"/>
  <c r="U89" i="3"/>
  <c r="G95" i="3"/>
  <c r="G96" i="3"/>
  <c r="G94" i="3"/>
  <c r="I92" i="3"/>
  <c r="H92" i="3"/>
  <c r="I89" i="3"/>
  <c r="M89" i="3" s="1"/>
  <c r="G89" i="3"/>
  <c r="W89" i="3" s="1"/>
  <c r="H41" i="3"/>
  <c r="H46" i="3"/>
  <c r="H86" i="3"/>
  <c r="M86" i="3" s="1"/>
  <c r="H85" i="3"/>
  <c r="H84" i="3"/>
  <c r="H78" i="3"/>
  <c r="H77" i="3"/>
  <c r="H79" i="3"/>
  <c r="M79" i="3" s="1"/>
  <c r="H83" i="3"/>
  <c r="M83" i="3"/>
  <c r="H82" i="3"/>
  <c r="M82" i="3"/>
  <c r="H81" i="3"/>
  <c r="M81" i="3" s="1"/>
  <c r="H80" i="3"/>
  <c r="M80" i="3"/>
  <c r="H76" i="3"/>
  <c r="M76" i="3" s="1"/>
  <c r="H75" i="3"/>
  <c r="M75" i="3"/>
  <c r="H74" i="3"/>
  <c r="G73" i="3"/>
  <c r="H73" i="3"/>
  <c r="H69" i="3"/>
  <c r="H72" i="3"/>
  <c r="M72" i="3"/>
  <c r="H71" i="3"/>
  <c r="H70" i="3"/>
  <c r="H68" i="3"/>
  <c r="M68" i="3" s="1"/>
  <c r="H67" i="3"/>
  <c r="M67" i="3"/>
  <c r="H66" i="3"/>
  <c r="H64" i="3"/>
  <c r="M64" i="3"/>
  <c r="H63" i="3"/>
  <c r="M63" i="3" s="1"/>
  <c r="H61" i="3"/>
  <c r="H60" i="3"/>
  <c r="H62" i="3"/>
  <c r="M62" i="3" s="1"/>
  <c r="H59" i="3"/>
  <c r="H58" i="3"/>
  <c r="H57" i="3"/>
  <c r="G57" i="3"/>
  <c r="H56" i="3"/>
  <c r="H55" i="3"/>
  <c r="H53" i="3"/>
  <c r="M53" i="3"/>
  <c r="G51" i="3"/>
  <c r="H48" i="3"/>
  <c r="M48" i="3"/>
  <c r="H47" i="3"/>
  <c r="H43" i="3"/>
  <c r="M43" i="3"/>
  <c r="H45" i="3"/>
  <c r="M45" i="3" s="1"/>
  <c r="H44" i="3"/>
  <c r="M44" i="3" s="1"/>
  <c r="H42" i="3"/>
  <c r="G49" i="3"/>
  <c r="H40" i="3"/>
  <c r="M40" i="3" s="1"/>
  <c r="M38" i="3" s="1"/>
  <c r="H39" i="3"/>
  <c r="I38" i="3"/>
  <c r="H37" i="3"/>
  <c r="H21" i="3"/>
  <c r="H23" i="3"/>
  <c r="M23" i="3" s="1"/>
  <c r="H35" i="3"/>
  <c r="M35" i="3"/>
  <c r="H34" i="3"/>
  <c r="H32" i="3"/>
  <c r="M32" i="3"/>
  <c r="AV31" i="3"/>
  <c r="H31" i="3"/>
  <c r="H30" i="3" s="1"/>
  <c r="AV30" i="3"/>
  <c r="AV29" i="3"/>
  <c r="AV32" i="3" s="1"/>
  <c r="H29" i="3"/>
  <c r="AG28" i="3"/>
  <c r="AF28" i="3"/>
  <c r="AE28" i="3"/>
  <c r="AD28" i="3"/>
  <c r="AC28" i="3"/>
  <c r="AB28" i="3"/>
  <c r="H28" i="3"/>
  <c r="M28" i="3" s="1"/>
  <c r="AG27" i="3"/>
  <c r="AF27" i="3"/>
  <c r="AE27" i="3"/>
  <c r="AD27" i="3"/>
  <c r="AC27" i="3"/>
  <c r="AB27" i="3"/>
  <c r="H27" i="3"/>
  <c r="H26" i="3"/>
  <c r="H25" i="3"/>
  <c r="M25" i="3" s="1"/>
  <c r="H24" i="3"/>
  <c r="M24" i="3"/>
  <c r="H22" i="3"/>
  <c r="J100" i="3"/>
  <c r="K100" i="3"/>
  <c r="L100" i="3"/>
  <c r="J102" i="3"/>
  <c r="J105" i="3"/>
  <c r="K102" i="3"/>
  <c r="L102" i="3"/>
  <c r="I99" i="3"/>
  <c r="I100" i="3" s="1"/>
  <c r="I93" i="3"/>
  <c r="I96" i="3"/>
  <c r="I91" i="3"/>
  <c r="U105" i="3"/>
  <c r="T105" i="3"/>
  <c r="Q105" i="3"/>
  <c r="O105" i="3"/>
  <c r="N105" i="3"/>
  <c r="V100" i="3"/>
  <c r="V102" i="3" s="1"/>
  <c r="U100" i="3"/>
  <c r="U102" i="3"/>
  <c r="T100" i="3"/>
  <c r="T102" i="3"/>
  <c r="R100" i="3"/>
  <c r="R102" i="3" s="1"/>
  <c r="Q100" i="3"/>
  <c r="Q102" i="3"/>
  <c r="O100" i="3"/>
  <c r="O102" i="3" s="1"/>
  <c r="N100" i="3"/>
  <c r="N102" i="3"/>
  <c r="V94" i="3"/>
  <c r="V96" i="3" s="1"/>
  <c r="U94" i="3"/>
  <c r="U96" i="3" s="1"/>
  <c r="T94" i="3"/>
  <c r="T96" i="3"/>
  <c r="R94" i="3"/>
  <c r="R96" i="3"/>
  <c r="Q94" i="3"/>
  <c r="Q96" i="3" s="1"/>
  <c r="O94" i="3"/>
  <c r="O96" i="3"/>
  <c r="N94" i="3"/>
  <c r="N96" i="3" s="1"/>
  <c r="T89" i="3"/>
  <c r="Q89" i="3"/>
  <c r="O89" i="3"/>
  <c r="V87" i="3"/>
  <c r="V89" i="3"/>
  <c r="R89" i="3"/>
  <c r="U51" i="3"/>
  <c r="N51" i="3"/>
  <c r="V49" i="3"/>
  <c r="T49" i="3"/>
  <c r="T51" i="3" s="1"/>
  <c r="R49" i="3"/>
  <c r="R51" i="3" s="1"/>
  <c r="Q51" i="3"/>
  <c r="G102" i="3"/>
  <c r="G100" i="3"/>
  <c r="H99" i="3"/>
  <c r="H102" i="3"/>
  <c r="H93" i="3"/>
  <c r="H91" i="3"/>
  <c r="H95" i="3"/>
  <c r="AB279" i="3"/>
  <c r="Q325" i="3"/>
  <c r="Q326" i="3"/>
  <c r="AV13" i="3"/>
  <c r="AV281" i="3"/>
  <c r="AV12" i="3"/>
  <c r="AV280" i="3" s="1"/>
  <c r="AV11" i="3"/>
  <c r="AV294" i="3"/>
  <c r="AV297" i="3"/>
  <c r="O419" i="6"/>
  <c r="BA107" i="7"/>
  <c r="AS107" i="7"/>
  <c r="AV35" i="7"/>
  <c r="AW35" i="7"/>
  <c r="AX35" i="7"/>
  <c r="AY35" i="7"/>
  <c r="AZ35" i="7"/>
  <c r="AU35" i="7"/>
  <c r="AM35" i="7"/>
  <c r="AO35" i="7"/>
  <c r="AP35" i="7"/>
  <c r="AQ35" i="7"/>
  <c r="BA67" i="7"/>
  <c r="AS67" i="7"/>
  <c r="BA34" i="7"/>
  <c r="AH34" i="7"/>
  <c r="AH35" i="7"/>
  <c r="AI34" i="7"/>
  <c r="AI35" i="7" s="1"/>
  <c r="AJ34" i="7"/>
  <c r="AJ35" i="7"/>
  <c r="AK34" i="7"/>
  <c r="AK35" i="7"/>
  <c r="AL34" i="7"/>
  <c r="AL35" i="7" s="1"/>
  <c r="AN34" i="7"/>
  <c r="AN35" i="7" s="1"/>
  <c r="AR34" i="7"/>
  <c r="AR35" i="7" s="1"/>
  <c r="AG34" i="7"/>
  <c r="V370" i="7"/>
  <c r="R370" i="7"/>
  <c r="Q370" i="7"/>
  <c r="O370" i="7"/>
  <c r="N370" i="7"/>
  <c r="V369" i="7"/>
  <c r="T369" i="7"/>
  <c r="Q369" i="7"/>
  <c r="O369" i="7"/>
  <c r="N369" i="7"/>
  <c r="N368" i="7"/>
  <c r="N367" i="7"/>
  <c r="V363" i="7"/>
  <c r="T363" i="7"/>
  <c r="R363" i="7"/>
  <c r="Q363" i="7"/>
  <c r="O363" i="7"/>
  <c r="N363" i="7"/>
  <c r="V362" i="7"/>
  <c r="U362" i="7"/>
  <c r="T362" i="7"/>
  <c r="R362" i="7"/>
  <c r="Q362" i="7"/>
  <c r="O362" i="7"/>
  <c r="N362" i="7"/>
  <c r="T361" i="7"/>
  <c r="R361" i="7"/>
  <c r="Q361" i="7"/>
  <c r="O361" i="7"/>
  <c r="N361" i="7"/>
  <c r="V360" i="7"/>
  <c r="T360" i="7"/>
  <c r="R360" i="7"/>
  <c r="Q360" i="7"/>
  <c r="O360" i="7"/>
  <c r="N360" i="7"/>
  <c r="G346" i="7"/>
  <c r="H346" i="7"/>
  <c r="H345" i="7"/>
  <c r="G328" i="7"/>
  <c r="G327" i="7"/>
  <c r="G326" i="7"/>
  <c r="H325" i="7"/>
  <c r="H324" i="7"/>
  <c r="H323" i="7"/>
  <c r="H327" i="7" s="1"/>
  <c r="H322" i="7"/>
  <c r="L315" i="7"/>
  <c r="L319" i="7"/>
  <c r="K315" i="7"/>
  <c r="K319" i="7"/>
  <c r="J315" i="7"/>
  <c r="J319" i="7" s="1"/>
  <c r="G314" i="7"/>
  <c r="G318" i="7"/>
  <c r="H312" i="7"/>
  <c r="M312" i="7"/>
  <c r="H311" i="7"/>
  <c r="G310" i="7"/>
  <c r="H310" i="7"/>
  <c r="H309" i="7"/>
  <c r="M309" i="7" s="1"/>
  <c r="H308" i="7"/>
  <c r="G307" i="7"/>
  <c r="H307" i="7"/>
  <c r="H306" i="7"/>
  <c r="M306" i="7"/>
  <c r="H305" i="7"/>
  <c r="G304" i="7"/>
  <c r="H304" i="7"/>
  <c r="H303" i="7"/>
  <c r="M303" i="7" s="1"/>
  <c r="H302" i="7"/>
  <c r="G301" i="7"/>
  <c r="H301" i="7" s="1"/>
  <c r="H299" i="7"/>
  <c r="M299" i="7" s="1"/>
  <c r="H298" i="7"/>
  <c r="G297" i="7"/>
  <c r="H297" i="7" s="1"/>
  <c r="H296" i="7"/>
  <c r="M296" i="7" s="1"/>
  <c r="H295" i="7"/>
  <c r="G294" i="7"/>
  <c r="H294" i="7" s="1"/>
  <c r="H293" i="7"/>
  <c r="M293" i="7"/>
  <c r="H292" i="7"/>
  <c r="G291" i="7"/>
  <c r="H291" i="7"/>
  <c r="H290" i="7"/>
  <c r="M290" i="7"/>
  <c r="H289" i="7"/>
  <c r="AN288" i="7"/>
  <c r="AM288" i="7"/>
  <c r="AM291" i="7" s="1"/>
  <c r="AL288" i="7"/>
  <c r="AL291" i="7" s="1"/>
  <c r="AK288" i="7"/>
  <c r="AK291" i="7" s="1"/>
  <c r="AJ288" i="7"/>
  <c r="AJ291" i="7"/>
  <c r="AI288" i="7"/>
  <c r="AI291" i="7" s="1"/>
  <c r="AH288" i="7"/>
  <c r="AH291" i="7"/>
  <c r="AG288" i="7"/>
  <c r="AG291" i="7"/>
  <c r="AF288" i="7"/>
  <c r="AF291" i="7" s="1"/>
  <c r="AE288" i="7"/>
  <c r="AE291" i="7" s="1"/>
  <c r="AD288" i="7"/>
  <c r="AD291" i="7" s="1"/>
  <c r="AC288" i="7"/>
  <c r="AC291" i="7" s="1"/>
  <c r="G288" i="7"/>
  <c r="H288" i="7"/>
  <c r="H286" i="7"/>
  <c r="M286" i="7" s="1"/>
  <c r="H285" i="7"/>
  <c r="M285" i="7"/>
  <c r="G284" i="7"/>
  <c r="H283" i="7"/>
  <c r="H281" i="7"/>
  <c r="M281" i="7" s="1"/>
  <c r="H280" i="7"/>
  <c r="G279" i="7"/>
  <c r="H279" i="7"/>
  <c r="H278" i="7"/>
  <c r="M278" i="7"/>
  <c r="H277" i="7"/>
  <c r="M277" i="7" s="1"/>
  <c r="H276" i="7"/>
  <c r="G275" i="7"/>
  <c r="H275" i="7" s="1"/>
  <c r="H274" i="7"/>
  <c r="M274" i="7"/>
  <c r="H273" i="7"/>
  <c r="M273" i="7"/>
  <c r="H272" i="7"/>
  <c r="M272" i="7" s="1"/>
  <c r="G271" i="7"/>
  <c r="H270" i="7"/>
  <c r="H268" i="7"/>
  <c r="M268" i="7" s="1"/>
  <c r="H267" i="7"/>
  <c r="M267" i="7" s="1"/>
  <c r="M266" i="7" s="1"/>
  <c r="G266" i="7"/>
  <c r="H265" i="7"/>
  <c r="H263" i="7"/>
  <c r="M263" i="7"/>
  <c r="H262" i="7"/>
  <c r="M262" i="7" s="1"/>
  <c r="H261" i="7"/>
  <c r="M261" i="7" s="1"/>
  <c r="I260" i="7"/>
  <c r="G260" i="7"/>
  <c r="H259" i="7"/>
  <c r="H257" i="7"/>
  <c r="M257" i="7" s="1"/>
  <c r="H256" i="7"/>
  <c r="G255" i="7"/>
  <c r="H255" i="7" s="1"/>
  <c r="H254" i="7"/>
  <c r="M254" i="7"/>
  <c r="H253" i="7"/>
  <c r="M253" i="7"/>
  <c r="I252" i="7"/>
  <c r="I315" i="7" s="1"/>
  <c r="G252" i="7"/>
  <c r="H251" i="7"/>
  <c r="H249" i="7"/>
  <c r="M249" i="7"/>
  <c r="H248" i="7"/>
  <c r="G247" i="7"/>
  <c r="H247" i="7" s="1"/>
  <c r="H246" i="7"/>
  <c r="M246" i="7" s="1"/>
  <c r="H245" i="7"/>
  <c r="AH244" i="7"/>
  <c r="AG244" i="7"/>
  <c r="G244" i="7"/>
  <c r="H244" i="7"/>
  <c r="L241" i="7"/>
  <c r="K241" i="7"/>
  <c r="J241" i="7"/>
  <c r="J341" i="7" s="1"/>
  <c r="G237" i="7"/>
  <c r="W237" i="7" s="1"/>
  <c r="H235" i="7"/>
  <c r="M235" i="7" s="1"/>
  <c r="H234" i="7"/>
  <c r="G233" i="7"/>
  <c r="H232" i="7"/>
  <c r="M232" i="7" s="1"/>
  <c r="H231" i="7"/>
  <c r="G230" i="7"/>
  <c r="H229" i="7"/>
  <c r="M229" i="7" s="1"/>
  <c r="H227" i="7"/>
  <c r="M227" i="7"/>
  <c r="H226" i="7"/>
  <c r="G225" i="7"/>
  <c r="H224" i="7"/>
  <c r="H223" i="7"/>
  <c r="M223" i="7"/>
  <c r="H222" i="7"/>
  <c r="G221" i="7"/>
  <c r="G220" i="7" s="1"/>
  <c r="H218" i="7"/>
  <c r="M218" i="7" s="1"/>
  <c r="H217" i="7"/>
  <c r="M217" i="7"/>
  <c r="G216" i="7"/>
  <c r="G238" i="7" s="1"/>
  <c r="W238" i="7" s="1"/>
  <c r="AN215" i="7"/>
  <c r="AM215" i="7"/>
  <c r="AL215" i="7"/>
  <c r="AK215" i="7"/>
  <c r="AJ215" i="7"/>
  <c r="AI215" i="7"/>
  <c r="AH215" i="7"/>
  <c r="AG215" i="7"/>
  <c r="AF215" i="7"/>
  <c r="AE215" i="7"/>
  <c r="AD215" i="7"/>
  <c r="AC215" i="7"/>
  <c r="AB215" i="7"/>
  <c r="AA215" i="7"/>
  <c r="Z215" i="7"/>
  <c r="H215" i="7"/>
  <c r="M215" i="7"/>
  <c r="H214" i="7"/>
  <c r="H213" i="7"/>
  <c r="G213" i="7"/>
  <c r="T210" i="7"/>
  <c r="Q210" i="7"/>
  <c r="N210" i="7"/>
  <c r="H210" i="7"/>
  <c r="M210" i="7" s="1"/>
  <c r="U209" i="7"/>
  <c r="Q209" i="7"/>
  <c r="N209" i="7"/>
  <c r="H209" i="7"/>
  <c r="M209" i="7"/>
  <c r="H208" i="7"/>
  <c r="G207" i="7"/>
  <c r="H206" i="7"/>
  <c r="M206" i="7" s="1"/>
  <c r="H205" i="7"/>
  <c r="M205" i="7" s="1"/>
  <c r="H204" i="7"/>
  <c r="G203" i="7"/>
  <c r="H202" i="7"/>
  <c r="M202" i="7" s="1"/>
  <c r="H201" i="7"/>
  <c r="G200" i="7"/>
  <c r="H200" i="7"/>
  <c r="Q198" i="7"/>
  <c r="N198" i="7"/>
  <c r="H198" i="7"/>
  <c r="M198" i="7"/>
  <c r="H197" i="7"/>
  <c r="N196" i="7"/>
  <c r="H196" i="7"/>
  <c r="M196" i="7" s="1"/>
  <c r="H195" i="7"/>
  <c r="G194" i="7"/>
  <c r="Q193" i="7"/>
  <c r="N193" i="7"/>
  <c r="I193" i="7"/>
  <c r="H193" i="7"/>
  <c r="M193" i="7" s="1"/>
  <c r="Q192" i="7"/>
  <c r="N192" i="7"/>
  <c r="H192" i="7"/>
  <c r="M192" i="7"/>
  <c r="H191" i="7"/>
  <c r="G190" i="7"/>
  <c r="I189" i="7"/>
  <c r="M189" i="7"/>
  <c r="H189" i="7"/>
  <c r="H188" i="7"/>
  <c r="H187" i="7" s="1"/>
  <c r="G187" i="7"/>
  <c r="I185" i="7"/>
  <c r="M185" i="7"/>
  <c r="H185" i="7"/>
  <c r="H184" i="7"/>
  <c r="G183" i="7"/>
  <c r="H181" i="7"/>
  <c r="M181" i="7"/>
  <c r="H180" i="7"/>
  <c r="M180" i="7" s="1"/>
  <c r="H179" i="7"/>
  <c r="M179" i="7"/>
  <c r="M178" i="7" s="1"/>
  <c r="M238" i="7" s="1"/>
  <c r="I178" i="7"/>
  <c r="I238" i="7" s="1"/>
  <c r="H178" i="7"/>
  <c r="H177" i="7"/>
  <c r="G176" i="7"/>
  <c r="G236" i="7" s="1"/>
  <c r="T175" i="7"/>
  <c r="R175" i="7"/>
  <c r="Q175" i="7"/>
  <c r="O175" i="7"/>
  <c r="N175" i="7"/>
  <c r="H175" i="7"/>
  <c r="I172" i="7"/>
  <c r="G171" i="7"/>
  <c r="X169" i="7" s="1"/>
  <c r="H168" i="7"/>
  <c r="M168" i="7"/>
  <c r="H166" i="7"/>
  <c r="M166" i="7"/>
  <c r="H165" i="7"/>
  <c r="M165" i="7" s="1"/>
  <c r="AN164" i="7"/>
  <c r="AM164" i="7"/>
  <c r="AL164" i="7"/>
  <c r="AK164" i="7"/>
  <c r="AJ164" i="7"/>
  <c r="AI164" i="7"/>
  <c r="AH164" i="7"/>
  <c r="AG164" i="7"/>
  <c r="AF164" i="7"/>
  <c r="AE164" i="7"/>
  <c r="AD164" i="7"/>
  <c r="AC164" i="7"/>
  <c r="AB164" i="7"/>
  <c r="AA164" i="7"/>
  <c r="Z164" i="7"/>
  <c r="H163" i="7"/>
  <c r="M163" i="7"/>
  <c r="H162" i="7"/>
  <c r="G161" i="7"/>
  <c r="H161" i="7" s="1"/>
  <c r="H157" i="7"/>
  <c r="M157" i="7" s="1"/>
  <c r="H156" i="7"/>
  <c r="G155" i="7"/>
  <c r="H155" i="7"/>
  <c r="H154" i="7"/>
  <c r="M154" i="7"/>
  <c r="H153" i="7"/>
  <c r="G152" i="7"/>
  <c r="H152" i="7"/>
  <c r="H150" i="7"/>
  <c r="M150" i="7" s="1"/>
  <c r="H149" i="7"/>
  <c r="G148" i="7"/>
  <c r="H148" i="7"/>
  <c r="H147" i="7"/>
  <c r="M147" i="7"/>
  <c r="H146" i="7"/>
  <c r="G145" i="7"/>
  <c r="G144" i="7"/>
  <c r="H144" i="7"/>
  <c r="H143" i="7"/>
  <c r="M143" i="7"/>
  <c r="H142" i="7"/>
  <c r="H141" i="7"/>
  <c r="H140" i="7"/>
  <c r="M140" i="7" s="1"/>
  <c r="H137" i="7"/>
  <c r="M137" i="7"/>
  <c r="G135" i="7"/>
  <c r="H135" i="7"/>
  <c r="H134" i="7"/>
  <c r="H132" i="7"/>
  <c r="M132" i="7" s="1"/>
  <c r="H131" i="7"/>
  <c r="G130" i="7"/>
  <c r="H130" i="7"/>
  <c r="H129" i="7"/>
  <c r="M129" i="7"/>
  <c r="H128" i="7"/>
  <c r="G127" i="7"/>
  <c r="G170" i="7"/>
  <c r="G121" i="7"/>
  <c r="W121" i="7" s="1"/>
  <c r="H119" i="7"/>
  <c r="M119" i="7" s="1"/>
  <c r="H118" i="7"/>
  <c r="M118" i="7" s="1"/>
  <c r="H117" i="7"/>
  <c r="G116" i="7"/>
  <c r="H116" i="7"/>
  <c r="H115" i="7"/>
  <c r="H114" i="7"/>
  <c r="M114" i="7"/>
  <c r="H113" i="7"/>
  <c r="M113" i="7"/>
  <c r="H112" i="7"/>
  <c r="M112" i="7" s="1"/>
  <c r="I111" i="7"/>
  <c r="I122" i="7" s="1"/>
  <c r="G111" i="7"/>
  <c r="H111" i="7" s="1"/>
  <c r="M111" i="7" s="1"/>
  <c r="H110" i="7"/>
  <c r="H108" i="7"/>
  <c r="M108" i="7"/>
  <c r="H107" i="7"/>
  <c r="M107" i="7" s="1"/>
  <c r="H106" i="7"/>
  <c r="G105" i="7"/>
  <c r="G101" i="7"/>
  <c r="G100" i="7"/>
  <c r="H99" i="7"/>
  <c r="H101" i="7" s="1"/>
  <c r="W94" i="7"/>
  <c r="G94" i="7"/>
  <c r="G240" i="7"/>
  <c r="W240" i="7" s="1"/>
  <c r="H92" i="7"/>
  <c r="H91" i="7"/>
  <c r="M91" i="7" s="1"/>
  <c r="H88" i="7"/>
  <c r="M88" i="7"/>
  <c r="H87" i="7"/>
  <c r="H85" i="7"/>
  <c r="M85" i="7"/>
  <c r="H84" i="7"/>
  <c r="M84" i="7"/>
  <c r="M83" i="7" s="1"/>
  <c r="I83" i="7"/>
  <c r="I95" i="7" s="1"/>
  <c r="G83" i="7"/>
  <c r="H82" i="7"/>
  <c r="H80" i="7"/>
  <c r="M80" i="7"/>
  <c r="H79" i="7"/>
  <c r="M79" i="7" s="1"/>
  <c r="H78" i="7"/>
  <c r="G77" i="7"/>
  <c r="H76" i="7"/>
  <c r="M76" i="7"/>
  <c r="H75" i="7"/>
  <c r="G74" i="7"/>
  <c r="G71" i="7"/>
  <c r="H73" i="7"/>
  <c r="H72" i="7"/>
  <c r="H70" i="7"/>
  <c r="M70" i="7"/>
  <c r="H67" i="7"/>
  <c r="M67" i="7" s="1"/>
  <c r="H66" i="7"/>
  <c r="H94" i="7"/>
  <c r="G65" i="7"/>
  <c r="J61" i="7"/>
  <c r="G57" i="7"/>
  <c r="H55" i="7"/>
  <c r="M55" i="7"/>
  <c r="H54" i="7"/>
  <c r="G53" i="7"/>
  <c r="H52" i="7"/>
  <c r="M52" i="7"/>
  <c r="H51" i="7"/>
  <c r="M51" i="7" s="1"/>
  <c r="M50" i="7" s="1"/>
  <c r="I50" i="7"/>
  <c r="H49" i="7"/>
  <c r="G48" i="7"/>
  <c r="H47" i="7"/>
  <c r="M47" i="7" s="1"/>
  <c r="H46" i="7"/>
  <c r="G45" i="7"/>
  <c r="H45" i="7" s="1"/>
  <c r="H44" i="7"/>
  <c r="H43" i="7"/>
  <c r="H42" i="7"/>
  <c r="G41" i="7"/>
  <c r="H40" i="7"/>
  <c r="H39" i="7"/>
  <c r="H38" i="7" s="1"/>
  <c r="H37" i="7"/>
  <c r="M37" i="7" s="1"/>
  <c r="H36" i="7"/>
  <c r="G35" i="7"/>
  <c r="H34" i="7"/>
  <c r="M34" i="7" s="1"/>
  <c r="M32" i="7" s="1"/>
  <c r="H33" i="7"/>
  <c r="M33" i="7" s="1"/>
  <c r="I32" i="7"/>
  <c r="G32" i="7"/>
  <c r="G30" i="7" s="1"/>
  <c r="H31" i="7"/>
  <c r="H29" i="7"/>
  <c r="M29" i="7" s="1"/>
  <c r="H28" i="7"/>
  <c r="G27" i="7"/>
  <c r="H26" i="7"/>
  <c r="O24" i="7"/>
  <c r="L24" i="7"/>
  <c r="L61" i="7" s="1"/>
  <c r="L341" i="7" s="1"/>
  <c r="K24" i="7"/>
  <c r="K61" i="7" s="1"/>
  <c r="K341" i="7" s="1"/>
  <c r="G24" i="7"/>
  <c r="G23" i="7"/>
  <c r="G349" i="7" s="1"/>
  <c r="H349" i="7" s="1"/>
  <c r="T22" i="7"/>
  <c r="T24" i="7"/>
  <c r="R22" i="7"/>
  <c r="R24" i="7" s="1"/>
  <c r="Q22" i="7"/>
  <c r="Q24" i="7"/>
  <c r="M22" i="7"/>
  <c r="M331" i="7"/>
  <c r="L22" i="7"/>
  <c r="L331" i="7" s="1"/>
  <c r="K22" i="7"/>
  <c r="K331" i="7"/>
  <c r="J22" i="7"/>
  <c r="J331" i="7"/>
  <c r="I22" i="7"/>
  <c r="I331" i="7" s="1"/>
  <c r="H21" i="7"/>
  <c r="H20" i="7"/>
  <c r="I19" i="7"/>
  <c r="H19" i="7"/>
  <c r="M19" i="7"/>
  <c r="H18" i="7"/>
  <c r="G17" i="7"/>
  <c r="H16" i="7"/>
  <c r="H15" i="7"/>
  <c r="H14" i="7"/>
  <c r="H13" i="7"/>
  <c r="H12" i="7"/>
  <c r="G11" i="7"/>
  <c r="H20" i="3"/>
  <c r="N326" i="3"/>
  <c r="Y440" i="6"/>
  <c r="Z440" i="6"/>
  <c r="AA440" i="6"/>
  <c r="AB440" i="6"/>
  <c r="AC440" i="6"/>
  <c r="AD440" i="6"/>
  <c r="X440" i="6"/>
  <c r="S440" i="6"/>
  <c r="T440" i="6"/>
  <c r="U440" i="6"/>
  <c r="V440" i="6"/>
  <c r="W440" i="6"/>
  <c r="R440" i="6"/>
  <c r="D440" i="6"/>
  <c r="E440" i="6"/>
  <c r="F440" i="6"/>
  <c r="G440" i="6"/>
  <c r="H440" i="6"/>
  <c r="I440" i="6"/>
  <c r="J440" i="6"/>
  <c r="K440" i="6"/>
  <c r="L440" i="6"/>
  <c r="M440" i="6"/>
  <c r="N440" i="6"/>
  <c r="C440" i="6"/>
  <c r="Y438" i="6"/>
  <c r="Z438" i="6"/>
  <c r="AA438" i="6"/>
  <c r="AB438" i="6"/>
  <c r="AC438" i="6"/>
  <c r="AD438" i="6"/>
  <c r="S438" i="6"/>
  <c r="T438" i="6"/>
  <c r="U438" i="6"/>
  <c r="V438" i="6"/>
  <c r="W438" i="6"/>
  <c r="X438" i="6"/>
  <c r="R438" i="6"/>
  <c r="D438" i="6"/>
  <c r="E438" i="6"/>
  <c r="F438" i="6"/>
  <c r="G438" i="6"/>
  <c r="O438" i="6" s="1"/>
  <c r="H438" i="6"/>
  <c r="I438" i="6"/>
  <c r="J438" i="6"/>
  <c r="K438" i="6"/>
  <c r="L438" i="6"/>
  <c r="P438" i="6" s="1"/>
  <c r="M438" i="6"/>
  <c r="N438" i="6"/>
  <c r="C438" i="6"/>
  <c r="S436" i="6"/>
  <c r="T436" i="6"/>
  <c r="U436" i="6"/>
  <c r="V436" i="6"/>
  <c r="W436" i="6"/>
  <c r="X436" i="6"/>
  <c r="Y436" i="6"/>
  <c r="Z436" i="6"/>
  <c r="AA436" i="6"/>
  <c r="AB436" i="6"/>
  <c r="AC436" i="6"/>
  <c r="AD436" i="6"/>
  <c r="AE436" i="6"/>
  <c r="AF436" i="6"/>
  <c r="AG436" i="6"/>
  <c r="AH436" i="6"/>
  <c r="AI436" i="6"/>
  <c r="AJ436" i="6"/>
  <c r="R436" i="6"/>
  <c r="I436" i="6"/>
  <c r="J436" i="6"/>
  <c r="K436" i="6"/>
  <c r="L436" i="6"/>
  <c r="M436" i="6"/>
  <c r="N436" i="6"/>
  <c r="D436" i="6"/>
  <c r="E436" i="6"/>
  <c r="F436" i="6"/>
  <c r="P436" i="6" s="1"/>
  <c r="G436" i="6"/>
  <c r="H436" i="6"/>
  <c r="C436" i="6"/>
  <c r="B434" i="6"/>
  <c r="B435" i="6"/>
  <c r="B436" i="6"/>
  <c r="B437" i="6"/>
  <c r="B438" i="6"/>
  <c r="B439" i="6"/>
  <c r="B440" i="6"/>
  <c r="B441" i="6"/>
  <c r="P433" i="6"/>
  <c r="O433" i="6"/>
  <c r="P431" i="6"/>
  <c r="O431" i="6"/>
  <c r="P428" i="6"/>
  <c r="O428" i="6"/>
  <c r="B433" i="6"/>
  <c r="B429" i="6"/>
  <c r="B430" i="6"/>
  <c r="B431" i="6"/>
  <c r="B432" i="6"/>
  <c r="B426" i="6"/>
  <c r="B427" i="6"/>
  <c r="B428" i="6"/>
  <c r="P425" i="6"/>
  <c r="O425" i="6"/>
  <c r="B424" i="6"/>
  <c r="B425" i="6"/>
  <c r="P423" i="6"/>
  <c r="O423" i="6"/>
  <c r="B422" i="6"/>
  <c r="B423" i="6"/>
  <c r="B421" i="6"/>
  <c r="P419" i="6"/>
  <c r="P418" i="6"/>
  <c r="O418" i="6"/>
  <c r="B417" i="6"/>
  <c r="G407" i="6"/>
  <c r="H407" i="6"/>
  <c r="I407" i="6"/>
  <c r="J407" i="6"/>
  <c r="K407" i="6"/>
  <c r="L407" i="6"/>
  <c r="M407" i="6"/>
  <c r="N407" i="6"/>
  <c r="D407" i="6"/>
  <c r="E407" i="6"/>
  <c r="F407" i="6"/>
  <c r="C407" i="6"/>
  <c r="G405" i="6"/>
  <c r="H405" i="6"/>
  <c r="I405" i="6"/>
  <c r="J405" i="6"/>
  <c r="K405" i="6"/>
  <c r="L405" i="6"/>
  <c r="M405" i="6"/>
  <c r="N405" i="6"/>
  <c r="D405" i="6"/>
  <c r="E405" i="6"/>
  <c r="F405" i="6"/>
  <c r="C405" i="6"/>
  <c r="D403" i="6"/>
  <c r="E403" i="6"/>
  <c r="F403" i="6"/>
  <c r="G403" i="6"/>
  <c r="H403" i="6"/>
  <c r="I403" i="6"/>
  <c r="J403" i="6"/>
  <c r="K403" i="6"/>
  <c r="L403" i="6"/>
  <c r="M403" i="6"/>
  <c r="N403" i="6"/>
  <c r="C403" i="6"/>
  <c r="O400" i="6"/>
  <c r="O398" i="6"/>
  <c r="O395" i="6"/>
  <c r="O392" i="6"/>
  <c r="O390" i="6"/>
  <c r="O386" i="6"/>
  <c r="E297" i="6"/>
  <c r="D297" i="6"/>
  <c r="C297" i="6"/>
  <c r="E280" i="6"/>
  <c r="E277" i="6"/>
  <c r="E273" i="6"/>
  <c r="E267" i="6"/>
  <c r="E263" i="6"/>
  <c r="E259" i="6"/>
  <c r="E260" i="6"/>
  <c r="E261" i="6"/>
  <c r="E262" i="6"/>
  <c r="E252" i="6"/>
  <c r="E253" i="6"/>
  <c r="E254" i="6"/>
  <c r="E255" i="6"/>
  <c r="E256" i="6"/>
  <c r="E257" i="6"/>
  <c r="E258" i="6"/>
  <c r="E246" i="6"/>
  <c r="E247" i="6"/>
  <c r="E248" i="6"/>
  <c r="E249" i="6"/>
  <c r="E250" i="6"/>
  <c r="E251" i="6"/>
  <c r="E245" i="6"/>
  <c r="E242" i="6"/>
  <c r="D284" i="6"/>
  <c r="C284" i="6"/>
  <c r="O360" i="6"/>
  <c r="G371" i="3"/>
  <c r="H201" i="3"/>
  <c r="D371" i="3"/>
  <c r="E371" i="3"/>
  <c r="F371" i="3"/>
  <c r="H371" i="3"/>
  <c r="I371" i="3"/>
  <c r="J371" i="3"/>
  <c r="K371" i="3"/>
  <c r="L371" i="3"/>
  <c r="M371" i="3"/>
  <c r="N371" i="3"/>
  <c r="O371" i="3"/>
  <c r="P371" i="3"/>
  <c r="Q371" i="3"/>
  <c r="C371" i="3"/>
  <c r="M368" i="3"/>
  <c r="Q368" i="3"/>
  <c r="D368" i="3"/>
  <c r="E368" i="3"/>
  <c r="F368" i="3"/>
  <c r="G368" i="3"/>
  <c r="H368" i="3"/>
  <c r="I368" i="3"/>
  <c r="J368" i="3"/>
  <c r="K368" i="3"/>
  <c r="L368" i="3"/>
  <c r="N368" i="3"/>
  <c r="O368" i="3"/>
  <c r="P368" i="3"/>
  <c r="C368" i="3"/>
  <c r="AB94" i="6"/>
  <c r="AC94" i="6"/>
  <c r="AD94" i="6"/>
  <c r="AE94" i="6"/>
  <c r="AF94" i="6"/>
  <c r="AG94" i="6"/>
  <c r="AH94" i="6"/>
  <c r="Y94" i="6"/>
  <c r="Z94" i="6"/>
  <c r="AA94" i="6"/>
  <c r="X94" i="6"/>
  <c r="V363" i="6"/>
  <c r="T363" i="6"/>
  <c r="R363" i="6"/>
  <c r="Q363" i="6"/>
  <c r="P363" i="6"/>
  <c r="O363" i="6"/>
  <c r="N363" i="6"/>
  <c r="V356" i="6"/>
  <c r="U356" i="6"/>
  <c r="T356" i="6"/>
  <c r="S356" i="6"/>
  <c r="R356" i="6"/>
  <c r="Q356" i="6"/>
  <c r="P356" i="6"/>
  <c r="O356" i="6"/>
  <c r="N356" i="6"/>
  <c r="V355" i="6"/>
  <c r="U355" i="6"/>
  <c r="T355" i="6"/>
  <c r="S355" i="6"/>
  <c r="R355" i="6"/>
  <c r="Q355" i="6"/>
  <c r="P355" i="6"/>
  <c r="O355" i="6"/>
  <c r="N355" i="6"/>
  <c r="V354" i="6"/>
  <c r="U354" i="6"/>
  <c r="T354" i="6"/>
  <c r="S354" i="6"/>
  <c r="R354" i="6"/>
  <c r="Q354" i="6"/>
  <c r="P354" i="6"/>
  <c r="O354" i="6"/>
  <c r="N354" i="6"/>
  <c r="V353" i="6"/>
  <c r="U353" i="6"/>
  <c r="T353" i="6"/>
  <c r="S353" i="6"/>
  <c r="R353" i="6"/>
  <c r="Q353" i="6"/>
  <c r="P353" i="6"/>
  <c r="O353" i="6"/>
  <c r="N353" i="6"/>
  <c r="G339" i="6"/>
  <c r="H339" i="6" s="1"/>
  <c r="H338" i="6"/>
  <c r="G331" i="6"/>
  <c r="H330" i="6"/>
  <c r="G322" i="6"/>
  <c r="L313" i="6"/>
  <c r="L317" i="6" s="1"/>
  <c r="K313" i="6"/>
  <c r="K317" i="6"/>
  <c r="J313" i="6"/>
  <c r="J317" i="6"/>
  <c r="G313" i="6"/>
  <c r="G317" i="6" s="1"/>
  <c r="H317" i="6" s="1"/>
  <c r="G312" i="6"/>
  <c r="G316" i="6" s="1"/>
  <c r="H310" i="6"/>
  <c r="M310" i="6" s="1"/>
  <c r="H309" i="6"/>
  <c r="H308" i="6"/>
  <c r="H307" i="6"/>
  <c r="M307" i="6" s="1"/>
  <c r="H306" i="6"/>
  <c r="H305" i="6"/>
  <c r="H304" i="6"/>
  <c r="M304" i="6" s="1"/>
  <c r="H303" i="6"/>
  <c r="H302" i="6"/>
  <c r="H301" i="6"/>
  <c r="M301" i="6" s="1"/>
  <c r="H300" i="6"/>
  <c r="H299" i="6"/>
  <c r="H297" i="6"/>
  <c r="M297" i="6" s="1"/>
  <c r="H296" i="6"/>
  <c r="H295" i="6"/>
  <c r="H294" i="6"/>
  <c r="M294" i="6" s="1"/>
  <c r="H293" i="6"/>
  <c r="H292" i="6"/>
  <c r="H291" i="6"/>
  <c r="M291" i="6" s="1"/>
  <c r="H290" i="6"/>
  <c r="H289" i="6"/>
  <c r="H288" i="6"/>
  <c r="M288" i="6"/>
  <c r="H287" i="6"/>
  <c r="H286" i="6"/>
  <c r="H284" i="6"/>
  <c r="M284" i="6" s="1"/>
  <c r="H283" i="6"/>
  <c r="M283" i="6"/>
  <c r="H282" i="6"/>
  <c r="M282" i="6" s="1"/>
  <c r="H281" i="6"/>
  <c r="H280" i="6"/>
  <c r="H279" i="6"/>
  <c r="M279" i="6" s="1"/>
  <c r="H278" i="6"/>
  <c r="H277" i="6"/>
  <c r="H276" i="6"/>
  <c r="M276" i="6" s="1"/>
  <c r="H275" i="6"/>
  <c r="M275" i="6" s="1"/>
  <c r="H274" i="6"/>
  <c r="G273" i="6"/>
  <c r="G311" i="6" s="1"/>
  <c r="G315" i="6" s="1"/>
  <c r="H272" i="6"/>
  <c r="M272" i="6" s="1"/>
  <c r="H271" i="6"/>
  <c r="M271" i="6"/>
  <c r="H270" i="6"/>
  <c r="M270" i="6" s="1"/>
  <c r="H269" i="6"/>
  <c r="M269" i="6" s="1"/>
  <c r="H268" i="6"/>
  <c r="H267" i="6"/>
  <c r="H266" i="6"/>
  <c r="M266" i="6" s="1"/>
  <c r="H265" i="6"/>
  <c r="M265" i="6" s="1"/>
  <c r="H264" i="6"/>
  <c r="H263" i="6"/>
  <c r="H262" i="6"/>
  <c r="H261" i="6"/>
  <c r="M261" i="6"/>
  <c r="H260" i="6"/>
  <c r="M260" i="6" s="1"/>
  <c r="H259" i="6"/>
  <c r="M259" i="6"/>
  <c r="I258" i="6"/>
  <c r="I313" i="6"/>
  <c r="I317" i="6" s="1"/>
  <c r="H258" i="6"/>
  <c r="H257" i="6"/>
  <c r="H256" i="6"/>
  <c r="H255" i="6"/>
  <c r="M255" i="6" s="1"/>
  <c r="H254" i="6"/>
  <c r="H253" i="6"/>
  <c r="H252" i="6"/>
  <c r="M252" i="6"/>
  <c r="H251" i="6"/>
  <c r="M251" i="6" s="1"/>
  <c r="I250" i="6"/>
  <c r="H250" i="6"/>
  <c r="M250" i="6" s="1"/>
  <c r="H249" i="6"/>
  <c r="H248" i="6"/>
  <c r="H247" i="6"/>
  <c r="M247" i="6" s="1"/>
  <c r="H246" i="6"/>
  <c r="H245" i="6"/>
  <c r="H244" i="6"/>
  <c r="M244" i="6"/>
  <c r="H243" i="6"/>
  <c r="H242" i="6"/>
  <c r="L239" i="6"/>
  <c r="K239" i="6"/>
  <c r="J239" i="6"/>
  <c r="G235" i="6"/>
  <c r="H233" i="6"/>
  <c r="M233" i="6" s="1"/>
  <c r="H232" i="6"/>
  <c r="H231" i="6" s="1"/>
  <c r="G231" i="6"/>
  <c r="H230" i="6"/>
  <c r="H229" i="6"/>
  <c r="G228" i="6"/>
  <c r="H227" i="6"/>
  <c r="M227" i="6"/>
  <c r="H225" i="6"/>
  <c r="M225" i="6" s="1"/>
  <c r="H224" i="6"/>
  <c r="G223" i="6"/>
  <c r="H222" i="6"/>
  <c r="M222" i="6"/>
  <c r="H221" i="6"/>
  <c r="H219" i="6"/>
  <c r="H218" i="6" s="1"/>
  <c r="H220" i="6"/>
  <c r="G219" i="6"/>
  <c r="G218" i="6"/>
  <c r="H216" i="6"/>
  <c r="H215" i="6"/>
  <c r="H214" i="6" s="1"/>
  <c r="G214" i="6"/>
  <c r="G236" i="6"/>
  <c r="H213" i="6"/>
  <c r="M213" i="6"/>
  <c r="H212" i="6"/>
  <c r="H211" i="6" s="1"/>
  <c r="G211" i="6"/>
  <c r="T208" i="6"/>
  <c r="Q208" i="6"/>
  <c r="N208" i="6"/>
  <c r="H208" i="6"/>
  <c r="M208" i="6" s="1"/>
  <c r="U207" i="6"/>
  <c r="Q207" i="6"/>
  <c r="N207" i="6"/>
  <c r="H207" i="6"/>
  <c r="M207" i="6"/>
  <c r="H206" i="6"/>
  <c r="H205" i="6" s="1"/>
  <c r="G205" i="6"/>
  <c r="H204" i="6"/>
  <c r="M204" i="6" s="1"/>
  <c r="H203" i="6"/>
  <c r="M203" i="6" s="1"/>
  <c r="H202" i="6"/>
  <c r="G201" i="6"/>
  <c r="G198" i="6" s="1"/>
  <c r="G197" i="6" s="1"/>
  <c r="H200" i="6"/>
  <c r="M200" i="6" s="1"/>
  <c r="H199" i="6"/>
  <c r="Q196" i="6"/>
  <c r="N196" i="6"/>
  <c r="H196" i="6"/>
  <c r="M196" i="6"/>
  <c r="H195" i="6"/>
  <c r="N194" i="6"/>
  <c r="H194" i="6"/>
  <c r="H193" i="6"/>
  <c r="G192" i="6"/>
  <c r="Q191" i="6"/>
  <c r="N191" i="6"/>
  <c r="I191" i="6"/>
  <c r="H191" i="6"/>
  <c r="Q190" i="6"/>
  <c r="N190" i="6"/>
  <c r="H190" i="6"/>
  <c r="M190" i="6" s="1"/>
  <c r="H189" i="6"/>
  <c r="G188" i="6"/>
  <c r="I187" i="6"/>
  <c r="H187" i="6"/>
  <c r="H186" i="6"/>
  <c r="G185" i="6"/>
  <c r="I183" i="6"/>
  <c r="H183" i="6"/>
  <c r="H182" i="6"/>
  <c r="H181" i="6"/>
  <c r="G181" i="6"/>
  <c r="H179" i="6"/>
  <c r="M179" i="6"/>
  <c r="H178" i="6"/>
  <c r="M178" i="6"/>
  <c r="H177" i="6"/>
  <c r="M177" i="6" s="1"/>
  <c r="M176" i="6" s="1"/>
  <c r="I176" i="6"/>
  <c r="I236" i="6" s="1"/>
  <c r="H176" i="6"/>
  <c r="H175" i="6"/>
  <c r="G174" i="6"/>
  <c r="T173" i="6"/>
  <c r="R173" i="6"/>
  <c r="Q173" i="6"/>
  <c r="O173" i="6"/>
  <c r="N173" i="6"/>
  <c r="H173" i="6"/>
  <c r="M173" i="6"/>
  <c r="J170" i="6"/>
  <c r="I170" i="6"/>
  <c r="H166" i="6"/>
  <c r="M166" i="6" s="1"/>
  <c r="H164" i="6"/>
  <c r="M164" i="6" s="1"/>
  <c r="H163" i="6"/>
  <c r="M163" i="6" s="1"/>
  <c r="G162" i="6"/>
  <c r="H162" i="6"/>
  <c r="H161" i="6"/>
  <c r="M161" i="6" s="1"/>
  <c r="H160" i="6"/>
  <c r="G159" i="6"/>
  <c r="G158" i="6" s="1"/>
  <c r="H158" i="6" s="1"/>
  <c r="H155" i="6"/>
  <c r="M155" i="6"/>
  <c r="H154" i="6"/>
  <c r="G153" i="6"/>
  <c r="H153" i="6" s="1"/>
  <c r="H152" i="6"/>
  <c r="M152" i="6" s="1"/>
  <c r="H151" i="6"/>
  <c r="G150" i="6"/>
  <c r="H150" i="6" s="1"/>
  <c r="H148" i="6"/>
  <c r="M148" i="6"/>
  <c r="H147" i="6"/>
  <c r="G146" i="6"/>
  <c r="H146" i="6"/>
  <c r="H145" i="6"/>
  <c r="M145" i="6"/>
  <c r="H144" i="6"/>
  <c r="G143" i="6"/>
  <c r="M141" i="6"/>
  <c r="G141" i="6"/>
  <c r="G140" i="6"/>
  <c r="G139" i="6"/>
  <c r="M138" i="6"/>
  <c r="G138" i="6"/>
  <c r="G137" i="6"/>
  <c r="G169" i="6"/>
  <c r="G136" i="6"/>
  <c r="G131" i="6" s="1"/>
  <c r="H131" i="6" s="1"/>
  <c r="H135" i="6"/>
  <c r="M135" i="6"/>
  <c r="H134" i="6"/>
  <c r="H133" i="6" s="1"/>
  <c r="G133" i="6"/>
  <c r="H132" i="6"/>
  <c r="H169" i="6" s="1"/>
  <c r="H130" i="6"/>
  <c r="M130" i="6" s="1"/>
  <c r="H129" i="6"/>
  <c r="G128" i="6"/>
  <c r="H128" i="6" s="1"/>
  <c r="H127" i="6"/>
  <c r="H126" i="6"/>
  <c r="H125" i="6" s="1"/>
  <c r="G125" i="6"/>
  <c r="G120" i="6"/>
  <c r="H120" i="6"/>
  <c r="M120" i="6" s="1"/>
  <c r="M317" i="6" s="1"/>
  <c r="G119" i="6"/>
  <c r="H119" i="6" s="1"/>
  <c r="H117" i="6"/>
  <c r="M117" i="6"/>
  <c r="H116" i="6"/>
  <c r="M116" i="6" s="1"/>
  <c r="H115" i="6"/>
  <c r="G114" i="6"/>
  <c r="H114" i="6" s="1"/>
  <c r="H113" i="6"/>
  <c r="H112" i="6"/>
  <c r="M112" i="6" s="1"/>
  <c r="H111" i="6"/>
  <c r="M111" i="6"/>
  <c r="H110" i="6"/>
  <c r="M110" i="6"/>
  <c r="I109" i="6"/>
  <c r="I120" i="6" s="1"/>
  <c r="H109" i="6"/>
  <c r="M109" i="6"/>
  <c r="H108" i="6"/>
  <c r="H107" i="6"/>
  <c r="H106" i="6"/>
  <c r="M106" i="6" s="1"/>
  <c r="H105" i="6"/>
  <c r="M105" i="6"/>
  <c r="H104" i="6"/>
  <c r="H103" i="6"/>
  <c r="G99" i="6"/>
  <c r="H97" i="6"/>
  <c r="H99" i="6" s="1"/>
  <c r="G96" i="6"/>
  <c r="G98" i="6"/>
  <c r="G93" i="6"/>
  <c r="G239" i="6"/>
  <c r="G92" i="6"/>
  <c r="H90" i="6"/>
  <c r="H89" i="6"/>
  <c r="H88" i="6"/>
  <c r="H87" i="6" s="1"/>
  <c r="G87" i="6"/>
  <c r="H86" i="6"/>
  <c r="M86" i="6" s="1"/>
  <c r="G84" i="6"/>
  <c r="H83" i="6"/>
  <c r="H81" i="6" s="1"/>
  <c r="H82" i="6"/>
  <c r="M82" i="6"/>
  <c r="I81" i="6"/>
  <c r="I93" i="6" s="1"/>
  <c r="I239" i="6" s="1"/>
  <c r="H80" i="6"/>
  <c r="G79" i="6"/>
  <c r="H78" i="6"/>
  <c r="M78" i="6" s="1"/>
  <c r="H77" i="6"/>
  <c r="H75" i="6" s="1"/>
  <c r="M77" i="6"/>
  <c r="H76" i="6"/>
  <c r="G75" i="6"/>
  <c r="H74" i="6"/>
  <c r="M74" i="6"/>
  <c r="H73" i="6"/>
  <c r="H72" i="6" s="1"/>
  <c r="G72" i="6"/>
  <c r="G69" i="6" s="1"/>
  <c r="H71" i="6"/>
  <c r="M71" i="6" s="1"/>
  <c r="H70" i="6"/>
  <c r="H69" i="6" s="1"/>
  <c r="H68" i="6"/>
  <c r="M68" i="6"/>
  <c r="H67" i="6"/>
  <c r="H66" i="6" s="1"/>
  <c r="G66" i="6"/>
  <c r="H65" i="6"/>
  <c r="M65" i="6" s="1"/>
  <c r="H64" i="6"/>
  <c r="H63" i="6"/>
  <c r="G63" i="6"/>
  <c r="J59" i="6"/>
  <c r="J334" i="6" s="1"/>
  <c r="Z55" i="6"/>
  <c r="Y55" i="6"/>
  <c r="X55" i="6"/>
  <c r="H53" i="6"/>
  <c r="M53" i="6" s="1"/>
  <c r="H52" i="6"/>
  <c r="H51" i="6"/>
  <c r="G51" i="6"/>
  <c r="H50" i="6"/>
  <c r="M50" i="6"/>
  <c r="H49" i="6"/>
  <c r="M49" i="6"/>
  <c r="I48" i="6"/>
  <c r="I56" i="6" s="1"/>
  <c r="I59" i="6" s="1"/>
  <c r="H47" i="6"/>
  <c r="G46" i="6"/>
  <c r="M45" i="6"/>
  <c r="G45" i="6"/>
  <c r="G56" i="6" s="1"/>
  <c r="G343" i="6" s="1"/>
  <c r="H343" i="6" s="1"/>
  <c r="G44" i="6"/>
  <c r="G55" i="6"/>
  <c r="G43" i="6"/>
  <c r="H42" i="6"/>
  <c r="M42" i="6"/>
  <c r="H41" i="6"/>
  <c r="H40" i="6"/>
  <c r="H55" i="6" s="1"/>
  <c r="H58" i="6" s="1"/>
  <c r="H39" i="6"/>
  <c r="G39" i="6"/>
  <c r="H38" i="6"/>
  <c r="M38" i="6"/>
  <c r="H37" i="6"/>
  <c r="G36" i="6"/>
  <c r="H35" i="6"/>
  <c r="H34" i="6"/>
  <c r="G33" i="6"/>
  <c r="H32" i="6"/>
  <c r="M32" i="6"/>
  <c r="H31" i="6"/>
  <c r="I30" i="6"/>
  <c r="H29" i="6"/>
  <c r="G28" i="6"/>
  <c r="H27" i="6"/>
  <c r="H26" i="6"/>
  <c r="H25" i="6"/>
  <c r="G25" i="6"/>
  <c r="H24" i="6"/>
  <c r="L22" i="6"/>
  <c r="L59" i="6" s="1"/>
  <c r="L334" i="6" s="1"/>
  <c r="K22" i="6"/>
  <c r="K59" i="6" s="1"/>
  <c r="K334" i="6" s="1"/>
  <c r="G22" i="6"/>
  <c r="G21" i="6"/>
  <c r="T20" i="6"/>
  <c r="T22" i="6" s="1"/>
  <c r="R20" i="6"/>
  <c r="R22" i="6" s="1"/>
  <c r="Q20" i="6"/>
  <c r="Q22" i="6"/>
  <c r="O20" i="6"/>
  <c r="O22" i="6"/>
  <c r="M20" i="6"/>
  <c r="M324" i="6" s="1"/>
  <c r="L20" i="6"/>
  <c r="L324" i="6"/>
  <c r="K20" i="6"/>
  <c r="K324" i="6"/>
  <c r="J20" i="6"/>
  <c r="J324" i="6" s="1"/>
  <c r="I20" i="6"/>
  <c r="I324" i="6" s="1"/>
  <c r="I19" i="6"/>
  <c r="H19" i="6"/>
  <c r="M19" i="6"/>
  <c r="H18" i="6"/>
  <c r="G17" i="6"/>
  <c r="H16" i="6"/>
  <c r="H15" i="6"/>
  <c r="H21" i="6" s="1"/>
  <c r="H14" i="6"/>
  <c r="H13" i="6"/>
  <c r="H22" i="6" s="1"/>
  <c r="H12" i="6"/>
  <c r="H11" i="6" s="1"/>
  <c r="H20" i="6" s="1"/>
  <c r="G11" i="6"/>
  <c r="G20" i="6"/>
  <c r="O325" i="3"/>
  <c r="N325" i="3"/>
  <c r="N332" i="3"/>
  <c r="N333" i="3"/>
  <c r="C30" i="1"/>
  <c r="N30" i="1"/>
  <c r="O328" i="3"/>
  <c r="Q328" i="3"/>
  <c r="R328" i="3"/>
  <c r="T328" i="3"/>
  <c r="V328" i="3"/>
  <c r="O327" i="3"/>
  <c r="Q327" i="3"/>
  <c r="R327" i="3"/>
  <c r="T327" i="3"/>
  <c r="U327" i="3"/>
  <c r="V327" i="3"/>
  <c r="O326" i="3"/>
  <c r="R326" i="3"/>
  <c r="T326" i="3"/>
  <c r="R325" i="3"/>
  <c r="T325" i="3"/>
  <c r="V325" i="3"/>
  <c r="N328" i="3"/>
  <c r="N327" i="3"/>
  <c r="H13" i="3"/>
  <c r="M13" i="3" s="1"/>
  <c r="H12" i="3"/>
  <c r="H11" i="3"/>
  <c r="V335" i="3"/>
  <c r="R335" i="3"/>
  <c r="Q335" i="3"/>
  <c r="O335" i="3"/>
  <c r="N335" i="3"/>
  <c r="V334" i="3"/>
  <c r="T334" i="3"/>
  <c r="Q334" i="3"/>
  <c r="O334" i="3"/>
  <c r="N334" i="3"/>
  <c r="U41" i="5"/>
  <c r="R41" i="5"/>
  <c r="O41" i="5"/>
  <c r="K41" i="5"/>
  <c r="H41" i="5"/>
  <c r="D41" i="5"/>
  <c r="X40" i="5"/>
  <c r="X39" i="5"/>
  <c r="X38" i="5"/>
  <c r="X41" i="5" s="1"/>
  <c r="I19" i="3"/>
  <c r="M19" i="3" s="1"/>
  <c r="I51" i="3"/>
  <c r="AA279" i="3"/>
  <c r="H19" i="3"/>
  <c r="H18" i="3"/>
  <c r="H16" i="3"/>
  <c r="H15" i="3"/>
  <c r="H14" i="3"/>
  <c r="I7" i="4"/>
  <c r="H7" i="4"/>
  <c r="G7" i="4"/>
  <c r="F7" i="4"/>
  <c r="E7" i="4"/>
  <c r="C7" i="4"/>
  <c r="J6" i="4"/>
  <c r="J5" i="4"/>
  <c r="J4" i="4"/>
  <c r="J7" i="4"/>
  <c r="H48" i="6"/>
  <c r="H46" i="6" s="1"/>
  <c r="G118" i="6"/>
  <c r="H118" i="6"/>
  <c r="N360" i="6"/>
  <c r="H17" i="7"/>
  <c r="G199" i="7"/>
  <c r="H230" i="7"/>
  <c r="M13" i="7"/>
  <c r="M24" i="7" s="1"/>
  <c r="H121" i="7"/>
  <c r="H98" i="7"/>
  <c r="H100" i="7"/>
  <c r="G122" i="7"/>
  <c r="H122" i="7" s="1"/>
  <c r="M122" i="7" s="1"/>
  <c r="M175" i="7"/>
  <c r="H260" i="7"/>
  <c r="M260" i="7" s="1"/>
  <c r="G258" i="7"/>
  <c r="H258" i="7"/>
  <c r="M13" i="6"/>
  <c r="M22" i="6"/>
  <c r="O361" i="6"/>
  <c r="M224" i="7"/>
  <c r="AG35" i="7"/>
  <c r="AS35" i="7" s="1"/>
  <c r="H284" i="7"/>
  <c r="M284" i="7"/>
  <c r="G282" i="7"/>
  <c r="H282" i="7" s="1"/>
  <c r="AC279" i="3"/>
  <c r="H171" i="7"/>
  <c r="H188" i="6"/>
  <c r="H53" i="7"/>
  <c r="H271" i="7"/>
  <c r="M271" i="7" s="1"/>
  <c r="G269" i="7"/>
  <c r="H269" i="7"/>
  <c r="H36" i="6"/>
  <c r="M183" i="6"/>
  <c r="H225" i="7"/>
  <c r="M27" i="6"/>
  <c r="G142" i="6"/>
  <c r="G332" i="7"/>
  <c r="H190" i="7"/>
  <c r="O436" i="6"/>
  <c r="H27" i="7"/>
  <c r="I58" i="7"/>
  <c r="I61" i="7" s="1"/>
  <c r="BA35" i="7"/>
  <c r="R105" i="3"/>
  <c r="G151" i="7"/>
  <c r="H151" i="7" s="1"/>
  <c r="G60" i="7"/>
  <c r="X95" i="7"/>
  <c r="H50" i="7"/>
  <c r="H48" i="7"/>
  <c r="H32" i="7"/>
  <c r="H30" i="7"/>
  <c r="M127" i="6"/>
  <c r="G58" i="7"/>
  <c r="G61" i="7"/>
  <c r="W57" i="7"/>
  <c r="M73" i="7"/>
  <c r="H74" i="7"/>
  <c r="H71" i="7"/>
  <c r="H183" i="7"/>
  <c r="H216" i="7"/>
  <c r="AV295" i="3"/>
  <c r="AV310" i="3"/>
  <c r="Q316" i="3"/>
  <c r="N344" i="3"/>
  <c r="G87" i="3"/>
  <c r="G88" i="3" s="1"/>
  <c r="W88" i="3" s="1"/>
  <c r="W87" i="3"/>
  <c r="H100" i="3"/>
  <c r="AV296" i="3"/>
  <c r="M91" i="3"/>
  <c r="G192" i="3"/>
  <c r="G149" i="3"/>
  <c r="G150" i="3"/>
  <c r="AV14" i="3"/>
  <c r="H193" i="3"/>
  <c r="G50" i="3"/>
  <c r="H196" i="3"/>
  <c r="H348" i="3"/>
  <c r="H161" i="3"/>
  <c r="M198" i="3"/>
  <c r="H186" i="3"/>
  <c r="I102" i="3"/>
  <c r="AV279" i="3"/>
  <c r="AV282" i="3"/>
  <c r="N300" i="3"/>
  <c r="I348" i="3"/>
  <c r="I94" i="3"/>
  <c r="H38" i="3"/>
  <c r="H36" i="3"/>
  <c r="M176" i="3"/>
  <c r="M173" i="3"/>
  <c r="V51" i="3"/>
  <c r="M39" i="3"/>
  <c r="H49" i="3"/>
  <c r="M56" i="3"/>
  <c r="M59" i="3"/>
  <c r="H134" i="3"/>
  <c r="AV311" i="3"/>
  <c r="T316" i="3"/>
  <c r="H157" i="3"/>
  <c r="H155" i="3"/>
  <c r="Q273" i="3"/>
  <c r="H94" i="3"/>
  <c r="H152" i="3"/>
  <c r="G206" i="3"/>
  <c r="AT257" i="3"/>
  <c r="AV309" i="3"/>
  <c r="AV312" i="3"/>
  <c r="M99" i="3"/>
  <c r="M100" i="3" s="1"/>
  <c r="G233" i="3"/>
  <c r="G256" i="3" s="1"/>
  <c r="G258" i="3"/>
  <c r="W258" i="3" s="1"/>
  <c r="G262" i="3"/>
  <c r="AV157" i="3"/>
  <c r="I262" i="3"/>
  <c r="H33" i="3"/>
  <c r="H151" i="3"/>
  <c r="H89" i="3"/>
  <c r="G105" i="3"/>
  <c r="H54" i="3"/>
  <c r="H87" i="3" s="1"/>
  <c r="H103" i="3" s="1"/>
  <c r="H156" i="8"/>
  <c r="M208" i="8"/>
  <c r="AV293" i="8"/>
  <c r="AV296" i="8"/>
  <c r="V51" i="8"/>
  <c r="M92" i="8"/>
  <c r="M95" i="8" s="1"/>
  <c r="AV279" i="8"/>
  <c r="AV280" i="8"/>
  <c r="H49" i="8"/>
  <c r="H99" i="8"/>
  <c r="H199" i="8"/>
  <c r="H73" i="8"/>
  <c r="H179" i="8"/>
  <c r="N285" i="8"/>
  <c r="N273" i="8" s="1"/>
  <c r="H223" i="8"/>
  <c r="G257" i="8"/>
  <c r="AT257" i="8" s="1"/>
  <c r="G232" i="8"/>
  <c r="AV294" i="8"/>
  <c r="H30" i="8"/>
  <c r="J104" i="8"/>
  <c r="J309" i="8" s="1"/>
  <c r="L104" i="8"/>
  <c r="L309" i="8" s="1"/>
  <c r="M348" i="8"/>
  <c r="M347" i="8" s="1"/>
  <c r="BF203" i="8"/>
  <c r="BF205" i="8" s="1"/>
  <c r="H173" i="8"/>
  <c r="N343" i="8"/>
  <c r="I347" i="8"/>
  <c r="G310" i="3"/>
  <c r="H167" i="3"/>
  <c r="M89" i="6"/>
  <c r="M221" i="6"/>
  <c r="M230" i="6"/>
  <c r="H228" i="6"/>
  <c r="G95" i="7"/>
  <c r="X96" i="7" s="1"/>
  <c r="G81" i="7"/>
  <c r="W93" i="7"/>
  <c r="H105" i="7"/>
  <c r="T273" i="3"/>
  <c r="N286" i="3"/>
  <c r="N274" i="3"/>
  <c r="M212" i="3"/>
  <c r="G340" i="7"/>
  <c r="W340" i="7"/>
  <c r="M191" i="6"/>
  <c r="H237" i="7"/>
  <c r="H17" i="6"/>
  <c r="H17" i="3"/>
  <c r="M31" i="6"/>
  <c r="M30" i="6" s="1"/>
  <c r="H30" i="6"/>
  <c r="N361" i="6"/>
  <c r="R361" i="6"/>
  <c r="H57" i="7"/>
  <c r="H60" i="7" s="1"/>
  <c r="H96" i="3"/>
  <c r="M93" i="3"/>
  <c r="M96" i="3" s="1"/>
  <c r="G22" i="7"/>
  <c r="H77" i="7"/>
  <c r="H207" i="7"/>
  <c r="H266" i="7"/>
  <c r="G264" i="7"/>
  <c r="H264" i="7" s="1"/>
  <c r="H174" i="3"/>
  <c r="H170" i="3"/>
  <c r="H183" i="3"/>
  <c r="N200" i="3"/>
  <c r="Q200" i="3"/>
  <c r="BG51" i="3"/>
  <c r="BG87" i="3"/>
  <c r="H38" i="8"/>
  <c r="H51" i="8" s="1"/>
  <c r="H36" i="8"/>
  <c r="H30" i="10"/>
  <c r="H54" i="10"/>
  <c r="H51" i="10" s="1"/>
  <c r="H62" i="10"/>
  <c r="H33" i="10"/>
  <c r="H17" i="10"/>
  <c r="M19" i="10"/>
  <c r="H38" i="10"/>
  <c r="H36" i="10" s="1"/>
  <c r="M50" i="10"/>
  <c r="M13" i="10"/>
  <c r="H115" i="10"/>
  <c r="G93" i="7"/>
  <c r="X94" i="7" s="1"/>
  <c r="H28" i="6"/>
  <c r="G241" i="7"/>
  <c r="G341" i="7" s="1"/>
  <c r="W341" i="7" s="1"/>
  <c r="W241" i="7"/>
  <c r="H189" i="3"/>
  <c r="H65" i="7"/>
  <c r="H238" i="7"/>
  <c r="W122" i="7"/>
  <c r="H83" i="7"/>
  <c r="H81" i="7" s="1"/>
  <c r="AV295" i="8"/>
  <c r="G103" i="3"/>
  <c r="H177" i="3"/>
  <c r="V103" i="3"/>
  <c r="V105" i="3"/>
  <c r="M40" i="7"/>
  <c r="H176" i="7"/>
  <c r="H92" i="6"/>
  <c r="G133" i="7"/>
  <c r="H133" i="7"/>
  <c r="G109" i="7"/>
  <c r="H109" i="7" s="1"/>
  <c r="H96" i="6"/>
  <c r="H98" i="6" s="1"/>
  <c r="H174" i="6"/>
  <c r="H235" i="6"/>
  <c r="H11" i="7"/>
  <c r="H22" i="7"/>
  <c r="G56" i="7"/>
  <c r="H35" i="7"/>
  <c r="H127" i="7"/>
  <c r="H170" i="7" s="1"/>
  <c r="H172" i="7" s="1"/>
  <c r="M172" i="7" s="1"/>
  <c r="H194" i="7"/>
  <c r="H203" i="7"/>
  <c r="H199" i="7" s="1"/>
  <c r="H221" i="7"/>
  <c r="H220" i="7" s="1"/>
  <c r="H233" i="7"/>
  <c r="H65" i="3"/>
  <c r="M92" i="3"/>
  <c r="L105" i="3"/>
  <c r="L293" i="3" s="1"/>
  <c r="L267" i="3" s="1"/>
  <c r="BJ86" i="8"/>
  <c r="H163" i="8"/>
  <c r="H347" i="8"/>
  <c r="L310" i="3"/>
  <c r="W56" i="7"/>
  <c r="AV311" i="8"/>
  <c r="G102" i="8"/>
  <c r="H88" i="3"/>
  <c r="M48" i="6"/>
  <c r="J310" i="3"/>
  <c r="J293" i="3"/>
  <c r="J267" i="3" s="1"/>
  <c r="W236" i="7"/>
  <c r="H261" i="3"/>
  <c r="H23" i="7"/>
  <c r="I319" i="7"/>
  <c r="H273" i="6"/>
  <c r="H313" i="6"/>
  <c r="M102" i="3"/>
  <c r="G342" i="6"/>
  <c r="H342" i="6" s="1"/>
  <c r="J292" i="8"/>
  <c r="AT258" i="3"/>
  <c r="N316" i="3"/>
  <c r="N337" i="3" s="1"/>
  <c r="H58" i="7"/>
  <c r="H61" i="7" s="1"/>
  <c r="W58" i="7"/>
  <c r="M216" i="6"/>
  <c r="H84" i="6"/>
  <c r="M258" i="6"/>
  <c r="H24" i="7"/>
  <c r="AS34" i="7"/>
  <c r="N273" i="3"/>
  <c r="G260" i="3"/>
  <c r="AT256" i="8" l="1"/>
  <c r="BE208" i="8"/>
  <c r="BN262" i="8" s="1"/>
  <c r="H256" i="8"/>
  <c r="H260" i="8" s="1"/>
  <c r="G261" i="8"/>
  <c r="H204" i="8"/>
  <c r="BG203" i="8"/>
  <c r="BG205" i="8" s="1"/>
  <c r="BH148" i="8"/>
  <c r="BG148" i="8"/>
  <c r="BE109" i="8" s="1"/>
  <c r="BJ261" i="8" s="1"/>
  <c r="BK148" i="8"/>
  <c r="BF86" i="8"/>
  <c r="AV32" i="8"/>
  <c r="BE207" i="8"/>
  <c r="BN261" i="8" s="1"/>
  <c r="K309" i="8"/>
  <c r="K292" i="8"/>
  <c r="K266" i="8" s="1"/>
  <c r="H191" i="8"/>
  <c r="L266" i="8"/>
  <c r="M99" i="8"/>
  <c r="M101" i="8"/>
  <c r="BE110" i="8"/>
  <c r="BJ262" i="8" s="1"/>
  <c r="H54" i="8"/>
  <c r="H86" i="8" s="1"/>
  <c r="BX261" i="8"/>
  <c r="BE55" i="8"/>
  <c r="BG263" i="8" s="1"/>
  <c r="N336" i="8"/>
  <c r="H257" i="8"/>
  <c r="H261" i="8" s="1"/>
  <c r="L292" i="8"/>
  <c r="J266" i="8"/>
  <c r="W257" i="8"/>
  <c r="V102" i="8"/>
  <c r="V104" i="8" s="1"/>
  <c r="BH51" i="8"/>
  <c r="BK86" i="8"/>
  <c r="BX260" i="8" s="1"/>
  <c r="I261" i="8"/>
  <c r="M153" i="8"/>
  <c r="I99" i="8"/>
  <c r="I101" i="8"/>
  <c r="I104" i="8" s="1"/>
  <c r="H148" i="8"/>
  <c r="H149" i="8" s="1"/>
  <c r="BG86" i="8"/>
  <c r="BJ255" i="8"/>
  <c r="BE209" i="8" s="1"/>
  <c r="BN263" i="8" s="1"/>
  <c r="BH86" i="8"/>
  <c r="BU259" i="8" s="1"/>
  <c r="I51" i="8"/>
  <c r="M51" i="8" s="1"/>
  <c r="BJ148" i="8"/>
  <c r="BL148" i="8" s="1"/>
  <c r="H93" i="8"/>
  <c r="BI86" i="8"/>
  <c r="M90" i="8"/>
  <c r="M93" i="8" s="1"/>
  <c r="AV278" i="8"/>
  <c r="AV281" i="8" s="1"/>
  <c r="AV14" i="8"/>
  <c r="H33" i="8"/>
  <c r="G148" i="8"/>
  <c r="G149" i="8" s="1"/>
  <c r="G50" i="8"/>
  <c r="BI203" i="8"/>
  <c r="BI205" i="8" s="1"/>
  <c r="BL205" i="8" s="1"/>
  <c r="BF51" i="8"/>
  <c r="BG51" i="8"/>
  <c r="I334" i="6"/>
  <c r="M205" i="8"/>
  <c r="M264" i="6"/>
  <c r="E284" i="6"/>
  <c r="N362" i="6" s="1"/>
  <c r="G250" i="7"/>
  <c r="G315" i="7"/>
  <c r="H252" i="7"/>
  <c r="BH51" i="3"/>
  <c r="BE12" i="3" s="1"/>
  <c r="M56" i="6"/>
  <c r="M59" i="6" s="1"/>
  <c r="G325" i="6"/>
  <c r="H149" i="3"/>
  <c r="H150" i="3" s="1"/>
  <c r="H256" i="3"/>
  <c r="M258" i="3"/>
  <c r="BI51" i="3"/>
  <c r="H258" i="3"/>
  <c r="H262" i="3" s="1"/>
  <c r="G59" i="6"/>
  <c r="G334" i="6" s="1"/>
  <c r="H56" i="6"/>
  <c r="H59" i="6" s="1"/>
  <c r="H334" i="6" s="1"/>
  <c r="M35" i="6"/>
  <c r="H33" i="6"/>
  <c r="M44" i="7"/>
  <c r="H41" i="7"/>
  <c r="H56" i="7" s="1"/>
  <c r="H328" i="7"/>
  <c r="H326" i="7"/>
  <c r="BJ51" i="3"/>
  <c r="BE13" i="3" s="1"/>
  <c r="H232" i="8"/>
  <c r="G255" i="8"/>
  <c r="G276" i="8" s="1"/>
  <c r="Q286" i="8" s="1"/>
  <c r="Q274" i="8" s="1"/>
  <c r="G91" i="6"/>
  <c r="G238" i="6"/>
  <c r="H201" i="6"/>
  <c r="H198" i="6" s="1"/>
  <c r="H197" i="6" s="1"/>
  <c r="M58" i="7"/>
  <c r="M61" i="7" s="1"/>
  <c r="M341" i="7" s="1"/>
  <c r="H240" i="7"/>
  <c r="H340" i="7" s="1"/>
  <c r="H233" i="3"/>
  <c r="I105" i="3"/>
  <c r="M95" i="7"/>
  <c r="M241" i="7" s="1"/>
  <c r="G204" i="3"/>
  <c r="AA278" i="8"/>
  <c r="Q288" i="3"/>
  <c r="Q276" i="3" s="1"/>
  <c r="G54" i="6"/>
  <c r="G57" i="6" s="1"/>
  <c r="I241" i="7"/>
  <c r="I341" i="7" s="1"/>
  <c r="M166" i="3"/>
  <c r="H164" i="3"/>
  <c r="H206" i="3"/>
  <c r="BF51" i="3"/>
  <c r="H332" i="7"/>
  <c r="H236" i="7"/>
  <c r="H54" i="6"/>
  <c r="H57" i="6" s="1"/>
  <c r="BI87" i="3"/>
  <c r="BE54" i="3" s="1"/>
  <c r="BJ87" i="3"/>
  <c r="BE55" i="3" s="1"/>
  <c r="BI51" i="8"/>
  <c r="G154" i="8"/>
  <c r="G205" i="8"/>
  <c r="G292" i="8" s="1"/>
  <c r="W292" i="8" s="1"/>
  <c r="AV155" i="8"/>
  <c r="AV156" i="8" s="1"/>
  <c r="G191" i="8"/>
  <c r="G59" i="7"/>
  <c r="H205" i="8"/>
  <c r="H154" i="8"/>
  <c r="H203" i="8" s="1"/>
  <c r="G104" i="3"/>
  <c r="H180" i="3"/>
  <c r="H205" i="3"/>
  <c r="G103" i="8"/>
  <c r="M194" i="6"/>
  <c r="H192" i="6"/>
  <c r="K293" i="3"/>
  <c r="K310" i="3"/>
  <c r="H238" i="6"/>
  <c r="H333" i="6" s="1"/>
  <c r="G277" i="3"/>
  <c r="BE111" i="8"/>
  <c r="G309" i="8"/>
  <c r="G278" i="8"/>
  <c r="G266" i="8" s="1"/>
  <c r="H50" i="8"/>
  <c r="BE153" i="8"/>
  <c r="BL263" i="8" s="1"/>
  <c r="G234" i="6"/>
  <c r="X168" i="7"/>
  <c r="G172" i="7"/>
  <c r="X170" i="7" s="1"/>
  <c r="M157" i="3"/>
  <c r="M206" i="3" s="1"/>
  <c r="H325" i="6"/>
  <c r="H185" i="6"/>
  <c r="H236" i="6"/>
  <c r="M151" i="3"/>
  <c r="G149" i="6"/>
  <c r="H149" i="6" s="1"/>
  <c r="G168" i="6"/>
  <c r="AT256" i="3"/>
  <c r="G239" i="7"/>
  <c r="W239" i="7" s="1"/>
  <c r="H95" i="7"/>
  <c r="H79" i="6"/>
  <c r="H93" i="6"/>
  <c r="H239" i="6" s="1"/>
  <c r="M187" i="6"/>
  <c r="M236" i="6" s="1"/>
  <c r="M239" i="6" s="1"/>
  <c r="M119" i="8"/>
  <c r="M150" i="8" s="1"/>
  <c r="H150" i="8"/>
  <c r="M187" i="8"/>
  <c r="H185" i="8"/>
  <c r="W310" i="3"/>
  <c r="H310" i="3"/>
  <c r="G293" i="3"/>
  <c r="W293" i="3" s="1"/>
  <c r="M85" i="8"/>
  <c r="H88" i="8"/>
  <c r="G308" i="3"/>
  <c r="H102" i="8"/>
  <c r="G120" i="7"/>
  <c r="H59" i="7"/>
  <c r="M94" i="3"/>
  <c r="W86" i="8"/>
  <c r="G87" i="8"/>
  <c r="W87" i="8" s="1"/>
  <c r="G331" i="7"/>
  <c r="G333" i="7" s="1"/>
  <c r="G279" i="3"/>
  <c r="G267" i="3" s="1"/>
  <c r="BF87" i="3"/>
  <c r="BJ51" i="8"/>
  <c r="M223" i="8"/>
  <c r="M257" i="8" s="1"/>
  <c r="G58" i="6"/>
  <c r="G333" i="6" s="1"/>
  <c r="H51" i="3"/>
  <c r="M83" i="6"/>
  <c r="M81" i="6" s="1"/>
  <c r="H159" i="6"/>
  <c r="H168" i="6" s="1"/>
  <c r="BE151" i="8"/>
  <c r="H223" i="6"/>
  <c r="M215" i="6"/>
  <c r="BS261" i="8" l="1"/>
  <c r="H87" i="8"/>
  <c r="BE54" i="8"/>
  <c r="BG262" i="8" s="1"/>
  <c r="BU260" i="8"/>
  <c r="BU261" i="8"/>
  <c r="BL86" i="8"/>
  <c r="BT260" i="8"/>
  <c r="BE152" i="8"/>
  <c r="BL262" i="8" s="1"/>
  <c r="BE53" i="8"/>
  <c r="BG261" i="8" s="1"/>
  <c r="BE210" i="8"/>
  <c r="M261" i="8"/>
  <c r="BS260" i="8"/>
  <c r="BL203" i="8"/>
  <c r="BT259" i="8"/>
  <c r="G203" i="8"/>
  <c r="G290" i="8" s="1"/>
  <c r="BX259" i="8"/>
  <c r="BL255" i="8"/>
  <c r="BS259" i="8"/>
  <c r="BT261" i="8"/>
  <c r="BE11" i="8"/>
  <c r="BF261" i="8" s="1"/>
  <c r="H170" i="6"/>
  <c r="M170" i="6" s="1"/>
  <c r="I309" i="8"/>
  <c r="I292" i="8"/>
  <c r="I266" i="8" s="1"/>
  <c r="BL261" i="8"/>
  <c r="H120" i="7"/>
  <c r="W120" i="7"/>
  <c r="K267" i="3"/>
  <c r="H331" i="7"/>
  <c r="H333" i="7" s="1"/>
  <c r="M334" i="6"/>
  <c r="H276" i="8"/>
  <c r="H307" i="8"/>
  <c r="H290" i="8"/>
  <c r="G291" i="8"/>
  <c r="W291" i="8" s="1"/>
  <c r="G308" i="8"/>
  <c r="W308" i="8" s="1"/>
  <c r="I310" i="3"/>
  <c r="I293" i="3"/>
  <c r="I267" i="3" s="1"/>
  <c r="Q362" i="6"/>
  <c r="M252" i="7"/>
  <c r="M315" i="7" s="1"/>
  <c r="M319" i="7" s="1"/>
  <c r="H315" i="7"/>
  <c r="G291" i="3"/>
  <c r="Q302" i="3"/>
  <c r="M310" i="3"/>
  <c r="H103" i="8"/>
  <c r="W315" i="7"/>
  <c r="G319" i="7"/>
  <c r="BV259" i="8"/>
  <c r="BV261" i="8"/>
  <c r="BV260" i="8"/>
  <c r="BL51" i="8"/>
  <c r="G170" i="6"/>
  <c r="G324" i="6"/>
  <c r="G326" i="6" s="1"/>
  <c r="G292" i="3"/>
  <c r="W292" i="3" s="1"/>
  <c r="G309" i="3"/>
  <c r="W309" i="3" s="1"/>
  <c r="BL51" i="3"/>
  <c r="BE11" i="3"/>
  <c r="BE14" i="3" s="1"/>
  <c r="H250" i="7"/>
  <c r="G313" i="7"/>
  <c r="G317" i="7" s="1"/>
  <c r="G348" i="7" s="1"/>
  <c r="H348" i="7" s="1"/>
  <c r="H339" i="7"/>
  <c r="P362" i="6"/>
  <c r="H204" i="3"/>
  <c r="H291" i="3" s="1"/>
  <c r="H241" i="7"/>
  <c r="H341" i="7" s="1"/>
  <c r="H93" i="7"/>
  <c r="H239" i="7" s="1"/>
  <c r="H309" i="8"/>
  <c r="W309" i="8"/>
  <c r="T362" i="6"/>
  <c r="R362" i="6"/>
  <c r="V362" i="6"/>
  <c r="O362" i="6"/>
  <c r="G278" i="3"/>
  <c r="G266" i="3" s="1"/>
  <c r="G265" i="3"/>
  <c r="Q287" i="3"/>
  <c r="Q275" i="3" s="1"/>
  <c r="G339" i="7"/>
  <c r="W339" i="7" s="1"/>
  <c r="BE12" i="8"/>
  <c r="BF262" i="8" s="1"/>
  <c r="BI262" i="8" s="1"/>
  <c r="Q345" i="3"/>
  <c r="W308" i="3"/>
  <c r="Q346" i="3"/>
  <c r="M88" i="8"/>
  <c r="M104" i="8" s="1"/>
  <c r="M292" i="8" s="1"/>
  <c r="H104" i="8"/>
  <c r="BE53" i="3"/>
  <c r="BE56" i="3" s="1"/>
  <c r="BL87" i="3"/>
  <c r="G264" i="8"/>
  <c r="G277" i="8"/>
  <c r="G265" i="8" s="1"/>
  <c r="BJ263" i="8"/>
  <c r="BE112" i="8"/>
  <c r="H234" i="6"/>
  <c r="G237" i="6"/>
  <c r="G332" i="6" s="1"/>
  <c r="M262" i="3"/>
  <c r="M51" i="3"/>
  <c r="M105" i="3" s="1"/>
  <c r="M293" i="3" s="1"/>
  <c r="H105" i="3"/>
  <c r="H50" i="3"/>
  <c r="H104" i="3" s="1"/>
  <c r="BW259" i="8"/>
  <c r="BE13" i="8"/>
  <c r="BF263" i="8" s="1"/>
  <c r="BI263" i="8" s="1"/>
  <c r="BW261" i="8"/>
  <c r="BW260" i="8"/>
  <c r="H91" i="6"/>
  <c r="H324" i="6" s="1"/>
  <c r="H326" i="6" s="1"/>
  <c r="G341" i="6"/>
  <c r="H341" i="6" s="1"/>
  <c r="G259" i="8"/>
  <c r="Q287" i="8"/>
  <c r="Q275" i="8" s="1"/>
  <c r="G307" i="8"/>
  <c r="Q345" i="8" s="1"/>
  <c r="AT255" i="8"/>
  <c r="H260" i="3"/>
  <c r="H308" i="3"/>
  <c r="H277" i="3"/>
  <c r="BE56" i="8" l="1"/>
  <c r="BI261" i="8"/>
  <c r="BO261" i="8" s="1"/>
  <c r="M309" i="8"/>
  <c r="BE154" i="8"/>
  <c r="H319" i="7"/>
  <c r="G350" i="7"/>
  <c r="H350" i="7" s="1"/>
  <c r="H264" i="8"/>
  <c r="H308" i="8"/>
  <c r="H291" i="8"/>
  <c r="W290" i="8"/>
  <c r="Q300" i="8"/>
  <c r="H309" i="3"/>
  <c r="H292" i="3"/>
  <c r="W291" i="3"/>
  <c r="Q301" i="3"/>
  <c r="Q301" i="8"/>
  <c r="H293" i="3"/>
  <c r="H279" i="3"/>
  <c r="W307" i="8"/>
  <c r="Q344" i="8"/>
  <c r="H265" i="3"/>
  <c r="BM261" i="8"/>
  <c r="BK261" i="8"/>
  <c r="BE14" i="8"/>
  <c r="BM262" i="8"/>
  <c r="BO262" i="8"/>
  <c r="BK262" i="8"/>
  <c r="H237" i="6"/>
  <c r="H332" i="6" s="1"/>
  <c r="BM263" i="8"/>
  <c r="BO263" i="8"/>
  <c r="BK263" i="8"/>
  <c r="H292" i="8"/>
  <c r="H278" i="8"/>
  <c r="H277" i="8" s="1"/>
  <c r="H265" i="8" s="1"/>
  <c r="H267" i="3" l="1"/>
  <c r="M279" i="3"/>
  <c r="M267" i="3" s="1"/>
  <c r="BN405" i="8"/>
  <c r="BN386" i="8"/>
  <c r="BN398" i="8"/>
  <c r="BN400" i="8"/>
  <c r="BN406" i="8"/>
  <c r="BN404" i="8"/>
  <c r="BN402" i="8"/>
  <c r="BN391" i="8"/>
  <c r="BN395" i="8"/>
  <c r="BN389" i="8"/>
  <c r="BN401" i="8"/>
  <c r="BN396" i="8"/>
  <c r="BN397" i="8"/>
  <c r="BN407" i="8"/>
  <c r="BN390" i="8"/>
  <c r="BN388" i="8"/>
  <c r="BN399" i="8"/>
  <c r="BN394" i="8"/>
  <c r="BN410" i="8"/>
  <c r="BN408" i="8"/>
  <c r="BN393" i="8"/>
  <c r="BN403" i="8"/>
  <c r="BN392" i="8"/>
  <c r="BN387" i="8"/>
  <c r="BN409" i="8"/>
  <c r="H278" i="3"/>
  <c r="H266" i="3" s="1"/>
  <c r="H266" i="8"/>
  <c r="M278" i="8"/>
  <c r="M266" i="8" s="1"/>
  <c r="BN411" i="8" l="1"/>
</calcChain>
</file>

<file path=xl/sharedStrings.xml><?xml version="1.0" encoding="utf-8"?>
<sst xmlns="http://schemas.openxmlformats.org/spreadsheetml/2006/main" count="5261" uniqueCount="971">
  <si>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</si>
  <si>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</si>
  <si>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</si>
  <si>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</si>
  <si>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</si>
  <si>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</si>
  <si>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</si>
  <si>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</si>
  <si>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</si>
  <si>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</si>
  <si>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</si>
  <si>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</si>
  <si>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Курс</t>
  </si>
  <si>
    <t>Д</t>
  </si>
  <si>
    <t>Теоретичне навчання</t>
  </si>
  <si>
    <t>Канікули</t>
  </si>
  <si>
    <t>ЗАТВЕРДЖУЮ</t>
  </si>
  <si>
    <t>Донбаська державна машинобудівна академія</t>
  </si>
  <si>
    <t>С</t>
  </si>
  <si>
    <t>Практика</t>
  </si>
  <si>
    <t>П</t>
  </si>
  <si>
    <t>К</t>
  </si>
  <si>
    <t>Державна атестація</t>
  </si>
  <si>
    <t>Дипломне проектування</t>
  </si>
  <si>
    <t>Екзамени</t>
  </si>
  <si>
    <t>Всього</t>
  </si>
  <si>
    <t>№ п/п</t>
  </si>
  <si>
    <t>Загальний обсяг</t>
  </si>
  <si>
    <t>екзаменів</t>
  </si>
  <si>
    <t>заліків</t>
  </si>
  <si>
    <t>3 курс</t>
  </si>
  <si>
    <t>4 курс</t>
  </si>
  <si>
    <t>5 курс</t>
  </si>
  <si>
    <t>НАЗВА ДИСЦИПЛІН</t>
  </si>
  <si>
    <t xml:space="preserve"> Кількість заліків</t>
  </si>
  <si>
    <t xml:space="preserve"> Кількість курсових проектів і робіт</t>
  </si>
  <si>
    <t>Разом:</t>
  </si>
  <si>
    <t>Ректор __________________</t>
  </si>
  <si>
    <t>Контрольні роботи</t>
  </si>
  <si>
    <t>Н</t>
  </si>
  <si>
    <t>Технологічні методи виробництва заготовок деталей машин</t>
  </si>
  <si>
    <t>Теоретичні основи технології виробництва деталей та складання машин</t>
  </si>
  <si>
    <t>Технологія обробки типових деталей та складання машин</t>
  </si>
  <si>
    <t>Технологічна оснастка</t>
  </si>
  <si>
    <t>Механоскладальні дільниці та цехи у машинобудуванні</t>
  </si>
  <si>
    <t>Основи САПР</t>
  </si>
  <si>
    <t>Настановна сесія</t>
  </si>
  <si>
    <t>Розмірне моделювання і аналіз технологічних процесів</t>
  </si>
  <si>
    <t>Справка</t>
  </si>
  <si>
    <t>Деталі машин (курс.проект)</t>
  </si>
  <si>
    <t xml:space="preserve">лекції </t>
  </si>
  <si>
    <t>лабораторні</t>
  </si>
  <si>
    <t>практичні</t>
  </si>
  <si>
    <t>4</t>
  </si>
  <si>
    <t xml:space="preserve">0/6   </t>
  </si>
  <si>
    <t>на базі ВНЗ 1 рівня</t>
  </si>
  <si>
    <t>на базі академії</t>
  </si>
  <si>
    <t>Фізика (загальний обсяг)</t>
  </si>
  <si>
    <t>Математика (загальний обсяг)</t>
  </si>
  <si>
    <t>Хімія (загальний обсяг)</t>
  </si>
  <si>
    <t>Інформатика (загальний обсяг)</t>
  </si>
  <si>
    <t>Теоретична механіка (загальний обсяг)</t>
  </si>
  <si>
    <t>Опір матеріалів (загальний обсяг)</t>
  </si>
  <si>
    <t>Теорія механізмів та машин (загальний обсяг)</t>
  </si>
  <si>
    <t>Нарисна геометрія, інженерна та комп'ютерна графіка (загальний обсяг)</t>
  </si>
  <si>
    <t>Взаємозамінність, стандартизація та технічні вимірювання (загальний обсяг)</t>
  </si>
  <si>
    <t>Деталі машин (загальний обсяг)</t>
  </si>
  <si>
    <t>Електротехніка, електроніка та мікропроцесорна техніка (загальний обсяг)</t>
  </si>
  <si>
    <t>Гідравліка, гідро та пневмоприводи (загальний обсяг)</t>
  </si>
  <si>
    <t>Теорія різання (загальний обсяг)</t>
  </si>
  <si>
    <t>Триместр</t>
  </si>
  <si>
    <t>Різальний інструмент (загальний обсяг)</t>
  </si>
  <si>
    <t>15</t>
  </si>
  <si>
    <t xml:space="preserve">Дипломне проектування </t>
  </si>
  <si>
    <t>Теорія автоматичного управління</t>
  </si>
  <si>
    <r>
      <t xml:space="preserve">підготовки: </t>
    </r>
    <r>
      <rPr>
        <b/>
        <sz val="14"/>
        <rFont val="Times New Roman"/>
        <family val="1"/>
        <charset val="204"/>
      </rPr>
      <t>бакалавра</t>
    </r>
  </si>
  <si>
    <t>ЗД</t>
  </si>
  <si>
    <t>Захист дипломного проекту (роботи)</t>
  </si>
  <si>
    <t>1.1 Гуманітарні та соціально-економічні  дисципліни</t>
  </si>
  <si>
    <t>Разом на базі ВНЗ 1 рівня:</t>
  </si>
  <si>
    <t>8</t>
  </si>
  <si>
    <t>12</t>
  </si>
  <si>
    <t xml:space="preserve">1.2 Дисципліни природничо-наукової  (фундаментальної) підготовки </t>
  </si>
  <si>
    <t>Теоретичні основи технології виробництва деталей та складання машин (курс. робота)</t>
  </si>
  <si>
    <t>Теплофізичні процеси (загальний обсяг)</t>
  </si>
  <si>
    <t>Разом на базі академії:</t>
  </si>
  <si>
    <t>12+20+8</t>
  </si>
  <si>
    <t>Н/</t>
  </si>
  <si>
    <t>С/Н</t>
  </si>
  <si>
    <t>/С</t>
  </si>
  <si>
    <t>Підприємницька діяльність та економіка підприємства(загальний обсяг)</t>
  </si>
  <si>
    <t>Міністерство освіти і науки України</t>
  </si>
  <si>
    <t>К/Н</t>
  </si>
  <si>
    <t xml:space="preserve">II. ЗВЕДЕНІ ДАНІ ПРО БЮДЖЕТ ЧАСУ, тижні </t>
  </si>
  <si>
    <t>III. ПРАКТИКА</t>
  </si>
  <si>
    <t>IV. ДЕРЖАВНА АТЕСТАЦІЯ</t>
  </si>
  <si>
    <t>Назва практики</t>
  </si>
  <si>
    <t>Тижні</t>
  </si>
  <si>
    <t>Назва навчальної дисципліни</t>
  </si>
  <si>
    <t>Форма державної атестації (екзамен, дипломний проект (робота))</t>
  </si>
  <si>
    <t>Переддипломна</t>
  </si>
  <si>
    <t>захист дипломного проекту</t>
  </si>
  <si>
    <t>диплом-ний проект</t>
  </si>
  <si>
    <t>самостійна робота</t>
  </si>
  <si>
    <t>курсові</t>
  </si>
  <si>
    <t>проекти</t>
  </si>
  <si>
    <t>роботи</t>
  </si>
  <si>
    <t>Кількість годин</t>
  </si>
  <si>
    <t xml:space="preserve">всього </t>
  </si>
  <si>
    <t>аудиторних</t>
  </si>
  <si>
    <t>у тому числі:</t>
  </si>
  <si>
    <t>8/4</t>
  </si>
  <si>
    <t>Матеріалознавство</t>
  </si>
  <si>
    <t>4/4</t>
  </si>
  <si>
    <t>4/0</t>
  </si>
  <si>
    <t>Виконання дипломн. проекту</t>
  </si>
  <si>
    <t>Держ. атест.</t>
  </si>
  <si>
    <t>Кані-кули</t>
  </si>
  <si>
    <t>Усього</t>
  </si>
  <si>
    <t>Назва
 практики</t>
  </si>
  <si>
    <t>Кількість кредитів ЄКТС</t>
  </si>
  <si>
    <t>Розподіл за триместрами</t>
  </si>
  <si>
    <t>4/2</t>
  </si>
  <si>
    <t>12/0</t>
  </si>
  <si>
    <t>0/6</t>
  </si>
  <si>
    <t>8/0</t>
  </si>
  <si>
    <t>0/2</t>
  </si>
  <si>
    <t>8/6</t>
  </si>
  <si>
    <t>Захист дипломного проекту</t>
  </si>
  <si>
    <t>10+20+10</t>
  </si>
  <si>
    <t>"___" ____________ 2015 р.</t>
  </si>
  <si>
    <t>ісп.</t>
  </si>
  <si>
    <t>Історія України на базі ВНЗ 1 рівня</t>
  </si>
  <si>
    <t>Історія української культури на базі ВНЗ 1 рівня</t>
  </si>
  <si>
    <t>зал.</t>
  </si>
  <si>
    <t>Українська мова (за професійним спрямуванням) на базі ВНЗ 1 рівня</t>
  </si>
  <si>
    <t>Філософія</t>
  </si>
  <si>
    <t>1.1.1</t>
  </si>
  <si>
    <t>1.1.2</t>
  </si>
  <si>
    <t>1.1.3</t>
  </si>
  <si>
    <t>1.1.4</t>
  </si>
  <si>
    <t>1.1.5</t>
  </si>
  <si>
    <t>1.1.5.1</t>
  </si>
  <si>
    <t>1.2.1</t>
  </si>
  <si>
    <t>1.2.2</t>
  </si>
  <si>
    <t>1.2.3</t>
  </si>
  <si>
    <t>1.2.3.1</t>
  </si>
  <si>
    <t>1.2.4</t>
  </si>
  <si>
    <t>1.2.5</t>
  </si>
  <si>
    <t>1.2.5.1</t>
  </si>
  <si>
    <t>1.2.6</t>
  </si>
  <si>
    <t>1.2.7</t>
  </si>
  <si>
    <t>1.2.7.1</t>
  </si>
  <si>
    <t>1.2.8</t>
  </si>
  <si>
    <t>1 ОБОВ'ЯЗКОВІ  НАВЧАЛЬНІ  ДИСЦИПЛІНИ</t>
  </si>
  <si>
    <t>на базі ВНЗ 1 рівня (Безпека життєдіяльності )</t>
  </si>
  <si>
    <t>Основи охорони  праці  та безпека життєдіяльності</t>
  </si>
  <si>
    <t>на базі ВНЗ 1 рівня (Основи охорони праці)</t>
  </si>
  <si>
    <t>Екологія на базі ВНЗ 1 рівня</t>
  </si>
  <si>
    <t xml:space="preserve">2. ДИСЦИПЛІНИ ВІЛЬНОГО ВИБОРУ </t>
  </si>
  <si>
    <t>2.2.2 Спеціалізація "Обладнання та технології пластичного формування конструкцій машинобудування"</t>
  </si>
  <si>
    <t>Технологічні основи машинобудування (загальний обсяг)*</t>
  </si>
  <si>
    <t>1.2.6.1</t>
  </si>
  <si>
    <t>1.2.7.1.1</t>
  </si>
  <si>
    <t>1.2.7.1.2</t>
  </si>
  <si>
    <t>Технологія конструкційних матеріалів  (загальний обсяг) на базі ВНЗ 1 рівня</t>
  </si>
  <si>
    <t xml:space="preserve">2.3 Дисципліни загально-професійної підготовки </t>
  </si>
  <si>
    <t xml:space="preserve">                                          Кількість екзаменів</t>
  </si>
  <si>
    <t xml:space="preserve">                                                                   ЗАГАЛЬНА КІЛЬКІСТЬ ГОДИН ТМ</t>
  </si>
  <si>
    <t>2.3.2 Спеціалізація "Обладнання та технології пластичного формування конструкцій машинобудування"</t>
  </si>
  <si>
    <t>2.3.1.1</t>
  </si>
  <si>
    <t>2.3.1.1.1</t>
  </si>
  <si>
    <t>2.3.1.2</t>
  </si>
  <si>
    <t>2.3.1.2.1</t>
  </si>
  <si>
    <t>2.3.1.3</t>
  </si>
  <si>
    <t>2.3.1.3.1</t>
  </si>
  <si>
    <t>2.3.1.4</t>
  </si>
  <si>
    <t>2.3.1.4.1</t>
  </si>
  <si>
    <t>2.3.1.5</t>
  </si>
  <si>
    <t>2.3.1.5.1</t>
  </si>
  <si>
    <t>2.3.1.6</t>
  </si>
  <si>
    <t>2.3.1.6.1</t>
  </si>
  <si>
    <t>2.3.1.7</t>
  </si>
  <si>
    <t>2.3.1.7.1</t>
  </si>
  <si>
    <t>2.3.1.8</t>
  </si>
  <si>
    <t>Разом ТМ:</t>
  </si>
  <si>
    <t>2.2.2.2</t>
  </si>
  <si>
    <t>Разом за п.2.2.2:</t>
  </si>
  <si>
    <t>Разом за п.2.2.2: у т.ч. на базі ВНЗ 1 рівня</t>
  </si>
  <si>
    <t>Разом за п.2.2.2: у т.ч. на базі академії</t>
  </si>
  <si>
    <t>2.3.2.1</t>
  </si>
  <si>
    <t>2.3.2.2</t>
  </si>
  <si>
    <t>Ковальсько-штампувальне обладнання (загальний обсяг)</t>
  </si>
  <si>
    <t>2.3.2.2.1</t>
  </si>
  <si>
    <t>2.3.2.2.2</t>
  </si>
  <si>
    <t>Ковальсько-штампувальне обладнання / Молоти</t>
  </si>
  <si>
    <t>2.3.2.3</t>
  </si>
  <si>
    <t>Конструювання та виготовлення штампів (загальний обсяг)</t>
  </si>
  <si>
    <t>2.3.2.3.1</t>
  </si>
  <si>
    <t>2.3.2.4</t>
  </si>
  <si>
    <t>Кування та гаряче штампування (загальний обсяг)</t>
  </si>
  <si>
    <t>2.3.2.4.1</t>
  </si>
  <si>
    <t>2.3.2.5</t>
  </si>
  <si>
    <t>Основи САПР (загальний обсяг)</t>
  </si>
  <si>
    <t>2.3.2.6</t>
  </si>
  <si>
    <t>2.3.2.7</t>
  </si>
  <si>
    <t>Системи автоматизованого проектування технологічних процесів (загальний обсяг)</t>
  </si>
  <si>
    <t>2.3.2.8</t>
  </si>
  <si>
    <t>Теорія пластичної деформації (загальний обсяг)</t>
  </si>
  <si>
    <t>2.3.2.9</t>
  </si>
  <si>
    <t>Технологія нагріву та нагрівальне обладнання (загальний обсяг)</t>
  </si>
  <si>
    <t>2.3.2.9.1</t>
  </si>
  <si>
    <t>2.3.2.10</t>
  </si>
  <si>
    <t>Технологія і обладнання холодного об'ємного штампування (загальний обсяг)</t>
  </si>
  <si>
    <t>2.3.2.11</t>
  </si>
  <si>
    <t xml:space="preserve">Технологія холодного штампування (загальний обсяг) </t>
  </si>
  <si>
    <t>2.3.2.11.1</t>
  </si>
  <si>
    <t>2.3.2.11.2</t>
  </si>
  <si>
    <t>Технологія холодного штампування (курсовий проект)</t>
  </si>
  <si>
    <t>Разом за п.2.3.2:</t>
  </si>
  <si>
    <t>Разом за п.2.3.2: у т.ч. на базі ВНЗ 1 рівня</t>
  </si>
  <si>
    <t>Разом за п.2.3.2: у т.ч. на базі академії</t>
  </si>
  <si>
    <t>Разом за п.2:</t>
  </si>
  <si>
    <t>Разом за п.2: у т.ч. на базі ВНЗ 1 рівня</t>
  </si>
  <si>
    <t>Разом за п.2: у т.ч. на базі академії</t>
  </si>
  <si>
    <t>Усього на базі ВНЗ 1 рівня:</t>
  </si>
  <si>
    <t>Усього на базі академії:</t>
  </si>
  <si>
    <t>Разом за п.1.1.: у т.ч. на базі академії</t>
  </si>
  <si>
    <t>Разом за п.1.2.: у т.ч. на базі академії</t>
  </si>
  <si>
    <t xml:space="preserve"> Кількість курсових робіт</t>
  </si>
  <si>
    <t xml:space="preserve"> Кількість курсових проектів</t>
  </si>
  <si>
    <t>Кваліфікація: Технічний фахівець - механік</t>
  </si>
  <si>
    <r>
      <t>_________(</t>
    </r>
    <r>
      <rPr>
        <u/>
        <sz val="20"/>
        <rFont val="Times New Roman"/>
        <family val="1"/>
        <charset val="204"/>
      </rPr>
      <t>Ковальов В.Д.)</t>
    </r>
    <r>
      <rPr>
        <sz val="20"/>
        <rFont val="Times New Roman"/>
        <family val="1"/>
        <charset val="204"/>
      </rPr>
      <t>___</t>
    </r>
  </si>
  <si>
    <t>Строк навчання - 3 роки</t>
  </si>
  <si>
    <t>На основі ОПП підготовки молодшого спеціаліста за спеціальностями:</t>
  </si>
  <si>
    <t xml:space="preserve">ІНТЕГРОВАННИЙ  НАВЧАЛЬНИЙ ПЛАН </t>
  </si>
  <si>
    <t>5.05050201 - "Технічне обслуговування і ремонт устаткування підприємств машинобудування"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</si>
  <si>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</si>
  <si>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t>5.05050204 - "Експлуатація та ремонт підйомно-транспортних, будівельних і дорожніх машин і обладнання"</t>
  </si>
  <si>
    <r>
      <t xml:space="preserve">галузь знань: </t>
    </r>
    <r>
      <rPr>
        <b/>
        <sz val="20"/>
        <rFont val="Times New Roman"/>
        <family val="1"/>
        <charset val="204"/>
      </rPr>
      <t>0505 "Машинобудування та матеріалообробка"</t>
    </r>
  </si>
  <si>
    <t>5.05050205 - "Обслуговування та ремонт обладнання металургійних підприємств"</t>
  </si>
  <si>
    <r>
      <t xml:space="preserve">напрям: </t>
    </r>
    <r>
      <rPr>
        <b/>
        <sz val="20"/>
        <rFont val="Times New Roman"/>
        <family val="1"/>
        <charset val="204"/>
      </rPr>
      <t>6.050502 "Інженерна механіка"</t>
    </r>
  </si>
  <si>
    <t>5.05050305 - "Виробництво гідравлічних і пневматичних засобів автоматизації"</t>
  </si>
  <si>
    <t>5.05050307 - "Виробництво автомобілів і тракторів"</t>
  </si>
  <si>
    <t>5.05050310 - "Важке машинобудування (за видами)"</t>
  </si>
  <si>
    <r>
      <t xml:space="preserve">форма навчання:     </t>
    </r>
    <r>
      <rPr>
        <b/>
        <sz val="20"/>
        <rFont val="Times New Roman"/>
        <family val="1"/>
        <charset val="204"/>
      </rPr>
      <t xml:space="preserve">   заочна прискорена</t>
    </r>
  </si>
  <si>
    <t xml:space="preserve">5.05040106 - "Обробка металів тиском" </t>
  </si>
  <si>
    <t xml:space="preserve">5.05040301 - "Термічна обробка металів" </t>
  </si>
  <si>
    <t>5.05040302 - "Виробництво порошкових, композиційних виробів і напилення покриттів "</t>
  </si>
  <si>
    <t>І . ГРАФІК НАВЧАЛЬНОГО ПРОЦЕСУ</t>
  </si>
  <si>
    <t>-</t>
  </si>
  <si>
    <t xml:space="preserve">К  </t>
  </si>
  <si>
    <t xml:space="preserve"> </t>
  </si>
  <si>
    <t xml:space="preserve">Позначення: Т – теоретичне навчання; С – екзаменаційна сесія; П – практика; К – канікули; Д– дипломне проектування; ЗД – захист дипломного проекту </t>
  </si>
  <si>
    <t xml:space="preserve">       II. ЗВЕДЕНІ ДАНІ ПРО БЮДЖЕТ ЧАСУ, тижні                                                                               ІІІ. ПРАКТИКА                                                               IV. ДЕРЖАВНА АТЕСТАЦІЯ</t>
  </si>
  <si>
    <t>Настовна та екзаменаційна сесія</t>
  </si>
  <si>
    <t>Форма держ.атестації (екзамен, диплом.проект (робота))</t>
  </si>
  <si>
    <t xml:space="preserve">Разом: </t>
  </si>
  <si>
    <t xml:space="preserve">                                                                   ЗАГАЛЬНА КІЛЬКІСТЬ ГОДИН ОТП</t>
  </si>
  <si>
    <t>Завідувач кафедри ТМ</t>
  </si>
  <si>
    <t>8/2</t>
  </si>
  <si>
    <r>
      <t xml:space="preserve">спеціальність: </t>
    </r>
    <r>
      <rPr>
        <b/>
        <sz val="14"/>
        <rFont val="Times New Roman"/>
        <family val="1"/>
        <charset val="204"/>
      </rPr>
      <t>131 "Прикладна механіка "</t>
    </r>
  </si>
  <si>
    <t>Завідувач кафедри МПФ</t>
  </si>
  <si>
    <t xml:space="preserve">              О.Є.Марков</t>
  </si>
  <si>
    <t>Завідувач кафедри ОіТЗВ</t>
  </si>
  <si>
    <t xml:space="preserve">              Н.О.Макаренко</t>
  </si>
  <si>
    <t>2.1.1.1</t>
  </si>
  <si>
    <t>1.2.3.1.1</t>
  </si>
  <si>
    <t>1.2.3.1.2</t>
  </si>
  <si>
    <t>1.2.4.1</t>
  </si>
  <si>
    <t>1.2.8.1</t>
  </si>
  <si>
    <t>2.1.1.1.1</t>
  </si>
  <si>
    <t>2.1.1.2</t>
  </si>
  <si>
    <t>2.1.1.2.1</t>
  </si>
  <si>
    <t>2.1.1.3</t>
  </si>
  <si>
    <t>2.1.1.3.1</t>
  </si>
  <si>
    <t>2.1.1.3.2</t>
  </si>
  <si>
    <t>2.1.1.4</t>
  </si>
  <si>
    <t>2.1.1.4.1</t>
  </si>
  <si>
    <t>2.1.1.5</t>
  </si>
  <si>
    <t>2.1.1.6</t>
  </si>
  <si>
    <t>2.1.1.6.1</t>
  </si>
  <si>
    <t>2.1.1.7</t>
  </si>
  <si>
    <t>2.1.1.7.1</t>
  </si>
  <si>
    <t>2.1.1.8</t>
  </si>
  <si>
    <t>2.1.1.9</t>
  </si>
  <si>
    <t>2.1.1.8.1</t>
  </si>
  <si>
    <t>2.3.1 Спеціалізації каф. ТМ</t>
  </si>
  <si>
    <t>Спеціалізації "Технології машинобудування", "Інтегровані комп'ютеризовані технології машинобудування"</t>
  </si>
  <si>
    <t>Проектування технологічних процесів</t>
  </si>
  <si>
    <t>Технологічні основи машинобудування (загальний обсяг) на базі ВНЗ 1 рівня</t>
  </si>
  <si>
    <t>Технології формоутворення деталей машин</t>
  </si>
  <si>
    <t>Технологічне оснащення механоскладального виробництва</t>
  </si>
  <si>
    <t>Спеціалізація "Технології машинобудування"</t>
  </si>
  <si>
    <t>Основи інформаційних технологій та пакети прикладних програм</t>
  </si>
  <si>
    <t>Наукові дослідження в технології машинобудування</t>
  </si>
  <si>
    <t>Спеціалізація "Інтегровані комп'ютеризовані технології машинобудування"</t>
  </si>
  <si>
    <t>Обслуговування високотехнологічних комплексів</t>
  </si>
  <si>
    <t>2.3.1.3.2</t>
  </si>
  <si>
    <t>2.3.1.3.2.1</t>
  </si>
  <si>
    <t>2.3.1.3.3</t>
  </si>
  <si>
    <t>2.3.1.3.3.1</t>
  </si>
  <si>
    <t>2.3.1.3.4</t>
  </si>
  <si>
    <t>2.3.1.3.4.1</t>
  </si>
  <si>
    <t>2.3.1.4.1.1</t>
  </si>
  <si>
    <t>2.3.1.4.2</t>
  </si>
  <si>
    <t>2.3.1.4.2.1</t>
  </si>
  <si>
    <t>2.3.1.5.1.1</t>
  </si>
  <si>
    <t>2.3.1.5.2</t>
  </si>
  <si>
    <t>2.3.1.5.2.1</t>
  </si>
  <si>
    <t>2.3.1.6.1.1</t>
  </si>
  <si>
    <t>2.3.1.7.2</t>
  </si>
  <si>
    <t xml:space="preserve">              С.В. Ковалевський</t>
  </si>
  <si>
    <t>147</t>
  </si>
  <si>
    <t>2.1.1.6.1.1</t>
  </si>
  <si>
    <t>2.1.1.6.1.2</t>
  </si>
  <si>
    <t>2.2. Природничо-наукові дисципліни</t>
  </si>
  <si>
    <t>2.2.1 Спеціалізації каф. ТМ та МПФ</t>
  </si>
  <si>
    <t xml:space="preserve">Деталі машин і основи взаємозамінності (загальний обсяг) </t>
  </si>
  <si>
    <t xml:space="preserve">Деталі машин і основи взаємозамінності (к.пр) </t>
  </si>
  <si>
    <t xml:space="preserve">Електротехніка та електроніка (загальний обсяг) </t>
  </si>
  <si>
    <t xml:space="preserve">Електротехніка </t>
  </si>
  <si>
    <t>Електричні машини</t>
  </si>
  <si>
    <t>Електроніка та схемотехніка</t>
  </si>
  <si>
    <t>0/4</t>
  </si>
  <si>
    <t>Матеріалознавство з основами термообробки на базі ВНЗ 1 рівня</t>
  </si>
  <si>
    <t xml:space="preserve">Технологія металів і матеріалознавство (загальний обсяг) </t>
  </si>
  <si>
    <t>Разом: у т.ч. на базі ВНЗ 1 рівня</t>
  </si>
  <si>
    <t>2.2.3 Спеціалізації кафедри ОТЗВ</t>
  </si>
  <si>
    <t>2.2.3.1</t>
  </si>
  <si>
    <t>2.2.3.1.1</t>
  </si>
  <si>
    <t>2.2.3.1.2</t>
  </si>
  <si>
    <t>2.2.3.2</t>
  </si>
  <si>
    <t>2.2.3.2.1</t>
  </si>
  <si>
    <t>2.2.3.2.2</t>
  </si>
  <si>
    <t>2.2.3.2.3</t>
  </si>
  <si>
    <t>2.2.3.3</t>
  </si>
  <si>
    <t>2.2.3.4</t>
  </si>
  <si>
    <t>2.2.3.4.1</t>
  </si>
  <si>
    <t>2.2.3.5</t>
  </si>
  <si>
    <t>2.3.3 Спеціалізації  кафедри ОТЗВ</t>
  </si>
  <si>
    <t>2.3.3.1</t>
  </si>
  <si>
    <t xml:space="preserve">Автоматичне керування зварюванням (загальний обсяг) </t>
  </si>
  <si>
    <t>2.3.3.1.1</t>
  </si>
  <si>
    <t>2.3.3.2</t>
  </si>
  <si>
    <t xml:space="preserve">Зварювальні джерела живлення (загальний обсяг) </t>
  </si>
  <si>
    <t>2.3.3.2.1</t>
  </si>
  <si>
    <t>2.3.3.3</t>
  </si>
  <si>
    <t xml:space="preserve">Наплавлення та напилення (загальний обсяг) </t>
  </si>
  <si>
    <t>2.3.3.3.1</t>
  </si>
  <si>
    <t>Наплавлення та напилення</t>
  </si>
  <si>
    <t>2.3.3.3.2</t>
  </si>
  <si>
    <t>2.3.3.4</t>
  </si>
  <si>
    <t xml:space="preserve">Напруження та деформації при зварюванні (загальний обсяг) </t>
  </si>
  <si>
    <t>2.3.3.4.1</t>
  </si>
  <si>
    <t>2.3.3.5</t>
  </si>
  <si>
    <t xml:space="preserve">Теорія  процесів зварювання (загальний обсяг) </t>
  </si>
  <si>
    <t>2.3.3.5.1</t>
  </si>
  <si>
    <t>Теорія  процесів зварювання</t>
  </si>
  <si>
    <t>2.3.3.5.2</t>
  </si>
  <si>
    <t>2.3.3.5.3</t>
  </si>
  <si>
    <t>Теорія  процесів зварювання(к.р)</t>
  </si>
  <si>
    <t>2.3.3.6</t>
  </si>
  <si>
    <t xml:space="preserve">Проектування зварних конструкцій (загальний обсяг) </t>
  </si>
  <si>
    <t>2.3.3.6.1</t>
  </si>
  <si>
    <t>Проектування зварних конструкцій</t>
  </si>
  <si>
    <t>2.3.3.6.2</t>
  </si>
  <si>
    <t>2.3.3.7</t>
  </si>
  <si>
    <t xml:space="preserve">Технологія та устаткування зварювання плавленням (загальний обсяг) </t>
  </si>
  <si>
    <t>2.3.3.7.1</t>
  </si>
  <si>
    <t xml:space="preserve">Технологія та устаткування зварювання плавленням </t>
  </si>
  <si>
    <t>2.3.3.7.2</t>
  </si>
  <si>
    <t>2.3.3.7.3</t>
  </si>
  <si>
    <t>Технологія та устаткування зварювання плавленням(к.р)</t>
  </si>
  <si>
    <t>2.3.3.8</t>
  </si>
  <si>
    <t xml:space="preserve">Технологія та устаткування зварювання тиском (загальний обсяг) </t>
  </si>
  <si>
    <t>2.3.3.8.1</t>
  </si>
  <si>
    <t>Технологія та устаткування зварювання тиском (к.р)</t>
  </si>
  <si>
    <t>2.3.3.9</t>
  </si>
  <si>
    <t>2.3.3.9.1</t>
  </si>
  <si>
    <t>2.3.3.10</t>
  </si>
  <si>
    <t xml:space="preserve">Технологічні процеси зварювального виробництва (загальний обсяг) </t>
  </si>
  <si>
    <t>Спеціалізація "Технології і устаткування зварюванням"</t>
  </si>
  <si>
    <t>2.3.3.11</t>
  </si>
  <si>
    <t xml:space="preserve">Показники якості зварних конструкцій  (загальний обсяг) </t>
  </si>
  <si>
    <t>2.3.3.11.1</t>
  </si>
  <si>
    <t>2.3.3.12</t>
  </si>
  <si>
    <t xml:space="preserve">САПР зварних конструкцій  (загальний обсяг) </t>
  </si>
  <si>
    <t>2.3.3.12.1</t>
  </si>
  <si>
    <t>2.3.3.13</t>
  </si>
  <si>
    <t xml:space="preserve">Стандартизація та якість продукції  (загальний обсяг) </t>
  </si>
  <si>
    <t>2.3.3.13.1</t>
  </si>
  <si>
    <t>2.3.3.14</t>
  </si>
  <si>
    <t xml:space="preserve">Технологія зварювання спеціальних сталей і сплавів  (загальний обсяг) </t>
  </si>
  <si>
    <t>2.3.3.14.1</t>
  </si>
  <si>
    <t>Спеціалізація "Технології і інжиніринг в зварюванні і споріднених технологіях"</t>
  </si>
  <si>
    <t xml:space="preserve">Контроль якості  (загальний обсяг) </t>
  </si>
  <si>
    <t xml:space="preserve">САПР технології зварювання  (загальний обсяг) </t>
  </si>
  <si>
    <t xml:space="preserve">Спеціальні методи зварювання  (загальний обсяг) </t>
  </si>
  <si>
    <t xml:space="preserve">Теоретичні основи відновлення та зміцнення деталей  (загальний обсяг) </t>
  </si>
  <si>
    <t>Разом п.2.3: у т.ч. на базі академії</t>
  </si>
  <si>
    <t>Разом вибіркова частина:</t>
  </si>
  <si>
    <t>Разом вибіркова частина: у т.ч. на базі академії</t>
  </si>
  <si>
    <t>Разом п.2.2.3: у т.ч. на базі академії</t>
  </si>
  <si>
    <t>Разом ОТЗВ:</t>
  </si>
  <si>
    <t xml:space="preserve">                                                                   ЗАГАЛЬНА КІЛЬКІСТЬ ГОДИН ОТЗВ</t>
  </si>
  <si>
    <t>Технологічні процеси зварювального виробництва</t>
  </si>
  <si>
    <t>Обладнання механоскладального виробництва (КМСІТ)</t>
  </si>
  <si>
    <t>Іноземна мова (за професійним спрямуванням)</t>
  </si>
  <si>
    <t>Автоматизація та роботизація ковальсько-штампувального виробництва (ч.1)</t>
  </si>
  <si>
    <t>Комп’ютерне моделювання і проектування процесів і машин (ч.1)</t>
  </si>
  <si>
    <t>Комп’ютерне моделювання і проектування процесів і машин (ч.3)</t>
  </si>
  <si>
    <t>2.3.2.3.1.1</t>
  </si>
  <si>
    <t>2.3.2.3.3</t>
  </si>
  <si>
    <t>2.3.2.3.3.1</t>
  </si>
  <si>
    <t>2.3.2.3.3.2</t>
  </si>
  <si>
    <t>2.3.2.6.1</t>
  </si>
  <si>
    <t>Термообробка і механічні властивості металів на базі ВНЗ 1 рівня</t>
  </si>
  <si>
    <t xml:space="preserve">Технологія кування та гаряче штампування </t>
  </si>
  <si>
    <t>2.3.2.9.1.1</t>
  </si>
  <si>
    <t>2.3.2.9.2</t>
  </si>
  <si>
    <t>2.3.2.9.2.1</t>
  </si>
  <si>
    <t>2.3.2.9.2.2</t>
  </si>
  <si>
    <t>2.3.2.10.1</t>
  </si>
  <si>
    <t>2.3.2.10.2</t>
  </si>
  <si>
    <t>Комп’ютерне моделювання і проектування процесів і машин (ч.2)</t>
  </si>
  <si>
    <t>2.3.2.3.2</t>
  </si>
  <si>
    <t>Основи інформаційних технологій та пакети прикладних програм (загальний обсяг)</t>
  </si>
  <si>
    <t>2.3.2.3.2.1</t>
  </si>
  <si>
    <t>2.3.2.3.2.2</t>
  </si>
  <si>
    <t>Спеціальні види технологій і обладнання для обробки металів тиском</t>
  </si>
  <si>
    <t>Дізайнерське кування</t>
  </si>
  <si>
    <t>2.3.2.12</t>
  </si>
  <si>
    <t>Гідравлічні машини, гідроприводи та гідропневмоавтоматика</t>
  </si>
  <si>
    <t>2.3.2.12.1</t>
  </si>
  <si>
    <t>Гідропривод та гідропневмоавтоматика ковальсько-пресових машин (загальний обсяг)</t>
  </si>
  <si>
    <t>2.3.2.12.1.1</t>
  </si>
  <si>
    <t>2.3.2.12.2</t>
  </si>
  <si>
    <t>Імпульсні ковальсько-пресові процеси і машини</t>
  </si>
  <si>
    <t>2.3.2.13</t>
  </si>
  <si>
    <t>Наукові дослідження в прикладной механіці (загальний обсяг)</t>
  </si>
  <si>
    <t>2.3.2.13.1</t>
  </si>
  <si>
    <t>2.3.2.1.2</t>
  </si>
  <si>
    <t>Автоматизація та роботизація ковальсько-штампувального виробництва (ч.2)</t>
  </si>
  <si>
    <t>2.3.2.14</t>
  </si>
  <si>
    <t>Оцінка якості, експлуатація та обслуговування технічних систем і машин (загальний обсяг)</t>
  </si>
  <si>
    <t>2.3.2.14.1</t>
  </si>
  <si>
    <t>Спеціалізація "Комп’ютерне моделювання і проектування процесів і машин"</t>
  </si>
  <si>
    <t>Спеціалізація "Гідравлічні машини, гідроприводи та гідропневмоавтоматика"</t>
  </si>
  <si>
    <t>Спеціалізація "Роботомеханічні системи та комплекси"</t>
  </si>
  <si>
    <t>Разом за п.1: у т.ч. на базі академії</t>
  </si>
  <si>
    <t>Разом  за п.2.2.1</t>
  </si>
  <si>
    <t xml:space="preserve">Разом за п.1: </t>
  </si>
  <si>
    <t>Разом  за п.1.2.:</t>
  </si>
  <si>
    <t>Усього ОТП:</t>
  </si>
  <si>
    <t>1.2.2.1</t>
  </si>
  <si>
    <t>12/4</t>
  </si>
  <si>
    <t>36/14</t>
  </si>
  <si>
    <t>16/10</t>
  </si>
  <si>
    <t>40/14</t>
  </si>
  <si>
    <t xml:space="preserve"> 4/0</t>
  </si>
  <si>
    <t>Підйомно-транспортні машини в 16/17 н.р. не планувати</t>
  </si>
  <si>
    <t>на базі академії (13тр. тільки в 16/17 н.р.)</t>
  </si>
  <si>
    <t>Нагрівальне обладнання (курсова робота) в 16/17 н.р. не планувати</t>
  </si>
  <si>
    <t>Проектування  зварювальних  конструкцій  (к р)</t>
  </si>
  <si>
    <t>24</t>
  </si>
  <si>
    <t>Технологічна оснастка (загальний обсяг)  в 16/17 н.р. не планувати</t>
  </si>
  <si>
    <t>Технологічні процеси зварювального виробництва (14тр., тільки в 16/17 н.р.)</t>
  </si>
  <si>
    <t>12/2</t>
  </si>
  <si>
    <t>28/8</t>
  </si>
  <si>
    <t>20/8</t>
  </si>
  <si>
    <t>Разом п. 2.3.1.:</t>
  </si>
  <si>
    <t>16/2</t>
  </si>
  <si>
    <t>32/10</t>
  </si>
  <si>
    <t>32/6</t>
  </si>
  <si>
    <t>28/12</t>
  </si>
  <si>
    <t>36/10</t>
  </si>
  <si>
    <t>16/4</t>
  </si>
  <si>
    <t>8/8</t>
  </si>
  <si>
    <t>20/4</t>
  </si>
  <si>
    <t>36/12</t>
  </si>
  <si>
    <t>40/12</t>
  </si>
  <si>
    <t>12/6</t>
  </si>
  <si>
    <t>28/10</t>
  </si>
  <si>
    <t>44/20</t>
  </si>
  <si>
    <t>44/10</t>
  </si>
  <si>
    <t>44/14</t>
  </si>
  <si>
    <t>38/14</t>
  </si>
  <si>
    <t>3 ДЕРЖАВНА АТЕСТАЦІЯ (ТМ)</t>
  </si>
  <si>
    <t>3. ДЕРЖАВНА АТЕСТАЦІЯ (МТО)</t>
  </si>
  <si>
    <t>3  ДЕРЖАВНА АТЕСТАЦІЯ (ЗВ)</t>
  </si>
  <si>
    <t xml:space="preserve">V. ПЛАН НАВЧАЛЬНОГО ПРОЦЕСУ на 2017/2018 навч. рік (заочна прискорена форма)   </t>
  </si>
  <si>
    <t>Директор ЦЗДО</t>
  </si>
  <si>
    <t xml:space="preserve">             М.М. Федоров</t>
  </si>
  <si>
    <r>
      <rPr>
        <sz val="14"/>
        <rFont val="Times New Roman"/>
        <family val="1"/>
        <charset val="204"/>
      </rPr>
      <t>Кваліфікація: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бакалавр з прикладної механіки
</t>
    </r>
  </si>
  <si>
    <t>ЗАТВЕРДЖЕНО:</t>
  </si>
  <si>
    <t>на засіданні Вченої ради</t>
  </si>
  <si>
    <t>(Ковальов В.Д.)</t>
  </si>
  <si>
    <t>10а</t>
  </si>
  <si>
    <t>10б</t>
  </si>
  <si>
    <t xml:space="preserve">Розподіл годин по курсах і семестрах </t>
  </si>
  <si>
    <t>проверил</t>
  </si>
  <si>
    <t>лек</t>
  </si>
  <si>
    <t>лаб</t>
  </si>
  <si>
    <t>пр</t>
  </si>
  <si>
    <t>часы проверил</t>
  </si>
  <si>
    <t>5 сем</t>
  </si>
  <si>
    <t>Сем</t>
  </si>
  <si>
    <t>6 сем</t>
  </si>
  <si>
    <t>7 сем</t>
  </si>
  <si>
    <t>8 сем</t>
  </si>
  <si>
    <t>лекц</t>
  </si>
  <si>
    <t>практ</t>
  </si>
  <si>
    <t>9 сем</t>
  </si>
  <si>
    <t>10 сем</t>
  </si>
  <si>
    <t>28/6</t>
  </si>
  <si>
    <t>48/14</t>
  </si>
  <si>
    <t>выерить часы</t>
  </si>
  <si>
    <t>32/12</t>
  </si>
  <si>
    <t>Гідравліка, гідро та пневмоприводи</t>
  </si>
  <si>
    <t>Проектування  зварювальних  конструкцій (к р)</t>
  </si>
  <si>
    <t>подсчет часов</t>
  </si>
  <si>
    <t>итог ТМ</t>
  </si>
  <si>
    <t>44/12</t>
  </si>
  <si>
    <t>итог ОТП</t>
  </si>
  <si>
    <t>48/12</t>
  </si>
  <si>
    <t>итого ОТЗВ</t>
  </si>
  <si>
    <t>28/14</t>
  </si>
  <si>
    <t>подсчет зачетов и экз</t>
  </si>
  <si>
    <t>экз</t>
  </si>
  <si>
    <t>зач</t>
  </si>
  <si>
    <t>курсовые</t>
  </si>
  <si>
    <t>раб</t>
  </si>
  <si>
    <t>цикл 1.1</t>
  </si>
  <si>
    <t>цикл 1.2</t>
  </si>
  <si>
    <t>итог</t>
  </si>
  <si>
    <t>Розподіл за семестрами</t>
  </si>
  <si>
    <t xml:space="preserve">Підйомно-транспортні машини </t>
  </si>
  <si>
    <t xml:space="preserve">на базі академії </t>
  </si>
  <si>
    <t xml:space="preserve">Нагрівальне обладнання (курсова робота) </t>
  </si>
  <si>
    <t xml:space="preserve">Технологічна оснастка (загальний обсяг)  </t>
  </si>
  <si>
    <t xml:space="preserve">Технологічні процеси зварювального виробництва </t>
  </si>
  <si>
    <t>1 курс</t>
  </si>
  <si>
    <t>2 курс</t>
  </si>
  <si>
    <t>6а</t>
  </si>
  <si>
    <t>6б</t>
  </si>
  <si>
    <t>Настанов-на сесія</t>
  </si>
  <si>
    <t>Екзамена-ційна
 сесія</t>
  </si>
  <si>
    <t>25</t>
  </si>
  <si>
    <t>1.1.6</t>
  </si>
  <si>
    <t>Основи економічної теорії на базі ВНЗ 1 рівня</t>
  </si>
  <si>
    <t>зал</t>
  </si>
  <si>
    <t>1.1.7</t>
  </si>
  <si>
    <t>Правознавство та господарське законодавство на базі ВНЗ 1 рівня</t>
  </si>
  <si>
    <t xml:space="preserve">Теорія механізмів та машин </t>
  </si>
  <si>
    <t>2.3.1.6.</t>
  </si>
  <si>
    <t>3 ПРАКТИЧНА ПІДГОТОВКА, ДИПЛОМУВАННЯ ТА ДЕРЖАВНА АТЕСТАЦІЯ</t>
  </si>
  <si>
    <t>Ознайомча практика на базі ВНЗ 1 рівня</t>
  </si>
  <si>
    <t>Виробнича практика на базі ВНЗ 1 рівня</t>
  </si>
  <si>
    <t>устан</t>
  </si>
  <si>
    <t>сем</t>
  </si>
  <si>
    <t>лекци</t>
  </si>
  <si>
    <t>1 сем</t>
  </si>
  <si>
    <t>2 сем</t>
  </si>
  <si>
    <t>3 сем</t>
  </si>
  <si>
    <t>4 сем</t>
  </si>
  <si>
    <r>
      <t xml:space="preserve">форма навчання:   </t>
    </r>
    <r>
      <rPr>
        <b/>
        <sz val="14"/>
        <rFont val="Times New Roman"/>
        <family val="1"/>
        <charset val="204"/>
      </rPr>
      <t>заочна зі скороченим терміном навчання</t>
    </r>
  </si>
  <si>
    <t>общие дисциплині</t>
  </si>
  <si>
    <t>н</t>
  </si>
  <si>
    <t>6/0</t>
  </si>
  <si>
    <t>6/2</t>
  </si>
  <si>
    <t>ТМ</t>
  </si>
  <si>
    <t>МПФ</t>
  </si>
  <si>
    <t xml:space="preserve">6/0   </t>
  </si>
  <si>
    <t>14/0</t>
  </si>
  <si>
    <t>2/0</t>
  </si>
  <si>
    <r>
      <t xml:space="preserve">галузь знань: </t>
    </r>
    <r>
      <rPr>
        <b/>
        <sz val="14"/>
        <rFont val="Times New Roman"/>
        <family val="1"/>
        <charset val="204"/>
      </rPr>
      <t>13 "Механічна інженерія"</t>
    </r>
  </si>
  <si>
    <r>
      <t xml:space="preserve">освітньо-професійна програма: </t>
    </r>
    <r>
      <rPr>
        <b/>
        <sz val="14"/>
        <rFont val="Times New Roman"/>
        <family val="1"/>
        <charset val="204"/>
      </rPr>
      <t>"Прикладна механіка "</t>
    </r>
  </si>
  <si>
    <t>16</t>
  </si>
  <si>
    <t>Дизайнерське кування</t>
  </si>
  <si>
    <t>Усього КДіМПМ:</t>
  </si>
  <si>
    <t>24/6</t>
  </si>
  <si>
    <t>Завідувач кафедри КДіМПМ</t>
  </si>
  <si>
    <t>I. Графік освітнього процесу</t>
  </si>
  <si>
    <t xml:space="preserve"> НАВЧАЛЬНИЙ ПЛАН</t>
  </si>
  <si>
    <t>1.3.1</t>
  </si>
  <si>
    <t>Автоматизація та роботизація сучасного облад-нання</t>
  </si>
  <si>
    <t>1.3.2</t>
  </si>
  <si>
    <t>Формоутворення у металі</t>
  </si>
  <si>
    <t>Технологія виготовлення оболонкових деталей (курсовий проект)</t>
  </si>
  <si>
    <t>Разом за п.1.3:</t>
  </si>
  <si>
    <t>1.3 Практична підготовка</t>
  </si>
  <si>
    <t>Разом за п.1.2:</t>
  </si>
  <si>
    <t>Разом за п.1.2: у т.ч. на базі академії</t>
  </si>
  <si>
    <t>Разом за п.1.3: у т.ч. на базі академії</t>
  </si>
  <si>
    <t>1.4.1</t>
  </si>
  <si>
    <t>Разом за п.1.4:</t>
  </si>
  <si>
    <t>Разом за п.1.4: у т.ч. на базі академії</t>
  </si>
  <si>
    <t>Разом обов'язкові компоненти освітньої програми:</t>
  </si>
  <si>
    <t>Разом за п.1.1:</t>
  </si>
  <si>
    <t>Разом за п.1.1: у т.ч. на базі академії</t>
  </si>
  <si>
    <t>Дизайн-графіка в проектуванні</t>
  </si>
  <si>
    <t>Фірмова  графіка у промисловості</t>
  </si>
  <si>
    <t>4/8</t>
  </si>
  <si>
    <t>частка кредитів (на базі академії)</t>
  </si>
  <si>
    <t>обовязкова</t>
  </si>
  <si>
    <t>%</t>
  </si>
  <si>
    <t>вибіркова</t>
  </si>
  <si>
    <t xml:space="preserve">протокол № </t>
  </si>
  <si>
    <t>№</t>
  </si>
  <si>
    <t>1</t>
  </si>
  <si>
    <t>Кваліфікаційна робота бакалавра</t>
  </si>
  <si>
    <t>1.4 Атестація</t>
  </si>
  <si>
    <t>Гарант освітньої програми, завідувач кафедри ТМ</t>
  </si>
  <si>
    <t>1.1 Цикл загальної підготовки</t>
  </si>
  <si>
    <t>1.1.7.1</t>
  </si>
  <si>
    <t>1.1.7.1.1</t>
  </si>
  <si>
    <t>1.1.7.1.2</t>
  </si>
  <si>
    <t>Вступ до освітнього процесу</t>
  </si>
  <si>
    <t>2а</t>
  </si>
  <si>
    <t>2б</t>
  </si>
  <si>
    <t>4а</t>
  </si>
  <si>
    <t>4б</t>
  </si>
  <si>
    <t>екз</t>
  </si>
  <si>
    <t>залік</t>
  </si>
  <si>
    <t>зв</t>
  </si>
  <si>
    <t>1.1.8</t>
  </si>
  <si>
    <t>1.1.8.1</t>
  </si>
  <si>
    <t>1.1.9</t>
  </si>
  <si>
    <t>1.1.10</t>
  </si>
  <si>
    <t>1.1.10.1</t>
  </si>
  <si>
    <t>1.1.11</t>
  </si>
  <si>
    <t>1.1.11.1</t>
  </si>
  <si>
    <t>1.1.12</t>
  </si>
  <si>
    <t>1.1.12.1</t>
  </si>
  <si>
    <t>1.1.12.1.1</t>
  </si>
  <si>
    <t>1.1.12.1.2</t>
  </si>
  <si>
    <t>1.1.13</t>
  </si>
  <si>
    <t>1.1.13.1</t>
  </si>
  <si>
    <t>1.1.13.1.2</t>
  </si>
  <si>
    <t>1.1.13.1.1</t>
  </si>
  <si>
    <t>1.1.14</t>
  </si>
  <si>
    <t>1.1.14.1</t>
  </si>
  <si>
    <t xml:space="preserve">1.2 Цикл професійної підготовки </t>
  </si>
  <si>
    <t>24/12</t>
  </si>
  <si>
    <t>Деталі машин, теорія механізмів і основи взаємозамінності (курсовий проект)</t>
  </si>
  <si>
    <t>1.2.2.2</t>
  </si>
  <si>
    <t>Електротехніка, електроніка та мікропроцесорна техніка. Частина 1</t>
  </si>
  <si>
    <t>Менеджмент та організація виробництва</t>
  </si>
  <si>
    <t>Основи наукових досліджень</t>
  </si>
  <si>
    <t>1.2.9</t>
  </si>
  <si>
    <t>1.2.9.1</t>
  </si>
  <si>
    <t>Теплофізичні процеси</t>
  </si>
  <si>
    <t>Технології прикладної механіки. Частина 1 Технологія конструкційних матеріалів</t>
  </si>
  <si>
    <t>Технології прикладної механіки. Частина 2 Технології обробки тиском</t>
  </si>
  <si>
    <t>Технології прикладної механіки. Частина 3 Технології зварювального виробництва</t>
  </si>
  <si>
    <t>Технології прикладної механіки. Частина 4 Технологічні основи машинобудування</t>
  </si>
  <si>
    <t>1.2.10</t>
  </si>
  <si>
    <t>1.2.11</t>
  </si>
  <si>
    <t>1.2.11.1</t>
  </si>
  <si>
    <t>1.2.11.1.1</t>
  </si>
  <si>
    <t>1.2.11.1.2</t>
  </si>
  <si>
    <t>1.2.11.1.3</t>
  </si>
  <si>
    <t>1.2.11.1.4</t>
  </si>
  <si>
    <t>1.2.12</t>
  </si>
  <si>
    <t>1.2.12.1</t>
  </si>
  <si>
    <t>32</t>
  </si>
  <si>
    <t>92</t>
  </si>
  <si>
    <t>1.3.3</t>
  </si>
  <si>
    <t>Переддипломна практика</t>
  </si>
  <si>
    <t>20/2</t>
  </si>
  <si>
    <t>40/6</t>
  </si>
  <si>
    <t>16/0</t>
  </si>
  <si>
    <t>48/8</t>
  </si>
  <si>
    <t xml:space="preserve">2.1 Цикл професійної підготовки </t>
  </si>
  <si>
    <t>Завідувачка кафедри ОіТЗВ</t>
  </si>
  <si>
    <t>2.1.1</t>
  </si>
  <si>
    <t>Електротехніка, електроніка та мікропроцесорна техніка. Частина 2</t>
  </si>
  <si>
    <t>2.1.2</t>
  </si>
  <si>
    <t>2.1.2.1</t>
  </si>
  <si>
    <t>Основи технічної творчості</t>
  </si>
  <si>
    <t>2.1.3</t>
  </si>
  <si>
    <t>2.1.4</t>
  </si>
  <si>
    <t>2.1.5</t>
  </si>
  <si>
    <t>2.1.5.1</t>
  </si>
  <si>
    <t>2.1.6</t>
  </si>
  <si>
    <t>2.1.6.1</t>
  </si>
  <si>
    <t>2.1.7</t>
  </si>
  <si>
    <t>2.1.8</t>
  </si>
  <si>
    <t>2.1.8.1</t>
  </si>
  <si>
    <t>2.1.9</t>
  </si>
  <si>
    <t>2.1.9.1</t>
  </si>
  <si>
    <t>2.1.10</t>
  </si>
  <si>
    <t>2.1.10.1</t>
  </si>
  <si>
    <t>2.1.11</t>
  </si>
  <si>
    <t>2.1.11.1</t>
  </si>
  <si>
    <t>2.1.12</t>
  </si>
  <si>
    <t>2.1.12.1</t>
  </si>
  <si>
    <t>2.1.13</t>
  </si>
  <si>
    <t>2.1.13.1</t>
  </si>
  <si>
    <t>CAD/CAM/CAE системи в машинобудуванні. Частина 2. Пакети прикладних програм</t>
  </si>
  <si>
    <t>0/8</t>
  </si>
  <si>
    <t>2.1.14</t>
  </si>
  <si>
    <t>2.1.15</t>
  </si>
  <si>
    <t>2.1.15.1</t>
  </si>
  <si>
    <t>2.1.16</t>
  </si>
  <si>
    <t>2.1.17</t>
  </si>
  <si>
    <t>2.1.18</t>
  </si>
  <si>
    <t>2.1.18.1</t>
  </si>
  <si>
    <t>2.1.19</t>
  </si>
  <si>
    <t>2.1.17.1</t>
  </si>
  <si>
    <t>2.1.19.1</t>
  </si>
  <si>
    <t>2.1.19.2</t>
  </si>
  <si>
    <t>2.1.20</t>
  </si>
  <si>
    <t>2.1.20.1</t>
  </si>
  <si>
    <t>2.1.21</t>
  </si>
  <si>
    <t>2.1.22</t>
  </si>
  <si>
    <t>2.1.22.1</t>
  </si>
  <si>
    <t>2.1.23</t>
  </si>
  <si>
    <t>Здобувач вищої освіти повинен вибрати дисципліни обсягом 78,5 кредитів *</t>
  </si>
  <si>
    <t>22</t>
  </si>
  <si>
    <t>358</t>
  </si>
  <si>
    <t>2.1.4.1</t>
  </si>
  <si>
    <t>2.1.6.2</t>
  </si>
  <si>
    <t>2.1.7.1</t>
  </si>
  <si>
    <t>68/16</t>
  </si>
  <si>
    <t>44/4</t>
  </si>
  <si>
    <t>Разом за п.2.1: у т.ч. на базі академії</t>
  </si>
  <si>
    <t>6бА</t>
  </si>
  <si>
    <t>А</t>
  </si>
  <si>
    <t>на базі фахової передвищої освіти</t>
  </si>
  <si>
    <t>Історія України на базі фахової передвищої освіти</t>
  </si>
  <si>
    <t>Історія української культури на базі фахової передвищої освіти</t>
  </si>
  <si>
    <t>Українська мова (за професійним спрямуванням) на базі фахової передвищої освіти</t>
  </si>
  <si>
    <t>Основи економічної теорії на базі фахової передвищої освіти</t>
  </si>
  <si>
    <t>Екологія на базі фахової передвищої освіти</t>
  </si>
  <si>
    <t>Разом за п.1.1: у т.ч. на базі фахової передвищої освіти</t>
  </si>
  <si>
    <t>на базі фахової передвищої освіти (Безпека життєдіяльності )</t>
  </si>
  <si>
    <t>на базі фахової передвищої освіти (Основи охорони праці)</t>
  </si>
  <si>
    <t xml:space="preserve">на базі фахової передвищої освіти </t>
  </si>
  <si>
    <t>Разом за п.1.2: у т.ч. на базі фахової передвищої освіти</t>
  </si>
  <si>
    <t>Ознайомча практика на базі фахової передвищої освіти</t>
  </si>
  <si>
    <t>Виробнича практика на базі фахової передвищої освіти</t>
  </si>
  <si>
    <t>Разом за п.1.3: у т.ч. на базі фахової передвищої освіти</t>
  </si>
  <si>
    <t>Разом за п.1.4: у т.ч. на базі фахової передвищої освіти</t>
  </si>
  <si>
    <t>Разом  на базі фахової передвищої освіти</t>
  </si>
  <si>
    <t>Разом за п.2.1: у т.ч. на базі фахової передвищої освіти</t>
  </si>
  <si>
    <t>Разом на базі фахової передвищої освіти:</t>
  </si>
  <si>
    <t>Усього на базі фахової передвищої освіти:</t>
  </si>
  <si>
    <t>Вища математика</t>
  </si>
  <si>
    <t>Інформатика</t>
  </si>
  <si>
    <t>Нарисна геометрія, інженерна та комп'ютерна графіка</t>
  </si>
  <si>
    <t>Теоретична механіка</t>
  </si>
  <si>
    <t>Фізика</t>
  </si>
  <si>
    <t>Хімія</t>
  </si>
  <si>
    <t>Деталі машин, теорія механізмів і основи взаємозамінності</t>
  </si>
  <si>
    <t>Опір матеріалів</t>
  </si>
  <si>
    <t>Підприємницька діяльність та економіка підприємства</t>
  </si>
  <si>
    <t>Технології прикладної механіки</t>
  </si>
  <si>
    <t>CAD/CAM/CAE системи в машинобудуванні. Частина 1. Основи САПР</t>
  </si>
  <si>
    <t>Різальний інструмент</t>
  </si>
  <si>
    <t>Теорія різання</t>
  </si>
  <si>
    <t>Разом за п.2.1 (ТМ):</t>
  </si>
  <si>
    <t>24/2</t>
  </si>
  <si>
    <t>28/4</t>
  </si>
  <si>
    <t>32/14</t>
  </si>
  <si>
    <t>Разом за п.2.1 (КДіМПМ):</t>
  </si>
  <si>
    <t>Разом за п.2.1 (ОіТЗВ):</t>
  </si>
  <si>
    <t>Автоматичне керування зварюванням</t>
  </si>
  <si>
    <t>Електроніка і схемотехніка</t>
  </si>
  <si>
    <t>Зварювальні джерела живлення</t>
  </si>
  <si>
    <t>Напруження та деформації при зварюванні</t>
  </si>
  <si>
    <t>Проектування зварних конструкцій (к р)</t>
  </si>
  <si>
    <t>Технологія та устаткування зварювання тиском</t>
  </si>
  <si>
    <t>Показники якості зварних конструкцій</t>
  </si>
  <si>
    <t>Практикум з дугового зварювання</t>
  </si>
  <si>
    <t>Технологія зварювання спеціальних сталей і сплавів</t>
  </si>
  <si>
    <t>60/12</t>
  </si>
  <si>
    <t>20</t>
  </si>
  <si>
    <t>32/4</t>
  </si>
  <si>
    <t>56/10</t>
  </si>
  <si>
    <t>48/10</t>
  </si>
  <si>
    <t>5</t>
  </si>
  <si>
    <t>Разом ОіТЗВ: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</si>
  <si>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</si>
  <si>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</si>
  <si>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</si>
  <si>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</si>
  <si>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Підйомно-транспортні машини</t>
  </si>
  <si>
    <t>Нагрівальне обладнання</t>
  </si>
  <si>
    <t>Дизайн і моделювання обладнання та автоматизованих комплексів</t>
  </si>
  <si>
    <t>Засоби дизайну</t>
  </si>
  <si>
    <t>Комп’ютеризовані дизайн і моделювання процесів і машин</t>
  </si>
  <si>
    <t>(ч.1) - Основи САПР</t>
  </si>
  <si>
    <t>(ч.2) - Системи автоматизованого проектування технологічних процесів</t>
  </si>
  <si>
    <t>3D - Конструювання оснащення для формоутворення</t>
  </si>
  <si>
    <t>(ч.1) – Обробка об’ємних виробів у гарячому стані</t>
  </si>
  <si>
    <t>(ч.2) – Технологія виготовлення оболонкових деталей</t>
  </si>
  <si>
    <t>(ч.3) – Прецизійне формоутворення виробів в холодному стані</t>
  </si>
  <si>
    <t>24/8</t>
  </si>
  <si>
    <t>2.1.14.1</t>
  </si>
  <si>
    <t>2.1.16.1</t>
  </si>
  <si>
    <t>2.1.19.1.1</t>
  </si>
  <si>
    <t>2.1.19.2.1</t>
  </si>
  <si>
    <t>2.1.21.1</t>
  </si>
  <si>
    <t>2.1.23.1</t>
  </si>
  <si>
    <t>2.1.24</t>
  </si>
  <si>
    <t>2.1.24.1</t>
  </si>
  <si>
    <t>2.1.25</t>
  </si>
  <si>
    <t>2.1.25.1</t>
  </si>
  <si>
    <t>2.1.25.1.1</t>
  </si>
  <si>
    <t>2.1.25.2</t>
  </si>
  <si>
    <t>2.1.25.2.1</t>
  </si>
  <si>
    <t>2.1.25.2.2</t>
  </si>
  <si>
    <t>2.1.25.3</t>
  </si>
  <si>
    <t>2.1.25.3.1</t>
  </si>
  <si>
    <t>2.1.26</t>
  </si>
  <si>
    <t>2.1.26.1</t>
  </si>
  <si>
    <t>2.1.27</t>
  </si>
  <si>
    <t>2.1.27.1</t>
  </si>
  <si>
    <t>2.1.28</t>
  </si>
  <si>
    <t>2.1.28.1</t>
  </si>
  <si>
    <t>2.1.29.1</t>
  </si>
  <si>
    <t>2.1.29</t>
  </si>
  <si>
    <t>2.1.30</t>
  </si>
  <si>
    <t>2.1.30.1</t>
  </si>
  <si>
    <t>2.1.31</t>
  </si>
  <si>
    <t>2.1.31.1</t>
  </si>
  <si>
    <t>2.1.31.2</t>
  </si>
  <si>
    <t>2.1.32</t>
  </si>
  <si>
    <t>2.1.32.1</t>
  </si>
  <si>
    <t>2.1.32.2</t>
  </si>
  <si>
    <t>2.1.32.3</t>
  </si>
  <si>
    <t>2.1.33</t>
  </si>
  <si>
    <t>2.1.33.1</t>
  </si>
  <si>
    <t>2.1.33.2</t>
  </si>
  <si>
    <t>2.1.34</t>
  </si>
  <si>
    <t>2.1.34.1</t>
  </si>
  <si>
    <t>2.1.35</t>
  </si>
  <si>
    <t>2.1.35.1</t>
  </si>
  <si>
    <t>2.1.36</t>
  </si>
  <si>
    <t>2.1.36.1</t>
  </si>
  <si>
    <t>2.1.37</t>
  </si>
  <si>
    <t>2.1.37.1</t>
  </si>
  <si>
    <t>2.1.38</t>
  </si>
  <si>
    <t>2.1.38.1</t>
  </si>
  <si>
    <t>2.1.39</t>
  </si>
  <si>
    <t>2.1.39.1</t>
  </si>
  <si>
    <t>* Примітки: дисципліни: 2.1.1, 2.1.2, 2.1.3-2.1.13 - каф.ТМ; 2.1.1, 2.1.2, 2.1.14 - 2.1.25 - каф.  КДіМПМ; 2.1.26-2.1.39 - каф. ОіТЗВ</t>
  </si>
  <si>
    <t>Разом за п.2.1:</t>
  </si>
  <si>
    <t>Разом за п.2.1 (не більше): у т.ч. на базі академії</t>
  </si>
  <si>
    <t>32/8</t>
  </si>
  <si>
    <t>Разом (не більше):</t>
  </si>
  <si>
    <t>Разом на базі академії (не більше):</t>
  </si>
  <si>
    <t>Разом на базі фахової передвищої освіти (не більше):</t>
  </si>
  <si>
    <t xml:space="preserve">                                          Кількість екзаменів (не більше)</t>
  </si>
  <si>
    <t xml:space="preserve"> Кількість заліків (не більше)</t>
  </si>
  <si>
    <t xml:space="preserve"> Кількість курсових проектів (не більше)</t>
  </si>
  <si>
    <t xml:space="preserve"> Кількість курсових робіт (не більше)</t>
  </si>
  <si>
    <t>(не більше)</t>
  </si>
  <si>
    <t>56/14</t>
  </si>
  <si>
    <t>Основи композиції у промисловому дизайні</t>
  </si>
  <si>
    <t>Атестація</t>
  </si>
  <si>
    <t xml:space="preserve">V. ПЛАН ОСВІТНЬОГО ПРОЦЕСУ на 2020/2021 навч. рік (заочна прискорена форма) набір 2020 р.  </t>
  </si>
  <si>
    <t>1.3 та 1.4</t>
  </si>
  <si>
    <t>тм</t>
  </si>
  <si>
    <t>тм, кдм</t>
  </si>
  <si>
    <t>кдм</t>
  </si>
  <si>
    <t>окремо кдм</t>
  </si>
  <si>
    <t>разом з ТМ</t>
  </si>
  <si>
    <t>разом КДМ</t>
  </si>
  <si>
    <t>загальна частина</t>
  </si>
  <si>
    <t>КДМ</t>
  </si>
  <si>
    <t>ЗВ</t>
  </si>
  <si>
    <t>цикл 1.3+1.4</t>
  </si>
  <si>
    <t>разом 
загальна 
частина</t>
  </si>
  <si>
    <t>цикл 2.1</t>
  </si>
  <si>
    <t>разом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</si>
  <si>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</si>
  <si>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</si>
  <si>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</si>
  <si>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</si>
  <si>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</si>
  <si>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</si>
  <si>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підрахунок кредитів за курсами</t>
  </si>
  <si>
    <t>розподіл кредитів за семестрами</t>
  </si>
  <si>
    <t>філ</t>
  </si>
  <si>
    <t>вм</t>
  </si>
  <si>
    <t>лв</t>
  </si>
  <si>
    <t>ііг</t>
  </si>
  <si>
    <t>техм</t>
  </si>
  <si>
    <t>фіз</t>
  </si>
  <si>
    <t>хіоп</t>
  </si>
  <si>
    <t>еса</t>
  </si>
  <si>
    <t>кіт</t>
  </si>
  <si>
    <t>авп</t>
  </si>
  <si>
    <t>іспр</t>
  </si>
  <si>
    <t>амм</t>
  </si>
  <si>
    <t>птм</t>
  </si>
  <si>
    <t>кмсіт</t>
  </si>
  <si>
    <t>мпф</t>
  </si>
  <si>
    <t>омт</t>
  </si>
  <si>
    <t>опм</t>
  </si>
  <si>
    <t>ф</t>
  </si>
  <si>
    <t>еп</t>
  </si>
  <si>
    <t>м</t>
  </si>
  <si>
    <t>мп</t>
  </si>
  <si>
    <t>фв</t>
  </si>
  <si>
    <t>оа</t>
  </si>
  <si>
    <t>так</t>
  </si>
  <si>
    <t xml:space="preserve">Розподіл годин </t>
  </si>
  <si>
    <t>Викладач</t>
  </si>
  <si>
    <t>ТМ-20-1зт, 2020-2021 н.р.</t>
  </si>
  <si>
    <t>ЗО</t>
  </si>
  <si>
    <t>ПО</t>
  </si>
  <si>
    <t>ПВ</t>
  </si>
  <si>
    <t>Обладнання механоскладального виробництва</t>
  </si>
  <si>
    <r>
      <t xml:space="preserve">II. План освітнього процесу  на 2020-2021 н.р.      </t>
    </r>
    <r>
      <rPr>
        <sz val="13"/>
        <rFont val="Times New Roman"/>
        <family val="1"/>
        <charset val="204"/>
      </rPr>
      <t xml:space="preserve">КІТ (зао. повн.) </t>
    </r>
  </si>
  <si>
    <t>№ дисципл.</t>
  </si>
  <si>
    <t>Кредити ECTS</t>
  </si>
  <si>
    <t>самостійні</t>
  </si>
  <si>
    <t>екзамени</t>
  </si>
  <si>
    <t>заліки</t>
  </si>
  <si>
    <t>у тому числі</t>
  </si>
  <si>
    <t xml:space="preserve">проекти </t>
  </si>
  <si>
    <t>лекції</t>
  </si>
  <si>
    <t>лабора-торні</t>
  </si>
  <si>
    <t>практич</t>
  </si>
  <si>
    <t>настановна сесія</t>
  </si>
  <si>
    <t>семестр</t>
  </si>
  <si>
    <t>цикл</t>
  </si>
  <si>
    <t>каф</t>
  </si>
  <si>
    <t>контроль</t>
  </si>
  <si>
    <t>лекц.</t>
  </si>
  <si>
    <t>екзамен</t>
  </si>
  <si>
    <t>кур.пр.</t>
  </si>
  <si>
    <t>код з
 плану</t>
  </si>
  <si>
    <t>Освітній компонент</t>
  </si>
  <si>
    <t>потік, групи</t>
  </si>
  <si>
    <t>лаб.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</si>
  <si>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</si>
  <si>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</si>
  <si>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</si>
  <si>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</si>
  <si>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</si>
  <si>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ТМ-20-1зт</t>
  </si>
  <si>
    <t>ФАМІТ</t>
  </si>
  <si>
    <t>ФІТО</t>
  </si>
  <si>
    <t>ФМ</t>
  </si>
  <si>
    <t>ЦДЗО</t>
  </si>
  <si>
    <t>перший</t>
  </si>
  <si>
    <t>ТМ-20-1зт, 2021/2022 н.р.</t>
  </si>
  <si>
    <t>Гарант освітньої програми, завідувач кафедри ІТУ</t>
  </si>
  <si>
    <t xml:space="preserve">Строк навчання - 2 р., 10 міс. </t>
  </si>
  <si>
    <t>на основі фахової передвищої освіти</t>
  </si>
  <si>
    <t>* Примітки: дисципліни: 2.1.1, 2.1.2, 2.1.3-2.1.13 - каф.ІТУ; 2.1.1, 2.1.2, 2.1.14 - 2.1.25 - каф.  ОМТ; 2.1.26-2.1.39 - каф. ОіТЗВ</t>
  </si>
  <si>
    <t>Завідувач кафедри ОМТ</t>
  </si>
  <si>
    <t xml:space="preserve">              І.С. Алієв</t>
  </si>
  <si>
    <t>Виконання кваліфік роботи</t>
  </si>
  <si>
    <t>IV. АТЕСТАЦІЯ</t>
  </si>
  <si>
    <t xml:space="preserve">       II. ЗВЕДЕНІ ДАНІ ПРО БЮДЖЕТ ЧАСУ, тижні                                                     ІІІ.  ПРАКТИКА</t>
  </si>
  <si>
    <t>Форма атестації</t>
  </si>
  <si>
    <t>Семестр</t>
  </si>
  <si>
    <t xml:space="preserve">Позначення: Н – настановна сесія; С – екзаменаційна сесія;  К – канікули; П - практика; Д– виконання кваліфікаційної роботи бакалавра; А – захист кваліфікаційної роботи </t>
  </si>
  <si>
    <t>Технології та обладнання прикладної механіки</t>
  </si>
  <si>
    <t>Технології та обладнання прикладної механіки. Частина 1 Технологія конструкційних матеріалів</t>
  </si>
  <si>
    <t>Технології та обладнання прикладної механіки. Частина 2 Технології обробки тиском</t>
  </si>
  <si>
    <t>Технології та обладнання прикладної механіки. Частина 3 Технології зварювального виробництва</t>
  </si>
  <si>
    <t>Технології та обладнання прикладної механіки. Частина 4 Технологічні основи машинобудування</t>
  </si>
  <si>
    <t>"        "                             2023 р.</t>
  </si>
  <si>
    <t xml:space="preserve">V. ПЛАН ОСВІТНЬОГО ПРОЦЕСУ на 2023/2024 навч. рік (заочна прискорена форма) набір 2021 р.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</si>
</sst>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#,##0_-;\-* #,##0_-;\ &quot;&quot;_-;_-@_-"/>
    <numFmt numFmtId="165" formatCode="#,##0;\-* #,##0_-;\ &quot;&quot;_-;_-@_-"/>
    <numFmt numFmtId="166" formatCode="0.0"/>
    <numFmt numFmtId="167" formatCode="#,##0.0;\-* #,##0.0_-;\ &quot;&quot;_-;_-@_-"/>
    <numFmt numFmtId="168" formatCode="#,##0.0_-;\-* #,##0.0_-;\ &quot;&quot;_-;_-@_-"/>
    <numFmt numFmtId="169" formatCode="#,##0.0_ ;\-#,##0.0\ "/>
    <numFmt numFmtId="170" formatCode="#,##0_ ;\-#,##0\ "/>
    <numFmt numFmtId="171" formatCode="#,##0_-;\-* #,##0_-;\ _-;_-@_-"/>
    <numFmt numFmtId="172" formatCode="#,##0;\-* #,##0_-;\ _-;_-@_-"/>
    <numFmt numFmtId="173" formatCode="#,##0.0;\-* #,##0.0_-;\ _-;_-@_-"/>
  </numFmts>
  <fonts count="90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</font>
    <font>
      <sz val="12"/>
      <name val="Times New Roman"/>
      <family val="1"/>
    </font>
    <font>
      <sz val="14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name val="Arial Cyr"/>
      <charset val="204"/>
    </font>
    <font>
      <b/>
      <i/>
      <sz val="12"/>
      <name val="Times New Roman"/>
      <family val="1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2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11"/>
      <name val="Arial Cyr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Arial Cyr"/>
      <charset val="204"/>
    </font>
    <font>
      <sz val="10"/>
      <name val="Arial Cyr"/>
      <family val="2"/>
      <charset val="204"/>
    </font>
    <font>
      <sz val="11"/>
      <name val="Arial Cyr"/>
      <family val="2"/>
      <charset val="204"/>
    </font>
    <font>
      <sz val="9"/>
      <name val="Arial Cyr"/>
      <family val="2"/>
      <charset val="204"/>
    </font>
    <font>
      <b/>
      <sz val="11"/>
      <name val="Times New Roman Cyr"/>
      <charset val="204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</font>
    <font>
      <i/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Arial"/>
      <family val="2"/>
      <charset val="204"/>
    </font>
    <font>
      <b/>
      <sz val="12"/>
      <color indexed="10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20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u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20"/>
      <name val="Times New Roman"/>
      <family val="1"/>
      <charset val="204"/>
    </font>
    <font>
      <b/>
      <sz val="12"/>
      <name val="Times New Roman Cyr"/>
      <charset val="204"/>
    </font>
    <font>
      <b/>
      <i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6"/>
      <name val="Times New Roman"/>
      <family val="1"/>
      <charset val="204"/>
    </font>
    <font>
      <b/>
      <sz val="12"/>
      <name val="Arial Cyr"/>
      <family val="2"/>
      <charset val="204"/>
    </font>
    <font>
      <b/>
      <sz val="12"/>
      <color indexed="9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i/>
      <sz val="12"/>
      <color indexed="10"/>
      <name val="Times New Roman"/>
      <family val="1"/>
      <charset val="204"/>
    </font>
    <font>
      <b/>
      <sz val="12"/>
      <color indexed="30"/>
      <name val="Times New Roman"/>
      <family val="1"/>
      <charset val="204"/>
    </font>
    <font>
      <i/>
      <sz val="12"/>
      <color indexed="30"/>
      <name val="Times New Roman"/>
      <family val="1"/>
      <charset val="204"/>
    </font>
    <font>
      <sz val="12"/>
      <color indexed="30"/>
      <name val="Times New Roman"/>
      <family val="1"/>
      <charset val="204"/>
    </font>
    <font>
      <b/>
      <i/>
      <sz val="12"/>
      <color indexed="30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name val="Times New Roman"/>
      <family val="1"/>
    </font>
    <font>
      <sz val="12"/>
      <name val="Calibri"/>
      <family val="2"/>
      <charset val="204"/>
    </font>
    <font>
      <sz val="12"/>
      <name val="Arial"/>
      <family val="2"/>
    </font>
    <font>
      <b/>
      <i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sz val="11"/>
      <name val="Calibri"/>
      <family val="2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sz val="20"/>
      <name val="Arial Cyr"/>
      <charset val="204"/>
    </font>
    <font>
      <b/>
      <sz val="20"/>
      <name val="Arial Cyr"/>
      <charset val="204"/>
    </font>
    <font>
      <sz val="10"/>
      <name val="Arial"/>
      <family val="2"/>
    </font>
    <font>
      <b/>
      <sz val="20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</borders>
  <cellStyleXfs count="5">
    <xf numFmtId="0" fontId="0" fillId="0" borderId="0"/>
    <xf numFmtId="0" fontId="13" fillId="0" borderId="0"/>
    <xf numFmtId="0" fontId="32" fillId="0" borderId="0"/>
    <xf numFmtId="0" fontId="13" fillId="0" borderId="0"/>
    <xf numFmtId="0" fontId="32" fillId="0" borderId="0"/>
  </cellStyleXfs>
  <cellXfs count="4423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1" fontId="4" fillId="0" borderId="1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/>
    <xf numFmtId="0" fontId="9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164" fontId="2" fillId="0" borderId="0" xfId="0" applyNumberFormat="1" applyFont="1" applyFill="1" applyBorder="1" applyAlignment="1" applyProtection="1">
      <alignment vertical="center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vertical="center"/>
    </xf>
    <xf numFmtId="164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center" wrapText="1"/>
    </xf>
    <xf numFmtId="164" fontId="2" fillId="0" borderId="0" xfId="0" applyNumberFormat="1" applyFont="1" applyFill="1" applyBorder="1" applyAlignment="1" applyProtection="1">
      <alignment horizontal="left" vertical="center" wrapText="1"/>
    </xf>
    <xf numFmtId="164" fontId="6" fillId="0" borderId="0" xfId="0" applyNumberFormat="1" applyFont="1" applyFill="1" applyBorder="1" applyAlignment="1" applyProtection="1">
      <alignment vertical="center"/>
    </xf>
    <xf numFmtId="1" fontId="4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0" fontId="6" fillId="0" borderId="0" xfId="0" applyFont="1" applyBorder="1" applyAlignment="1"/>
    <xf numFmtId="0" fontId="9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Border="1" applyAlignment="1">
      <alignment horizontal="center" wrapText="1"/>
    </xf>
    <xf numFmtId="164" fontId="36" fillId="0" borderId="0" xfId="0" applyNumberFormat="1" applyFont="1" applyFill="1" applyBorder="1" applyAlignment="1" applyProtection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11" fillId="0" borderId="3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4" fontId="2" fillId="0" borderId="3" xfId="0" applyNumberFormat="1" applyFont="1" applyFill="1" applyBorder="1" applyAlignment="1" applyProtection="1">
      <alignment vertical="center"/>
    </xf>
    <xf numFmtId="164" fontId="2" fillId="2" borderId="0" xfId="0" applyNumberFormat="1" applyFont="1" applyFill="1" applyBorder="1" applyAlignment="1" applyProtection="1">
      <alignment vertical="center"/>
    </xf>
    <xf numFmtId="0" fontId="16" fillId="0" borderId="1" xfId="0" applyFont="1" applyBorder="1" applyAlignment="1">
      <alignment horizontal="right" vertical="center"/>
    </xf>
    <xf numFmtId="0" fontId="38" fillId="0" borderId="1" xfId="0" applyFont="1" applyBorder="1"/>
    <xf numFmtId="0" fontId="38" fillId="0" borderId="1" xfId="0" applyFont="1" applyBorder="1" applyAlignment="1">
      <alignment horizontal="center" vertical="center"/>
    </xf>
    <xf numFmtId="49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right" vertical="center"/>
    </xf>
    <xf numFmtId="0" fontId="37" fillId="0" borderId="0" xfId="0" applyFont="1" applyBorder="1"/>
    <xf numFmtId="166" fontId="4" fillId="0" borderId="1" xfId="0" applyNumberFormat="1" applyFont="1" applyBorder="1" applyAlignment="1">
      <alignment horizontal="center"/>
    </xf>
    <xf numFmtId="1" fontId="3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wrapText="1"/>
    </xf>
    <xf numFmtId="0" fontId="2" fillId="0" borderId="1" xfId="0" applyFont="1" applyBorder="1" applyAlignment="1">
      <alignment horizontal="center" vertical="center" textRotation="90" wrapText="1"/>
    </xf>
    <xf numFmtId="49" fontId="2" fillId="0" borderId="1" xfId="0" applyNumberFormat="1" applyFont="1" applyBorder="1" applyAlignment="1">
      <alignment horizontal="center" textRotation="90" wrapText="1"/>
    </xf>
    <xf numFmtId="49" fontId="2" fillId="0" borderId="1" xfId="0" applyNumberFormat="1" applyFont="1" applyBorder="1" applyAlignment="1">
      <alignment horizontal="center" vertical="center" textRotation="90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17" fillId="0" borderId="0" xfId="1" applyFont="1"/>
    <xf numFmtId="0" fontId="23" fillId="0" borderId="0" xfId="1" applyFont="1"/>
    <xf numFmtId="0" fontId="24" fillId="0" borderId="0" xfId="1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wrapText="1"/>
    </xf>
    <xf numFmtId="0" fontId="27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7" fillId="0" borderId="0" xfId="0" applyFont="1" applyBorder="1" applyAlignment="1">
      <alignment wrapText="1"/>
    </xf>
    <xf numFmtId="0" fontId="0" fillId="0" borderId="0" xfId="0" applyBorder="1" applyAlignment="1">
      <alignment vertical="center"/>
    </xf>
    <xf numFmtId="165" fontId="2" fillId="3" borderId="1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right" vertical="center" wrapText="1"/>
    </xf>
    <xf numFmtId="167" fontId="2" fillId="3" borderId="5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167" fontId="5" fillId="3" borderId="5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1" fontId="5" fillId="3" borderId="5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 vertical="center" wrapText="1"/>
    </xf>
    <xf numFmtId="164" fontId="2" fillId="3" borderId="1" xfId="0" applyNumberFormat="1" applyFont="1" applyFill="1" applyBorder="1" applyAlignment="1" applyProtection="1">
      <alignment horizontal="center" vertical="center"/>
    </xf>
    <xf numFmtId="49" fontId="10" fillId="3" borderId="1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horizontal="center" vertical="center"/>
    </xf>
    <xf numFmtId="170" fontId="5" fillId="3" borderId="2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vertical="center"/>
    </xf>
    <xf numFmtId="0" fontId="2" fillId="3" borderId="0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>
      <alignment horizontal="left" wrapText="1"/>
    </xf>
    <xf numFmtId="0" fontId="2" fillId="3" borderId="0" xfId="0" applyFont="1" applyFill="1" applyBorder="1" applyAlignment="1">
      <alignment horizontal="center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3" borderId="0" xfId="0" applyNumberFormat="1" applyFont="1" applyFill="1" applyBorder="1" applyAlignment="1">
      <alignment horizontal="center" wrapText="1"/>
    </xf>
    <xf numFmtId="164" fontId="2" fillId="3" borderId="0" xfId="0" applyNumberFormat="1" applyFont="1" applyFill="1" applyBorder="1" applyAlignment="1" applyProtection="1">
      <alignment horizontal="left" vertical="center" wrapText="1"/>
    </xf>
    <xf numFmtId="164" fontId="2" fillId="3" borderId="0" xfId="0" applyNumberFormat="1" applyFont="1" applyFill="1" applyBorder="1" applyAlignment="1" applyProtection="1">
      <alignment horizontal="center" vertical="center" wrapText="1"/>
    </xf>
    <xf numFmtId="164" fontId="2" fillId="3" borderId="0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10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36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/>
    </xf>
    <xf numFmtId="49" fontId="57" fillId="3" borderId="5" xfId="0" applyNumberFormat="1" applyFont="1" applyFill="1" applyBorder="1" applyAlignment="1" applyProtection="1">
      <alignment horizontal="center" vertical="center"/>
    </xf>
    <xf numFmtId="49" fontId="57" fillId="3" borderId="1" xfId="0" applyNumberFormat="1" applyFont="1" applyFill="1" applyBorder="1" applyAlignment="1" applyProtection="1">
      <alignment horizontal="center" vertical="center"/>
    </xf>
    <xf numFmtId="49" fontId="58" fillId="3" borderId="1" xfId="0" applyNumberFormat="1" applyFont="1" applyFill="1" applyBorder="1" applyAlignment="1" applyProtection="1">
      <alignment horizontal="center" vertical="center"/>
    </xf>
    <xf numFmtId="0" fontId="57" fillId="3" borderId="2" xfId="0" applyNumberFormat="1" applyFont="1" applyFill="1" applyBorder="1" applyAlignment="1" applyProtection="1">
      <alignment horizontal="center" vertical="center" wrapText="1"/>
    </xf>
    <xf numFmtId="0" fontId="57" fillId="3" borderId="9" xfId="0" applyNumberFormat="1" applyFont="1" applyFill="1" applyBorder="1" applyAlignment="1" applyProtection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5" fontId="2" fillId="3" borderId="5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/>
    </xf>
    <xf numFmtId="1" fontId="5" fillId="3" borderId="5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5" fillId="3" borderId="1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 wrapText="1"/>
    </xf>
    <xf numFmtId="49" fontId="19" fillId="3" borderId="1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vertical="center"/>
    </xf>
    <xf numFmtId="164" fontId="2" fillId="3" borderId="2" xfId="0" applyNumberFormat="1" applyFont="1" applyFill="1" applyBorder="1" applyAlignment="1" applyProtection="1">
      <alignment vertical="center"/>
    </xf>
    <xf numFmtId="169" fontId="5" fillId="3" borderId="2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right" vertical="center"/>
    </xf>
    <xf numFmtId="164" fontId="5" fillId="3" borderId="9" xfId="0" applyNumberFormat="1" applyFont="1" applyFill="1" applyBorder="1" applyAlignment="1" applyProtection="1">
      <alignment vertical="center"/>
    </xf>
    <xf numFmtId="164" fontId="2" fillId="3" borderId="9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>
      <alignment horizontal="center" vertical="center" wrapText="1"/>
    </xf>
    <xf numFmtId="164" fontId="5" fillId="3" borderId="9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center" vertic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right" vertical="center"/>
    </xf>
    <xf numFmtId="164" fontId="5" fillId="3" borderId="10" xfId="0" applyNumberFormat="1" applyFont="1" applyFill="1" applyBorder="1" applyAlignment="1" applyProtection="1">
      <alignment vertical="center"/>
    </xf>
    <xf numFmtId="164" fontId="2" fillId="3" borderId="10" xfId="0" applyNumberFormat="1" applyFont="1" applyFill="1" applyBorder="1" applyAlignment="1" applyProtection="1">
      <alignment vertical="center"/>
    </xf>
    <xf numFmtId="169" fontId="5" fillId="3" borderId="10" xfId="0" applyNumberFormat="1" applyFont="1" applyFill="1" applyBorder="1" applyAlignment="1" applyProtection="1">
      <alignment horizontal="center" vertical="center"/>
    </xf>
    <xf numFmtId="164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 wrapText="1"/>
    </xf>
    <xf numFmtId="0" fontId="43" fillId="0" borderId="0" xfId="0" applyFont="1" applyBorder="1" applyAlignment="1">
      <alignment horizontal="left" wrapText="1"/>
    </xf>
    <xf numFmtId="164" fontId="2" fillId="0" borderId="11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1" fontId="10" fillId="0" borderId="12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/>
    </xf>
    <xf numFmtId="164" fontId="2" fillId="0" borderId="14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5" fontId="2" fillId="0" borderId="16" xfId="0" applyNumberFormat="1" applyFont="1" applyFill="1" applyBorder="1" applyAlignment="1" applyProtection="1">
      <alignment horizontal="center" vertic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5" fontId="2" fillId="0" borderId="17" xfId="0" applyNumberFormat="1" applyFont="1" applyFill="1" applyBorder="1" applyAlignment="1" applyProtection="1">
      <alignment horizontal="center" vertical="center"/>
    </xf>
    <xf numFmtId="165" fontId="2" fillId="0" borderId="18" xfId="0" applyNumberFormat="1" applyFont="1" applyFill="1" applyBorder="1" applyAlignment="1" applyProtection="1">
      <alignment horizontal="center" vertical="center"/>
    </xf>
    <xf numFmtId="0" fontId="36" fillId="0" borderId="19" xfId="0" applyFont="1" applyFill="1" applyBorder="1" applyAlignment="1">
      <alignment horizontal="center" vertical="center" wrapText="1"/>
    </xf>
    <xf numFmtId="1" fontId="10" fillId="0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 applyProtection="1">
      <alignment horizontal="center" vertical="center"/>
    </xf>
    <xf numFmtId="49" fontId="2" fillId="3" borderId="20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10" fillId="0" borderId="22" xfId="0" applyNumberFormat="1" applyFont="1" applyFill="1" applyBorder="1" applyAlignment="1">
      <alignment vertical="center" wrapText="1"/>
    </xf>
    <xf numFmtId="49" fontId="36" fillId="0" borderId="22" xfId="0" applyNumberFormat="1" applyFont="1" applyFill="1" applyBorder="1" applyAlignment="1">
      <alignment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5" fillId="0" borderId="22" xfId="0" applyNumberFormat="1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center" vertical="center" wrapText="1"/>
    </xf>
    <xf numFmtId="168" fontId="2" fillId="3" borderId="21" xfId="0" applyNumberFormat="1" applyFont="1" applyFill="1" applyBorder="1" applyAlignment="1" applyProtection="1">
      <alignment horizontal="center" vertical="center" wrapText="1"/>
    </xf>
    <xf numFmtId="165" fontId="2" fillId="3" borderId="21" xfId="0" applyNumberFormat="1" applyFont="1" applyFill="1" applyBorder="1" applyAlignment="1" applyProtection="1">
      <alignment horizontal="center" vertical="center"/>
    </xf>
    <xf numFmtId="0" fontId="39" fillId="0" borderId="19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 wrapText="1"/>
    </xf>
    <xf numFmtId="1" fontId="36" fillId="0" borderId="12" xfId="0" applyNumberFormat="1" applyFont="1" applyFill="1" applyBorder="1" applyAlignment="1">
      <alignment horizontal="center" vertical="center" wrapText="1"/>
    </xf>
    <xf numFmtId="0" fontId="5" fillId="3" borderId="21" xfId="0" applyNumberFormat="1" applyFont="1" applyFill="1" applyBorder="1" applyAlignment="1">
      <alignment horizontal="center" vertical="center" wrapText="1"/>
    </xf>
    <xf numFmtId="49" fontId="10" fillId="3" borderId="23" xfId="0" applyNumberFormat="1" applyFont="1" applyFill="1" applyBorder="1" applyAlignment="1">
      <alignment vertical="center" wrapText="1"/>
    </xf>
    <xf numFmtId="49" fontId="10" fillId="3" borderId="24" xfId="0" applyNumberFormat="1" applyFont="1" applyFill="1" applyBorder="1" applyAlignment="1">
      <alignment horizontal="left" vertical="center" wrapText="1"/>
    </xf>
    <xf numFmtId="49" fontId="5" fillId="3" borderId="24" xfId="0" applyNumberFormat="1" applyFont="1" applyFill="1" applyBorder="1" applyAlignment="1">
      <alignment horizontal="left" vertical="center" wrapText="1"/>
    </xf>
    <xf numFmtId="49" fontId="10" fillId="3" borderId="24" xfId="0" applyNumberFormat="1" applyFont="1" applyFill="1" applyBorder="1" applyAlignment="1">
      <alignment vertical="center" wrapText="1"/>
    </xf>
    <xf numFmtId="49" fontId="2" fillId="3" borderId="24" xfId="0" applyNumberFormat="1" applyFont="1" applyFill="1" applyBorder="1" applyAlignment="1">
      <alignment vertical="center" wrapText="1"/>
    </xf>
    <xf numFmtId="49" fontId="10" fillId="3" borderId="25" xfId="0" applyNumberFormat="1" applyFont="1" applyFill="1" applyBorder="1" applyAlignment="1">
      <alignment vertical="center" wrapText="1"/>
    </xf>
    <xf numFmtId="0" fontId="2" fillId="3" borderId="19" xfId="0" applyNumberFormat="1" applyFont="1" applyFill="1" applyBorder="1" applyAlignment="1">
      <alignment horizontal="center" vertical="center"/>
    </xf>
    <xf numFmtId="0" fontId="2" fillId="3" borderId="21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/>
    </xf>
    <xf numFmtId="0" fontId="10" fillId="3" borderId="9" xfId="0" applyNumberFormat="1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 wrapText="1"/>
    </xf>
    <xf numFmtId="49" fontId="2" fillId="3" borderId="26" xfId="0" applyNumberFormat="1" applyFont="1" applyFill="1" applyBorder="1" applyAlignment="1" applyProtection="1">
      <alignment horizontal="center" vertical="center"/>
    </xf>
    <xf numFmtId="49" fontId="2" fillId="3" borderId="19" xfId="0" applyNumberFormat="1" applyFont="1" applyFill="1" applyBorder="1" applyAlignment="1">
      <alignment horizontal="center" vertical="center" wrapText="1"/>
    </xf>
    <xf numFmtId="49" fontId="5" fillId="3" borderId="21" xfId="0" applyNumberFormat="1" applyFont="1" applyFill="1" applyBorder="1" applyAlignment="1" applyProtection="1">
      <alignment horizontal="center" vertical="center"/>
    </xf>
    <xf numFmtId="49" fontId="10" fillId="3" borderId="21" xfId="0" applyNumberFormat="1" applyFont="1" applyFill="1" applyBorder="1" applyAlignment="1" applyProtection="1">
      <alignment horizontal="center" vertical="center"/>
    </xf>
    <xf numFmtId="49" fontId="2" fillId="3" borderId="27" xfId="0" applyNumberFormat="1" applyFont="1" applyFill="1" applyBorder="1" applyAlignment="1" applyProtection="1">
      <alignment horizontal="center" vertical="center"/>
    </xf>
    <xf numFmtId="49" fontId="5" fillId="3" borderId="19" xfId="0" applyNumberFormat="1" applyFont="1" applyFill="1" applyBorder="1" applyAlignment="1" applyProtection="1">
      <alignment horizontal="center" vertical="center"/>
    </xf>
    <xf numFmtId="49" fontId="10" fillId="3" borderId="19" xfId="0" applyNumberFormat="1" applyFont="1" applyFill="1" applyBorder="1" applyAlignment="1" applyProtection="1">
      <alignment horizontal="center" vertical="center"/>
    </xf>
    <xf numFmtId="164" fontId="5" fillId="3" borderId="28" xfId="0" applyNumberFormat="1" applyFont="1" applyFill="1" applyBorder="1" applyAlignment="1" applyProtection="1">
      <alignment horizontal="center" vertical="center"/>
    </xf>
    <xf numFmtId="49" fontId="5" fillId="3" borderId="25" xfId="0" applyNumberFormat="1" applyFont="1" applyFill="1" applyBorder="1" applyAlignment="1">
      <alignment horizontal="left" vertical="center" wrapText="1"/>
    </xf>
    <xf numFmtId="0" fontId="2" fillId="3" borderId="29" xfId="0" applyNumberFormat="1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" fontId="2" fillId="3" borderId="6" xfId="0" applyNumberFormat="1" applyFont="1" applyFill="1" applyBorder="1" applyAlignment="1">
      <alignment horizontal="center" vertical="center" wrapText="1"/>
    </xf>
    <xf numFmtId="49" fontId="57" fillId="3" borderId="6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 wrapText="1"/>
    </xf>
    <xf numFmtId="49" fontId="5" fillId="3" borderId="30" xfId="0" applyNumberFormat="1" applyFont="1" applyFill="1" applyBorder="1" applyAlignment="1">
      <alignment horizontal="center" vertical="center" wrapText="1"/>
    </xf>
    <xf numFmtId="1" fontId="59" fillId="0" borderId="20" xfId="0" applyNumberFormat="1" applyFont="1" applyFill="1" applyBorder="1" applyAlignment="1">
      <alignment horizontal="center" vertical="center" wrapText="1"/>
    </xf>
    <xf numFmtId="1" fontId="10" fillId="0" borderId="8" xfId="0" applyNumberFormat="1" applyFont="1" applyFill="1" applyBorder="1" applyAlignment="1">
      <alignment horizontal="center" vertical="center" wrapText="1"/>
    </xf>
    <xf numFmtId="1" fontId="10" fillId="0" borderId="19" xfId="0" applyNumberFormat="1" applyFont="1" applyFill="1" applyBorder="1" applyAlignment="1">
      <alignment horizontal="center" vertical="center" wrapText="1"/>
    </xf>
    <xf numFmtId="1" fontId="2" fillId="3" borderId="19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1" fontId="2" fillId="3" borderId="21" xfId="0" applyNumberFormat="1" applyFont="1" applyFill="1" applyBorder="1" applyAlignment="1" applyProtection="1">
      <alignment horizontal="center" vertical="center"/>
    </xf>
    <xf numFmtId="1" fontId="36" fillId="0" borderId="19" xfId="0" applyNumberFormat="1" applyFont="1" applyFill="1" applyBorder="1" applyAlignment="1">
      <alignment horizontal="center" vertical="center" wrapText="1"/>
    </xf>
    <xf numFmtId="1" fontId="40" fillId="0" borderId="20" xfId="0" applyNumberFormat="1" applyFont="1" applyFill="1" applyBorder="1" applyAlignment="1">
      <alignment horizontal="center" vertical="center" wrapText="1"/>
    </xf>
    <xf numFmtId="1" fontId="36" fillId="0" borderId="20" xfId="0" applyNumberFormat="1" applyFont="1" applyFill="1" applyBorder="1" applyAlignment="1">
      <alignment horizontal="center" vertical="center" wrapText="1"/>
    </xf>
    <xf numFmtId="1" fontId="5" fillId="3" borderId="16" xfId="0" applyNumberFormat="1" applyFont="1" applyFill="1" applyBorder="1" applyAlignment="1">
      <alignment horizontal="center" vertical="center" wrapText="1"/>
    </xf>
    <xf numFmtId="1" fontId="5" fillId="3" borderId="14" xfId="0" applyNumberFormat="1" applyFont="1" applyFill="1" applyBorder="1" applyAlignment="1">
      <alignment horizontal="center" vertical="center" wrapText="1"/>
    </xf>
    <xf numFmtId="165" fontId="5" fillId="3" borderId="30" xfId="0" applyNumberFormat="1" applyFont="1" applyFill="1" applyBorder="1" applyAlignment="1" applyProtection="1">
      <alignment horizontal="center" vertical="center"/>
    </xf>
    <xf numFmtId="165" fontId="5" fillId="3" borderId="31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>
      <alignment horizontal="center" vertical="center" wrapText="1"/>
    </xf>
    <xf numFmtId="49" fontId="2" fillId="3" borderId="32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 wrapText="1"/>
    </xf>
    <xf numFmtId="0" fontId="10" fillId="3" borderId="33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5" fillId="3" borderId="26" xfId="0" applyNumberFormat="1" applyFont="1" applyFill="1" applyBorder="1" applyAlignment="1">
      <alignment horizontal="center" vertical="center" wrapText="1"/>
    </xf>
    <xf numFmtId="1" fontId="2" fillId="3" borderId="27" xfId="0" applyNumberFormat="1" applyFont="1" applyFill="1" applyBorder="1" applyAlignment="1">
      <alignment horizontal="center" vertical="center"/>
    </xf>
    <xf numFmtId="1" fontId="2" fillId="3" borderId="19" xfId="0" applyNumberFormat="1" applyFont="1" applyFill="1" applyBorder="1" applyAlignment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35" xfId="0" applyNumberFormat="1" applyFont="1" applyFill="1" applyBorder="1" applyAlignment="1" applyProtection="1">
      <alignment horizontal="center" vertical="center"/>
    </xf>
    <xf numFmtId="49" fontId="2" fillId="0" borderId="23" xfId="0" applyNumberFormat="1" applyFont="1" applyFill="1" applyBorder="1" applyAlignment="1" applyProtection="1">
      <alignment horizontal="left" vertical="center"/>
    </xf>
    <xf numFmtId="49" fontId="2" fillId="0" borderId="24" xfId="0" applyNumberFormat="1" applyFont="1" applyFill="1" applyBorder="1" applyAlignment="1" applyProtection="1">
      <alignment horizontal="left" vertical="center"/>
    </xf>
    <xf numFmtId="0" fontId="10" fillId="0" borderId="24" xfId="0" applyFont="1" applyFill="1" applyBorder="1" applyAlignment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24" xfId="0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 applyProtection="1">
      <alignment horizontal="left" vertical="center"/>
    </xf>
    <xf numFmtId="0" fontId="46" fillId="0" borderId="0" xfId="0" applyFont="1" applyBorder="1" applyAlignment="1">
      <alignment horizontal="left" wrapText="1"/>
    </xf>
    <xf numFmtId="0" fontId="43" fillId="0" borderId="0" xfId="0" applyFont="1" applyBorder="1" applyAlignment="1">
      <alignment horizontal="center" wrapText="1"/>
    </xf>
    <xf numFmtId="169" fontId="5" fillId="0" borderId="0" xfId="0" applyNumberFormat="1" applyFont="1" applyFill="1" applyBorder="1" applyAlignment="1" applyProtection="1">
      <alignment horizontal="center" vertical="center" wrapText="1"/>
    </xf>
    <xf numFmtId="166" fontId="43" fillId="0" borderId="0" xfId="0" applyNumberFormat="1" applyFont="1" applyBorder="1" applyAlignment="1">
      <alignment horizontal="center" wrapText="1"/>
    </xf>
    <xf numFmtId="0" fontId="46" fillId="0" borderId="0" xfId="0" applyFont="1" applyBorder="1" applyAlignment="1">
      <alignment horizontal="center" wrapText="1"/>
    </xf>
    <xf numFmtId="169" fontId="5" fillId="0" borderId="0" xfId="0" applyNumberFormat="1" applyFont="1" applyBorder="1" applyAlignment="1">
      <alignment horizontal="center" wrapText="1"/>
    </xf>
    <xf numFmtId="0" fontId="46" fillId="0" borderId="0" xfId="4" applyFont="1" applyBorder="1" applyAlignment="1" applyProtection="1">
      <alignment horizontal="left" wrapText="1"/>
      <protection locked="0"/>
    </xf>
    <xf numFmtId="1" fontId="5" fillId="0" borderId="33" xfId="0" applyNumberFormat="1" applyFont="1" applyFill="1" applyBorder="1" applyAlignment="1" applyProtection="1">
      <alignment horizontal="center" vertical="center"/>
    </xf>
    <xf numFmtId="1" fontId="39" fillId="0" borderId="33" xfId="0" applyNumberFormat="1" applyFont="1" applyFill="1" applyBorder="1" applyAlignment="1" applyProtection="1">
      <alignment horizontal="center" vertical="center"/>
    </xf>
    <xf numFmtId="1" fontId="45" fillId="0" borderId="33" xfId="0" applyNumberFormat="1" applyFont="1" applyFill="1" applyBorder="1" applyAlignment="1" applyProtection="1">
      <alignment horizontal="center" vertical="center"/>
    </xf>
    <xf numFmtId="165" fontId="5" fillId="3" borderId="36" xfId="0" applyNumberFormat="1" applyFont="1" applyFill="1" applyBorder="1" applyAlignment="1" applyProtection="1">
      <alignment horizontal="center" vertical="center"/>
    </xf>
    <xf numFmtId="167" fontId="39" fillId="0" borderId="24" xfId="0" applyNumberFormat="1" applyFont="1" applyFill="1" applyBorder="1" applyAlignment="1" applyProtection="1">
      <alignment horizontal="center" vertical="center"/>
    </xf>
    <xf numFmtId="167" fontId="45" fillId="0" borderId="24" xfId="0" applyNumberFormat="1" applyFont="1" applyFill="1" applyBorder="1" applyAlignment="1" applyProtection="1">
      <alignment horizontal="center" vertical="center"/>
    </xf>
    <xf numFmtId="167" fontId="5" fillId="3" borderId="37" xfId="0" applyNumberFormat="1" applyFont="1" applyFill="1" applyBorder="1" applyAlignment="1" applyProtection="1">
      <alignment horizontal="center" vertical="center"/>
    </xf>
    <xf numFmtId="1" fontId="41" fillId="0" borderId="33" xfId="0" applyNumberFormat="1" applyFont="1" applyFill="1" applyBorder="1" applyAlignment="1" applyProtection="1">
      <alignment horizontal="center" vertical="center"/>
    </xf>
    <xf numFmtId="170" fontId="5" fillId="3" borderId="33" xfId="0" applyNumberFormat="1" applyFont="1" applyFill="1" applyBorder="1" applyAlignment="1" applyProtection="1">
      <alignment horizontal="center" vertical="center"/>
    </xf>
    <xf numFmtId="165" fontId="5" fillId="3" borderId="33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>
      <alignment horizontal="center" vertical="center"/>
    </xf>
    <xf numFmtId="169" fontId="5" fillId="3" borderId="23" xfId="0" applyNumberFormat="1" applyFont="1" applyFill="1" applyBorder="1" applyAlignment="1" applyProtection="1">
      <alignment horizontal="center" vertical="center"/>
    </xf>
    <xf numFmtId="169" fontId="41" fillId="3" borderId="24" xfId="0" applyNumberFormat="1" applyFont="1" applyFill="1" applyBorder="1" applyAlignment="1" applyProtection="1">
      <alignment horizontal="center" vertical="center"/>
    </xf>
    <xf numFmtId="169" fontId="5" fillId="3" borderId="24" xfId="0" applyNumberFormat="1" applyFont="1" applyFill="1" applyBorder="1" applyAlignment="1" applyProtection="1">
      <alignment horizontal="center" vertical="center"/>
    </xf>
    <xf numFmtId="169" fontId="5" fillId="0" borderId="24" xfId="0" applyNumberFormat="1" applyFont="1" applyFill="1" applyBorder="1" applyAlignment="1" applyProtection="1">
      <alignment horizontal="center" vertical="center"/>
    </xf>
    <xf numFmtId="167" fontId="41" fillId="3" borderId="24" xfId="0" applyNumberFormat="1" applyFont="1" applyFill="1" applyBorder="1" applyAlignment="1" applyProtection="1">
      <alignment horizontal="center" vertical="center"/>
    </xf>
    <xf numFmtId="167" fontId="5" fillId="3" borderId="24" xfId="0" applyNumberFormat="1" applyFont="1" applyFill="1" applyBorder="1" applyAlignment="1" applyProtection="1">
      <alignment horizontal="center" vertical="center"/>
    </xf>
    <xf numFmtId="167" fontId="41" fillId="3" borderId="38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/>
    </xf>
    <xf numFmtId="165" fontId="41" fillId="3" borderId="40" xfId="0" applyNumberFormat="1" applyFont="1" applyFill="1" applyBorder="1" applyAlignment="1" applyProtection="1">
      <alignment horizontal="center"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2" fillId="0" borderId="0" xfId="2" applyFont="1"/>
    <xf numFmtId="0" fontId="4" fillId="0" borderId="0" xfId="2" applyFont="1" applyBorder="1" applyAlignment="1">
      <alignment horizontal="center"/>
    </xf>
    <xf numFmtId="0" fontId="48" fillId="0" borderId="0" xfId="2" applyFont="1" applyAlignment="1">
      <alignment horizontal="center" vertical="center"/>
    </xf>
    <xf numFmtId="0" fontId="49" fillId="0" borderId="0" xfId="2" applyFont="1" applyBorder="1" applyAlignment="1">
      <alignment horizontal="center"/>
    </xf>
    <xf numFmtId="0" fontId="50" fillId="0" borderId="0" xfId="2" applyFont="1" applyAlignment="1"/>
    <xf numFmtId="0" fontId="49" fillId="0" borderId="0" xfId="2" applyFont="1" applyBorder="1" applyAlignment="1">
      <alignment horizontal="left"/>
    </xf>
    <xf numFmtId="0" fontId="32" fillId="0" borderId="0" xfId="2" applyAlignment="1">
      <alignment wrapText="1"/>
    </xf>
    <xf numFmtId="0" fontId="7" fillId="0" borderId="0" xfId="2" applyFont="1" applyBorder="1" applyAlignment="1">
      <alignment horizontal="center"/>
    </xf>
    <xf numFmtId="0" fontId="7" fillId="0" borderId="0" xfId="2" applyFont="1" applyBorder="1" applyAlignment="1">
      <alignment horizontal="center" wrapText="1"/>
    </xf>
    <xf numFmtId="0" fontId="8" fillId="0" borderId="0" xfId="2" applyFont="1" applyBorder="1" applyAlignment="1">
      <alignment horizontal="left"/>
    </xf>
    <xf numFmtId="0" fontId="8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/>
    </xf>
    <xf numFmtId="0" fontId="4" fillId="0" borderId="0" xfId="2" applyFont="1"/>
    <xf numFmtId="0" fontId="6" fillId="0" borderId="0" xfId="2" applyFont="1" applyBorder="1" applyAlignment="1">
      <alignment horizontal="center"/>
    </xf>
    <xf numFmtId="0" fontId="2" fillId="0" borderId="17" xfId="2" applyFont="1" applyBorder="1" applyAlignment="1">
      <alignment horizontal="center" vertical="center"/>
    </xf>
    <xf numFmtId="0" fontId="2" fillId="0" borderId="41" xfId="2" applyFont="1" applyBorder="1" applyAlignment="1">
      <alignment horizontal="center" vertical="center"/>
    </xf>
    <xf numFmtId="0" fontId="2" fillId="0" borderId="42" xfId="2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4" fillId="0" borderId="22" xfId="2" applyFont="1" applyBorder="1" applyAlignment="1">
      <alignment horizontal="center"/>
    </xf>
    <xf numFmtId="0" fontId="4" fillId="2" borderId="43" xfId="2" applyFont="1" applyFill="1" applyBorder="1" applyAlignment="1">
      <alignment horizontal="center" vertical="center"/>
    </xf>
    <xf numFmtId="0" fontId="4" fillId="2" borderId="44" xfId="2" applyFont="1" applyFill="1" applyBorder="1" applyAlignment="1">
      <alignment horizontal="center" vertical="center"/>
    </xf>
    <xf numFmtId="0" fontId="4" fillId="3" borderId="45" xfId="2" applyFont="1" applyFill="1" applyBorder="1" applyAlignment="1">
      <alignment horizontal="center" vertical="center"/>
    </xf>
    <xf numFmtId="0" fontId="4" fillId="0" borderId="27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26" xfId="2" applyFont="1" applyBorder="1" applyAlignment="1">
      <alignment horizontal="center" vertical="center"/>
    </xf>
    <xf numFmtId="0" fontId="4" fillId="0" borderId="4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0" fontId="4" fillId="0" borderId="47" xfId="2" applyFont="1" applyBorder="1" applyAlignment="1">
      <alignment horizontal="center" vertical="center"/>
    </xf>
    <xf numFmtId="0" fontId="4" fillId="0" borderId="48" xfId="2" applyFont="1" applyBorder="1" applyAlignment="1">
      <alignment horizontal="center" vertical="center"/>
    </xf>
    <xf numFmtId="0" fontId="4" fillId="0" borderId="49" xfId="2" applyFont="1" applyBorder="1" applyAlignment="1">
      <alignment horizontal="center" vertical="center"/>
    </xf>
    <xf numFmtId="0" fontId="4" fillId="0" borderId="43" xfId="2" applyFont="1" applyBorder="1" applyAlignment="1">
      <alignment horizontal="center" vertical="center"/>
    </xf>
    <xf numFmtId="0" fontId="4" fillId="0" borderId="50" xfId="2" applyFont="1" applyBorder="1" applyAlignment="1">
      <alignment horizontal="center" vertical="center"/>
    </xf>
    <xf numFmtId="0" fontId="4" fillId="0" borderId="51" xfId="2" applyFont="1" applyBorder="1" applyAlignment="1">
      <alignment horizontal="center" vertical="center"/>
    </xf>
    <xf numFmtId="0" fontId="4" fillId="0" borderId="19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3" borderId="47" xfId="2" applyFont="1" applyFill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52" xfId="2" applyFont="1" applyBorder="1" applyAlignment="1">
      <alignment horizontal="center" vertical="center"/>
    </xf>
    <xf numFmtId="0" fontId="4" fillId="0" borderId="53" xfId="2" applyFont="1" applyBorder="1" applyAlignment="1">
      <alignment horizontal="center" vertical="center"/>
    </xf>
    <xf numFmtId="0" fontId="4" fillId="0" borderId="54" xfId="2" applyFont="1" applyBorder="1" applyAlignment="1">
      <alignment horizontal="center" vertical="center"/>
    </xf>
    <xf numFmtId="0" fontId="4" fillId="0" borderId="55" xfId="2" applyFont="1" applyBorder="1" applyAlignment="1">
      <alignment horizontal="center" vertical="center"/>
    </xf>
    <xf numFmtId="0" fontId="4" fillId="0" borderId="56" xfId="2" applyFont="1" applyBorder="1" applyAlignment="1">
      <alignment horizontal="center" vertical="center"/>
    </xf>
    <xf numFmtId="0" fontId="4" fillId="0" borderId="57" xfId="2" applyFont="1" applyBorder="1" applyAlignment="1">
      <alignment horizontal="center" vertical="center"/>
    </xf>
    <xf numFmtId="0" fontId="4" fillId="0" borderId="58" xfId="2" applyFont="1" applyBorder="1" applyAlignment="1">
      <alignment horizontal="center" vertical="center"/>
    </xf>
    <xf numFmtId="0" fontId="4" fillId="0" borderId="59" xfId="2" applyFont="1" applyBorder="1" applyAlignment="1">
      <alignment horizontal="center"/>
    </xf>
    <xf numFmtId="0" fontId="4" fillId="0" borderId="60" xfId="2" applyFont="1" applyBorder="1" applyAlignment="1">
      <alignment horizontal="center" vertical="center"/>
    </xf>
    <xf numFmtId="0" fontId="4" fillId="0" borderId="61" xfId="2" applyFont="1" applyBorder="1" applyAlignment="1">
      <alignment horizontal="center" vertical="center"/>
    </xf>
    <xf numFmtId="0" fontId="4" fillId="0" borderId="62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64" xfId="2" applyFont="1" applyBorder="1" applyAlignment="1">
      <alignment horizontal="center" vertical="center"/>
    </xf>
    <xf numFmtId="0" fontId="4" fillId="0" borderId="65" xfId="2" applyFont="1" applyBorder="1" applyAlignment="1">
      <alignment horizontal="center" vertical="center"/>
    </xf>
    <xf numFmtId="0" fontId="4" fillId="0" borderId="66" xfId="2" applyFont="1" applyBorder="1" applyAlignment="1">
      <alignment horizontal="center" vertical="center"/>
    </xf>
    <xf numFmtId="0" fontId="4" fillId="0" borderId="67" xfId="2" applyFont="1" applyBorder="1" applyAlignment="1">
      <alignment horizontal="center" vertical="center"/>
    </xf>
    <xf numFmtId="0" fontId="4" fillId="0" borderId="68" xfId="2" applyFont="1" applyBorder="1" applyAlignment="1">
      <alignment horizontal="center" vertical="center"/>
    </xf>
    <xf numFmtId="0" fontId="48" fillId="0" borderId="10" xfId="2" applyFont="1" applyBorder="1" applyAlignment="1">
      <alignment horizontal="center" vertical="center"/>
    </xf>
    <xf numFmtId="0" fontId="48" fillId="0" borderId="64" xfId="2" applyFont="1" applyBorder="1" applyAlignment="1">
      <alignment horizontal="center" vertical="center"/>
    </xf>
    <xf numFmtId="0" fontId="48" fillId="0" borderId="65" xfId="2" applyFont="1" applyBorder="1" applyAlignment="1">
      <alignment horizontal="center" vertical="center"/>
    </xf>
    <xf numFmtId="0" fontId="48" fillId="0" borderId="63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 shrinkToFit="1"/>
    </xf>
    <xf numFmtId="0" fontId="4" fillId="0" borderId="10" xfId="2" applyFont="1" applyBorder="1" applyAlignment="1">
      <alignment horizontal="center" vertical="center" shrinkToFit="1"/>
    </xf>
    <xf numFmtId="0" fontId="4" fillId="0" borderId="60" xfId="2" applyFont="1" applyFill="1" applyBorder="1" applyAlignment="1">
      <alignment horizontal="center" vertical="center"/>
    </xf>
    <xf numFmtId="0" fontId="4" fillId="0" borderId="69" xfId="2" applyFont="1" applyFill="1" applyBorder="1" applyAlignment="1">
      <alignment horizontal="center" vertical="center"/>
    </xf>
    <xf numFmtId="0" fontId="4" fillId="0" borderId="67" xfId="2" applyFont="1" applyFill="1" applyBorder="1" applyAlignment="1">
      <alignment horizontal="center" vertical="center"/>
    </xf>
    <xf numFmtId="0" fontId="4" fillId="0" borderId="68" xfId="2" applyFont="1" applyFill="1" applyBorder="1" applyAlignment="1">
      <alignment horizontal="center" vertical="center"/>
    </xf>
    <xf numFmtId="0" fontId="2" fillId="0" borderId="0" xfId="2" applyFont="1" applyBorder="1"/>
    <xf numFmtId="0" fontId="2" fillId="0" borderId="0" xfId="2" applyFont="1" applyAlignment="1">
      <alignment horizontal="center"/>
    </xf>
    <xf numFmtId="0" fontId="5" fillId="0" borderId="0" xfId="2" applyFont="1" applyBorder="1" applyAlignment="1">
      <alignment horizontal="center" wrapText="1"/>
    </xf>
    <xf numFmtId="0" fontId="6" fillId="0" borderId="0" xfId="1" applyFont="1"/>
    <xf numFmtId="0" fontId="25" fillId="0" borderId="0" xfId="1" applyFont="1"/>
    <xf numFmtId="0" fontId="21" fillId="0" borderId="0" xfId="2" applyFont="1" applyBorder="1" applyAlignment="1">
      <alignment horizontal="center" vertical="center"/>
    </xf>
    <xf numFmtId="0" fontId="32" fillId="0" borderId="0" xfId="2" applyBorder="1" applyAlignment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</xf>
    <xf numFmtId="172" fontId="2" fillId="0" borderId="71" xfId="2" applyNumberFormat="1" applyFont="1" applyFill="1" applyBorder="1" applyAlignment="1" applyProtection="1">
      <alignment horizontal="center" vertical="center"/>
    </xf>
    <xf numFmtId="172" fontId="57" fillId="0" borderId="72" xfId="2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center" vertical="center"/>
    </xf>
    <xf numFmtId="0" fontId="58" fillId="3" borderId="10" xfId="0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right" vertical="center"/>
    </xf>
    <xf numFmtId="1" fontId="10" fillId="3" borderId="32" xfId="0" applyNumberFormat="1" applyFont="1" applyFill="1" applyBorder="1" applyAlignment="1">
      <alignment horizontal="center" vertical="center"/>
    </xf>
    <xf numFmtId="1" fontId="10" fillId="3" borderId="33" xfId="0" applyNumberFormat="1" applyFont="1" applyFill="1" applyBorder="1" applyAlignment="1">
      <alignment horizontal="center" vertical="center"/>
    </xf>
    <xf numFmtId="170" fontId="5" fillId="3" borderId="27" xfId="0" applyNumberFormat="1" applyFont="1" applyFill="1" applyBorder="1" applyAlignment="1" applyProtection="1">
      <alignment horizontal="center" vertical="center"/>
    </xf>
    <xf numFmtId="1" fontId="5" fillId="0" borderId="19" xfId="0" applyNumberFormat="1" applyFont="1" applyFill="1" applyBorder="1" applyAlignment="1" applyProtection="1">
      <alignment horizontal="center" vertical="center"/>
    </xf>
    <xf numFmtId="170" fontId="5" fillId="3" borderId="19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>
      <alignment horizontal="center" vertical="center"/>
    </xf>
    <xf numFmtId="1" fontId="5" fillId="3" borderId="73" xfId="0" applyNumberFormat="1" applyFont="1" applyFill="1" applyBorder="1" applyAlignment="1">
      <alignment horizontal="center" vertical="center"/>
    </xf>
    <xf numFmtId="169" fontId="2" fillId="3" borderId="25" xfId="0" applyNumberFormat="1" applyFont="1" applyFill="1" applyBorder="1" applyAlignment="1" applyProtection="1">
      <alignment horizontal="center" vertical="center"/>
    </xf>
    <xf numFmtId="169" fontId="5" fillId="3" borderId="25" xfId="0" applyNumberFormat="1" applyFont="1" applyFill="1" applyBorder="1" applyAlignment="1" applyProtection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169" fontId="41" fillId="0" borderId="24" xfId="0" applyNumberFormat="1" applyFont="1" applyFill="1" applyBorder="1" applyAlignment="1" applyProtection="1">
      <alignment horizontal="center" vertical="center"/>
    </xf>
    <xf numFmtId="1" fontId="41" fillId="0" borderId="19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74" xfId="0" applyNumberFormat="1" applyFont="1" applyFill="1" applyBorder="1" applyAlignment="1">
      <alignment vertical="center" wrapText="1"/>
    </xf>
    <xf numFmtId="0" fontId="56" fillId="0" borderId="1" xfId="0" applyFont="1" applyFill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/>
    </xf>
    <xf numFmtId="49" fontId="5" fillId="0" borderId="47" xfId="0" applyNumberFormat="1" applyFont="1" applyFill="1" applyBorder="1" applyAlignment="1" applyProtection="1">
      <alignment horizontal="left" vertical="center" wrapText="1"/>
    </xf>
    <xf numFmtId="170" fontId="5" fillId="3" borderId="1" xfId="0" applyNumberFormat="1" applyFont="1" applyFill="1" applyBorder="1" applyAlignment="1">
      <alignment horizontal="center" vertical="center" wrapText="1"/>
    </xf>
    <xf numFmtId="164" fontId="5" fillId="3" borderId="30" xfId="0" applyNumberFormat="1" applyFont="1" applyFill="1" applyBorder="1" applyAlignment="1" applyProtection="1">
      <alignment horizontal="center" vertical="center"/>
    </xf>
    <xf numFmtId="170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vertical="center" wrapText="1"/>
    </xf>
    <xf numFmtId="49" fontId="2" fillId="0" borderId="75" xfId="0" applyNumberFormat="1" applyFont="1" applyFill="1" applyBorder="1" applyAlignment="1">
      <alignment horizontal="right" vertical="center" wrapText="1"/>
    </xf>
    <xf numFmtId="49" fontId="2" fillId="3" borderId="1" xfId="0" applyNumberFormat="1" applyFont="1" applyFill="1" applyBorder="1" applyAlignment="1">
      <alignment horizontal="right" vertical="center" wrapText="1"/>
    </xf>
    <xf numFmtId="1" fontId="2" fillId="3" borderId="46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</xf>
    <xf numFmtId="49" fontId="2" fillId="0" borderId="72" xfId="2" applyNumberFormat="1" applyFont="1" applyFill="1" applyBorder="1" applyAlignment="1" applyProtection="1">
      <alignment horizontal="center" vertical="center"/>
    </xf>
    <xf numFmtId="1" fontId="2" fillId="0" borderId="76" xfId="2" applyNumberFormat="1" applyFont="1" applyFill="1" applyBorder="1" applyAlignment="1" applyProtection="1">
      <alignment horizontal="center" vertical="center"/>
    </xf>
    <xf numFmtId="172" fontId="2" fillId="0" borderId="76" xfId="2" applyNumberFormat="1" applyFont="1" applyFill="1" applyBorder="1" applyAlignment="1" applyProtection="1">
      <alignment horizontal="center" vertical="center"/>
    </xf>
    <xf numFmtId="0" fontId="10" fillId="0" borderId="33" xfId="0" applyFont="1" applyFill="1" applyBorder="1" applyAlignment="1">
      <alignment horizontal="center" vertical="center" wrapText="1"/>
    </xf>
    <xf numFmtId="49" fontId="10" fillId="0" borderId="24" xfId="0" applyNumberFormat="1" applyFont="1" applyFill="1" applyBorder="1" applyAlignment="1">
      <alignment vertical="center" wrapText="1"/>
    </xf>
    <xf numFmtId="0" fontId="57" fillId="3" borderId="0" xfId="0" applyNumberFormat="1" applyFont="1" applyFill="1" applyBorder="1" applyAlignment="1" applyProtection="1">
      <alignment horizontal="center" vertical="center"/>
    </xf>
    <xf numFmtId="0" fontId="16" fillId="0" borderId="1" xfId="0" applyFont="1" applyBorder="1" applyAlignment="1">
      <alignment horizontal="center" vertical="center"/>
    </xf>
    <xf numFmtId="1" fontId="5" fillId="3" borderId="77" xfId="0" applyNumberFormat="1" applyFont="1" applyFill="1" applyBorder="1" applyAlignment="1">
      <alignment horizontal="center" vertical="center" wrapText="1"/>
    </xf>
    <xf numFmtId="1" fontId="63" fillId="3" borderId="16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3" borderId="52" xfId="0" applyNumberFormat="1" applyFont="1" applyFill="1" applyBorder="1" applyAlignment="1" applyProtection="1">
      <alignment horizontal="center" vertical="center"/>
    </xf>
    <xf numFmtId="49" fontId="2" fillId="3" borderId="78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>
      <alignment horizontal="center" vertical="center" wrapText="1"/>
    </xf>
    <xf numFmtId="172" fontId="2" fillId="0" borderId="79" xfId="2" applyNumberFormat="1" applyFont="1" applyFill="1" applyBorder="1" applyAlignment="1" applyProtection="1">
      <alignment horizontal="center" vertical="center"/>
    </xf>
    <xf numFmtId="0" fontId="5" fillId="3" borderId="29" xfId="0" applyNumberFormat="1" applyFont="1" applyFill="1" applyBorder="1" applyAlignment="1">
      <alignment horizontal="center" vertical="center" wrapText="1"/>
    </xf>
    <xf numFmtId="170" fontId="5" fillId="0" borderId="19" xfId="0" applyNumberFormat="1" applyFont="1" applyFill="1" applyBorder="1" applyAlignment="1" applyProtection="1">
      <alignment horizontal="center" vertical="center"/>
    </xf>
    <xf numFmtId="168" fontId="2" fillId="0" borderId="0" xfId="0" applyNumberFormat="1" applyFont="1" applyFill="1" applyBorder="1" applyAlignment="1" applyProtection="1">
      <alignment vertical="center"/>
    </xf>
    <xf numFmtId="0" fontId="16" fillId="0" borderId="19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>
      <alignment horizontal="center" vertical="center"/>
    </xf>
    <xf numFmtId="0" fontId="2" fillId="3" borderId="20" xfId="0" applyNumberFormat="1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10" fillId="0" borderId="80" xfId="0" applyNumberFormat="1" applyFont="1" applyFill="1" applyBorder="1" applyAlignment="1">
      <alignment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168" fontId="2" fillId="0" borderId="12" xfId="0" applyNumberFormat="1" applyFont="1" applyFill="1" applyBorder="1" applyAlignment="1" applyProtection="1">
      <alignment horizontal="center" vertical="center" wrapText="1"/>
    </xf>
    <xf numFmtId="166" fontId="5" fillId="0" borderId="70" xfId="0" applyNumberFormat="1" applyFont="1" applyFill="1" applyBorder="1" applyAlignment="1" applyProtection="1">
      <alignment horizontal="center" vertical="center"/>
    </xf>
    <xf numFmtId="49" fontId="2" fillId="0" borderId="81" xfId="2" applyNumberFormat="1" applyFont="1" applyFill="1" applyBorder="1" applyAlignment="1" applyProtection="1">
      <alignment horizontal="center" vertical="center"/>
    </xf>
    <xf numFmtId="166" fontId="41" fillId="0" borderId="82" xfId="2" applyNumberFormat="1" applyFont="1" applyFill="1" applyBorder="1" applyAlignment="1" applyProtection="1">
      <alignment horizontal="center" vertical="center"/>
    </xf>
    <xf numFmtId="1" fontId="41" fillId="0" borderId="76" xfId="2" applyNumberFormat="1" applyFont="1" applyFill="1" applyBorder="1" applyAlignment="1" applyProtection="1">
      <alignment horizontal="center" vertical="center"/>
    </xf>
    <xf numFmtId="49" fontId="5" fillId="0" borderId="83" xfId="2" applyNumberFormat="1" applyFont="1" applyFill="1" applyBorder="1" applyAlignment="1">
      <alignment horizontal="left" vertical="center" wrapText="1"/>
    </xf>
    <xf numFmtId="166" fontId="5" fillId="0" borderId="83" xfId="2" applyNumberFormat="1" applyFont="1" applyFill="1" applyBorder="1" applyAlignment="1" applyProtection="1">
      <alignment horizontal="center" vertical="center"/>
    </xf>
    <xf numFmtId="172" fontId="60" fillId="0" borderId="72" xfId="2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68" fontId="2" fillId="0" borderId="21" xfId="0" applyNumberFormat="1" applyFont="1" applyFill="1" applyBorder="1" applyAlignment="1" applyProtection="1">
      <alignment horizontal="center" vertical="center" wrapText="1"/>
    </xf>
    <xf numFmtId="166" fontId="5" fillId="0" borderId="24" xfId="0" applyNumberFormat="1" applyFont="1" applyFill="1" applyBorder="1" applyAlignment="1" applyProtection="1">
      <alignment horizontal="center" vertical="center"/>
    </xf>
    <xf numFmtId="165" fontId="39" fillId="0" borderId="33" xfId="0" applyNumberFormat="1" applyFont="1" applyFill="1" applyBorder="1" applyAlignment="1" applyProtection="1">
      <alignment horizontal="center" vertical="center"/>
    </xf>
    <xf numFmtId="0" fontId="10" fillId="0" borderId="70" xfId="0" applyFont="1" applyFill="1" applyBorder="1" applyAlignment="1" applyProtection="1">
      <alignment horizontal="left" vertical="center" wrapText="1"/>
      <protection locked="0"/>
    </xf>
    <xf numFmtId="49" fontId="10" fillId="0" borderId="80" xfId="0" applyNumberFormat="1" applyFont="1" applyFill="1" applyBorder="1" applyAlignment="1" applyProtection="1">
      <alignment vertical="center" wrapText="1"/>
      <protection locked="0"/>
    </xf>
    <xf numFmtId="49" fontId="10" fillId="0" borderId="8" xfId="0" applyNumberFormat="1" applyFont="1" applyFill="1" applyBorder="1" applyAlignment="1" applyProtection="1">
      <alignment horizontal="center" vertical="center"/>
      <protection locked="0"/>
    </xf>
    <xf numFmtId="49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12" xfId="0" applyNumberFormat="1" applyFont="1" applyFill="1" applyBorder="1" applyAlignment="1" applyProtection="1">
      <alignment horizontal="center" vertical="center"/>
      <protection locked="0"/>
    </xf>
    <xf numFmtId="167" fontId="5" fillId="0" borderId="70" xfId="0" applyNumberFormat="1" applyFont="1" applyFill="1" applyBorder="1" applyAlignment="1" applyProtection="1">
      <alignment horizontal="center" vertical="center"/>
      <protection locked="0"/>
    </xf>
    <xf numFmtId="165" fontId="5" fillId="0" borderId="33" xfId="0" applyNumberFormat="1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0" fillId="0" borderId="84" xfId="0" applyFont="1" applyFill="1" applyBorder="1" applyAlignment="1" applyProtection="1">
      <alignment vertical="center" wrapText="1"/>
      <protection locked="0"/>
    </xf>
    <xf numFmtId="49" fontId="10" fillId="0" borderId="59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63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64" xfId="0" applyNumberFormat="1" applyFont="1" applyFill="1" applyBorder="1" applyAlignment="1" applyProtection="1">
      <alignment horizontal="center" vertical="center"/>
      <protection locked="0"/>
    </xf>
    <xf numFmtId="167" fontId="41" fillId="0" borderId="25" xfId="0" applyNumberFormat="1" applyFont="1" applyFill="1" applyBorder="1" applyAlignment="1" applyProtection="1">
      <alignment horizontal="center" vertical="center"/>
      <protection locked="0"/>
    </xf>
    <xf numFmtId="172" fontId="41" fillId="0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6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  <protection hidden="1"/>
    </xf>
    <xf numFmtId="0" fontId="10" fillId="0" borderId="2" xfId="0" applyFont="1" applyFill="1" applyBorder="1" applyAlignment="1" applyProtection="1">
      <alignment horizontal="center" vertical="center" wrapText="1"/>
      <protection hidden="1"/>
    </xf>
    <xf numFmtId="165" fontId="12" fillId="0" borderId="2" xfId="0" applyNumberFormat="1" applyFont="1" applyFill="1" applyBorder="1" applyAlignment="1" applyProtection="1">
      <alignment horizontal="center" vertical="center"/>
      <protection hidden="1"/>
    </xf>
    <xf numFmtId="165" fontId="12" fillId="0" borderId="11" xfId="0" applyNumberFormat="1" applyFont="1" applyFill="1" applyBorder="1" applyAlignment="1" applyProtection="1">
      <alignment horizontal="center" vertical="center"/>
      <protection hidden="1"/>
    </xf>
    <xf numFmtId="167" fontId="5" fillId="0" borderId="37" xfId="0" applyNumberFormat="1" applyFont="1" applyFill="1" applyBorder="1" applyAlignment="1" applyProtection="1">
      <alignment horizontal="center" vertical="center"/>
      <protection hidden="1"/>
    </xf>
    <xf numFmtId="165" fontId="5" fillId="0" borderId="36" xfId="0" applyNumberFormat="1" applyFont="1" applyFill="1" applyBorder="1" applyAlignment="1" applyProtection="1">
      <alignment horizontal="center" vertical="center"/>
      <protection hidden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167" fontId="41" fillId="0" borderId="13" xfId="0" applyNumberFormat="1" applyFont="1" applyFill="1" applyBorder="1" applyAlignment="1" applyProtection="1">
      <alignment horizontal="center" vertical="center"/>
      <protection hidden="1"/>
    </xf>
    <xf numFmtId="165" fontId="41" fillId="0" borderId="14" xfId="0" applyNumberFormat="1" applyFont="1" applyFill="1" applyBorder="1" applyAlignment="1" applyProtection="1">
      <alignment horizontal="center" vertical="center"/>
      <protection hidden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11" xfId="0" applyNumberFormat="1" applyFont="1" applyFill="1" applyBorder="1" applyAlignment="1" applyProtection="1">
      <alignment horizontal="center" vertical="center" wrapText="1"/>
      <protection hidden="1"/>
    </xf>
    <xf numFmtId="169" fontId="63" fillId="0" borderId="85" xfId="0" applyNumberFormat="1" applyFont="1" applyFill="1" applyBorder="1" applyAlignment="1" applyProtection="1">
      <alignment horizontal="center" vertical="center"/>
      <protection hidden="1"/>
    </xf>
    <xf numFmtId="170" fontId="63" fillId="0" borderId="16" xfId="0" applyNumberFormat="1" applyFont="1" applyFill="1" applyBorder="1" applyAlignment="1" applyProtection="1">
      <alignment horizontal="center" vertical="center"/>
      <protection hidden="1"/>
    </xf>
    <xf numFmtId="1" fontId="63" fillId="0" borderId="2" xfId="0" applyNumberFormat="1" applyFont="1" applyFill="1" applyBorder="1" applyAlignment="1">
      <alignment horizontal="center" vertical="center"/>
    </xf>
    <xf numFmtId="0" fontId="63" fillId="0" borderId="2" xfId="0" applyNumberFormat="1" applyFont="1" applyFill="1" applyBorder="1" applyAlignment="1">
      <alignment horizontal="center" vertical="center"/>
    </xf>
    <xf numFmtId="0" fontId="63" fillId="0" borderId="2" xfId="0" applyNumberFormat="1" applyFont="1" applyFill="1" applyBorder="1" applyAlignment="1">
      <alignment horizontal="center" vertical="center" wrapText="1"/>
    </xf>
    <xf numFmtId="0" fontId="63" fillId="0" borderId="11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right" vertical="center" wrapText="1"/>
    </xf>
    <xf numFmtId="49" fontId="10" fillId="0" borderId="13" xfId="0" applyNumberFormat="1" applyFont="1" applyFill="1" applyBorder="1" applyAlignment="1">
      <alignment horizontal="right" vertical="center" wrapText="1"/>
    </xf>
    <xf numFmtId="49" fontId="5" fillId="0" borderId="13" xfId="0" applyNumberFormat="1" applyFont="1" applyFill="1" applyBorder="1" applyAlignment="1">
      <alignment horizontal="right" vertical="center" wrapText="1"/>
    </xf>
    <xf numFmtId="169" fontId="2" fillId="0" borderId="7" xfId="0" applyNumberFormat="1" applyFont="1" applyFill="1" applyBorder="1" applyAlignment="1">
      <alignment horizontal="center" vertical="center" wrapText="1"/>
    </xf>
    <xf numFmtId="169" fontId="2" fillId="0" borderId="1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 applyProtection="1">
      <alignment horizontal="left" vertical="center"/>
      <protection locked="0"/>
    </xf>
    <xf numFmtId="49" fontId="5" fillId="0" borderId="86" xfId="4" applyNumberFormat="1" applyFont="1" applyFill="1" applyBorder="1" applyAlignment="1" applyProtection="1">
      <alignment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172" fontId="2" fillId="0" borderId="7" xfId="0" applyNumberFormat="1" applyFont="1" applyFill="1" applyBorder="1" applyAlignment="1" applyProtection="1">
      <alignment horizontal="center" vertical="center"/>
      <protection locked="0"/>
    </xf>
    <xf numFmtId="172" fontId="2" fillId="0" borderId="12" xfId="0" applyNumberFormat="1" applyFont="1" applyFill="1" applyBorder="1" applyAlignment="1" applyProtection="1">
      <alignment horizontal="center" vertical="center"/>
      <protection locked="0"/>
    </xf>
    <xf numFmtId="166" fontId="5" fillId="0" borderId="23" xfId="4" applyNumberFormat="1" applyFont="1" applyFill="1" applyBorder="1" applyAlignment="1" applyProtection="1">
      <alignment horizontal="center" vertical="center"/>
      <protection locked="0"/>
    </xf>
    <xf numFmtId="172" fontId="5" fillId="0" borderId="32" xfId="0" applyNumberFormat="1" applyFont="1" applyFill="1" applyBorder="1" applyAlignment="1" applyProtection="1">
      <alignment horizontal="center" vertical="center"/>
      <protection hidden="1"/>
    </xf>
    <xf numFmtId="172" fontId="5" fillId="0" borderId="9" xfId="0" applyNumberFormat="1" applyFont="1" applyFill="1" applyBorder="1" applyAlignment="1" applyProtection="1">
      <alignment horizontal="center" vertical="center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locked="0"/>
    </xf>
    <xf numFmtId="0" fontId="5" fillId="0" borderId="9" xfId="0" applyNumberFormat="1" applyFont="1" applyFill="1" applyBorder="1" applyAlignment="1" applyProtection="1">
      <alignment horizontal="center" vertical="center"/>
      <protection locked="0"/>
    </xf>
    <xf numFmtId="172" fontId="5" fillId="0" borderId="26" xfId="0" applyNumberFormat="1" applyFont="1" applyFill="1" applyBorder="1" applyAlignment="1" applyProtection="1">
      <alignment horizontal="center" vertical="center"/>
      <protection hidden="1"/>
    </xf>
    <xf numFmtId="0" fontId="2" fillId="0" borderId="27" xfId="0" applyFont="1" applyFill="1" applyBorder="1" applyAlignment="1" applyProtection="1">
      <alignment horizontal="center" vertical="center" wrapText="1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 applyProtection="1">
      <alignment horizontal="left" vertical="center"/>
      <protection locked="0"/>
    </xf>
    <xf numFmtId="49" fontId="2" fillId="0" borderId="87" xfId="4" applyNumberFormat="1" applyFont="1" applyFill="1" applyBorder="1" applyAlignment="1" applyProtection="1">
      <alignment vertical="center" wrapText="1"/>
      <protection locked="0"/>
    </xf>
    <xf numFmtId="0" fontId="2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2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locked="0"/>
    </xf>
    <xf numFmtId="166" fontId="5" fillId="0" borderId="24" xfId="4" applyNumberFormat="1" applyFont="1" applyFill="1" applyBorder="1" applyAlignment="1" applyProtection="1">
      <alignment horizontal="center" vertical="center"/>
      <protection locked="0"/>
    </xf>
    <xf numFmtId="1" fontId="5" fillId="0" borderId="33" xfId="4" applyNumberFormat="1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10" fillId="0" borderId="24" xfId="0" applyFont="1" applyFill="1" applyBorder="1" applyAlignment="1" applyProtection="1">
      <alignment horizontal="left" vertical="center" wrapText="1"/>
      <protection locked="0"/>
    </xf>
    <xf numFmtId="49" fontId="10" fillId="0" borderId="87" xfId="0" applyNumberFormat="1" applyFont="1" applyFill="1" applyBorder="1" applyAlignment="1" applyProtection="1">
      <alignment horizontal="left" vertical="center" wrapText="1"/>
      <protection locked="0"/>
    </xf>
    <xf numFmtId="166" fontId="41" fillId="0" borderId="24" xfId="4" applyNumberFormat="1" applyFont="1" applyFill="1" applyBorder="1" applyAlignment="1" applyProtection="1">
      <alignment horizontal="center" vertical="center"/>
      <protection locked="0"/>
    </xf>
    <xf numFmtId="1" fontId="41" fillId="0" borderId="33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0" borderId="1" xfId="4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1" fontId="5" fillId="0" borderId="21" xfId="4" applyNumberFormat="1" applyFont="1" applyFill="1" applyBorder="1" applyAlignment="1" applyProtection="1">
      <alignment horizontal="center" vertical="center"/>
      <protection hidden="1"/>
    </xf>
    <xf numFmtId="49" fontId="2" fillId="0" borderId="24" xfId="0" applyNumberFormat="1" applyFont="1" applyFill="1" applyBorder="1" applyAlignment="1" applyProtection="1">
      <alignment horizontal="left" vertical="center" wrapText="1"/>
      <protection locked="0"/>
    </xf>
    <xf numFmtId="166" fontId="2" fillId="0" borderId="24" xfId="4" applyNumberFormat="1" applyFont="1" applyFill="1" applyBorder="1" applyAlignment="1" applyProtection="1">
      <alignment horizontal="center" vertical="center"/>
      <protection locked="0"/>
    </xf>
    <xf numFmtId="172" fontId="2" fillId="0" borderId="33" xfId="0" applyNumberFormat="1" applyFont="1" applyFill="1" applyBorder="1" applyAlignment="1" applyProtection="1">
      <alignment horizontal="center" vertical="center"/>
      <protection hidden="1"/>
    </xf>
    <xf numFmtId="171" fontId="2" fillId="0" borderId="1" xfId="4" applyNumberFormat="1" applyFont="1" applyFill="1" applyBorder="1" applyAlignment="1" applyProtection="1">
      <alignment horizontal="center" vertical="center" wrapText="1"/>
      <protection hidden="1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Font="1" applyFill="1" applyBorder="1" applyAlignment="1" applyProtection="1">
      <alignment horizontal="left" vertical="center" wrapText="1"/>
      <protection locked="0"/>
    </xf>
    <xf numFmtId="172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21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49" fontId="5" fillId="0" borderId="21" xfId="0" applyNumberFormat="1" applyFont="1" applyFill="1" applyBorder="1" applyAlignment="1" applyProtection="1">
      <alignment horizontal="center" vertical="center"/>
    </xf>
    <xf numFmtId="1" fontId="5" fillId="0" borderId="22" xfId="4" applyNumberFormat="1" applyFont="1" applyFill="1" applyBorder="1" applyAlignment="1" applyProtection="1">
      <alignment horizontal="center" vertical="center"/>
      <protection locked="0"/>
    </xf>
    <xf numFmtId="49" fontId="2" fillId="0" borderId="87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87" xfId="0" applyNumberFormat="1" applyFont="1" applyFill="1" applyBorder="1" applyAlignment="1">
      <alignment horizontal="left" vertical="center" wrapText="1"/>
    </xf>
    <xf numFmtId="1" fontId="41" fillId="0" borderId="22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>
      <alignment horizontal="left" vertical="center" wrapText="1"/>
    </xf>
    <xf numFmtId="1" fontId="5" fillId="0" borderId="22" xfId="0" applyNumberFormat="1" applyFont="1" applyFill="1" applyBorder="1" applyAlignment="1" applyProtection="1">
      <alignment horizontal="center" vertical="center"/>
      <protection hidden="1"/>
    </xf>
    <xf numFmtId="171" fontId="5" fillId="0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87" xfId="4" applyNumberFormat="1" applyFont="1" applyFill="1" applyBorder="1" applyAlignment="1" applyProtection="1">
      <alignment horizontal="left" vertical="center" wrapText="1"/>
      <protection locked="0"/>
    </xf>
    <xf numFmtId="172" fontId="41" fillId="0" borderId="33" xfId="0" applyNumberFormat="1" applyFont="1" applyFill="1" applyBorder="1" applyAlignment="1" applyProtection="1">
      <alignment horizontal="center" vertical="center"/>
      <protection hidden="1"/>
    </xf>
    <xf numFmtId="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2" fontId="5" fillId="0" borderId="21" xfId="0" applyNumberFormat="1" applyFont="1" applyFill="1" applyBorder="1" applyAlignment="1" applyProtection="1">
      <alignment horizontal="center" vertical="center"/>
      <protection hidden="1"/>
    </xf>
    <xf numFmtId="0" fontId="5" fillId="0" borderId="19" xfId="0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Fill="1" applyBorder="1" applyAlignment="1" applyProtection="1">
      <alignment horizontal="center" vertical="center" wrapText="1"/>
      <protection hidden="1"/>
    </xf>
    <xf numFmtId="0" fontId="18" fillId="0" borderId="21" xfId="0" applyFont="1" applyFill="1" applyBorder="1" applyAlignment="1">
      <alignment horizontal="center" vertical="center" wrapText="1"/>
    </xf>
    <xf numFmtId="0" fontId="2" fillId="0" borderId="19" xfId="0" applyNumberFormat="1" applyFont="1" applyFill="1" applyBorder="1" applyAlignment="1" applyProtection="1">
      <alignment horizontal="center" vertical="center"/>
      <protection locked="0"/>
    </xf>
    <xf numFmtId="0" fontId="2" fillId="0" borderId="21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 applyProtection="1">
      <alignment horizontal="center" vertical="center"/>
    </xf>
    <xf numFmtId="49" fontId="2" fillId="0" borderId="87" xfId="0" applyNumberFormat="1" applyFont="1" applyFill="1" applyBorder="1" applyAlignment="1" applyProtection="1">
      <alignment horizontal="left" vertical="center" wrapText="1"/>
      <protection locked="0"/>
    </xf>
    <xf numFmtId="173" fontId="5" fillId="0" borderId="24" xfId="0" applyNumberFormat="1" applyFont="1" applyFill="1" applyBorder="1" applyAlignment="1" applyProtection="1">
      <alignment horizontal="center" vertical="center"/>
      <protection locked="0"/>
    </xf>
    <xf numFmtId="172" fontId="5" fillId="0" borderId="22" xfId="0" applyNumberFormat="1" applyFont="1" applyFill="1" applyBorder="1" applyAlignment="1" applyProtection="1">
      <alignment horizontal="center" vertical="center"/>
      <protection locked="0"/>
    </xf>
    <xf numFmtId="173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0" fontId="18" fillId="0" borderId="19" xfId="0" applyFont="1" applyFill="1" applyBorder="1" applyAlignment="1">
      <alignment horizontal="center" vertical="center" wrapText="1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1" fontId="41" fillId="0" borderId="22" xfId="0" applyNumberFormat="1" applyFont="1" applyFill="1" applyBorder="1" applyAlignment="1" applyProtection="1">
      <alignment horizontal="center" vertical="center"/>
      <protection hidden="1"/>
    </xf>
    <xf numFmtId="0" fontId="41" fillId="0" borderId="1" xfId="0" applyNumberFormat="1" applyFont="1" applyFill="1" applyBorder="1" applyAlignment="1" applyProtection="1">
      <alignment horizontal="center" vertical="center"/>
      <protection locked="0"/>
    </xf>
    <xf numFmtId="0" fontId="41" fillId="0" borderId="21" xfId="0" applyNumberFormat="1" applyFont="1" applyFill="1" applyBorder="1" applyAlignment="1" applyProtection="1">
      <alignment horizontal="center" vertical="center"/>
      <protection locked="0"/>
    </xf>
    <xf numFmtId="49" fontId="5" fillId="0" borderId="89" xfId="4" applyNumberFormat="1" applyFont="1" applyFill="1" applyBorder="1" applyAlignment="1" applyProtection="1">
      <alignment horizontal="left" vertical="center" wrapText="1"/>
      <protection locked="0"/>
    </xf>
    <xf numFmtId="49" fontId="2" fillId="0" borderId="22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22" xfId="0" applyNumberFormat="1" applyFont="1" applyFill="1" applyBorder="1" applyAlignment="1">
      <alignment horizontal="left" vertical="center" wrapText="1"/>
    </xf>
    <xf numFmtId="49" fontId="5" fillId="0" borderId="87" xfId="0" applyNumberFormat="1" applyFont="1" applyFill="1" applyBorder="1" applyAlignment="1" applyProtection="1">
      <alignment horizontal="center" vertical="center"/>
      <protection hidden="1"/>
    </xf>
    <xf numFmtId="166" fontId="5" fillId="0" borderId="24" xfId="0" applyNumberFormat="1" applyFont="1" applyFill="1" applyBorder="1" applyAlignment="1" applyProtection="1">
      <alignment horizontal="center" vertical="center"/>
      <protection locked="0"/>
    </xf>
    <xf numFmtId="1" fontId="5" fillId="0" borderId="22" xfId="0" applyNumberFormat="1" applyFont="1" applyFill="1" applyBorder="1" applyAlignment="1" applyProtection="1">
      <alignment horizontal="center" vertical="center"/>
      <protection locked="0"/>
    </xf>
    <xf numFmtId="166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22" xfId="0" applyNumberFormat="1" applyFont="1" applyFill="1" applyBorder="1" applyAlignment="1" applyProtection="1">
      <alignment horizontal="center" vertical="center"/>
      <protection hidden="1"/>
    </xf>
    <xf numFmtId="49" fontId="2" fillId="0" borderId="87" xfId="4" applyNumberFormat="1" applyFont="1" applyFill="1" applyBorder="1" applyAlignment="1" applyProtection="1">
      <alignment horizontal="left" vertical="center" wrapText="1"/>
      <protection locked="0"/>
    </xf>
    <xf numFmtId="1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 applyProtection="1">
      <alignment vertical="center"/>
    </xf>
    <xf numFmtId="49" fontId="19" fillId="0" borderId="19" xfId="0" applyNumberFormat="1" applyFont="1" applyFill="1" applyBorder="1" applyAlignment="1" applyProtection="1">
      <alignment horizontal="center" vertical="center"/>
    </xf>
    <xf numFmtId="49" fontId="2" fillId="0" borderId="25" xfId="0" applyNumberFormat="1" applyFont="1" applyFill="1" applyBorder="1" applyAlignment="1" applyProtection="1">
      <alignment horizontal="left" vertical="center"/>
      <protection locked="0"/>
    </xf>
    <xf numFmtId="49" fontId="5" fillId="0" borderId="90" xfId="4" applyNumberFormat="1" applyFont="1" applyFill="1" applyBorder="1" applyAlignment="1" applyProtection="1">
      <alignment vertical="center" wrapText="1"/>
      <protection locked="0"/>
    </xf>
    <xf numFmtId="172" fontId="41" fillId="0" borderId="20" xfId="0" applyNumberFormat="1" applyFont="1" applyFill="1" applyBorder="1" applyAlignment="1" applyProtection="1">
      <alignment horizontal="center" vertical="center"/>
      <protection locked="0"/>
    </xf>
    <xf numFmtId="172" fontId="41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29" xfId="0" applyNumberFormat="1" applyFont="1" applyFill="1" applyBorder="1" applyAlignment="1" applyProtection="1">
      <alignment horizontal="center" vertical="center"/>
      <protection locked="0"/>
    </xf>
    <xf numFmtId="166" fontId="5" fillId="0" borderId="25" xfId="4" applyNumberFormat="1" applyFont="1" applyFill="1" applyBorder="1" applyAlignment="1" applyProtection="1">
      <alignment horizontal="center" vertical="center"/>
      <protection locked="0"/>
    </xf>
    <xf numFmtId="172" fontId="5" fillId="0" borderId="73" xfId="0" applyNumberFormat="1" applyFont="1" applyFill="1" applyBorder="1" applyAlignment="1" applyProtection="1">
      <alignment horizontal="center" vertical="center"/>
      <protection hidden="1"/>
    </xf>
    <xf numFmtId="171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5" xfId="0" applyNumberFormat="1" applyFont="1" applyFill="1" applyBorder="1" applyAlignment="1" applyProtection="1">
      <alignment horizontal="center" vertical="center"/>
      <protection locked="0"/>
    </xf>
    <xf numFmtId="172" fontId="5" fillId="0" borderId="29" xfId="0" applyNumberFormat="1" applyFont="1" applyFill="1" applyBorder="1" applyAlignment="1" applyProtection="1">
      <alignment horizontal="center" vertical="center"/>
      <protection hidden="1"/>
    </xf>
    <xf numFmtId="0" fontId="5" fillId="0" borderId="20" xfId="0" applyFont="1" applyFill="1" applyBorder="1" applyAlignment="1" applyProtection="1">
      <alignment horizontal="center" vertical="center" wrapText="1"/>
      <protection hidden="1"/>
    </xf>
    <xf numFmtId="0" fontId="5" fillId="0" borderId="63" xfId="0" applyFont="1" applyFill="1" applyBorder="1" applyAlignment="1" applyProtection="1">
      <alignment horizontal="center" vertical="center" wrapText="1"/>
      <protection hidden="1"/>
    </xf>
    <xf numFmtId="49" fontId="5" fillId="0" borderId="10" xfId="0" applyNumberFormat="1" applyFont="1" applyFill="1" applyBorder="1" applyAlignment="1" applyProtection="1">
      <alignment horizontal="center" vertical="center"/>
      <protection hidden="1"/>
    </xf>
    <xf numFmtId="0" fontId="18" fillId="0" borderId="64" xfId="0" applyFont="1" applyFill="1" applyBorder="1" applyAlignment="1">
      <alignment horizontal="center" vertical="center" wrapText="1"/>
    </xf>
    <xf numFmtId="49" fontId="5" fillId="0" borderId="91" xfId="4" applyNumberFormat="1" applyFont="1" applyFill="1" applyBorder="1" applyAlignment="1" applyProtection="1">
      <alignment horizontal="left" vertical="center" wrapText="1"/>
      <protection locked="0"/>
    </xf>
    <xf numFmtId="172" fontId="12" fillId="0" borderId="27" xfId="0" applyNumberFormat="1" applyFont="1" applyFill="1" applyBorder="1" applyAlignment="1" applyProtection="1">
      <alignment horizontal="center" vertical="center"/>
      <protection locked="0"/>
    </xf>
    <xf numFmtId="172" fontId="1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26" xfId="0" applyNumberFormat="1" applyFont="1" applyFill="1" applyBorder="1" applyAlignment="1" applyProtection="1">
      <alignment horizontal="center" vertical="center"/>
      <protection locked="0"/>
    </xf>
    <xf numFmtId="166" fontId="5" fillId="0" borderId="91" xfId="4" applyNumberFormat="1" applyFont="1" applyFill="1" applyBorder="1" applyAlignment="1" applyProtection="1">
      <alignment horizontal="center" vertical="center"/>
      <protection locked="0"/>
    </xf>
    <xf numFmtId="1" fontId="5" fillId="0" borderId="27" xfId="0" applyNumberFormat="1" applyFont="1" applyFill="1" applyBorder="1" applyAlignment="1" applyProtection="1">
      <alignment horizontal="center" vertical="center"/>
      <protection hidden="1"/>
    </xf>
    <xf numFmtId="1" fontId="5" fillId="0" borderId="9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center" vertical="center" wrapText="1"/>
      <protection locked="0"/>
    </xf>
    <xf numFmtId="1" fontId="5" fillId="0" borderId="26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27" xfId="0" applyFont="1" applyFill="1" applyBorder="1" applyAlignment="1" applyProtection="1">
      <alignment horizontal="center" vertical="center" wrapText="1"/>
      <protection hidden="1"/>
    </xf>
    <xf numFmtId="0" fontId="5" fillId="0" borderId="32" xfId="0" applyFont="1" applyFill="1" applyBorder="1" applyAlignment="1" applyProtection="1">
      <alignment horizontal="center" vertical="center" wrapText="1"/>
      <protection hidden="1"/>
    </xf>
    <xf numFmtId="0" fontId="18" fillId="0" borderId="26" xfId="0" applyFont="1" applyFill="1" applyBorder="1" applyAlignment="1">
      <alignment horizontal="center" vertical="center" wrapText="1"/>
    </xf>
    <xf numFmtId="49" fontId="2" fillId="0" borderId="89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19" xfId="0" applyNumberFormat="1" applyFont="1" applyFill="1" applyBorder="1" applyAlignment="1" applyProtection="1">
      <alignment horizontal="center" vertical="center"/>
      <protection locked="0"/>
    </xf>
    <xf numFmtId="172" fontId="12" fillId="0" borderId="1" xfId="0" applyNumberFormat="1" applyFont="1" applyFill="1" applyBorder="1" applyAlignment="1" applyProtection="1">
      <alignment horizontal="center" vertical="center"/>
      <protection locked="0"/>
    </xf>
    <xf numFmtId="166" fontId="5" fillId="0" borderId="22" xfId="4" applyNumberFormat="1" applyFont="1" applyFill="1" applyBorder="1" applyAlignment="1" applyProtection="1">
      <alignment horizontal="center" vertical="center"/>
      <protection locked="0"/>
    </xf>
    <xf numFmtId="1" fontId="5" fillId="0" borderId="19" xfId="4" applyNumberFormat="1" applyFont="1" applyFill="1" applyBorder="1" applyAlignment="1" applyProtection="1">
      <alignment horizontal="center" vertical="center"/>
      <protection locked="0"/>
    </xf>
    <xf numFmtId="1" fontId="5" fillId="0" borderId="1" xfId="0" applyNumberFormat="1" applyFont="1" applyFill="1" applyBorder="1" applyAlignment="1" applyProtection="1">
      <alignment horizontal="center" vertical="center"/>
      <protection hidden="1"/>
    </xf>
    <xf numFmtId="1" fontId="5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Fill="1" applyBorder="1" applyAlignment="1" applyProtection="1">
      <alignment horizontal="center" vertical="center" wrapText="1"/>
      <protection hidden="1"/>
    </xf>
    <xf numFmtId="166" fontId="41" fillId="0" borderId="22" xfId="4" applyNumberFormat="1" applyFont="1" applyFill="1" applyBorder="1" applyAlignment="1" applyProtection="1">
      <alignment horizontal="center" vertical="center"/>
      <protection locked="0"/>
    </xf>
    <xf numFmtId="1" fontId="41" fillId="0" borderId="19" xfId="0" applyNumberFormat="1" applyFont="1" applyFill="1" applyBorder="1" applyAlignment="1" applyProtection="1">
      <alignment horizontal="center" vertical="center"/>
      <protection hidden="1"/>
    </xf>
    <xf numFmtId="1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center" vertical="center"/>
    </xf>
    <xf numFmtId="49" fontId="5" fillId="0" borderId="89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21" xfId="0" applyNumberFormat="1" applyFont="1" applyFill="1" applyBorder="1" applyAlignment="1" applyProtection="1">
      <alignment horizontal="center" vertical="center"/>
      <protection locked="0"/>
    </xf>
    <xf numFmtId="49" fontId="2" fillId="0" borderId="84" xfId="0" applyNumberFormat="1" applyFont="1" applyFill="1" applyBorder="1" applyAlignment="1" applyProtection="1">
      <alignment horizontal="left" vertical="center"/>
      <protection locked="0"/>
    </xf>
    <xf numFmtId="49" fontId="2" fillId="0" borderId="93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63" xfId="0" applyNumberFormat="1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172" fontId="2" fillId="0" borderId="10" xfId="0" applyNumberFormat="1" applyFont="1" applyFill="1" applyBorder="1" applyAlignment="1" applyProtection="1">
      <alignment horizontal="center" vertical="center"/>
      <protection locked="0"/>
    </xf>
    <xf numFmtId="172" fontId="2" fillId="0" borderId="64" xfId="0" applyNumberFormat="1" applyFont="1" applyFill="1" applyBorder="1" applyAlignment="1" applyProtection="1">
      <alignment horizontal="center" vertical="center"/>
      <protection locked="0"/>
    </xf>
    <xf numFmtId="166" fontId="5" fillId="0" borderId="59" xfId="4" applyNumberFormat="1" applyFont="1" applyFill="1" applyBorder="1" applyAlignment="1" applyProtection="1">
      <alignment horizontal="center" vertical="center"/>
      <protection locked="0"/>
    </xf>
    <xf numFmtId="1" fontId="5" fillId="0" borderId="63" xfId="0" applyNumberFormat="1" applyFont="1" applyFill="1" applyBorder="1" applyAlignment="1" applyProtection="1">
      <alignment horizontal="center" vertical="center"/>
      <protection hidden="1"/>
    </xf>
    <xf numFmtId="1" fontId="5" fillId="0" borderId="64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65" xfId="0" applyFont="1" applyFill="1" applyBorder="1" applyAlignment="1" applyProtection="1">
      <alignment horizontal="center" vertical="center" wrapText="1"/>
      <protection hidden="1"/>
    </xf>
    <xf numFmtId="49" fontId="2" fillId="0" borderId="37" xfId="0" applyNumberFormat="1" applyFont="1" applyFill="1" applyBorder="1" applyAlignment="1" applyProtection="1">
      <alignment horizontal="left" vertical="center"/>
      <protection locked="0"/>
    </xf>
    <xf numFmtId="49" fontId="5" fillId="0" borderId="37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4" xfId="0" applyNumberFormat="1" applyFont="1" applyFill="1" applyBorder="1" applyAlignment="1" applyProtection="1">
      <alignment horizontal="right" vertical="center" wrapText="1"/>
      <protection locked="0"/>
    </xf>
    <xf numFmtId="49" fontId="5" fillId="0" borderId="70" xfId="0" applyNumberFormat="1" applyFont="1" applyFill="1" applyBorder="1" applyAlignment="1" applyProtection="1">
      <alignment horizontal="right" vertical="center" wrapText="1"/>
      <protection locked="0"/>
    </xf>
    <xf numFmtId="49" fontId="2" fillId="0" borderId="94" xfId="0" applyNumberFormat="1" applyFont="1" applyFill="1" applyBorder="1" applyAlignment="1">
      <alignment vertical="center" wrapText="1"/>
    </xf>
    <xf numFmtId="49" fontId="5" fillId="0" borderId="59" xfId="0" applyNumberFormat="1" applyFont="1" applyFill="1" applyBorder="1" applyAlignment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5" fillId="0" borderId="59" xfId="0" applyNumberFormat="1" applyFont="1" applyFill="1" applyBorder="1" applyAlignment="1" applyProtection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  <protection locked="0"/>
    </xf>
    <xf numFmtId="49" fontId="5" fillId="0" borderId="95" xfId="4" applyNumberFormat="1" applyFont="1" applyFill="1" applyBorder="1" applyAlignment="1" applyProtection="1">
      <alignment horizontal="left" vertical="center" wrapText="1"/>
      <protection locked="0"/>
    </xf>
    <xf numFmtId="166" fontId="5" fillId="0" borderId="70" xfId="4" applyNumberFormat="1" applyFont="1" applyFill="1" applyBorder="1" applyAlignment="1" applyProtection="1">
      <alignment horizontal="center" vertical="center"/>
      <protection locked="0"/>
    </xf>
    <xf numFmtId="1" fontId="5" fillId="0" borderId="8" xfId="0" applyNumberFormat="1" applyFont="1" applyFill="1" applyBorder="1" applyAlignment="1" applyProtection="1">
      <alignment horizontal="center" vertical="center"/>
      <protection hidden="1"/>
    </xf>
    <xf numFmtId="1" fontId="5" fillId="0" borderId="12" xfId="0" applyNumberFormat="1" applyFont="1" applyFill="1" applyBorder="1" applyAlignment="1" applyProtection="1">
      <alignment horizontal="center" vertical="center" wrapText="1"/>
      <protection hidden="1"/>
    </xf>
    <xf numFmtId="49" fontId="2" fillId="0" borderId="76" xfId="0" applyNumberFormat="1" applyFont="1" applyFill="1" applyBorder="1" applyAlignment="1" applyProtection="1">
      <alignment horizontal="left" vertical="center" wrapText="1"/>
      <protection locked="0"/>
    </xf>
    <xf numFmtId="172" fontId="12" fillId="0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29" xfId="0" applyNumberFormat="1" applyFont="1" applyFill="1" applyBorder="1" applyAlignment="1" applyProtection="1">
      <alignment horizontal="center" vertical="center"/>
      <protection locked="0"/>
    </xf>
    <xf numFmtId="165" fontId="12" fillId="0" borderId="15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</xf>
    <xf numFmtId="164" fontId="2" fillId="3" borderId="31" xfId="0" applyNumberFormat="1" applyFont="1" applyFill="1" applyBorder="1" applyAlignment="1" applyProtection="1">
      <alignment horizontal="center" vertical="center" wrapText="1"/>
    </xf>
    <xf numFmtId="167" fontId="5" fillId="3" borderId="13" xfId="0" applyNumberFormat="1" applyFont="1" applyFill="1" applyBorder="1" applyAlignment="1" applyProtection="1">
      <alignment horizontal="center" vertical="center"/>
    </xf>
    <xf numFmtId="49" fontId="5" fillId="4" borderId="22" xfId="0" applyNumberFormat="1" applyFont="1" applyFill="1" applyBorder="1" applyAlignment="1">
      <alignment horizontal="left" vertical="center" wrapText="1"/>
    </xf>
    <xf numFmtId="49" fontId="5" fillId="4" borderId="22" xfId="4" applyNumberFormat="1" applyFont="1" applyFill="1" applyBorder="1" applyAlignment="1" applyProtection="1">
      <alignment horizontal="left" vertical="center" wrapText="1"/>
      <protection locked="0"/>
    </xf>
    <xf numFmtId="0" fontId="2" fillId="3" borderId="48" xfId="0" applyNumberFormat="1" applyFont="1" applyFill="1" applyBorder="1" applyAlignment="1">
      <alignment horizontal="center" vertical="center" wrapText="1"/>
    </xf>
    <xf numFmtId="0" fontId="2" fillId="3" borderId="35" xfId="0" applyNumberFormat="1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 applyProtection="1">
      <alignment horizontal="center" vertical="center"/>
    </xf>
    <xf numFmtId="49" fontId="2" fillId="3" borderId="7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>
      <alignment horizontal="center" vertical="center" wrapText="1"/>
    </xf>
    <xf numFmtId="49" fontId="5" fillId="3" borderId="63" xfId="0" applyNumberFormat="1" applyFont="1" applyFill="1" applyBorder="1" applyAlignment="1">
      <alignment horizontal="center" vertical="center" wrapText="1"/>
    </xf>
    <xf numFmtId="49" fontId="15" fillId="3" borderId="33" xfId="0" applyNumberFormat="1" applyFont="1" applyFill="1" applyBorder="1" applyAlignment="1" applyProtection="1">
      <alignment horizontal="center" vertical="center"/>
    </xf>
    <xf numFmtId="49" fontId="19" fillId="3" borderId="33" xfId="0" applyNumberFormat="1" applyFont="1" applyFill="1" applyBorder="1" applyAlignment="1" applyProtection="1">
      <alignment horizontal="center" vertical="center"/>
    </xf>
    <xf numFmtId="164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 applyProtection="1">
      <alignment horizontal="center" vertical="center"/>
    </xf>
    <xf numFmtId="49" fontId="5" fillId="3" borderId="63" xfId="0" applyNumberFormat="1" applyFont="1" applyFill="1" applyBorder="1" applyAlignment="1" applyProtection="1">
      <alignment horizontal="center" vertical="center"/>
    </xf>
    <xf numFmtId="49" fontId="5" fillId="3" borderId="27" xfId="0" applyNumberFormat="1" applyFont="1" applyFill="1" applyBorder="1" applyAlignment="1">
      <alignment horizontal="center" vertical="center" wrapText="1"/>
    </xf>
    <xf numFmtId="49" fontId="5" fillId="3" borderId="27" xfId="0" applyNumberFormat="1" applyFont="1" applyFill="1" applyBorder="1" applyAlignment="1" applyProtection="1">
      <alignment horizontal="center" vertical="center"/>
    </xf>
    <xf numFmtId="0" fontId="10" fillId="0" borderId="35" xfId="0" applyNumberFormat="1" applyFont="1" applyFill="1" applyBorder="1" applyAlignment="1">
      <alignment horizontal="center" vertical="center" wrapText="1"/>
    </xf>
    <xf numFmtId="0" fontId="5" fillId="3" borderId="96" xfId="0" applyNumberFormat="1" applyFont="1" applyFill="1" applyBorder="1" applyAlignment="1">
      <alignment horizontal="center" vertical="center" wrapText="1"/>
    </xf>
    <xf numFmtId="170" fontId="5" fillId="3" borderId="48" xfId="0" applyNumberFormat="1" applyFont="1" applyFill="1" applyBorder="1" applyAlignment="1">
      <alignment horizontal="center" vertical="center" wrapText="1"/>
    </xf>
    <xf numFmtId="164" fontId="5" fillId="3" borderId="34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vertical="center"/>
    </xf>
    <xf numFmtId="164" fontId="5" fillId="3" borderId="27" xfId="0" applyNumberFormat="1" applyFont="1" applyFill="1" applyBorder="1" applyAlignment="1" applyProtection="1">
      <alignment vertical="center"/>
    </xf>
    <xf numFmtId="164" fontId="5" fillId="3" borderId="63" xfId="0" applyNumberFormat="1" applyFont="1" applyFill="1" applyBorder="1" applyAlignment="1" applyProtection="1">
      <alignment vertical="center"/>
    </xf>
    <xf numFmtId="0" fontId="2" fillId="3" borderId="32" xfId="0" applyFont="1" applyFill="1" applyBorder="1" applyAlignment="1" applyProtection="1">
      <alignment horizontal="center" vertical="center" wrapText="1"/>
    </xf>
    <xf numFmtId="164" fontId="2" fillId="3" borderId="27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horizontal="center" vertical="center" wrapText="1"/>
    </xf>
    <xf numFmtId="49" fontId="16" fillId="3" borderId="23" xfId="0" applyNumberFormat="1" applyFont="1" applyFill="1" applyBorder="1" applyAlignment="1">
      <alignment horizontal="left" vertical="center" wrapText="1"/>
    </xf>
    <xf numFmtId="0" fontId="10" fillId="3" borderId="27" xfId="0" applyFont="1" applyFill="1" applyBorder="1" applyAlignment="1" applyProtection="1">
      <alignment horizontal="center" vertical="center" wrapText="1"/>
      <protection hidden="1"/>
    </xf>
    <xf numFmtId="0" fontId="10" fillId="3" borderId="9" xfId="0" applyFont="1" applyFill="1" applyBorder="1" applyAlignment="1" applyProtection="1">
      <alignment horizontal="center" vertical="center" wrapText="1"/>
      <protection hidden="1"/>
    </xf>
    <xf numFmtId="164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23" xfId="0" applyNumberFormat="1" applyFont="1" applyFill="1" applyBorder="1" applyAlignment="1" applyProtection="1">
      <alignment horizontal="center" vertical="center"/>
      <protection hidden="1"/>
    </xf>
    <xf numFmtId="1" fontId="5" fillId="3" borderId="23" xfId="0" applyNumberFormat="1" applyFont="1" applyFill="1" applyBorder="1" applyAlignment="1">
      <alignment horizontal="center" vertical="center"/>
    </xf>
    <xf numFmtId="1" fontId="5" fillId="3" borderId="32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/>
    </xf>
    <xf numFmtId="0" fontId="5" fillId="3" borderId="9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3" borderId="26" xfId="0" applyNumberFormat="1" applyFont="1" applyFill="1" applyBorder="1" applyAlignment="1">
      <alignment horizontal="center" vertical="center" wrapText="1"/>
    </xf>
    <xf numFmtId="49" fontId="5" fillId="3" borderId="32" xfId="0" applyNumberFormat="1" applyFont="1" applyFill="1" applyBorder="1" applyAlignment="1">
      <alignment horizontal="center" vertical="center"/>
    </xf>
    <xf numFmtId="49" fontId="5" fillId="3" borderId="32" xfId="0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left" vertical="center" wrapText="1"/>
    </xf>
    <xf numFmtId="0" fontId="10" fillId="3" borderId="33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164" fontId="2" fillId="3" borderId="1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167" fontId="41" fillId="3" borderId="24" xfId="0" applyNumberFormat="1" applyFont="1" applyFill="1" applyBorder="1" applyAlignment="1" applyProtection="1">
      <alignment horizontal="center" vertical="center"/>
      <protection hidden="1"/>
    </xf>
    <xf numFmtId="1" fontId="41" fillId="3" borderId="24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/>
    </xf>
    <xf numFmtId="49" fontId="39" fillId="3" borderId="24" xfId="0" applyNumberFormat="1" applyFont="1" applyFill="1" applyBorder="1" applyAlignment="1">
      <alignment horizontal="right" vertical="center" wrapText="1"/>
    </xf>
    <xf numFmtId="1" fontId="5" fillId="3" borderId="24" xfId="0" applyNumberFormat="1" applyFont="1" applyFill="1" applyBorder="1" applyAlignment="1">
      <alignment horizontal="center" vertical="center"/>
    </xf>
    <xf numFmtId="1" fontId="39" fillId="3" borderId="21" xfId="0" applyNumberFormat="1" applyFont="1" applyFill="1" applyBorder="1" applyAlignment="1">
      <alignment horizontal="center" vertical="center" wrapText="1"/>
    </xf>
    <xf numFmtId="49" fontId="16" fillId="3" borderId="92" xfId="0" applyNumberFormat="1" applyFont="1" applyFill="1" applyBorder="1" applyAlignment="1">
      <alignment horizontal="left" vertical="center" wrapText="1"/>
    </xf>
    <xf numFmtId="165" fontId="41" fillId="3" borderId="21" xfId="0" applyNumberFormat="1" applyFont="1" applyFill="1" applyBorder="1" applyAlignment="1" applyProtection="1">
      <alignment horizontal="center" vertical="center"/>
    </xf>
    <xf numFmtId="1" fontId="16" fillId="3" borderId="33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1" fontId="16" fillId="3" borderId="21" xfId="0" applyNumberFormat="1" applyFont="1" applyFill="1" applyBorder="1" applyAlignment="1">
      <alignment horizontal="center" vertical="center" wrapText="1"/>
    </xf>
    <xf numFmtId="1" fontId="39" fillId="3" borderId="33" xfId="0" applyNumberFormat="1" applyFont="1" applyFill="1" applyBorder="1" applyAlignment="1">
      <alignment horizontal="center" vertical="center" wrapText="1"/>
    </xf>
    <xf numFmtId="49" fontId="39" fillId="3" borderId="1" xfId="0" applyNumberFormat="1" applyFont="1" applyFill="1" applyBorder="1" applyAlignment="1">
      <alignment horizontal="center" vertical="center"/>
    </xf>
    <xf numFmtId="49" fontId="39" fillId="3" borderId="1" xfId="0" applyNumberFormat="1" applyFont="1" applyFill="1" applyBorder="1" applyAlignment="1">
      <alignment horizontal="center" vertical="center" wrapText="1"/>
    </xf>
    <xf numFmtId="0" fontId="39" fillId="3" borderId="1" xfId="0" applyNumberFormat="1" applyFont="1" applyFill="1" applyBorder="1" applyAlignment="1">
      <alignment horizontal="center" vertical="center"/>
    </xf>
    <xf numFmtId="49" fontId="39" fillId="3" borderId="92" xfId="0" applyNumberFormat="1" applyFont="1" applyFill="1" applyBorder="1" applyAlignment="1">
      <alignment horizontal="right" vertical="center" wrapText="1"/>
    </xf>
    <xf numFmtId="1" fontId="16" fillId="3" borderId="33" xfId="0" applyNumberFormat="1" applyFont="1" applyFill="1" applyBorder="1" applyAlignment="1" applyProtection="1">
      <alignment vertical="center"/>
    </xf>
    <xf numFmtId="49" fontId="16" fillId="3" borderId="1" xfId="0" applyNumberFormat="1" applyFont="1" applyFill="1" applyBorder="1" applyAlignment="1" applyProtection="1">
      <alignment vertical="center"/>
    </xf>
    <xf numFmtId="1" fontId="16" fillId="3" borderId="21" xfId="0" applyNumberFormat="1" applyFont="1" applyFill="1" applyBorder="1" applyAlignment="1" applyProtection="1">
      <alignment vertical="center"/>
    </xf>
    <xf numFmtId="49" fontId="39" fillId="3" borderId="7" xfId="0" applyNumberFormat="1" applyFont="1" applyFill="1" applyBorder="1" applyAlignment="1">
      <alignment horizontal="center" vertical="center"/>
    </xf>
    <xf numFmtId="49" fontId="39" fillId="3" borderId="7" xfId="0" applyNumberFormat="1" applyFont="1" applyFill="1" applyBorder="1" applyAlignment="1">
      <alignment horizontal="center" vertical="center" wrapText="1"/>
    </xf>
    <xf numFmtId="1" fontId="39" fillId="3" borderId="12" xfId="0" applyNumberFormat="1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>
      <alignment horizontal="center" vertical="center" wrapText="1"/>
    </xf>
    <xf numFmtId="0" fontId="16" fillId="3" borderId="92" xfId="0" applyFont="1" applyFill="1" applyBorder="1" applyAlignment="1">
      <alignment horizontal="left" vertical="center" wrapText="1"/>
    </xf>
    <xf numFmtId="165" fontId="12" fillId="3" borderId="21" xfId="0" applyNumberFormat="1" applyFont="1" applyFill="1" applyBorder="1" applyAlignment="1" applyProtection="1">
      <alignment horizontal="center" vertical="center"/>
    </xf>
    <xf numFmtId="167" fontId="5" fillId="3" borderId="92" xfId="0" applyNumberFormat="1" applyFont="1" applyFill="1" applyBorder="1" applyAlignment="1" applyProtection="1">
      <alignment horizontal="center" vertical="center"/>
    </xf>
    <xf numFmtId="167" fontId="41" fillId="3" borderId="92" xfId="0" applyNumberFormat="1" applyFont="1" applyFill="1" applyBorder="1" applyAlignment="1" applyProtection="1">
      <alignment horizontal="center" vertical="center"/>
    </xf>
    <xf numFmtId="166" fontId="5" fillId="3" borderId="24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>
      <alignment horizontal="center" vertical="center"/>
    </xf>
    <xf numFmtId="1" fontId="2" fillId="3" borderId="21" xfId="0" applyNumberFormat="1" applyFont="1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hidden="1"/>
    </xf>
    <xf numFmtId="166" fontId="41" fillId="3" borderId="24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>
      <alignment horizontal="center" vertical="center"/>
    </xf>
    <xf numFmtId="0" fontId="39" fillId="3" borderId="92" xfId="0" applyFont="1" applyFill="1" applyBorder="1" applyAlignment="1">
      <alignment horizontal="right" vertical="center" wrapText="1"/>
    </xf>
    <xf numFmtId="49" fontId="2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16" fillId="3" borderId="92" xfId="0" applyNumberFormat="1" applyFont="1" applyFill="1" applyBorder="1" applyAlignment="1">
      <alignment vertical="center" wrapText="1"/>
    </xf>
    <xf numFmtId="49" fontId="10" fillId="3" borderId="33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 wrapText="1"/>
    </xf>
    <xf numFmtId="1" fontId="10" fillId="3" borderId="21" xfId="0" applyNumberFormat="1" applyFont="1" applyFill="1" applyBorder="1" applyAlignment="1">
      <alignment horizontal="center" vertical="center" wrapText="1"/>
    </xf>
    <xf numFmtId="49" fontId="44" fillId="3" borderId="1" xfId="0" applyNumberFormat="1" applyFont="1" applyFill="1" applyBorder="1" applyAlignment="1">
      <alignment horizontal="center" vertical="center"/>
    </xf>
    <xf numFmtId="49" fontId="44" fillId="3" borderId="1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vertical="center"/>
    </xf>
    <xf numFmtId="49" fontId="2" fillId="3" borderId="1" xfId="0" applyNumberFormat="1" applyFont="1" applyFill="1" applyBorder="1" applyAlignment="1" applyProtection="1">
      <alignment vertical="center"/>
    </xf>
    <xf numFmtId="49" fontId="2" fillId="3" borderId="25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 applyProtection="1">
      <alignment horizontal="center" vertical="center"/>
    </xf>
    <xf numFmtId="49" fontId="39" fillId="3" borderId="25" xfId="0" applyNumberFormat="1" applyFont="1" applyFill="1" applyBorder="1" applyAlignment="1">
      <alignment horizontal="right" vertical="center" wrapText="1"/>
    </xf>
    <xf numFmtId="0" fontId="10" fillId="3" borderId="6" xfId="0" applyNumberFormat="1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>
      <alignment horizontal="center" vertical="center"/>
    </xf>
    <xf numFmtId="0" fontId="10" fillId="3" borderId="3" xfId="0" applyNumberFormat="1" applyFont="1" applyFill="1" applyBorder="1" applyAlignment="1" applyProtection="1">
      <alignment horizontal="center" vertical="center"/>
    </xf>
    <xf numFmtId="166" fontId="5" fillId="3" borderId="97" xfId="0" applyNumberFormat="1" applyFont="1" applyFill="1" applyBorder="1" applyAlignment="1">
      <alignment horizontal="center" vertical="center" wrapText="1"/>
    </xf>
    <xf numFmtId="1" fontId="5" fillId="3" borderId="25" xfId="0" applyNumberFormat="1" applyFont="1" applyFill="1" applyBorder="1" applyAlignment="1">
      <alignment horizontal="center" vertical="center"/>
    </xf>
    <xf numFmtId="49" fontId="5" fillId="3" borderId="19" xfId="0" applyNumberFormat="1" applyFont="1" applyFill="1" applyBorder="1" applyAlignment="1">
      <alignment horizontal="center" vertical="center"/>
    </xf>
    <xf numFmtId="49" fontId="5" fillId="3" borderId="46" xfId="0" applyNumberFormat="1" applyFont="1" applyFill="1" applyBorder="1" applyAlignment="1">
      <alignment horizontal="center" vertical="center"/>
    </xf>
    <xf numFmtId="166" fontId="5" fillId="3" borderId="92" xfId="0" applyNumberFormat="1" applyFont="1" applyFill="1" applyBorder="1" applyAlignment="1" applyProtection="1">
      <alignment horizontal="center" vertical="center"/>
    </xf>
    <xf numFmtId="49" fontId="16" fillId="3" borderId="98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39" fillId="3" borderId="33" xfId="0" applyNumberFormat="1" applyFont="1" applyFill="1" applyBorder="1" applyAlignment="1">
      <alignment horizontal="right" vertical="center" wrapText="1"/>
    </xf>
    <xf numFmtId="0" fontId="2" fillId="3" borderId="33" xfId="0" applyFont="1" applyFill="1" applyBorder="1" applyAlignment="1">
      <alignment horizontal="center" vertical="center" wrapText="1"/>
    </xf>
    <xf numFmtId="49" fontId="2" fillId="3" borderId="85" xfId="0" applyNumberFormat="1" applyFont="1" applyFill="1" applyBorder="1" applyAlignment="1">
      <alignment horizontal="center" vertical="center" wrapText="1"/>
    </xf>
    <xf numFmtId="49" fontId="39" fillId="3" borderId="99" xfId="0" applyNumberFormat="1" applyFont="1" applyFill="1" applyBorder="1" applyAlignment="1">
      <alignment horizontal="right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165" fontId="12" fillId="3" borderId="12" xfId="0" applyNumberFormat="1" applyFont="1" applyFill="1" applyBorder="1" applyAlignment="1" applyProtection="1">
      <alignment horizontal="center" vertical="center"/>
    </xf>
    <xf numFmtId="166" fontId="5" fillId="3" borderId="70" xfId="0" applyNumberFormat="1" applyFont="1" applyFill="1" applyBorder="1" applyAlignment="1" applyProtection="1">
      <alignment horizontal="center" vertical="center"/>
    </xf>
    <xf numFmtId="1" fontId="5" fillId="3" borderId="85" xfId="0" applyNumberFormat="1" applyFont="1" applyFill="1" applyBorder="1" applyAlignment="1">
      <alignment horizontal="center" vertical="center"/>
    </xf>
    <xf numFmtId="0" fontId="5" fillId="3" borderId="12" xfId="0" applyNumberFormat="1" applyFont="1" applyFill="1" applyBorder="1" applyAlignment="1">
      <alignment horizontal="center" vertical="center" wrapText="1"/>
    </xf>
    <xf numFmtId="49" fontId="5" fillId="3" borderId="18" xfId="0" applyNumberFormat="1" applyFont="1" applyFill="1" applyBorder="1" applyAlignment="1">
      <alignment horizontal="center" vertical="center"/>
    </xf>
    <xf numFmtId="49" fontId="5" fillId="3" borderId="42" xfId="0" applyNumberFormat="1" applyFont="1" applyFill="1" applyBorder="1" applyAlignment="1" applyProtection="1">
      <alignment horizontal="center" vertical="center"/>
    </xf>
    <xf numFmtId="49" fontId="5" fillId="3" borderId="18" xfId="0" applyNumberFormat="1" applyFont="1" applyFill="1" applyBorder="1" applyAlignment="1" applyProtection="1">
      <alignment horizontal="center" vertical="center"/>
    </xf>
    <xf numFmtId="49" fontId="5" fillId="3" borderId="41" xfId="0" applyNumberFormat="1" applyFont="1" applyFill="1" applyBorder="1" applyAlignment="1" applyProtection="1">
      <alignment horizontal="center" vertical="center"/>
    </xf>
    <xf numFmtId="49" fontId="2" fillId="3" borderId="18" xfId="0" applyNumberFormat="1" applyFont="1" applyFill="1" applyBorder="1" applyAlignment="1" applyProtection="1">
      <alignment horizontal="center" vertical="center"/>
    </xf>
    <xf numFmtId="49" fontId="2" fillId="3" borderId="41" xfId="0" applyNumberFormat="1" applyFont="1" applyFill="1" applyBorder="1" applyAlignment="1" applyProtection="1">
      <alignment horizontal="center" vertical="center"/>
    </xf>
    <xf numFmtId="49" fontId="2" fillId="3" borderId="42" xfId="0" applyNumberFormat="1" applyFont="1" applyFill="1" applyBorder="1" applyAlignment="1" applyProtection="1">
      <alignment horizontal="center" vertical="center"/>
    </xf>
    <xf numFmtId="49" fontId="16" fillId="3" borderId="100" xfId="0" applyNumberFormat="1" applyFont="1" applyFill="1" applyBorder="1" applyAlignment="1">
      <alignment horizontal="left" vertical="center" wrapText="1"/>
    </xf>
    <xf numFmtId="0" fontId="2" fillId="3" borderId="46" xfId="0" applyFont="1" applyFill="1" applyBorder="1" applyAlignment="1">
      <alignment horizontal="center" vertical="center" wrapText="1"/>
    </xf>
    <xf numFmtId="165" fontId="2" fillId="3" borderId="26" xfId="0" applyNumberFormat="1" applyFont="1" applyFill="1" applyBorder="1" applyAlignment="1" applyProtection="1">
      <alignment horizontal="center" vertical="center"/>
    </xf>
    <xf numFmtId="167" fontId="5" fillId="3" borderId="98" xfId="0" applyNumberFormat="1" applyFont="1" applyFill="1" applyBorder="1" applyAlignment="1" applyProtection="1">
      <alignment horizontal="center" vertical="center"/>
    </xf>
    <xf numFmtId="1" fontId="10" fillId="3" borderId="26" xfId="0" applyNumberFormat="1" applyFont="1" applyFill="1" applyBorder="1" applyAlignment="1">
      <alignment horizontal="center" vertical="center" wrapText="1"/>
    </xf>
    <xf numFmtId="49" fontId="5" fillId="3" borderId="46" xfId="0" applyNumberFormat="1" applyFont="1" applyFill="1" applyBorder="1" applyAlignment="1" applyProtection="1">
      <alignment horizontal="center" vertical="center"/>
    </xf>
    <xf numFmtId="49" fontId="2" fillId="3" borderId="46" xfId="0" applyNumberFormat="1" applyFont="1" applyFill="1" applyBorder="1" applyAlignment="1" applyProtection="1">
      <alignment horizontal="center" vertical="center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70" xfId="0" applyNumberFormat="1" applyFont="1" applyFill="1" applyBorder="1" applyAlignment="1">
      <alignment horizontal="center" vertical="center" wrapText="1"/>
    </xf>
    <xf numFmtId="167" fontId="41" fillId="3" borderId="98" xfId="0" applyNumberFormat="1" applyFont="1" applyFill="1" applyBorder="1" applyAlignment="1" applyProtection="1">
      <alignment horizontal="center" vertical="center"/>
    </xf>
    <xf numFmtId="1" fontId="41" fillId="3" borderId="70" xfId="0" applyNumberFormat="1" applyFont="1" applyFill="1" applyBorder="1" applyAlignment="1">
      <alignment horizontal="center" vertical="center"/>
    </xf>
    <xf numFmtId="1" fontId="5" fillId="3" borderId="70" xfId="0" applyNumberFormat="1" applyFont="1" applyFill="1" applyBorder="1" applyAlignment="1">
      <alignment horizontal="center" vertical="center"/>
    </xf>
    <xf numFmtId="49" fontId="60" fillId="3" borderId="92" xfId="0" applyNumberFormat="1" applyFont="1" applyFill="1" applyBorder="1" applyAlignment="1">
      <alignment horizontal="left" vertical="center" wrapText="1"/>
    </xf>
    <xf numFmtId="49" fontId="64" fillId="3" borderId="92" xfId="0" applyNumberFormat="1" applyFont="1" applyFill="1" applyBorder="1" applyAlignment="1">
      <alignment horizontal="right" vertical="center" wrapText="1"/>
    </xf>
    <xf numFmtId="164" fontId="2" fillId="3" borderId="92" xfId="0" applyNumberFormat="1" applyFont="1" applyFill="1" applyBorder="1" applyAlignment="1" applyProtection="1">
      <alignment vertical="center" wrapText="1"/>
    </xf>
    <xf numFmtId="49" fontId="2" fillId="3" borderId="84" xfId="0" applyNumberFormat="1" applyFont="1" applyFill="1" applyBorder="1" applyAlignment="1">
      <alignment horizontal="center" vertical="center" wrapText="1"/>
    </xf>
    <xf numFmtId="49" fontId="39" fillId="3" borderId="101" xfId="0" applyNumberFormat="1" applyFont="1" applyFill="1" applyBorder="1" applyAlignment="1">
      <alignment horizontal="right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165" fontId="2" fillId="3" borderId="64" xfId="0" applyNumberFormat="1" applyFont="1" applyFill="1" applyBorder="1" applyAlignment="1" applyProtection="1">
      <alignment horizontal="center" vertical="center"/>
    </xf>
    <xf numFmtId="167" fontId="5" fillId="3" borderId="102" xfId="0" applyNumberFormat="1" applyFont="1" applyFill="1" applyBorder="1" applyAlignment="1" applyProtection="1">
      <alignment horizontal="center" vertical="center"/>
    </xf>
    <xf numFmtId="1" fontId="5" fillId="3" borderId="84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64" xfId="0" applyNumberFormat="1" applyFont="1" applyFill="1" applyBorder="1" applyAlignment="1">
      <alignment horizontal="center" vertical="center" wrapText="1"/>
    </xf>
    <xf numFmtId="49" fontId="5" fillId="3" borderId="65" xfId="0" applyNumberFormat="1" applyFont="1" applyFill="1" applyBorder="1" applyAlignment="1">
      <alignment horizontal="center" vertical="center"/>
    </xf>
    <xf numFmtId="49" fontId="5" fillId="3" borderId="65" xfId="0" applyNumberFormat="1" applyFont="1" applyFill="1" applyBorder="1" applyAlignment="1" applyProtection="1">
      <alignment horizontal="center" vertical="center"/>
    </xf>
    <xf numFmtId="49" fontId="2" fillId="3" borderId="64" xfId="0" applyNumberFormat="1" applyFont="1" applyFill="1" applyBorder="1" applyAlignment="1" applyProtection="1">
      <alignment horizontal="center" vertical="center"/>
    </xf>
    <xf numFmtId="167" fontId="5" fillId="3" borderId="70" xfId="0" applyNumberFormat="1" applyFont="1" applyFill="1" applyBorder="1" applyAlignment="1" applyProtection="1">
      <alignment horizontal="center" vertical="center"/>
    </xf>
    <xf numFmtId="167" fontId="41" fillId="3" borderId="70" xfId="0" applyNumberFormat="1" applyFont="1" applyFill="1" applyBorder="1" applyAlignment="1" applyProtection="1">
      <alignment horizontal="center" vertical="center"/>
    </xf>
    <xf numFmtId="165" fontId="2" fillId="3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65" fontId="2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0" fontId="5" fillId="3" borderId="13" xfId="0" applyNumberFormat="1" applyFont="1" applyFill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center" vertical="center"/>
    </xf>
    <xf numFmtId="49" fontId="5" fillId="3" borderId="13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3" borderId="1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167" fontId="41" fillId="3" borderId="13" xfId="0" applyNumberFormat="1" applyFont="1" applyFill="1" applyBorder="1" applyAlignment="1" applyProtection="1">
      <alignment horizontal="center" vertical="center"/>
    </xf>
    <xf numFmtId="170" fontId="5" fillId="3" borderId="13" xfId="0" applyNumberFormat="1" applyFont="1" applyFill="1" applyBorder="1" applyAlignment="1" applyProtection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5" fontId="10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 wrapText="1"/>
    </xf>
    <xf numFmtId="0" fontId="10" fillId="3" borderId="4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165" fontId="10" fillId="3" borderId="42" xfId="0" applyNumberFormat="1" applyFont="1" applyFill="1" applyBorder="1" applyAlignment="1" applyProtection="1">
      <alignment horizontal="center" vertical="center"/>
    </xf>
    <xf numFmtId="167" fontId="2" fillId="3" borderId="70" xfId="0" applyNumberFormat="1" applyFont="1" applyFill="1" applyBorder="1" applyAlignment="1" applyProtection="1">
      <alignment horizontal="center" vertical="center"/>
    </xf>
    <xf numFmtId="1" fontId="2" fillId="3" borderId="103" xfId="0" applyNumberFormat="1" applyFont="1" applyFill="1" applyBorder="1" applyAlignment="1" applyProtection="1">
      <alignment horizontal="center" vertical="center"/>
    </xf>
    <xf numFmtId="0" fontId="10" fillId="3" borderId="10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5" fillId="3" borderId="105" xfId="0" applyFont="1" applyFill="1" applyBorder="1" applyAlignment="1" applyProtection="1">
      <alignment horizontal="right" vertical="center" wrapText="1"/>
      <protection hidden="1"/>
    </xf>
    <xf numFmtId="0" fontId="5" fillId="3" borderId="106" xfId="0" applyFont="1" applyFill="1" applyBorder="1" applyAlignment="1" applyProtection="1">
      <alignment horizontal="right" vertical="center" wrapText="1"/>
      <protection hidden="1"/>
    </xf>
    <xf numFmtId="0" fontId="10" fillId="3" borderId="106" xfId="0" applyFont="1" applyFill="1" applyBorder="1" applyAlignment="1" applyProtection="1">
      <alignment horizontal="center" vertical="center" wrapText="1"/>
      <protection hidden="1"/>
    </xf>
    <xf numFmtId="164" fontId="2" fillId="3" borderId="10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106" xfId="0" applyNumberFormat="1" applyFont="1" applyFill="1" applyBorder="1" applyAlignment="1" applyProtection="1">
      <alignment horizontal="center" vertical="center"/>
      <protection hidden="1"/>
    </xf>
    <xf numFmtId="165" fontId="5" fillId="3" borderId="106" xfId="0" applyNumberFormat="1" applyFont="1" applyFill="1" applyBorder="1" applyAlignment="1" applyProtection="1">
      <alignment horizontal="center" vertical="center"/>
      <protection hidden="1"/>
    </xf>
    <xf numFmtId="49" fontId="5" fillId="3" borderId="106" xfId="0" applyNumberFormat="1" applyFont="1" applyFill="1" applyBorder="1" applyAlignment="1" applyProtection="1">
      <alignment horizontal="center" vertical="center"/>
      <protection hidden="1"/>
    </xf>
    <xf numFmtId="0" fontId="0" fillId="3" borderId="106" xfId="0" applyFill="1" applyBorder="1" applyAlignment="1">
      <alignment horizontal="center" vertical="center" wrapText="1"/>
    </xf>
    <xf numFmtId="49" fontId="5" fillId="3" borderId="0" xfId="0" applyNumberFormat="1" applyFont="1" applyFill="1" applyBorder="1" applyAlignment="1" applyProtection="1">
      <alignment horizontal="center" vertical="center"/>
      <protection hidden="1"/>
    </xf>
    <xf numFmtId="0" fontId="0" fillId="3" borderId="99" xfId="0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/>
    </xf>
    <xf numFmtId="164" fontId="10" fillId="3" borderId="1" xfId="0" applyNumberFormat="1" applyFont="1" applyFill="1" applyBorder="1" applyAlignment="1" applyProtection="1">
      <alignment horizontal="left" vertical="center"/>
    </xf>
    <xf numFmtId="0" fontId="14" fillId="3" borderId="1" xfId="0" applyNumberFormat="1" applyFont="1" applyFill="1" applyBorder="1" applyAlignment="1" applyProtection="1">
      <alignment horizontal="center" vertical="center"/>
    </xf>
    <xf numFmtId="166" fontId="5" fillId="3" borderId="1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center" vertical="center"/>
    </xf>
    <xf numFmtId="0" fontId="10" fillId="3" borderId="6" xfId="0" applyFont="1" applyFill="1" applyBorder="1" applyAlignment="1" applyProtection="1">
      <alignment horizontal="left" vertical="center"/>
    </xf>
    <xf numFmtId="0" fontId="5" fillId="3" borderId="6" xfId="0" applyNumberFormat="1" applyFont="1" applyFill="1" applyBorder="1" applyAlignment="1" applyProtection="1">
      <alignment horizontal="center" vertical="center"/>
    </xf>
    <xf numFmtId="0" fontId="12" fillId="3" borderId="6" xfId="0" applyNumberFormat="1" applyFont="1" applyFill="1" applyBorder="1" applyAlignment="1" applyProtection="1">
      <alignment horizontal="center" vertical="center"/>
    </xf>
    <xf numFmtId="166" fontId="5" fillId="3" borderId="6" xfId="0" applyNumberFormat="1" applyFont="1" applyFill="1" applyBorder="1" applyAlignment="1" applyProtection="1">
      <alignment horizontal="center" vertical="center"/>
    </xf>
    <xf numFmtId="1" fontId="5" fillId="3" borderId="6" xfId="0" applyNumberFormat="1" applyFont="1" applyFill="1" applyBorder="1" applyAlignment="1" applyProtection="1">
      <alignment horizontal="center" vertical="center"/>
    </xf>
    <xf numFmtId="49" fontId="12" fillId="3" borderId="6" xfId="0" applyNumberFormat="1" applyFont="1" applyFill="1" applyBorder="1" applyAlignment="1" applyProtection="1">
      <alignment horizontal="center" vertical="center"/>
    </xf>
    <xf numFmtId="0" fontId="12" fillId="3" borderId="42" xfId="0" applyNumberFormat="1" applyFont="1" applyFill="1" applyBorder="1" applyAlignment="1" applyProtection="1">
      <alignment horizontal="center" vertical="center"/>
    </xf>
    <xf numFmtId="0" fontId="12" fillId="3" borderId="2" xfId="0" applyNumberFormat="1" applyFont="1" applyFill="1" applyBorder="1" applyAlignment="1" applyProtection="1">
      <alignment horizontal="center" vertical="center"/>
    </xf>
    <xf numFmtId="166" fontId="5" fillId="3" borderId="2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 applyProtection="1">
      <alignment horizontal="center" vertical="center"/>
    </xf>
    <xf numFmtId="49" fontId="12" fillId="3" borderId="2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right" vertical="center"/>
    </xf>
    <xf numFmtId="164" fontId="2" fillId="3" borderId="1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right" vertical="center"/>
    </xf>
    <xf numFmtId="49" fontId="5" fillId="3" borderId="2" xfId="0" applyNumberFormat="1" applyFont="1" applyFill="1" applyBorder="1" applyAlignment="1" applyProtection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 wrapText="1"/>
    </xf>
    <xf numFmtId="0" fontId="2" fillId="3" borderId="11" xfId="0" applyNumberFormat="1" applyFont="1" applyFill="1" applyBorder="1" applyAlignment="1" applyProtection="1">
      <alignment horizontal="center" vertical="center" wrapText="1"/>
    </xf>
    <xf numFmtId="49" fontId="59" fillId="3" borderId="1" xfId="0" applyNumberFormat="1" applyFont="1" applyFill="1" applyBorder="1" applyAlignment="1" applyProtection="1">
      <alignment horizontal="center" vertical="center" wrapText="1"/>
    </xf>
    <xf numFmtId="0" fontId="5" fillId="3" borderId="105" xfId="0" applyFont="1" applyFill="1" applyBorder="1" applyAlignment="1" applyProtection="1">
      <alignment horizontal="center" vertical="center" wrapText="1"/>
      <protection locked="0"/>
    </xf>
    <xf numFmtId="171" fontId="2" fillId="3" borderId="105" xfId="4" applyNumberFormat="1" applyFont="1" applyFill="1" applyBorder="1" applyAlignment="1" applyProtection="1">
      <alignment horizontal="left" vertical="top" wrapText="1"/>
      <protection locked="0"/>
    </xf>
    <xf numFmtId="0" fontId="2" fillId="3" borderId="41" xfId="4" applyFont="1" applyFill="1" applyBorder="1" applyAlignment="1" applyProtection="1">
      <alignment horizontal="right" vertical="center"/>
      <protection locked="0"/>
    </xf>
    <xf numFmtId="0" fontId="2" fillId="3" borderId="42" xfId="4" applyFont="1" applyFill="1" applyBorder="1" applyAlignment="1" applyProtection="1">
      <alignment horizontal="right" vertical="center"/>
      <protection locked="0"/>
    </xf>
    <xf numFmtId="166" fontId="5" fillId="3" borderId="85" xfId="4" applyNumberFormat="1" applyFont="1" applyFill="1" applyBorder="1" applyAlignment="1" applyProtection="1">
      <alignment horizontal="center" vertical="center"/>
      <protection locked="0"/>
    </xf>
    <xf numFmtId="172" fontId="5" fillId="3" borderId="18" xfId="0" applyNumberFormat="1" applyFont="1" applyFill="1" applyBorder="1" applyAlignment="1" applyProtection="1">
      <alignment horizontal="center" vertical="center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locked="0"/>
    </xf>
    <xf numFmtId="0" fontId="5" fillId="3" borderId="42" xfId="0" applyFont="1" applyFill="1" applyBorder="1" applyAlignment="1" applyProtection="1">
      <alignment horizontal="center" vertical="center" wrapText="1"/>
      <protection hidden="1"/>
    </xf>
    <xf numFmtId="0" fontId="0" fillId="3" borderId="17" xfId="0" applyFill="1" applyBorder="1" applyAlignment="1">
      <alignment horizontal="center" vertical="center" wrapText="1"/>
    </xf>
    <xf numFmtId="0" fontId="0" fillId="3" borderId="41" xfId="0" applyFill="1" applyBorder="1" applyAlignment="1">
      <alignment horizontal="center" vertical="center" wrapText="1"/>
    </xf>
    <xf numFmtId="0" fontId="0" fillId="3" borderId="42" xfId="0" applyFill="1" applyBorder="1" applyAlignment="1">
      <alignment horizontal="center" vertical="center" wrapText="1"/>
    </xf>
    <xf numFmtId="0" fontId="10" fillId="3" borderId="40" xfId="0" applyFont="1" applyFill="1" applyBorder="1" applyAlignment="1" applyProtection="1">
      <alignment horizontal="center" vertical="center" wrapText="1"/>
      <protection hidden="1"/>
    </xf>
    <xf numFmtId="0" fontId="10" fillId="3" borderId="30" xfId="0" applyFont="1" applyFill="1" applyBorder="1" applyAlignment="1" applyProtection="1">
      <alignment horizontal="center" vertical="center" wrapText="1"/>
      <protection hidden="1"/>
    </xf>
    <xf numFmtId="165" fontId="12" fillId="3" borderId="30" xfId="0" applyNumberFormat="1" applyFont="1" applyFill="1" applyBorder="1" applyAlignment="1" applyProtection="1">
      <alignment horizontal="center" vertical="center"/>
      <protection hidden="1"/>
    </xf>
    <xf numFmtId="165" fontId="12" fillId="3" borderId="31" xfId="0" applyNumberFormat="1" applyFont="1" applyFill="1" applyBorder="1" applyAlignment="1" applyProtection="1">
      <alignment horizontal="center" vertical="center"/>
      <protection hidden="1"/>
    </xf>
    <xf numFmtId="167" fontId="5" fillId="3" borderId="13" xfId="0" applyNumberFormat="1" applyFont="1" applyFill="1" applyBorder="1" applyAlignment="1" applyProtection="1">
      <alignment horizontal="center" vertical="center"/>
      <protection hidden="1"/>
    </xf>
    <xf numFmtId="165" fontId="5" fillId="3" borderId="36" xfId="0" applyNumberFormat="1" applyFont="1" applyFill="1" applyBorder="1" applyAlignment="1" applyProtection="1">
      <alignment horizontal="center" vertical="center"/>
      <protection hidden="1"/>
    </xf>
    <xf numFmtId="165" fontId="5" fillId="3" borderId="30" xfId="0" applyNumberFormat="1" applyFont="1" applyFill="1" applyBorder="1" applyAlignment="1" applyProtection="1">
      <alignment horizontal="center" vertical="center"/>
      <protection hidden="1"/>
    </xf>
    <xf numFmtId="165" fontId="5" fillId="3" borderId="31" xfId="0" applyNumberFormat="1" applyFont="1" applyFill="1" applyBorder="1" applyAlignment="1" applyProtection="1">
      <alignment horizontal="center" vertical="center"/>
      <protection hidden="1"/>
    </xf>
    <xf numFmtId="0" fontId="0" fillId="3" borderId="1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40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31" xfId="0" applyFill="1" applyBorder="1" applyAlignment="1">
      <alignment horizontal="center" vertical="center" wrapText="1"/>
    </xf>
    <xf numFmtId="0" fontId="0" fillId="3" borderId="16" xfId="0" applyFont="1" applyFill="1" applyBorder="1" applyAlignment="1">
      <alignment horizontal="left" vertical="top"/>
    </xf>
    <xf numFmtId="0" fontId="0" fillId="3" borderId="2" xfId="0" applyFont="1" applyFill="1" applyBorder="1" applyAlignment="1">
      <alignment horizontal="left" vertical="top"/>
    </xf>
    <xf numFmtId="0" fontId="0" fillId="3" borderId="11" xfId="0" applyFont="1" applyFill="1" applyBorder="1" applyAlignment="1">
      <alignment horizontal="left" vertical="top"/>
    </xf>
    <xf numFmtId="167" fontId="5" fillId="3" borderId="37" xfId="0" applyNumberFormat="1" applyFont="1" applyFill="1" applyBorder="1" applyAlignment="1" applyProtection="1">
      <alignment horizontal="center" vertical="center"/>
      <protection hidden="1"/>
    </xf>
    <xf numFmtId="0" fontId="10" fillId="3" borderId="36" xfId="0" applyFont="1" applyFill="1" applyBorder="1" applyAlignment="1" applyProtection="1">
      <alignment horizontal="center" vertical="center" wrapText="1"/>
      <protection hidden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1" fontId="10" fillId="3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14" xfId="0" applyFont="1" applyFill="1" applyBorder="1" applyAlignment="1" applyProtection="1">
      <alignment horizontal="center" vertical="center" wrapText="1"/>
      <protection hidden="1"/>
    </xf>
    <xf numFmtId="167" fontId="41" fillId="3" borderId="37" xfId="0" applyNumberFormat="1" applyFont="1" applyFill="1" applyBorder="1" applyAlignment="1" applyProtection="1">
      <alignment horizontal="center" vertical="center"/>
      <protection hidden="1"/>
    </xf>
    <xf numFmtId="1" fontId="10" fillId="3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 wrapText="1"/>
      <protection hidden="1"/>
    </xf>
    <xf numFmtId="167" fontId="5" fillId="3" borderId="39" xfId="0" applyNumberFormat="1" applyFont="1" applyFill="1" applyBorder="1" applyAlignment="1" applyProtection="1">
      <alignment horizontal="center" vertical="center"/>
      <protection hidden="1"/>
    </xf>
    <xf numFmtId="167" fontId="5" fillId="3" borderId="14" xfId="0" applyNumberFormat="1" applyFont="1" applyFill="1" applyBorder="1" applyAlignment="1" applyProtection="1">
      <alignment horizontal="center" vertical="center"/>
      <protection hidden="1"/>
    </xf>
    <xf numFmtId="0" fontId="12" fillId="3" borderId="4" xfId="0" applyNumberFormat="1" applyFont="1" applyFill="1" applyBorder="1" applyAlignment="1" applyProtection="1">
      <alignment horizontal="center" vertical="center"/>
    </xf>
    <xf numFmtId="0" fontId="12" fillId="3" borderId="52" xfId="0" applyNumberFormat="1" applyFont="1" applyFill="1" applyBorder="1" applyAlignment="1" applyProtection="1">
      <alignment horizontal="center" vertical="center"/>
    </xf>
    <xf numFmtId="0" fontId="12" fillId="3" borderId="11" xfId="0" applyNumberFormat="1" applyFont="1" applyFill="1" applyBorder="1" applyAlignment="1" applyProtection="1">
      <alignment horizontal="center" vertical="center"/>
    </xf>
    <xf numFmtId="166" fontId="5" fillId="3" borderId="13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>
      <alignment horizontal="center" vertical="center"/>
    </xf>
    <xf numFmtId="49" fontId="5" fillId="3" borderId="26" xfId="0" applyNumberFormat="1" applyFont="1" applyFill="1" applyBorder="1" applyAlignment="1" applyProtection="1">
      <alignment horizontal="right" vertical="center"/>
    </xf>
    <xf numFmtId="164" fontId="5" fillId="3" borderId="33" xfId="0" applyNumberFormat="1" applyFont="1" applyFill="1" applyBorder="1" applyAlignment="1" applyProtection="1">
      <alignment vertical="center"/>
    </xf>
    <xf numFmtId="164" fontId="2" fillId="3" borderId="21" xfId="0" applyNumberFormat="1" applyFont="1" applyFill="1" applyBorder="1" applyAlignment="1" applyProtection="1">
      <alignment vertical="center"/>
    </xf>
    <xf numFmtId="164" fontId="5" fillId="3" borderId="13" xfId="0" applyNumberFormat="1" applyFont="1" applyFill="1" applyBorder="1" applyAlignment="1" applyProtection="1">
      <alignment horizontal="center" vertical="center"/>
    </xf>
    <xf numFmtId="164" fontId="5" fillId="3" borderId="21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right" vertical="center" wrapText="1"/>
    </xf>
    <xf numFmtId="164" fontId="5" fillId="3" borderId="14" xfId="0" applyNumberFormat="1" applyFont="1" applyFill="1" applyBorder="1" applyAlignment="1" applyProtection="1">
      <alignment vertical="center"/>
    </xf>
    <xf numFmtId="164" fontId="2" fillId="3" borderId="11" xfId="0" applyNumberFormat="1" applyFont="1" applyFill="1" applyBorder="1" applyAlignment="1" applyProtection="1">
      <alignment vertical="center"/>
    </xf>
    <xf numFmtId="169" fontId="64" fillId="3" borderId="13" xfId="0" applyNumberFormat="1" applyFont="1" applyFill="1" applyBorder="1" applyAlignment="1" applyProtection="1">
      <alignment horizontal="center" vertical="center"/>
    </xf>
    <xf numFmtId="169" fontId="44" fillId="3" borderId="14" xfId="0" applyNumberFormat="1" applyFont="1" applyFill="1" applyBorder="1" applyAlignment="1" applyProtection="1">
      <alignment horizontal="center" vertical="center"/>
    </xf>
    <xf numFmtId="169" fontId="44" fillId="3" borderId="2" xfId="0" applyNumberFormat="1" applyFont="1" applyFill="1" applyBorder="1" applyAlignment="1" applyProtection="1">
      <alignment horizontal="center" vertical="center"/>
    </xf>
    <xf numFmtId="169" fontId="44" fillId="3" borderId="11" xfId="0" applyNumberFormat="1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>
      <alignment horizontal="right" vertical="center" wrapText="1"/>
    </xf>
    <xf numFmtId="164" fontId="44" fillId="3" borderId="14" xfId="0" applyNumberFormat="1" applyFont="1" applyFill="1" applyBorder="1" applyAlignment="1" applyProtection="1">
      <alignment horizontal="center" vertical="center"/>
    </xf>
    <xf numFmtId="49" fontId="44" fillId="3" borderId="2" xfId="0" applyNumberFormat="1" applyFont="1" applyFill="1" applyBorder="1" applyAlignment="1" applyProtection="1">
      <alignment horizontal="center" vertical="center"/>
    </xf>
    <xf numFmtId="164" fontId="44" fillId="3" borderId="2" xfId="0" applyNumberFormat="1" applyFont="1" applyFill="1" applyBorder="1" applyAlignment="1" applyProtection="1">
      <alignment horizontal="center" vertical="center"/>
    </xf>
    <xf numFmtId="164" fontId="44" fillId="3" borderId="11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>
      <alignment horizontal="center" vertical="center"/>
    </xf>
    <xf numFmtId="170" fontId="44" fillId="3" borderId="14" xfId="0" applyNumberFormat="1" applyFont="1" applyFill="1" applyBorder="1" applyAlignment="1" applyProtection="1">
      <alignment horizontal="center" vertical="center"/>
    </xf>
    <xf numFmtId="170" fontId="44" fillId="3" borderId="2" xfId="0" applyNumberFormat="1" applyFont="1" applyFill="1" applyBorder="1" applyAlignment="1" applyProtection="1">
      <alignment horizontal="center" vertical="center"/>
    </xf>
    <xf numFmtId="170" fontId="44" fillId="3" borderId="11" xfId="0" applyNumberFormat="1" applyFont="1" applyFill="1" applyBorder="1" applyAlignment="1" applyProtection="1">
      <alignment horizontal="center" vertical="center"/>
    </xf>
    <xf numFmtId="49" fontId="5" fillId="3" borderId="28" xfId="0" applyNumberFormat="1" applyFont="1" applyFill="1" applyBorder="1" applyAlignment="1" applyProtection="1">
      <alignment horizontal="right" vertical="center"/>
    </xf>
    <xf numFmtId="49" fontId="5" fillId="3" borderId="0" xfId="0" applyNumberFormat="1" applyFont="1" applyFill="1" applyBorder="1" applyAlignment="1" applyProtection="1">
      <alignment horizontal="right" vertical="center" wrapText="1"/>
    </xf>
    <xf numFmtId="164" fontId="5" fillId="3" borderId="0" xfId="0" applyNumberFormat="1" applyFont="1" applyFill="1" applyBorder="1" applyAlignment="1" applyProtection="1">
      <alignment vertical="center"/>
    </xf>
    <xf numFmtId="164" fontId="2" fillId="3" borderId="0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horizontal="center" vertical="center"/>
    </xf>
    <xf numFmtId="169" fontId="5" fillId="3" borderId="104" xfId="0" applyNumberFormat="1" applyFont="1" applyFill="1" applyBorder="1" applyAlignment="1" applyProtection="1">
      <alignment horizontal="center" vertical="center"/>
    </xf>
    <xf numFmtId="170" fontId="5" fillId="3" borderId="0" xfId="0" applyNumberFormat="1" applyFont="1" applyFill="1" applyBorder="1" applyAlignment="1" applyProtection="1">
      <alignment horizontal="center" vertical="center"/>
    </xf>
    <xf numFmtId="170" fontId="5" fillId="3" borderId="4" xfId="0" applyNumberFormat="1" applyFont="1" applyFill="1" applyBorder="1" applyAlignment="1" applyProtection="1">
      <alignment horizontal="center" vertical="center"/>
    </xf>
    <xf numFmtId="164" fontId="5" fillId="3" borderId="6" xfId="0" applyNumberFormat="1" applyFont="1" applyFill="1" applyBorder="1" applyAlignment="1" applyProtection="1">
      <alignment vertical="center"/>
    </xf>
    <xf numFmtId="164" fontId="2" fillId="3" borderId="6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 wrapText="1"/>
    </xf>
    <xf numFmtId="164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52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  <protection hidden="1"/>
    </xf>
    <xf numFmtId="49" fontId="5" fillId="3" borderId="16" xfId="0" applyNumberFormat="1" applyFont="1" applyFill="1" applyBorder="1" applyAlignment="1" applyProtection="1">
      <alignment horizontal="center" vertical="center"/>
      <protection hidden="1"/>
    </xf>
    <xf numFmtId="49" fontId="5" fillId="3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NumberFormat="1" applyFont="1" applyFill="1" applyBorder="1" applyAlignment="1" applyProtection="1">
      <alignment horizontal="center" vertical="center"/>
    </xf>
    <xf numFmtId="164" fontId="2" fillId="3" borderId="9" xfId="0" applyNumberFormat="1" applyFont="1" applyFill="1" applyBorder="1" applyAlignment="1" applyProtection="1">
      <alignment horizontal="center" vertical="center"/>
    </xf>
    <xf numFmtId="164" fontId="2" fillId="3" borderId="26" xfId="0" applyNumberFormat="1" applyFont="1" applyFill="1" applyBorder="1" applyAlignment="1" applyProtection="1">
      <alignment horizontal="center" vertical="center"/>
    </xf>
    <xf numFmtId="164" fontId="65" fillId="3" borderId="26" xfId="0" applyNumberFormat="1" applyFont="1" applyFill="1" applyBorder="1" applyAlignment="1" applyProtection="1">
      <alignment horizontal="center" vertical="center"/>
    </xf>
    <xf numFmtId="164" fontId="2" fillId="3" borderId="19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164" fontId="2" fillId="3" borderId="63" xfId="0" applyNumberFormat="1" applyFont="1" applyFill="1" applyBorder="1" applyAlignment="1" applyProtection="1">
      <alignment horizontal="center" vertical="center"/>
    </xf>
    <xf numFmtId="164" fontId="2" fillId="3" borderId="10" xfId="0" applyNumberFormat="1" applyFont="1" applyFill="1" applyBorder="1" applyAlignment="1" applyProtection="1">
      <alignment horizontal="center" vertical="center"/>
    </xf>
    <xf numFmtId="164" fontId="2" fillId="3" borderId="64" xfId="0" applyNumberFormat="1" applyFont="1" applyFill="1" applyBorder="1" applyAlignment="1" applyProtection="1">
      <alignment horizontal="center" vertical="center"/>
    </xf>
    <xf numFmtId="49" fontId="5" fillId="3" borderId="40" xfId="0" applyNumberFormat="1" applyFont="1" applyFill="1" applyBorder="1" applyAlignment="1" applyProtection="1">
      <alignment horizontal="center" vertical="center"/>
    </xf>
    <xf numFmtId="49" fontId="5" fillId="3" borderId="30" xfId="0" applyNumberFormat="1" applyFont="1" applyFill="1" applyBorder="1" applyAlignment="1" applyProtection="1">
      <alignment horizontal="center" vertical="center"/>
    </xf>
    <xf numFmtId="49" fontId="5" fillId="3" borderId="31" xfId="0" applyNumberFormat="1" applyFont="1" applyFill="1" applyBorder="1" applyAlignment="1" applyProtection="1">
      <alignment horizontal="center" vertical="center"/>
    </xf>
    <xf numFmtId="49" fontId="64" fillId="3" borderId="30" xfId="0" applyNumberFormat="1" applyFont="1" applyFill="1" applyBorder="1" applyAlignment="1" applyProtection="1">
      <alignment horizontal="center" vertical="center"/>
      <protection hidden="1"/>
    </xf>
    <xf numFmtId="49" fontId="64" fillId="3" borderId="31" xfId="0" applyNumberFormat="1" applyFont="1" applyFill="1" applyBorder="1" applyAlignment="1" applyProtection="1">
      <alignment horizontal="center" vertical="center"/>
    </xf>
    <xf numFmtId="164" fontId="66" fillId="3" borderId="27" xfId="0" applyNumberFormat="1" applyFont="1" applyFill="1" applyBorder="1" applyAlignment="1" applyProtection="1">
      <alignment horizontal="center" vertical="center"/>
    </xf>
    <xf numFmtId="164" fontId="67" fillId="3" borderId="9" xfId="0" applyNumberFormat="1" applyFont="1" applyFill="1" applyBorder="1" applyAlignment="1" applyProtection="1">
      <alignment horizontal="center" vertical="center"/>
    </xf>
    <xf numFmtId="164" fontId="66" fillId="3" borderId="26" xfId="0" applyNumberFormat="1" applyFont="1" applyFill="1" applyBorder="1" applyAlignment="1" applyProtection="1">
      <alignment horizontal="center" vertical="center"/>
    </xf>
    <xf numFmtId="164" fontId="66" fillId="3" borderId="9" xfId="0" applyNumberFormat="1" applyFont="1" applyFill="1" applyBorder="1" applyAlignment="1" applyProtection="1">
      <alignment horizontal="center" vertical="center"/>
    </xf>
    <xf numFmtId="164" fontId="67" fillId="3" borderId="26" xfId="0" applyNumberFormat="1" applyFont="1" applyFill="1" applyBorder="1" applyAlignment="1" applyProtection="1">
      <alignment horizontal="center" vertical="center"/>
    </xf>
    <xf numFmtId="164" fontId="66" fillId="3" borderId="19" xfId="0" applyNumberFormat="1" applyFont="1" applyFill="1" applyBorder="1" applyAlignment="1" applyProtection="1">
      <alignment horizontal="center" vertical="center"/>
    </xf>
    <xf numFmtId="164" fontId="67" fillId="3" borderId="1" xfId="0" applyNumberFormat="1" applyFont="1" applyFill="1" applyBorder="1" applyAlignment="1" applyProtection="1">
      <alignment horizontal="center" vertical="center"/>
    </xf>
    <xf numFmtId="164" fontId="66" fillId="3" borderId="21" xfId="0" applyNumberFormat="1" applyFont="1" applyFill="1" applyBorder="1" applyAlignment="1" applyProtection="1">
      <alignment horizontal="center" vertical="center"/>
    </xf>
    <xf numFmtId="164" fontId="66" fillId="3" borderId="1" xfId="0" applyNumberFormat="1" applyFont="1" applyFill="1" applyBorder="1" applyAlignment="1" applyProtection="1">
      <alignment horizontal="center" vertical="center"/>
    </xf>
    <xf numFmtId="164" fontId="67" fillId="3" borderId="19" xfId="0" applyNumberFormat="1" applyFont="1" applyFill="1" applyBorder="1" applyAlignment="1" applyProtection="1">
      <alignment horizontal="center" vertical="center"/>
    </xf>
    <xf numFmtId="164" fontId="67" fillId="3" borderId="21" xfId="0" applyNumberFormat="1" applyFont="1" applyFill="1" applyBorder="1" applyAlignment="1" applyProtection="1">
      <alignment horizontal="center" vertical="center"/>
    </xf>
    <xf numFmtId="166" fontId="5" fillId="3" borderId="25" xfId="4" applyNumberFormat="1" applyFont="1" applyFill="1" applyBorder="1" applyAlignment="1" applyProtection="1">
      <alignment horizontal="center" vertical="center"/>
      <protection locked="0"/>
    </xf>
    <xf numFmtId="1" fontId="5" fillId="3" borderId="97" xfId="0" applyNumberFormat="1" applyFont="1" applyFill="1" applyBorder="1" applyAlignment="1" applyProtection="1">
      <alignment horizontal="center" vertical="center"/>
      <protection hidden="1"/>
    </xf>
    <xf numFmtId="171" fontId="5" fillId="3" borderId="1" xfId="4" applyNumberFormat="1" applyFont="1" applyFill="1" applyBorder="1" applyAlignment="1" applyProtection="1">
      <alignment horizontal="center" vertical="center" wrapText="1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29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63" xfId="0" applyFont="1" applyFill="1" applyBorder="1" applyAlignment="1" applyProtection="1">
      <alignment horizontal="center" vertical="center" wrapText="1"/>
      <protection hidden="1"/>
    </xf>
    <xf numFmtId="49" fontId="5" fillId="3" borderId="87" xfId="0" applyNumberFormat="1" applyFont="1" applyFill="1" applyBorder="1" applyAlignment="1" applyProtection="1">
      <alignment horizontal="center" vertical="center"/>
      <protection hidden="1"/>
    </xf>
    <xf numFmtId="49" fontId="5" fillId="3" borderId="10" xfId="0" applyNumberFormat="1" applyFont="1" applyFill="1" applyBorder="1" applyAlignment="1" applyProtection="1">
      <alignment horizontal="center" vertical="center"/>
      <protection hidden="1"/>
    </xf>
    <xf numFmtId="0" fontId="18" fillId="3" borderId="64" xfId="0" applyFont="1" applyFill="1" applyBorder="1" applyAlignment="1">
      <alignment horizontal="center" vertical="center" wrapText="1"/>
    </xf>
    <xf numFmtId="165" fontId="5" fillId="3" borderId="38" xfId="0" applyNumberFormat="1" applyFont="1" applyFill="1" applyBorder="1" applyAlignment="1" applyProtection="1">
      <alignment horizontal="center" vertical="center"/>
      <protection hidden="1"/>
    </xf>
    <xf numFmtId="49" fontId="2" fillId="3" borderId="16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165" fontId="41" fillId="3" borderId="38" xfId="0" applyNumberFormat="1" applyFont="1" applyFill="1" applyBorder="1" applyAlignment="1" applyProtection="1">
      <alignment horizontal="center" vertical="center"/>
      <protection hidden="1"/>
    </xf>
    <xf numFmtId="167" fontId="5" fillId="3" borderId="38" xfId="0" applyNumberFormat="1" applyFont="1" applyFill="1" applyBorder="1" applyAlignment="1" applyProtection="1">
      <alignment horizontal="center" vertical="center"/>
      <protection hidden="1"/>
    </xf>
    <xf numFmtId="165" fontId="5" fillId="3" borderId="16" xfId="0" applyNumberFormat="1" applyFont="1" applyFill="1" applyBorder="1" applyAlignment="1" applyProtection="1">
      <alignment horizontal="center" vertical="center"/>
      <protection hidden="1"/>
    </xf>
    <xf numFmtId="165" fontId="5" fillId="3" borderId="2" xfId="0" applyNumberFormat="1" applyFont="1" applyFill="1" applyBorder="1" applyAlignment="1" applyProtection="1">
      <alignment horizontal="center" vertical="center"/>
      <protection hidden="1"/>
    </xf>
    <xf numFmtId="165" fontId="5" fillId="3" borderId="11" xfId="0" applyNumberFormat="1" applyFont="1" applyFill="1" applyBorder="1" applyAlignment="1" applyProtection="1">
      <alignment horizontal="center" vertical="center"/>
      <protection hidden="1"/>
    </xf>
    <xf numFmtId="0" fontId="0" fillId="3" borderId="14" xfId="0" applyFill="1" applyBorder="1" applyAlignment="1">
      <alignment horizontal="center" vertical="center" wrapText="1"/>
    </xf>
    <xf numFmtId="49" fontId="5" fillId="3" borderId="16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Font="1" applyFill="1" applyBorder="1" applyAlignment="1">
      <alignment horizontal="center" vertical="center" wrapText="1"/>
    </xf>
    <xf numFmtId="165" fontId="5" fillId="3" borderId="105" xfId="0" applyNumberFormat="1" applyFont="1" applyFill="1" applyBorder="1" applyAlignment="1" applyProtection="1">
      <alignment horizontal="center" vertical="center"/>
      <protection hidden="1"/>
    </xf>
    <xf numFmtId="167" fontId="41" fillId="3" borderId="28" xfId="0" applyNumberFormat="1" applyFont="1" applyFill="1" applyBorder="1" applyAlignment="1" applyProtection="1">
      <alignment horizontal="center" vertical="center"/>
      <protection hidden="1"/>
    </xf>
    <xf numFmtId="165" fontId="41" fillId="3" borderId="17" xfId="0" applyNumberFormat="1" applyFont="1" applyFill="1" applyBorder="1" applyAlignment="1" applyProtection="1">
      <alignment horizontal="center" vertical="center"/>
      <protection hidden="1"/>
    </xf>
    <xf numFmtId="49" fontId="5" fillId="3" borderId="14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 applyProtection="1">
      <alignment horizontal="right" vertical="center" wrapText="1"/>
      <protection hidden="1"/>
    </xf>
    <xf numFmtId="0" fontId="5" fillId="3" borderId="107" xfId="0" applyFont="1" applyFill="1" applyBorder="1" applyAlignment="1" applyProtection="1">
      <alignment horizontal="right" vertical="center" wrapText="1"/>
      <protection hidden="1"/>
    </xf>
    <xf numFmtId="0" fontId="10" fillId="3" borderId="107" xfId="0" applyFont="1" applyFill="1" applyBorder="1" applyAlignment="1" applyProtection="1">
      <alignment horizontal="center" vertical="center" wrapText="1"/>
      <protection hidden="1"/>
    </xf>
    <xf numFmtId="164" fontId="2" fillId="3" borderId="107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0" xfId="0" applyNumberFormat="1" applyFont="1" applyFill="1" applyBorder="1" applyAlignment="1" applyProtection="1">
      <alignment horizontal="center" vertical="center"/>
      <protection hidden="1"/>
    </xf>
    <xf numFmtId="165" fontId="5" fillId="3" borderId="0" xfId="0" applyNumberFormat="1" applyFont="1" applyFill="1" applyBorder="1" applyAlignment="1" applyProtection="1">
      <alignment horizontal="center" vertical="center"/>
      <protection hidden="1"/>
    </xf>
    <xf numFmtId="1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49" fontId="5" fillId="3" borderId="107" xfId="0" applyNumberFormat="1" applyFont="1" applyFill="1" applyBorder="1" applyAlignment="1">
      <alignment horizontal="center" vertical="center"/>
    </xf>
    <xf numFmtId="49" fontId="5" fillId="3" borderId="107" xfId="0" applyNumberFormat="1" applyFont="1" applyFill="1" applyBorder="1" applyAlignment="1" applyProtection="1">
      <alignment horizontal="center" vertical="center"/>
    </xf>
    <xf numFmtId="49" fontId="5" fillId="3" borderId="0" xfId="0" applyNumberFormat="1" applyFont="1" applyFill="1" applyBorder="1" applyAlignment="1" applyProtection="1">
      <alignment horizontal="center" vertical="center"/>
    </xf>
    <xf numFmtId="49" fontId="2" fillId="3" borderId="107" xfId="0" applyNumberFormat="1" applyFont="1" applyFill="1" applyBorder="1" applyAlignment="1" applyProtection="1">
      <alignment horizontal="center" vertical="center"/>
    </xf>
    <xf numFmtId="49" fontId="2" fillId="3" borderId="108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 applyProtection="1">
      <alignment horizontal="center" vertical="center"/>
    </xf>
    <xf numFmtId="49" fontId="16" fillId="3" borderId="70" xfId="0" applyNumberFormat="1" applyFont="1" applyFill="1" applyBorder="1" applyAlignment="1">
      <alignment vertical="center" wrapText="1"/>
    </xf>
    <xf numFmtId="1" fontId="5" fillId="3" borderId="46" xfId="0" applyNumberFormat="1" applyFont="1" applyFill="1" applyBorder="1" applyAlignment="1">
      <alignment horizontal="center" vertical="center"/>
    </xf>
    <xf numFmtId="1" fontId="2" fillId="3" borderId="7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/>
    </xf>
    <xf numFmtId="1" fontId="2" fillId="3" borderId="12" xfId="0" applyNumberFormat="1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 wrapText="1"/>
    </xf>
    <xf numFmtId="49" fontId="10" fillId="3" borderId="24" xfId="0" applyNumberFormat="1" applyFont="1" applyFill="1" applyBorder="1" applyAlignment="1">
      <alignment horizontal="center" vertical="center" wrapText="1"/>
    </xf>
    <xf numFmtId="0" fontId="10" fillId="3" borderId="21" xfId="0" applyNumberFormat="1" applyFont="1" applyFill="1" applyBorder="1" applyAlignment="1" applyProtection="1">
      <alignment horizontal="center" vertical="center"/>
    </xf>
    <xf numFmtId="0" fontId="2" fillId="3" borderId="21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center" vertical="center" wrapText="1"/>
    </xf>
    <xf numFmtId="49" fontId="5" fillId="3" borderId="24" xfId="0" applyNumberFormat="1" applyFont="1" applyFill="1" applyBorder="1" applyAlignment="1">
      <alignment horizontal="right" vertical="center" wrapText="1"/>
    </xf>
    <xf numFmtId="0" fontId="36" fillId="3" borderId="3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 applyProtection="1">
      <alignment horizontal="center" vertical="center"/>
    </xf>
    <xf numFmtId="166" fontId="5" fillId="3" borderId="3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 applyProtection="1">
      <alignment horizontal="center" vertical="center"/>
    </xf>
    <xf numFmtId="166" fontId="41" fillId="3" borderId="13" xfId="0" applyNumberFormat="1" applyFont="1" applyFill="1" applyBorder="1" applyAlignment="1" applyProtection="1">
      <alignment horizontal="center" vertical="center"/>
    </xf>
    <xf numFmtId="1" fontId="41" fillId="3" borderId="13" xfId="0" applyNumberFormat="1" applyFont="1" applyFill="1" applyBorder="1" applyAlignment="1" applyProtection="1">
      <alignment horizontal="center" vertical="center"/>
    </xf>
    <xf numFmtId="1" fontId="5" fillId="3" borderId="63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/>
    </xf>
    <xf numFmtId="1" fontId="5" fillId="3" borderId="96" xfId="0" applyNumberFormat="1" applyFont="1" applyFill="1" applyBorder="1" applyAlignment="1">
      <alignment horizontal="center" vertical="center"/>
    </xf>
    <xf numFmtId="0" fontId="10" fillId="3" borderId="16" xfId="0" applyNumberFormat="1" applyFont="1" applyFill="1" applyBorder="1" applyAlignment="1">
      <alignment horizontal="center" vertical="center" wrapText="1"/>
    </xf>
    <xf numFmtId="0" fontId="10" fillId="3" borderId="14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 applyProtection="1">
      <alignment horizontal="center" vertical="center"/>
    </xf>
    <xf numFmtId="49" fontId="5" fillId="3" borderId="13" xfId="0" applyNumberFormat="1" applyFont="1" applyFill="1" applyBorder="1" applyAlignment="1" applyProtection="1">
      <alignment horizontal="center" vertical="center"/>
    </xf>
    <xf numFmtId="49" fontId="2" fillId="3" borderId="39" xfId="0" applyNumberFormat="1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right" vertical="center" wrapText="1"/>
      <protection hidden="1"/>
    </xf>
    <xf numFmtId="0" fontId="5" fillId="3" borderId="34" xfId="0" applyFont="1" applyFill="1" applyBorder="1" applyAlignment="1" applyProtection="1">
      <alignment horizontal="right" vertical="center" wrapText="1"/>
      <protection hidden="1"/>
    </xf>
    <xf numFmtId="167" fontId="5" fillId="3" borderId="87" xfId="0" applyNumberFormat="1" applyFont="1" applyFill="1" applyBorder="1" applyAlignment="1" applyProtection="1">
      <alignment horizontal="center" vertical="center"/>
      <protection hidden="1"/>
    </xf>
    <xf numFmtId="165" fontId="5" fillId="3" borderId="9" xfId="0" applyNumberFormat="1" applyFont="1" applyFill="1" applyBorder="1" applyAlignment="1" applyProtection="1">
      <alignment horizontal="center" vertical="center"/>
      <protection hidden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 applyProtection="1">
      <alignment horizontal="center" vertical="center"/>
    </xf>
    <xf numFmtId="165" fontId="5" fillId="3" borderId="22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10" fillId="3" borderId="33" xfId="0" applyNumberFormat="1" applyFont="1" applyFill="1" applyBorder="1" applyAlignment="1">
      <alignment horizontal="center" vertical="center" wrapText="1"/>
    </xf>
    <xf numFmtId="167" fontId="2" fillId="3" borderId="24" xfId="0" applyNumberFormat="1" applyFont="1" applyFill="1" applyBorder="1" applyAlignment="1" applyProtection="1">
      <alignment horizontal="center" vertical="center"/>
    </xf>
    <xf numFmtId="167" fontId="2" fillId="3" borderId="87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>
      <alignment horizontal="center" vertical="center" wrapText="1"/>
    </xf>
    <xf numFmtId="170" fontId="5" fillId="3" borderId="38" xfId="0" applyNumberFormat="1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169" fontId="41" fillId="3" borderId="39" xfId="0" applyNumberFormat="1" applyFont="1" applyFill="1" applyBorder="1" applyAlignment="1">
      <alignment horizontal="center" vertical="center" wrapText="1"/>
    </xf>
    <xf numFmtId="170" fontId="41" fillId="3" borderId="16" xfId="0" applyNumberFormat="1" applyFont="1" applyFill="1" applyBorder="1" applyAlignment="1">
      <alignment horizontal="center" vertical="center" wrapText="1"/>
    </xf>
    <xf numFmtId="169" fontId="5" fillId="3" borderId="39" xfId="0" applyNumberFormat="1" applyFont="1" applyFill="1" applyBorder="1" applyAlignment="1">
      <alignment horizontal="center" vertical="center" wrapText="1"/>
    </xf>
    <xf numFmtId="170" fontId="5" fillId="3" borderId="2" xfId="0" applyNumberFormat="1" applyFont="1" applyFill="1" applyBorder="1" applyAlignment="1">
      <alignment horizontal="center" vertical="center" wrapText="1"/>
    </xf>
    <xf numFmtId="170" fontId="63" fillId="3" borderId="2" xfId="0" applyNumberFormat="1" applyFont="1" applyFill="1" applyBorder="1" applyAlignment="1">
      <alignment horizontal="center" vertical="center" wrapText="1"/>
    </xf>
    <xf numFmtId="170" fontId="5" fillId="3" borderId="11" xfId="0" applyNumberFormat="1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166" fontId="5" fillId="3" borderId="24" xfId="0" applyNumberFormat="1" applyFont="1" applyFill="1" applyBorder="1" applyAlignment="1">
      <alignment horizontal="center" vertical="center"/>
    </xf>
    <xf numFmtId="1" fontId="2" fillId="3" borderId="5" xfId="0" applyNumberFormat="1" applyFont="1" applyFill="1" applyBorder="1" applyAlignment="1">
      <alignment horizontal="center" vertical="center"/>
    </xf>
    <xf numFmtId="1" fontId="2" fillId="3" borderId="109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" fontId="5" fillId="3" borderId="29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>
      <alignment horizontal="center" vertical="center" wrapText="1"/>
    </xf>
    <xf numFmtId="49" fontId="2" fillId="3" borderId="29" xfId="0" applyNumberFormat="1" applyFont="1" applyFill="1" applyBorder="1" applyAlignment="1" applyProtection="1">
      <alignment horizontal="center" vertical="center"/>
    </xf>
    <xf numFmtId="169" fontId="5" fillId="3" borderId="105" xfId="0" applyNumberFormat="1" applyFont="1" applyFill="1" applyBorder="1" applyAlignment="1" applyProtection="1">
      <alignment horizontal="center" vertical="center"/>
    </xf>
    <xf numFmtId="170" fontId="5" fillId="3" borderId="30" xfId="0" applyNumberFormat="1" applyFont="1" applyFill="1" applyBorder="1" applyAlignment="1" applyProtection="1">
      <alignment horizontal="center" vertical="center"/>
    </xf>
    <xf numFmtId="170" fontId="5" fillId="3" borderId="3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 applyProtection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 wrapText="1"/>
    </xf>
    <xf numFmtId="167" fontId="5" fillId="3" borderId="38" xfId="0" applyNumberFormat="1" applyFont="1" applyFill="1" applyBorder="1" applyAlignment="1" applyProtection="1">
      <alignment horizontal="center" vertical="center"/>
    </xf>
    <xf numFmtId="49" fontId="5" fillId="3" borderId="36" xfId="0" applyNumberFormat="1" applyFont="1" applyFill="1" applyBorder="1" applyAlignment="1">
      <alignment horizontal="center" vertical="center" wrapText="1"/>
    </xf>
    <xf numFmtId="49" fontId="2" fillId="3" borderId="31" xfId="0" applyNumberFormat="1" applyFont="1" applyFill="1" applyBorder="1" applyAlignment="1" applyProtection="1">
      <alignment horizontal="center" vertical="center"/>
    </xf>
    <xf numFmtId="165" fontId="5" fillId="3" borderId="38" xfId="0" applyNumberFormat="1" applyFont="1" applyFill="1" applyBorder="1" applyAlignment="1" applyProtection="1">
      <alignment horizontal="center" vertical="center"/>
    </xf>
    <xf numFmtId="165" fontId="41" fillId="3" borderId="38" xfId="0" applyNumberFormat="1" applyFont="1" applyFill="1" applyBorder="1" applyAlignment="1" applyProtection="1">
      <alignment horizontal="center" vertical="center"/>
    </xf>
    <xf numFmtId="165" fontId="5" fillId="3" borderId="16" xfId="0" applyNumberFormat="1" applyFont="1" applyFill="1" applyBorder="1" applyAlignment="1" applyProtection="1">
      <alignment horizontal="center" vertical="center"/>
    </xf>
    <xf numFmtId="165" fontId="5" fillId="3" borderId="2" xfId="0" applyNumberFormat="1" applyFont="1" applyFill="1" applyBorder="1" applyAlignment="1" applyProtection="1">
      <alignment horizontal="center" vertical="center"/>
    </xf>
    <xf numFmtId="0" fontId="5" fillId="3" borderId="2" xfId="0" applyNumberFormat="1" applyFont="1" applyFill="1" applyBorder="1" applyAlignment="1" applyProtection="1">
      <alignment horizontal="center" vertical="center"/>
    </xf>
    <xf numFmtId="49" fontId="5" fillId="3" borderId="39" xfId="0" applyNumberFormat="1" applyFont="1" applyFill="1" applyBorder="1" applyAlignment="1" applyProtection="1">
      <alignment horizontal="center" vertical="center"/>
    </xf>
    <xf numFmtId="0" fontId="23" fillId="0" borderId="0" xfId="0" applyFont="1" applyBorder="1" applyAlignment="1">
      <alignment horizontal="center"/>
    </xf>
    <xf numFmtId="165" fontId="2" fillId="0" borderId="1" xfId="0" applyNumberFormat="1" applyFont="1" applyFill="1" applyBorder="1" applyAlignment="1" applyProtection="1">
      <alignment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0" fontId="2" fillId="4" borderId="19" xfId="0" applyFont="1" applyFill="1" applyBorder="1" applyAlignment="1" applyProtection="1">
      <alignment horizontal="center" vertical="center" wrapText="1"/>
      <protection locked="0"/>
    </xf>
    <xf numFmtId="49" fontId="2" fillId="3" borderId="65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167" fontId="5" fillId="3" borderId="59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 applyProtection="1">
      <alignment horizontal="center" vertical="center"/>
    </xf>
    <xf numFmtId="49" fontId="67" fillId="0" borderId="1" xfId="0" applyNumberFormat="1" applyFont="1" applyFill="1" applyBorder="1" applyAlignment="1" applyProtection="1">
      <alignment horizontal="center" vertical="center"/>
    </xf>
    <xf numFmtId="49" fontId="68" fillId="0" borderId="1" xfId="0" applyNumberFormat="1" applyFont="1" applyFill="1" applyBorder="1" applyAlignment="1">
      <alignment vertical="center" wrapText="1"/>
    </xf>
    <xf numFmtId="0" fontId="68" fillId="3" borderId="1" xfId="0" applyFont="1" applyFill="1" applyBorder="1" applyAlignment="1">
      <alignment horizontal="center" vertical="center" wrapText="1"/>
    </xf>
    <xf numFmtId="165" fontId="68" fillId="3" borderId="1" xfId="0" applyNumberFormat="1" applyFont="1" applyFill="1" applyBorder="1" applyAlignment="1" applyProtection="1">
      <alignment horizontal="center" vertical="center"/>
    </xf>
    <xf numFmtId="0" fontId="69" fillId="3" borderId="1" xfId="0" applyFont="1" applyFill="1" applyBorder="1" applyAlignment="1">
      <alignment horizontal="center" vertical="center" wrapText="1"/>
    </xf>
    <xf numFmtId="1" fontId="68" fillId="3" borderId="1" xfId="0" applyNumberFormat="1" applyFont="1" applyFill="1" applyBorder="1" applyAlignment="1">
      <alignment horizontal="center" vertical="center" wrapText="1"/>
    </xf>
    <xf numFmtId="49" fontId="68" fillId="3" borderId="1" xfId="0" applyNumberFormat="1" applyFont="1" applyFill="1" applyBorder="1" applyAlignment="1">
      <alignment horizontal="center" vertical="center" wrapText="1"/>
    </xf>
    <xf numFmtId="49" fontId="68" fillId="0" borderId="1" xfId="0" applyNumberFormat="1" applyFont="1" applyFill="1" applyBorder="1" applyAlignment="1">
      <alignment horizontal="center" vertical="center" wrapText="1"/>
    </xf>
    <xf numFmtId="0" fontId="68" fillId="3" borderId="35" xfId="0" applyNumberFormat="1" applyFont="1" applyFill="1" applyBorder="1" applyAlignment="1">
      <alignment horizontal="center" vertical="center" wrapText="1"/>
    </xf>
    <xf numFmtId="49" fontId="68" fillId="3" borderId="19" xfId="0" applyNumberFormat="1" applyFont="1" applyFill="1" applyBorder="1" applyAlignment="1">
      <alignment horizontal="center" vertical="center" wrapText="1"/>
    </xf>
    <xf numFmtId="49" fontId="68" fillId="3" borderId="19" xfId="0" applyNumberFormat="1" applyFont="1" applyFill="1" applyBorder="1" applyAlignment="1" applyProtection="1">
      <alignment horizontal="center" vertical="center"/>
    </xf>
    <xf numFmtId="49" fontId="68" fillId="3" borderId="33" xfId="0" applyNumberFormat="1" applyFont="1" applyFill="1" applyBorder="1" applyAlignment="1" applyProtection="1">
      <alignment horizontal="center" vertical="center"/>
    </xf>
    <xf numFmtId="49" fontId="68" fillId="3" borderId="1" xfId="0" applyNumberFormat="1" applyFont="1" applyFill="1" applyBorder="1" applyAlignment="1" applyProtection="1">
      <alignment horizontal="center" vertical="center"/>
    </xf>
    <xf numFmtId="164" fontId="67" fillId="0" borderId="0" xfId="0" applyNumberFormat="1" applyFont="1" applyFill="1" applyBorder="1" applyAlignment="1" applyProtection="1">
      <alignment vertical="center"/>
    </xf>
    <xf numFmtId="0" fontId="68" fillId="3" borderId="1" xfId="0" applyFont="1" applyFill="1" applyBorder="1" applyAlignment="1">
      <alignment horizontal="right" vertical="center" wrapText="1"/>
    </xf>
    <xf numFmtId="0" fontId="67" fillId="3" borderId="1" xfId="0" applyNumberFormat="1" applyFont="1" applyFill="1" applyBorder="1" applyAlignment="1" applyProtection="1">
      <alignment horizontal="center" vertical="center"/>
    </xf>
    <xf numFmtId="0" fontId="68" fillId="3" borderId="1" xfId="0" applyNumberFormat="1" applyFont="1" applyFill="1" applyBorder="1" applyAlignment="1" applyProtection="1">
      <alignment horizontal="center" vertical="center"/>
    </xf>
    <xf numFmtId="49" fontId="67" fillId="3" borderId="19" xfId="0" applyNumberFormat="1" applyFont="1" applyFill="1" applyBorder="1" applyAlignment="1" applyProtection="1">
      <alignment horizontal="center" vertical="center"/>
    </xf>
    <xf numFmtId="49" fontId="67" fillId="3" borderId="1" xfId="0" applyNumberFormat="1" applyFont="1" applyFill="1" applyBorder="1" applyAlignment="1" applyProtection="1">
      <alignment horizontal="center" vertical="center"/>
    </xf>
    <xf numFmtId="49" fontId="68" fillId="3" borderId="1" xfId="0" applyNumberFormat="1" applyFont="1" applyFill="1" applyBorder="1" applyAlignment="1">
      <alignment horizontal="right" vertical="center" wrapText="1"/>
    </xf>
    <xf numFmtId="0" fontId="67" fillId="3" borderId="1" xfId="0" applyFont="1" applyFill="1" applyBorder="1" applyAlignment="1">
      <alignment horizontal="center" vertical="center" wrapText="1"/>
    </xf>
    <xf numFmtId="0" fontId="68" fillId="3" borderId="109" xfId="0" applyNumberFormat="1" applyFont="1" applyFill="1" applyBorder="1" applyAlignment="1">
      <alignment horizontal="center" vertical="center" wrapText="1"/>
    </xf>
    <xf numFmtId="49" fontId="67" fillId="3" borderId="63" xfId="0" applyNumberFormat="1" applyFont="1" applyFill="1" applyBorder="1" applyAlignment="1">
      <alignment horizontal="center" vertical="center" wrapText="1"/>
    </xf>
    <xf numFmtId="49" fontId="67" fillId="3" borderId="63" xfId="0" applyNumberFormat="1" applyFont="1" applyFill="1" applyBorder="1" applyAlignment="1" applyProtection="1">
      <alignment horizontal="center" vertical="center"/>
    </xf>
    <xf numFmtId="49" fontId="67" fillId="3" borderId="73" xfId="0" applyNumberFormat="1" applyFont="1" applyFill="1" applyBorder="1" applyAlignment="1" applyProtection="1">
      <alignment horizontal="center" vertical="center"/>
    </xf>
    <xf numFmtId="49" fontId="68" fillId="3" borderId="5" xfId="0" applyNumberFormat="1" applyFont="1" applyFill="1" applyBorder="1" applyAlignment="1" applyProtection="1">
      <alignment horizontal="center" vertical="center"/>
    </xf>
    <xf numFmtId="0" fontId="68" fillId="3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 applyProtection="1">
      <alignment vertical="center"/>
    </xf>
    <xf numFmtId="2" fontId="2" fillId="2" borderId="1" xfId="0" applyNumberFormat="1" applyFont="1" applyFill="1" applyBorder="1" applyAlignment="1" applyProtection="1">
      <alignment vertical="center"/>
    </xf>
    <xf numFmtId="2" fontId="36" fillId="0" borderId="1" xfId="0" applyNumberFormat="1" applyFont="1" applyFill="1" applyBorder="1" applyAlignment="1" applyProtection="1">
      <alignment vertical="center"/>
    </xf>
    <xf numFmtId="2" fontId="2" fillId="0" borderId="0" xfId="0" applyNumberFormat="1" applyFont="1" applyFill="1" applyBorder="1" applyAlignment="1" applyProtection="1">
      <alignment vertical="center"/>
    </xf>
    <xf numFmtId="2" fontId="67" fillId="0" borderId="0" xfId="0" applyNumberFormat="1" applyFont="1" applyFill="1" applyBorder="1" applyAlignment="1" applyProtection="1">
      <alignment vertical="center"/>
    </xf>
    <xf numFmtId="2" fontId="5" fillId="0" borderId="1" xfId="0" applyNumberFormat="1" applyFont="1" applyFill="1" applyBorder="1" applyAlignment="1" applyProtection="1">
      <alignment vertical="center"/>
    </xf>
    <xf numFmtId="169" fontId="2" fillId="0" borderId="0" xfId="0" applyNumberFormat="1" applyFont="1" applyFill="1" applyBorder="1" applyAlignment="1" applyProtection="1">
      <alignment vertical="center"/>
    </xf>
    <xf numFmtId="169" fontId="5" fillId="0" borderId="0" xfId="0" applyNumberFormat="1" applyFont="1" applyFill="1" applyBorder="1" applyAlignment="1" applyProtection="1">
      <alignment vertical="center"/>
    </xf>
    <xf numFmtId="169" fontId="2" fillId="2" borderId="0" xfId="0" applyNumberFormat="1" applyFont="1" applyFill="1" applyBorder="1" applyAlignment="1" applyProtection="1">
      <alignment vertical="center"/>
    </xf>
    <xf numFmtId="2" fontId="2" fillId="0" borderId="7" xfId="0" applyNumberFormat="1" applyFont="1" applyFill="1" applyBorder="1" applyAlignment="1" applyProtection="1">
      <alignment vertical="center"/>
    </xf>
    <xf numFmtId="169" fontId="2" fillId="0" borderId="1" xfId="0" applyNumberFormat="1" applyFont="1" applyFill="1" applyBorder="1" applyAlignment="1" applyProtection="1">
      <alignment vertical="center"/>
    </xf>
    <xf numFmtId="169" fontId="2" fillId="3" borderId="1" xfId="0" applyNumberFormat="1" applyFont="1" applyFill="1" applyBorder="1" applyAlignment="1" applyProtection="1">
      <alignment vertical="center"/>
    </xf>
    <xf numFmtId="167" fontId="68" fillId="3" borderId="70" xfId="0" applyNumberFormat="1" applyFont="1" applyFill="1" applyBorder="1" applyAlignment="1" applyProtection="1">
      <alignment horizontal="center" vertical="center"/>
    </xf>
    <xf numFmtId="167" fontId="70" fillId="3" borderId="70" xfId="0" applyNumberFormat="1" applyFont="1" applyFill="1" applyBorder="1" applyAlignment="1" applyProtection="1">
      <alignment horizontal="center" vertical="center"/>
    </xf>
    <xf numFmtId="167" fontId="68" fillId="3" borderId="24" xfId="0" applyNumberFormat="1" applyFont="1" applyFill="1" applyBorder="1" applyAlignment="1" applyProtection="1">
      <alignment horizontal="center" vertical="center"/>
    </xf>
    <xf numFmtId="49" fontId="39" fillId="4" borderId="99" xfId="0" applyNumberFormat="1" applyFont="1" applyFill="1" applyBorder="1" applyAlignment="1">
      <alignment horizontal="right" vertical="center" wrapText="1"/>
    </xf>
    <xf numFmtId="2" fontId="10" fillId="3" borderId="2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33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1" xfId="0" applyNumberFormat="1" applyFont="1" applyFill="1" applyBorder="1" applyAlignment="1">
      <alignment horizontal="center" vertical="center" wrapText="1"/>
    </xf>
    <xf numFmtId="2" fontId="41" fillId="3" borderId="21" xfId="0" applyNumberFormat="1" applyFont="1" applyFill="1" applyBorder="1" applyAlignment="1" applyProtection="1">
      <alignment horizontal="center" vertical="center"/>
    </xf>
    <xf numFmtId="2" fontId="5" fillId="3" borderId="1" xfId="0" applyNumberFormat="1" applyFont="1" applyFill="1" applyBorder="1" applyAlignment="1">
      <alignment horizontal="center" vertical="center" wrapText="1"/>
    </xf>
    <xf numFmtId="2" fontId="12" fillId="3" borderId="21" xfId="0" applyNumberFormat="1" applyFont="1" applyFill="1" applyBorder="1" applyAlignment="1" applyProtection="1">
      <alignment horizontal="center" vertical="center"/>
    </xf>
    <xf numFmtId="2" fontId="2" fillId="3" borderId="21" xfId="0" applyNumberFormat="1" applyFont="1" applyFill="1" applyBorder="1" applyAlignment="1" applyProtection="1">
      <alignment horizontal="center" vertical="center"/>
    </xf>
    <xf numFmtId="2" fontId="10" fillId="3" borderId="6" xfId="0" applyNumberFormat="1" applyFont="1" applyFill="1" applyBorder="1" applyAlignment="1">
      <alignment horizontal="center" vertical="center"/>
    </xf>
    <xf numFmtId="2" fontId="10" fillId="3" borderId="3" xfId="0" applyNumberFormat="1" applyFont="1" applyFill="1" applyBorder="1" applyAlignment="1" applyProtection="1">
      <alignment horizontal="center" vertical="center"/>
    </xf>
    <xf numFmtId="2" fontId="2" fillId="3" borderId="33" xfId="0" applyNumberFormat="1" applyFont="1" applyFill="1" applyBorder="1" applyAlignment="1">
      <alignment horizontal="center" vertical="center" wrapText="1"/>
    </xf>
    <xf numFmtId="2" fontId="2" fillId="3" borderId="7" xfId="0" applyNumberFormat="1" applyFont="1" applyFill="1" applyBorder="1" applyAlignment="1">
      <alignment horizontal="center" vertical="center" wrapText="1"/>
    </xf>
    <xf numFmtId="2" fontId="12" fillId="3" borderId="12" xfId="0" applyNumberFormat="1" applyFont="1" applyFill="1" applyBorder="1" applyAlignment="1" applyProtection="1">
      <alignment horizontal="center" vertical="center"/>
    </xf>
    <xf numFmtId="2" fontId="2" fillId="3" borderId="63" xfId="0" applyNumberFormat="1" applyFont="1" applyFill="1" applyBorder="1" applyAlignment="1">
      <alignment horizontal="center" vertical="center" wrapText="1"/>
    </xf>
    <xf numFmtId="2" fontId="2" fillId="3" borderId="46" xfId="0" applyNumberFormat="1" applyFont="1" applyFill="1" applyBorder="1" applyAlignment="1">
      <alignment horizontal="center" vertical="center" wrapText="1"/>
    </xf>
    <xf numFmtId="169" fontId="2" fillId="0" borderId="5" xfId="0" applyNumberFormat="1" applyFont="1" applyFill="1" applyBorder="1" applyAlignment="1" applyProtection="1">
      <alignment vertical="center"/>
    </xf>
    <xf numFmtId="49" fontId="2" fillId="4" borderId="24" xfId="0" applyNumberFormat="1" applyFont="1" applyFill="1" applyBorder="1" applyAlignment="1" applyProtection="1">
      <alignment horizontal="left" vertical="center"/>
    </xf>
    <xf numFmtId="49" fontId="10" fillId="4" borderId="22" xfId="0" applyNumberFormat="1" applyFont="1" applyFill="1" applyBorder="1" applyAlignment="1">
      <alignment vertical="center" wrapText="1"/>
    </xf>
    <xf numFmtId="0" fontId="36" fillId="4" borderId="19" xfId="0" applyFont="1" applyFill="1" applyBorder="1" applyAlignment="1">
      <alignment horizontal="center" vertical="center" wrapText="1"/>
    </xf>
    <xf numFmtId="0" fontId="36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168" fontId="2" fillId="4" borderId="21" xfId="0" applyNumberFormat="1" applyFont="1" applyFill="1" applyBorder="1" applyAlignment="1" applyProtection="1">
      <alignment horizontal="center" vertical="center" wrapText="1"/>
    </xf>
    <xf numFmtId="1" fontId="39" fillId="4" borderId="33" xfId="0" applyNumberFormat="1" applyFont="1" applyFill="1" applyBorder="1" applyAlignment="1" applyProtection="1">
      <alignment horizontal="center" vertical="center"/>
    </xf>
    <xf numFmtId="1" fontId="36" fillId="4" borderId="12" xfId="0" applyNumberFormat="1" applyFont="1" applyFill="1" applyBorder="1" applyAlignment="1">
      <alignment horizontal="center" vertical="center" wrapText="1"/>
    </xf>
    <xf numFmtId="1" fontId="36" fillId="4" borderId="19" xfId="0" applyNumberFormat="1" applyFont="1" applyFill="1" applyBorder="1" applyAlignment="1">
      <alignment horizontal="center" vertical="center" wrapText="1"/>
    </xf>
    <xf numFmtId="1" fontId="2" fillId="4" borderId="19" xfId="0" applyNumberFormat="1" applyFont="1" applyFill="1" applyBorder="1" applyAlignment="1" applyProtection="1">
      <alignment horizontal="center" vertical="center"/>
    </xf>
    <xf numFmtId="1" fontId="2" fillId="4" borderId="1" xfId="0" applyNumberFormat="1" applyFont="1" applyFill="1" applyBorder="1" applyAlignment="1" applyProtection="1">
      <alignment horizontal="center" vertical="center"/>
    </xf>
    <xf numFmtId="1" fontId="2" fillId="4" borderId="21" xfId="0" applyNumberFormat="1" applyFont="1" applyFill="1" applyBorder="1" applyAlignment="1" applyProtection="1">
      <alignment horizontal="center" vertical="center"/>
    </xf>
    <xf numFmtId="164" fontId="2" fillId="4" borderId="0" xfId="0" applyNumberFormat="1" applyFont="1" applyFill="1" applyBorder="1" applyAlignment="1" applyProtection="1">
      <alignment vertical="center"/>
    </xf>
    <xf numFmtId="164" fontId="2" fillId="4" borderId="3" xfId="0" applyNumberFormat="1" applyFont="1" applyFill="1" applyBorder="1" applyAlignment="1" applyProtection="1">
      <alignment vertical="center"/>
    </xf>
    <xf numFmtId="164" fontId="2" fillId="4" borderId="1" xfId="0" applyNumberFormat="1" applyFont="1" applyFill="1" applyBorder="1" applyAlignment="1" applyProtection="1">
      <alignment vertical="center"/>
    </xf>
    <xf numFmtId="166" fontId="68" fillId="0" borderId="70" xfId="0" applyNumberFormat="1" applyFont="1" applyFill="1" applyBorder="1" applyAlignment="1" applyProtection="1">
      <alignment horizontal="center" vertical="center"/>
    </xf>
    <xf numFmtId="166" fontId="70" fillId="0" borderId="82" xfId="2" applyNumberFormat="1" applyFont="1" applyFill="1" applyBorder="1" applyAlignment="1" applyProtection="1">
      <alignment horizontal="center" vertical="center"/>
    </xf>
    <xf numFmtId="166" fontId="68" fillId="0" borderId="83" xfId="2" applyNumberFormat="1" applyFont="1" applyFill="1" applyBorder="1" applyAlignment="1" applyProtection="1">
      <alignment horizontal="center" vertical="center"/>
    </xf>
    <xf numFmtId="167" fontId="70" fillId="3" borderId="38" xfId="0" applyNumberFormat="1" applyFont="1" applyFill="1" applyBorder="1" applyAlignment="1" applyProtection="1">
      <alignment horizontal="center" vertical="center"/>
    </xf>
    <xf numFmtId="167" fontId="68" fillId="3" borderId="39" xfId="0" applyNumberFormat="1" applyFont="1" applyFill="1" applyBorder="1" applyAlignment="1" applyProtection="1">
      <alignment horizontal="center" vertical="center"/>
    </xf>
    <xf numFmtId="169" fontId="70" fillId="3" borderId="24" xfId="0" applyNumberFormat="1" applyFont="1" applyFill="1" applyBorder="1" applyAlignment="1" applyProtection="1">
      <alignment horizontal="center" vertical="center"/>
    </xf>
    <xf numFmtId="169" fontId="68" fillId="3" borderId="24" xfId="0" applyNumberFormat="1" applyFont="1" applyFill="1" applyBorder="1" applyAlignment="1" applyProtection="1">
      <alignment horizontal="center" vertical="center"/>
    </xf>
    <xf numFmtId="167" fontId="70" fillId="3" borderId="24" xfId="0" applyNumberFormat="1" applyFont="1" applyFill="1" applyBorder="1" applyAlignment="1" applyProtection="1">
      <alignment horizontal="center" vertical="center"/>
    </xf>
    <xf numFmtId="49" fontId="67" fillId="0" borderId="24" xfId="0" applyNumberFormat="1" applyFont="1" applyFill="1" applyBorder="1" applyAlignment="1" applyProtection="1">
      <alignment horizontal="left" vertical="center"/>
    </xf>
    <xf numFmtId="49" fontId="67" fillId="3" borderId="24" xfId="0" applyNumberFormat="1" applyFont="1" applyFill="1" applyBorder="1" applyAlignment="1">
      <alignment vertical="center" wrapText="1"/>
    </xf>
    <xf numFmtId="1" fontId="67" fillId="3" borderId="19" xfId="0" applyNumberFormat="1" applyFont="1" applyFill="1" applyBorder="1" applyAlignment="1">
      <alignment horizontal="center" vertical="center"/>
    </xf>
    <xf numFmtId="1" fontId="67" fillId="3" borderId="1" xfId="0" applyNumberFormat="1" applyFont="1" applyFill="1" applyBorder="1" applyAlignment="1">
      <alignment horizontal="center" vertical="center"/>
    </xf>
    <xf numFmtId="1" fontId="67" fillId="3" borderId="35" xfId="0" applyNumberFormat="1" applyFont="1" applyFill="1" applyBorder="1" applyAlignment="1" applyProtection="1">
      <alignment horizontal="center" vertical="center"/>
    </xf>
    <xf numFmtId="0" fontId="67" fillId="3" borderId="1" xfId="0" applyFont="1" applyFill="1" applyBorder="1" applyAlignment="1">
      <alignment horizontal="center" vertical="center"/>
    </xf>
    <xf numFmtId="49" fontId="67" fillId="3" borderId="1" xfId="0" applyNumberFormat="1" applyFont="1" applyFill="1" applyBorder="1" applyAlignment="1">
      <alignment horizontal="center" vertical="center"/>
    </xf>
    <xf numFmtId="49" fontId="67" fillId="3" borderId="1" xfId="0" applyNumberFormat="1" applyFont="1" applyFill="1" applyBorder="1" applyAlignment="1">
      <alignment horizontal="center" vertical="center" wrapText="1"/>
    </xf>
    <xf numFmtId="1" fontId="68" fillId="3" borderId="21" xfId="0" applyNumberFormat="1" applyFont="1" applyFill="1" applyBorder="1" applyAlignment="1">
      <alignment horizontal="center" vertical="center" wrapText="1"/>
    </xf>
    <xf numFmtId="49" fontId="67" fillId="3" borderId="33" xfId="0" applyNumberFormat="1" applyFont="1" applyFill="1" applyBorder="1" applyAlignment="1">
      <alignment horizontal="center" vertical="center" wrapText="1"/>
    </xf>
    <xf numFmtId="49" fontId="67" fillId="3" borderId="21" xfId="0" applyNumberFormat="1" applyFont="1" applyFill="1" applyBorder="1" applyAlignment="1" applyProtection="1">
      <alignment horizontal="center" vertical="center"/>
    </xf>
    <xf numFmtId="49" fontId="67" fillId="3" borderId="24" xfId="0" applyNumberFormat="1" applyFont="1" applyFill="1" applyBorder="1" applyAlignment="1">
      <alignment horizontal="left" vertical="center" wrapText="1"/>
    </xf>
    <xf numFmtId="167" fontId="67" fillId="3" borderId="24" xfId="0" applyNumberFormat="1" applyFont="1" applyFill="1" applyBorder="1" applyAlignment="1" applyProtection="1">
      <alignment horizontal="center" vertical="center"/>
    </xf>
    <xf numFmtId="167" fontId="67" fillId="3" borderId="87" xfId="0" applyNumberFormat="1" applyFont="1" applyFill="1" applyBorder="1" applyAlignment="1" applyProtection="1">
      <alignment horizontal="center" vertical="center"/>
    </xf>
    <xf numFmtId="167" fontId="68" fillId="0" borderId="70" xfId="0" applyNumberFormat="1" applyFont="1" applyFill="1" applyBorder="1" applyAlignment="1" applyProtection="1">
      <alignment horizontal="center" vertical="center"/>
      <protection locked="0"/>
    </xf>
    <xf numFmtId="167" fontId="70" fillId="0" borderId="25" xfId="0" applyNumberFormat="1" applyFont="1" applyFill="1" applyBorder="1" applyAlignment="1" applyProtection="1">
      <alignment horizontal="center" vertical="center"/>
      <protection locked="0"/>
    </xf>
    <xf numFmtId="167" fontId="68" fillId="0" borderId="37" xfId="0" applyNumberFormat="1" applyFont="1" applyFill="1" applyBorder="1" applyAlignment="1" applyProtection="1">
      <alignment horizontal="center" vertical="center"/>
      <protection hidden="1"/>
    </xf>
    <xf numFmtId="167" fontId="70" fillId="0" borderId="13" xfId="0" applyNumberFormat="1" applyFont="1" applyFill="1" applyBorder="1" applyAlignment="1" applyProtection="1">
      <alignment horizontal="center" vertical="center"/>
      <protection hidden="1"/>
    </xf>
    <xf numFmtId="166" fontId="70" fillId="3" borderId="24" xfId="0" applyNumberFormat="1" applyFont="1" applyFill="1" applyBorder="1" applyAlignment="1" applyProtection="1">
      <alignment horizontal="center" vertical="center"/>
    </xf>
    <xf numFmtId="167" fontId="68" fillId="3" borderId="5" xfId="0" applyNumberFormat="1" applyFont="1" applyFill="1" applyBorder="1" applyAlignment="1" applyProtection="1">
      <alignment horizontal="center" vertical="center"/>
    </xf>
    <xf numFmtId="0" fontId="69" fillId="0" borderId="1" xfId="0" applyFont="1" applyFill="1" applyBorder="1" applyAlignment="1">
      <alignment horizontal="center" vertical="center" wrapText="1"/>
    </xf>
    <xf numFmtId="0" fontId="67" fillId="4" borderId="1" xfId="0" applyFont="1" applyFill="1" applyBorder="1" applyAlignment="1">
      <alignment horizontal="center" vertical="center" wrapText="1"/>
    </xf>
    <xf numFmtId="0" fontId="68" fillId="4" borderId="1" xfId="0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 applyProtection="1">
      <alignment horizontal="left" vertical="center"/>
      <protection locked="0"/>
    </xf>
    <xf numFmtId="49" fontId="5" fillId="2" borderId="86" xfId="4" applyNumberFormat="1" applyFont="1" applyFill="1" applyBorder="1" applyAlignment="1" applyProtection="1">
      <alignment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172" fontId="2" fillId="2" borderId="7" xfId="0" applyNumberFormat="1" applyFont="1" applyFill="1" applyBorder="1" applyAlignment="1" applyProtection="1">
      <alignment horizontal="center" vertical="center"/>
      <protection locked="0"/>
    </xf>
    <xf numFmtId="172" fontId="2" fillId="2" borderId="12" xfId="0" applyNumberFormat="1" applyFont="1" applyFill="1" applyBorder="1" applyAlignment="1" applyProtection="1">
      <alignment horizontal="center" vertical="center"/>
      <protection locked="0"/>
    </xf>
    <xf numFmtId="172" fontId="5" fillId="2" borderId="32" xfId="0" applyNumberFormat="1" applyFont="1" applyFill="1" applyBorder="1" applyAlignment="1" applyProtection="1">
      <alignment horizontal="center" vertical="center"/>
      <protection hidden="1"/>
    </xf>
    <xf numFmtId="172" fontId="5" fillId="2" borderId="9" xfId="0" applyNumberFormat="1" applyFont="1" applyFill="1" applyBorder="1" applyAlignment="1" applyProtection="1">
      <alignment horizontal="center" vertical="center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NumberFormat="1" applyFont="1" applyFill="1" applyBorder="1" applyAlignment="1" applyProtection="1">
      <alignment horizontal="center" vertical="center"/>
      <protection locked="0"/>
    </xf>
    <xf numFmtId="172" fontId="5" fillId="2" borderId="26" xfId="0" applyNumberFormat="1" applyFont="1" applyFill="1" applyBorder="1" applyAlignment="1" applyProtection="1">
      <alignment horizontal="center" vertical="center"/>
      <protection hidden="1"/>
    </xf>
    <xf numFmtId="0" fontId="2" fillId="2" borderId="27" xfId="0" applyFont="1" applyFill="1" applyBorder="1" applyAlignment="1" applyProtection="1">
      <alignment horizontal="center" vertical="center" wrapText="1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hidden="1"/>
    </xf>
    <xf numFmtId="0" fontId="0" fillId="2" borderId="26" xfId="0" applyFill="1" applyBorder="1" applyAlignment="1">
      <alignment horizontal="center" vertical="center" wrapText="1"/>
    </xf>
    <xf numFmtId="169" fontId="2" fillId="2" borderId="1" xfId="0" applyNumberFormat="1" applyFont="1" applyFill="1" applyBorder="1" applyAlignment="1" applyProtection="1">
      <alignment vertical="center"/>
    </xf>
    <xf numFmtId="49" fontId="2" fillId="2" borderId="24" xfId="0" applyNumberFormat="1" applyFont="1" applyFill="1" applyBorder="1" applyAlignment="1" applyProtection="1">
      <alignment horizontal="left" vertical="center"/>
      <protection locked="0"/>
    </xf>
    <xf numFmtId="49" fontId="2" fillId="2" borderId="87" xfId="4" applyNumberFormat="1" applyFont="1" applyFill="1" applyBorder="1" applyAlignment="1" applyProtection="1">
      <alignment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2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locked="0"/>
    </xf>
    <xf numFmtId="1" fontId="5" fillId="2" borderId="33" xfId="4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10" fillId="2" borderId="24" xfId="0" applyFont="1" applyFill="1" applyBorder="1" applyAlignment="1" applyProtection="1">
      <alignment horizontal="left" vertical="center" wrapText="1"/>
      <protection locked="0"/>
    </xf>
    <xf numFmtId="49" fontId="10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41" fillId="2" borderId="33" xfId="4" applyNumberFormat="1" applyFont="1" applyFill="1" applyBorder="1" applyAlignment="1" applyProtection="1">
      <alignment horizontal="center" vertical="center"/>
      <protection hidden="1"/>
    </xf>
    <xf numFmtId="49" fontId="5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2" borderId="1" xfId="4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1" fontId="5" fillId="2" borderId="21" xfId="4" applyNumberFormat="1" applyFont="1" applyFill="1" applyBorder="1" applyAlignment="1" applyProtection="1">
      <alignment horizontal="center" vertical="center"/>
      <protection hidden="1"/>
    </xf>
    <xf numFmtId="49" fontId="2" fillId="2" borderId="24" xfId="0" applyNumberFormat="1" applyFont="1" applyFill="1" applyBorder="1" applyAlignment="1" applyProtection="1">
      <alignment horizontal="left" vertical="center" wrapText="1"/>
      <protection locked="0"/>
    </xf>
    <xf numFmtId="172" fontId="2" fillId="2" borderId="33" xfId="0" applyNumberFormat="1" applyFont="1" applyFill="1" applyBorder="1" applyAlignment="1" applyProtection="1">
      <alignment horizontal="center" vertical="center"/>
      <protection hidden="1"/>
    </xf>
    <xf numFmtId="171" fontId="2" fillId="2" borderId="1" xfId="4" applyNumberFormat="1" applyFont="1" applyFill="1" applyBorder="1" applyAlignment="1" applyProtection="1">
      <alignment horizontal="center" vertical="center" wrapText="1"/>
      <protection hidden="1"/>
    </xf>
    <xf numFmtId="0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hidden="1"/>
    </xf>
    <xf numFmtId="49" fontId="5" fillId="2" borderId="19" xfId="0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24" xfId="0" applyFont="1" applyFill="1" applyBorder="1" applyAlignment="1" applyProtection="1">
      <alignment horizontal="left" vertical="center" wrapText="1"/>
      <protection locked="0"/>
    </xf>
    <xf numFmtId="172" fontId="5" fillId="2" borderId="33" xfId="0" applyNumberFormat="1" applyFont="1" applyFill="1" applyBorder="1" applyAlignment="1" applyProtection="1">
      <alignment horizontal="center" vertical="center"/>
      <protection hidden="1"/>
    </xf>
    <xf numFmtId="1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1" xfId="0" applyNumberFormat="1" applyFont="1" applyFill="1" applyBorder="1" applyAlignment="1">
      <alignment horizontal="center" vertical="center" wrapText="1"/>
    </xf>
    <xf numFmtId="49" fontId="5" fillId="2" borderId="19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166" fontId="68" fillId="0" borderId="24" xfId="4" applyNumberFormat="1" applyFont="1" applyFill="1" applyBorder="1" applyAlignment="1" applyProtection="1">
      <alignment horizontal="center" vertical="center"/>
      <protection locked="0"/>
    </xf>
    <xf numFmtId="166" fontId="70" fillId="0" borderId="24" xfId="4" applyNumberFormat="1" applyFont="1" applyFill="1" applyBorder="1" applyAlignment="1" applyProtection="1">
      <alignment horizontal="center" vertical="center"/>
      <protection locked="0"/>
    </xf>
    <xf numFmtId="0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2" fillId="2" borderId="21" xfId="0" applyNumberFormat="1" applyFont="1" applyFill="1" applyBorder="1" applyAlignment="1" applyProtection="1">
      <alignment horizontal="center" vertical="center"/>
      <protection locked="0"/>
    </xf>
    <xf numFmtId="166" fontId="68" fillId="2" borderId="24" xfId="4" applyNumberFormat="1" applyFont="1" applyFill="1" applyBorder="1" applyAlignment="1" applyProtection="1">
      <alignment horizontal="center" vertical="center"/>
      <protection locked="0"/>
    </xf>
    <xf numFmtId="171" fontId="5" fillId="2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172" fontId="5" fillId="2" borderId="21" xfId="0" applyNumberFormat="1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 wrapText="1"/>
      <protection hidden="1"/>
    </xf>
    <xf numFmtId="49" fontId="5" fillId="2" borderId="22" xfId="0" applyNumberFormat="1" applyFont="1" applyFill="1" applyBorder="1" applyAlignment="1" applyProtection="1">
      <alignment horizontal="center" vertical="center"/>
    </xf>
    <xf numFmtId="0" fontId="18" fillId="2" borderId="21" xfId="0" applyFont="1" applyFill="1" applyBorder="1" applyAlignment="1">
      <alignment horizontal="center" vertical="center" wrapText="1"/>
    </xf>
    <xf numFmtId="173" fontId="70" fillId="0" borderId="24" xfId="0" applyNumberFormat="1" applyFont="1" applyFill="1" applyBorder="1" applyAlignment="1" applyProtection="1">
      <alignment horizontal="center" vertical="center"/>
      <protection locked="0"/>
    </xf>
    <xf numFmtId="173" fontId="68" fillId="0" borderId="24" xfId="0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left" vertical="center" wrapText="1"/>
    </xf>
    <xf numFmtId="49" fontId="2" fillId="3" borderId="98" xfId="0" applyNumberFormat="1" applyFont="1" applyFill="1" applyBorder="1" applyAlignment="1">
      <alignment horizontal="left" vertical="center" wrapText="1"/>
    </xf>
    <xf numFmtId="165" fontId="2" fillId="3" borderId="42" xfId="0" applyNumberFormat="1" applyFont="1" applyFill="1" applyBorder="1" applyAlignment="1" applyProtection="1">
      <alignment horizontal="center" vertical="center"/>
    </xf>
    <xf numFmtId="0" fontId="2" fillId="3" borderId="104" xfId="0" applyFont="1" applyFill="1" applyBorder="1" applyAlignment="1">
      <alignment horizontal="center" vertical="center" wrapText="1"/>
    </xf>
    <xf numFmtId="167" fontId="68" fillId="3" borderId="23" xfId="0" applyNumberFormat="1" applyFont="1" applyFill="1" applyBorder="1" applyAlignment="1" applyProtection="1">
      <alignment horizontal="center" vertical="center"/>
      <protection hidden="1"/>
    </xf>
    <xf numFmtId="167" fontId="70" fillId="3" borderId="24" xfId="0" applyNumberFormat="1" applyFont="1" applyFill="1" applyBorder="1" applyAlignment="1" applyProtection="1">
      <alignment horizontal="center" vertical="center"/>
      <protection hidden="1"/>
    </xf>
    <xf numFmtId="167" fontId="70" fillId="3" borderId="92" xfId="0" applyNumberFormat="1" applyFont="1" applyFill="1" applyBorder="1" applyAlignment="1" applyProtection="1">
      <alignment horizontal="center" vertical="center"/>
    </xf>
    <xf numFmtId="167" fontId="68" fillId="3" borderId="92" xfId="0" applyNumberFormat="1" applyFont="1" applyFill="1" applyBorder="1" applyAlignment="1" applyProtection="1">
      <alignment horizontal="center" vertical="center"/>
    </xf>
    <xf numFmtId="166" fontId="68" fillId="3" borderId="24" xfId="0" applyNumberFormat="1" applyFont="1" applyFill="1" applyBorder="1" applyAlignment="1" applyProtection="1">
      <alignment horizontal="center" vertical="center"/>
    </xf>
    <xf numFmtId="166" fontId="68" fillId="3" borderId="97" xfId="0" applyNumberFormat="1" applyFont="1" applyFill="1" applyBorder="1" applyAlignment="1">
      <alignment horizontal="center" vertical="center" wrapText="1"/>
    </xf>
    <xf numFmtId="166" fontId="68" fillId="3" borderId="92" xfId="0" applyNumberFormat="1" applyFont="1" applyFill="1" applyBorder="1" applyAlignment="1" applyProtection="1">
      <alignment horizontal="center" vertical="center"/>
    </xf>
    <xf numFmtId="49" fontId="16" fillId="4" borderId="92" xfId="0" applyNumberFormat="1" applyFont="1" applyFill="1" applyBorder="1" applyAlignment="1">
      <alignment horizontal="left" vertical="center" wrapText="1"/>
    </xf>
    <xf numFmtId="166" fontId="68" fillId="3" borderId="70" xfId="0" applyNumberFormat="1" applyFont="1" applyFill="1" applyBorder="1" applyAlignment="1" applyProtection="1">
      <alignment horizontal="center" vertical="center"/>
    </xf>
    <xf numFmtId="167" fontId="68" fillId="3" borderId="98" xfId="0" applyNumberFormat="1" applyFont="1" applyFill="1" applyBorder="1" applyAlignment="1" applyProtection="1">
      <alignment horizontal="center" vertical="center"/>
    </xf>
    <xf numFmtId="167" fontId="70" fillId="3" borderId="98" xfId="0" applyNumberFormat="1" applyFont="1" applyFill="1" applyBorder="1" applyAlignment="1" applyProtection="1">
      <alignment horizontal="center" vertical="center"/>
    </xf>
    <xf numFmtId="167" fontId="68" fillId="3" borderId="102" xfId="0" applyNumberFormat="1" applyFont="1" applyFill="1" applyBorder="1" applyAlignment="1" applyProtection="1">
      <alignment horizontal="center" vertical="center"/>
    </xf>
    <xf numFmtId="2" fontId="2" fillId="0" borderId="5" xfId="0" applyNumberFormat="1" applyFont="1" applyFill="1" applyBorder="1" applyAlignment="1" applyProtection="1">
      <alignment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center" wrapText="1"/>
    </xf>
    <xf numFmtId="164" fontId="2" fillId="0" borderId="1" xfId="0" applyNumberFormat="1" applyFont="1" applyFill="1" applyBorder="1" applyAlignment="1" applyProtection="1">
      <alignment horizontal="left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166" fontId="68" fillId="3" borderId="1" xfId="0" applyNumberFormat="1" applyFont="1" applyFill="1" applyBorder="1" applyAlignment="1" applyProtection="1">
      <alignment horizontal="center" vertical="center"/>
    </xf>
    <xf numFmtId="166" fontId="68" fillId="3" borderId="6" xfId="0" applyNumberFormat="1" applyFont="1" applyFill="1" applyBorder="1" applyAlignment="1" applyProtection="1">
      <alignment horizontal="center" vertical="center"/>
    </xf>
    <xf numFmtId="166" fontId="71" fillId="0" borderId="24" xfId="0" applyNumberFormat="1" applyFont="1" applyFill="1" applyBorder="1" applyAlignment="1" applyProtection="1">
      <alignment horizontal="center" vertical="center"/>
    </xf>
    <xf numFmtId="167" fontId="71" fillId="4" borderId="24" xfId="0" applyNumberFormat="1" applyFont="1" applyFill="1" applyBorder="1" applyAlignment="1" applyProtection="1">
      <alignment horizontal="center" vertical="center"/>
    </xf>
    <xf numFmtId="167" fontId="71" fillId="0" borderId="24" xfId="0" applyNumberFormat="1" applyFont="1" applyFill="1" applyBorder="1" applyAlignment="1" applyProtection="1">
      <alignment horizontal="center" vertical="center"/>
    </xf>
    <xf numFmtId="167" fontId="72" fillId="0" borderId="24" xfId="0" applyNumberFormat="1" applyFont="1" applyFill="1" applyBorder="1" applyAlignment="1" applyProtection="1">
      <alignment horizontal="center" vertical="center"/>
    </xf>
    <xf numFmtId="1" fontId="2" fillId="3" borderId="4" xfId="0" applyNumberFormat="1" applyFont="1" applyFill="1" applyBorder="1" applyAlignment="1" applyProtection="1">
      <alignment horizontal="center" vertical="center"/>
    </xf>
    <xf numFmtId="0" fontId="10" fillId="0" borderId="25" xfId="0" applyFont="1" applyFill="1" applyBorder="1" applyAlignment="1">
      <alignment horizontal="left" vertical="center" wrapText="1"/>
    </xf>
    <xf numFmtId="49" fontId="5" fillId="0" borderId="97" xfId="0" applyNumberFormat="1" applyFont="1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165" fontId="2" fillId="3" borderId="29" xfId="0" applyNumberFormat="1" applyFont="1" applyFill="1" applyBorder="1" applyAlignment="1" applyProtection="1">
      <alignment horizontal="center" vertical="center"/>
    </xf>
    <xf numFmtId="167" fontId="71" fillId="0" borderId="25" xfId="0" applyNumberFormat="1" applyFont="1" applyFill="1" applyBorder="1" applyAlignment="1" applyProtection="1">
      <alignment horizontal="center" vertical="center"/>
    </xf>
    <xf numFmtId="1" fontId="39" fillId="0" borderId="73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44" fillId="0" borderId="5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49" fontId="2" fillId="3" borderId="41" xfId="0" applyNumberFormat="1" applyFont="1" applyFill="1" applyBorder="1" applyAlignment="1">
      <alignment horizontal="center" vertical="center" wrapText="1"/>
    </xf>
    <xf numFmtId="164" fontId="2" fillId="3" borderId="42" xfId="0" applyNumberFormat="1" applyFont="1" applyFill="1" applyBorder="1" applyAlignment="1" applyProtection="1">
      <alignment horizontal="center" vertical="center" wrapText="1"/>
    </xf>
    <xf numFmtId="167" fontId="68" fillId="3" borderId="103" xfId="0" applyNumberFormat="1" applyFont="1" applyFill="1" applyBorder="1" applyAlignment="1" applyProtection="1">
      <alignment horizontal="center" vertical="center"/>
    </xf>
    <xf numFmtId="165" fontId="5" fillId="3" borderId="6" xfId="0" applyNumberFormat="1" applyFont="1" applyFill="1" applyBorder="1" applyAlignment="1" applyProtection="1">
      <alignment horizontal="center" vertical="center"/>
    </xf>
    <xf numFmtId="165" fontId="5" fillId="3" borderId="52" xfId="0" applyNumberFormat="1" applyFont="1" applyFill="1" applyBorder="1" applyAlignment="1" applyProtection="1">
      <alignment horizontal="center" vertical="center"/>
    </xf>
    <xf numFmtId="1" fontId="5" fillId="3" borderId="17" xfId="0" applyNumberFormat="1" applyFont="1" applyFill="1" applyBorder="1" applyAlignment="1">
      <alignment horizontal="center" vertical="center" wrapText="1"/>
    </xf>
    <xf numFmtId="1" fontId="63" fillId="3" borderId="17" xfId="0" applyNumberFormat="1" applyFont="1" applyFill="1" applyBorder="1" applyAlignment="1">
      <alignment horizontal="center" vertical="center" wrapText="1"/>
    </xf>
    <xf numFmtId="1" fontId="5" fillId="3" borderId="18" xfId="0" applyNumberFormat="1" applyFont="1" applyFill="1" applyBorder="1" applyAlignment="1">
      <alignment horizontal="center" vertical="center" wrapText="1"/>
    </xf>
    <xf numFmtId="1" fontId="5" fillId="3" borderId="99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16" fillId="0" borderId="1" xfId="0" applyFont="1" applyFill="1" applyBorder="1" applyAlignment="1">
      <alignment horizontal="center" vertical="center" wrapText="1"/>
    </xf>
    <xf numFmtId="167" fontId="71" fillId="0" borderId="1" xfId="0" applyNumberFormat="1" applyFont="1" applyFill="1" applyBorder="1" applyAlignment="1" applyProtection="1">
      <alignment horizontal="center" vertical="center"/>
    </xf>
    <xf numFmtId="1" fontId="39" fillId="0" borderId="1" xfId="0" applyNumberFormat="1" applyFont="1" applyFill="1" applyBorder="1" applyAlignment="1" applyProtection="1">
      <alignment horizontal="center" vertical="center"/>
    </xf>
    <xf numFmtId="1" fontId="1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1" fontId="63" fillId="3" borderId="18" xfId="0" applyNumberFormat="1" applyFont="1" applyFill="1" applyBorder="1" applyAlignment="1">
      <alignment horizontal="center" vertical="center" wrapText="1"/>
    </xf>
    <xf numFmtId="0" fontId="5" fillId="3" borderId="109" xfId="0" applyNumberFormat="1" applyFont="1" applyFill="1" applyBorder="1" applyAlignment="1">
      <alignment horizontal="center" vertical="center" wrapText="1"/>
    </xf>
    <xf numFmtId="169" fontId="71" fillId="0" borderId="24" xfId="0" applyNumberFormat="1" applyFont="1" applyFill="1" applyBorder="1" applyAlignment="1" applyProtection="1">
      <alignment horizontal="center" vertical="center"/>
    </xf>
    <xf numFmtId="169" fontId="71" fillId="3" borderId="24" xfId="0" applyNumberFormat="1" applyFont="1" applyFill="1" applyBorder="1" applyAlignment="1" applyProtection="1">
      <alignment horizontal="center" vertical="center"/>
    </xf>
    <xf numFmtId="169" fontId="72" fillId="3" borderId="24" xfId="0" applyNumberFormat="1" applyFont="1" applyFill="1" applyBorder="1" applyAlignment="1" applyProtection="1">
      <alignment horizontal="center" vertical="center"/>
    </xf>
    <xf numFmtId="167" fontId="71" fillId="3" borderId="24" xfId="0" applyNumberFormat="1" applyFont="1" applyFill="1" applyBorder="1" applyAlignment="1" applyProtection="1">
      <alignment horizontal="center" vertical="center"/>
    </xf>
    <xf numFmtId="167" fontId="72" fillId="3" borderId="24" xfId="0" applyNumberFormat="1" applyFont="1" applyFill="1" applyBorder="1" applyAlignment="1" applyProtection="1">
      <alignment horizontal="center" vertical="center"/>
    </xf>
    <xf numFmtId="169" fontId="71" fillId="3" borderId="23" xfId="0" applyNumberFormat="1" applyFont="1" applyFill="1" applyBorder="1" applyAlignment="1" applyProtection="1">
      <alignment horizontal="center" vertical="center"/>
    </xf>
    <xf numFmtId="169" fontId="72" fillId="0" borderId="24" xfId="0" applyNumberFormat="1" applyFont="1" applyFill="1" applyBorder="1" applyAlignment="1" applyProtection="1">
      <alignment horizontal="center" vertical="center"/>
    </xf>
    <xf numFmtId="49" fontId="73" fillId="0" borderId="24" xfId="0" applyNumberFormat="1" applyFont="1" applyFill="1" applyBorder="1" applyAlignment="1" applyProtection="1">
      <alignment horizontal="left" vertical="center"/>
    </xf>
    <xf numFmtId="1" fontId="73" fillId="3" borderId="19" xfId="0" applyNumberFormat="1" applyFont="1" applyFill="1" applyBorder="1" applyAlignment="1">
      <alignment horizontal="center" vertical="center"/>
    </xf>
    <xf numFmtId="1" fontId="73" fillId="3" borderId="1" xfId="0" applyNumberFormat="1" applyFont="1" applyFill="1" applyBorder="1" applyAlignment="1">
      <alignment horizontal="center" vertical="center"/>
    </xf>
    <xf numFmtId="1" fontId="73" fillId="3" borderId="35" xfId="0" applyNumberFormat="1" applyFont="1" applyFill="1" applyBorder="1" applyAlignment="1" applyProtection="1">
      <alignment horizontal="center" vertical="center"/>
    </xf>
    <xf numFmtId="170" fontId="71" fillId="3" borderId="19" xfId="0" applyNumberFormat="1" applyFont="1" applyFill="1" applyBorder="1" applyAlignment="1" applyProtection="1">
      <alignment horizontal="center" vertical="center"/>
    </xf>
    <xf numFmtId="1" fontId="73" fillId="3" borderId="33" xfId="0" applyNumberFormat="1" applyFont="1" applyFill="1" applyBorder="1" applyAlignment="1">
      <alignment horizontal="center" vertical="center"/>
    </xf>
    <xf numFmtId="49" fontId="73" fillId="3" borderId="1" xfId="0" applyNumberFormat="1" applyFont="1" applyFill="1" applyBorder="1" applyAlignment="1">
      <alignment horizontal="center" vertical="center"/>
    </xf>
    <xf numFmtId="0" fontId="73" fillId="3" borderId="1" xfId="0" applyNumberFormat="1" applyFont="1" applyFill="1" applyBorder="1" applyAlignment="1">
      <alignment horizontal="center" vertical="center"/>
    </xf>
    <xf numFmtId="1" fontId="71" fillId="3" borderId="21" xfId="0" applyNumberFormat="1" applyFont="1" applyFill="1" applyBorder="1" applyAlignment="1">
      <alignment horizontal="center" vertical="center" wrapText="1"/>
    </xf>
    <xf numFmtId="0" fontId="73" fillId="3" borderId="33" xfId="0" applyFont="1" applyFill="1" applyBorder="1" applyAlignment="1">
      <alignment horizontal="center" vertical="center" wrapText="1"/>
    </xf>
    <xf numFmtId="49" fontId="73" fillId="3" borderId="19" xfId="0" applyNumberFormat="1" applyFont="1" applyFill="1" applyBorder="1" applyAlignment="1" applyProtection="1">
      <alignment horizontal="center" vertical="center"/>
    </xf>
    <xf numFmtId="49" fontId="73" fillId="3" borderId="1" xfId="0" applyNumberFormat="1" applyFont="1" applyFill="1" applyBorder="1" applyAlignment="1" applyProtection="1">
      <alignment horizontal="center" vertical="center"/>
    </xf>
    <xf numFmtId="49" fontId="73" fillId="3" borderId="21" xfId="0" applyNumberFormat="1" applyFont="1" applyFill="1" applyBorder="1" applyAlignment="1" applyProtection="1">
      <alignment horizontal="center" vertical="center"/>
    </xf>
    <xf numFmtId="164" fontId="73" fillId="0" borderId="0" xfId="0" applyNumberFormat="1" applyFont="1" applyFill="1" applyBorder="1" applyAlignment="1" applyProtection="1">
      <alignment vertical="center"/>
    </xf>
    <xf numFmtId="49" fontId="73" fillId="4" borderId="24" xfId="0" applyNumberFormat="1" applyFont="1" applyFill="1" applyBorder="1" applyAlignment="1">
      <alignment vertical="center" wrapText="1"/>
    </xf>
    <xf numFmtId="0" fontId="2" fillId="3" borderId="15" xfId="0" applyFont="1" applyFill="1" applyBorder="1" applyAlignment="1">
      <alignment horizontal="center" vertical="center" wrapText="1"/>
    </xf>
    <xf numFmtId="167" fontId="71" fillId="3" borderId="70" xfId="0" applyNumberFormat="1" applyFont="1" applyFill="1" applyBorder="1" applyAlignment="1" applyProtection="1">
      <alignment horizontal="center" vertical="center"/>
    </xf>
    <xf numFmtId="169" fontId="73" fillId="0" borderId="7" xfId="0" applyNumberFormat="1" applyFont="1" applyFill="1" applyBorder="1" applyAlignment="1">
      <alignment horizontal="center" vertical="center" wrapText="1"/>
    </xf>
    <xf numFmtId="167" fontId="73" fillId="3" borderId="5" xfId="0" applyNumberFormat="1" applyFont="1" applyFill="1" applyBorder="1" applyAlignment="1" applyProtection="1">
      <alignment horizontal="center" vertical="center"/>
    </xf>
    <xf numFmtId="167" fontId="71" fillId="3" borderId="5" xfId="0" applyNumberFormat="1" applyFont="1" applyFill="1" applyBorder="1" applyAlignment="1" applyProtection="1">
      <alignment horizontal="center" vertical="center"/>
    </xf>
    <xf numFmtId="169" fontId="73" fillId="0" borderId="1" xfId="0" applyNumberFormat="1" applyFont="1" applyFill="1" applyBorder="1" applyAlignment="1">
      <alignment horizontal="center" vertical="center" wrapText="1"/>
    </xf>
    <xf numFmtId="0" fontId="73" fillId="3" borderId="1" xfId="0" applyFont="1" applyFill="1" applyBorder="1" applyAlignment="1">
      <alignment horizontal="center" vertical="center" wrapText="1"/>
    </xf>
    <xf numFmtId="0" fontId="71" fillId="3" borderId="1" xfId="0" applyFont="1" applyFill="1" applyBorder="1" applyAlignment="1">
      <alignment horizontal="center" vertical="center" wrapText="1"/>
    </xf>
    <xf numFmtId="0" fontId="74" fillId="3" borderId="1" xfId="0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 applyProtection="1">
      <alignment vertical="center"/>
    </xf>
    <xf numFmtId="164" fontId="2" fillId="4" borderId="2" xfId="0" applyNumberFormat="1" applyFont="1" applyFill="1" applyBorder="1" applyAlignment="1" applyProtection="1">
      <alignment vertical="center"/>
    </xf>
    <xf numFmtId="169" fontId="5" fillId="4" borderId="2" xfId="0" applyNumberFormat="1" applyFont="1" applyFill="1" applyBorder="1" applyAlignment="1" applyProtection="1">
      <alignment horizontal="center" vertical="center"/>
    </xf>
    <xf numFmtId="170" fontId="5" fillId="4" borderId="2" xfId="0" applyNumberFormat="1" applyFont="1" applyFill="1" applyBorder="1" applyAlignment="1" applyProtection="1">
      <alignment horizontal="center" vertical="center"/>
    </xf>
    <xf numFmtId="49" fontId="5" fillId="4" borderId="2" xfId="0" applyNumberFormat="1" applyFont="1" applyFill="1" applyBorder="1" applyAlignment="1" applyProtection="1">
      <alignment horizontal="center" vertical="center"/>
    </xf>
    <xf numFmtId="164" fontId="5" fillId="4" borderId="2" xfId="0" applyNumberFormat="1" applyFont="1" applyFill="1" applyBorder="1" applyAlignment="1" applyProtection="1">
      <alignment horizontal="center" vertical="center"/>
    </xf>
    <xf numFmtId="170" fontId="5" fillId="4" borderId="48" xfId="0" applyNumberFormat="1" applyFont="1" applyFill="1" applyBorder="1" applyAlignment="1">
      <alignment horizontal="center" vertical="center" wrapText="1"/>
    </xf>
    <xf numFmtId="164" fontId="5" fillId="4" borderId="16" xfId="0" applyNumberFormat="1" applyFont="1" applyFill="1" applyBorder="1" applyAlignment="1" applyProtection="1">
      <alignment vertical="center"/>
    </xf>
    <xf numFmtId="49" fontId="5" fillId="4" borderId="16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right" vertical="center"/>
    </xf>
    <xf numFmtId="0" fontId="5" fillId="4" borderId="5" xfId="0" applyFont="1" applyFill="1" applyBorder="1" applyAlignment="1">
      <alignment horizontal="right" vertical="center" wrapText="1"/>
    </xf>
    <xf numFmtId="164" fontId="5" fillId="4" borderId="9" xfId="0" applyNumberFormat="1" applyFont="1" applyFill="1" applyBorder="1" applyAlignment="1" applyProtection="1">
      <alignment vertical="center"/>
    </xf>
    <xf numFmtId="164" fontId="2" fillId="4" borderId="9" xfId="0" applyNumberFormat="1" applyFont="1" applyFill="1" applyBorder="1" applyAlignment="1" applyProtection="1">
      <alignment vertical="center"/>
    </xf>
    <xf numFmtId="169" fontId="5" fillId="4" borderId="1" xfId="0" applyNumberFormat="1" applyFont="1" applyFill="1" applyBorder="1" applyAlignment="1">
      <alignment horizontal="center" vertical="center" wrapText="1"/>
    </xf>
    <xf numFmtId="164" fontId="5" fillId="4" borderId="30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center" vertical="center"/>
    </xf>
    <xf numFmtId="164" fontId="5" fillId="4" borderId="9" xfId="0" applyNumberFormat="1" applyFont="1" applyFill="1" applyBorder="1" applyAlignment="1" applyProtection="1">
      <alignment horizontal="center" vertical="center"/>
    </xf>
    <xf numFmtId="164" fontId="5" fillId="4" borderId="27" xfId="0" applyNumberFormat="1" applyFont="1" applyFill="1" applyBorder="1" applyAlignment="1" applyProtection="1">
      <alignment vertical="center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2" fillId="4" borderId="27" xfId="0" applyNumberFormat="1" applyFont="1" applyFill="1" applyBorder="1" applyAlignment="1" applyProtection="1">
      <alignment horizontal="center" vertical="center"/>
    </xf>
    <xf numFmtId="0" fontId="2" fillId="4" borderId="32" xfId="0" applyFont="1" applyFill="1" applyBorder="1" applyAlignment="1" applyProtection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right" vertical="center"/>
    </xf>
    <xf numFmtId="164" fontId="5" fillId="4" borderId="10" xfId="0" applyNumberFormat="1" applyFont="1" applyFill="1" applyBorder="1" applyAlignment="1" applyProtection="1">
      <alignment vertical="center"/>
    </xf>
    <xf numFmtId="164" fontId="2" fillId="4" borderId="10" xfId="0" applyNumberFormat="1" applyFont="1" applyFill="1" applyBorder="1" applyAlignment="1" applyProtection="1">
      <alignment vertical="center"/>
    </xf>
    <xf numFmtId="169" fontId="5" fillId="4" borderId="10" xfId="0" applyNumberFormat="1" applyFont="1" applyFill="1" applyBorder="1" applyAlignment="1" applyProtection="1">
      <alignment horizontal="center" vertical="center"/>
    </xf>
    <xf numFmtId="170" fontId="5" fillId="4" borderId="10" xfId="0" applyNumberFormat="1" applyFont="1" applyFill="1" applyBorder="1" applyAlignment="1" applyProtection="1">
      <alignment horizontal="center" vertical="center"/>
    </xf>
    <xf numFmtId="164" fontId="5" fillId="4" borderId="10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>
      <alignment horizontal="center" vertical="center" wrapText="1"/>
    </xf>
    <xf numFmtId="164" fontId="5" fillId="4" borderId="63" xfId="0" applyNumberFormat="1" applyFont="1" applyFill="1" applyBorder="1" applyAlignment="1" applyProtection="1">
      <alignment vertical="center"/>
    </xf>
    <xf numFmtId="49" fontId="5" fillId="4" borderId="63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center" vertical="center"/>
    </xf>
    <xf numFmtId="0" fontId="5" fillId="4" borderId="1" xfId="0" applyNumberFormat="1" applyFont="1" applyFill="1" applyBorder="1" applyAlignment="1" applyProtection="1">
      <alignment horizontal="center" vertical="center"/>
    </xf>
    <xf numFmtId="164" fontId="10" fillId="4" borderId="1" xfId="0" applyNumberFormat="1" applyFont="1" applyFill="1" applyBorder="1" applyAlignment="1" applyProtection="1">
      <alignment horizontal="left" vertical="center"/>
    </xf>
    <xf numFmtId="0" fontId="10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 applyProtection="1">
      <alignment horizontal="center" vertical="center"/>
    </xf>
    <xf numFmtId="166" fontId="68" fillId="4" borderId="1" xfId="0" applyNumberFormat="1" applyFont="1" applyFill="1" applyBorder="1" applyAlignment="1" applyProtection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49" fontId="59" fillId="4" borderId="1" xfId="0" applyNumberFormat="1" applyFont="1" applyFill="1" applyBorder="1" applyAlignment="1" applyProtection="1">
      <alignment horizontal="center" vertical="center" wrapText="1"/>
    </xf>
    <xf numFmtId="0" fontId="5" fillId="4" borderId="105" xfId="0" applyFont="1" applyFill="1" applyBorder="1" applyAlignment="1" applyProtection="1">
      <alignment horizontal="center" vertical="center" wrapText="1"/>
      <protection locked="0"/>
    </xf>
    <xf numFmtId="171" fontId="2" fillId="4" borderId="105" xfId="4" applyNumberFormat="1" applyFont="1" applyFill="1" applyBorder="1" applyAlignment="1" applyProtection="1">
      <alignment horizontal="left" vertical="top" wrapText="1"/>
      <protection locked="0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2" fillId="4" borderId="41" xfId="4" applyFont="1" applyFill="1" applyBorder="1" applyAlignment="1" applyProtection="1">
      <alignment horizontal="right" vertical="center"/>
      <protection locked="0"/>
    </xf>
    <xf numFmtId="0" fontId="2" fillId="4" borderId="42" xfId="4" applyFont="1" applyFill="1" applyBorder="1" applyAlignment="1" applyProtection="1">
      <alignment horizontal="right" vertical="center"/>
      <protection locked="0"/>
    </xf>
    <xf numFmtId="166" fontId="68" fillId="4" borderId="85" xfId="4" applyNumberFormat="1" applyFont="1" applyFill="1" applyBorder="1" applyAlignment="1" applyProtection="1">
      <alignment horizontal="center" vertical="center"/>
      <protection locked="0"/>
    </xf>
    <xf numFmtId="172" fontId="5" fillId="4" borderId="18" xfId="0" applyNumberFormat="1" applyFont="1" applyFill="1" applyBorder="1" applyAlignment="1" applyProtection="1">
      <alignment horizontal="center" vertical="center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locked="0"/>
    </xf>
    <xf numFmtId="0" fontId="5" fillId="4" borderId="42" xfId="0" applyFont="1" applyFill="1" applyBorder="1" applyAlignment="1" applyProtection="1">
      <alignment horizontal="center" vertical="center" wrapText="1"/>
      <protection hidden="1"/>
    </xf>
    <xf numFmtId="0" fontId="0" fillId="4" borderId="17" xfId="0" applyFill="1" applyBorder="1" applyAlignment="1">
      <alignment horizontal="center" vertical="center" wrapText="1"/>
    </xf>
    <xf numFmtId="0" fontId="0" fillId="4" borderId="41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10" fillId="4" borderId="40" xfId="0" applyFont="1" applyFill="1" applyBorder="1" applyAlignment="1" applyProtection="1">
      <alignment horizontal="center" vertical="center" wrapText="1"/>
      <protection hidden="1"/>
    </xf>
    <xf numFmtId="0" fontId="10" fillId="4" borderId="30" xfId="0" applyFont="1" applyFill="1" applyBorder="1" applyAlignment="1" applyProtection="1">
      <alignment horizontal="center" vertical="center" wrapText="1"/>
      <protection hidden="1"/>
    </xf>
    <xf numFmtId="165" fontId="12" fillId="4" borderId="30" xfId="0" applyNumberFormat="1" applyFont="1" applyFill="1" applyBorder="1" applyAlignment="1" applyProtection="1">
      <alignment horizontal="center" vertical="center"/>
      <protection hidden="1"/>
    </xf>
    <xf numFmtId="165" fontId="12" fillId="4" borderId="31" xfId="0" applyNumberFormat="1" applyFont="1" applyFill="1" applyBorder="1" applyAlignment="1" applyProtection="1">
      <alignment horizontal="center" vertical="center"/>
      <protection hidden="1"/>
    </xf>
    <xf numFmtId="167" fontId="5" fillId="4" borderId="13" xfId="0" applyNumberFormat="1" applyFont="1" applyFill="1" applyBorder="1" applyAlignment="1" applyProtection="1">
      <alignment horizontal="center" vertical="center"/>
      <protection hidden="1"/>
    </xf>
    <xf numFmtId="165" fontId="5" fillId="4" borderId="36" xfId="0" applyNumberFormat="1" applyFont="1" applyFill="1" applyBorder="1" applyAlignment="1" applyProtection="1">
      <alignment horizontal="center" vertical="center"/>
      <protection hidden="1"/>
    </xf>
    <xf numFmtId="165" fontId="5" fillId="4" borderId="30" xfId="0" applyNumberFormat="1" applyFont="1" applyFill="1" applyBorder="1" applyAlignment="1" applyProtection="1">
      <alignment horizontal="center" vertical="center"/>
      <protection hidden="1"/>
    </xf>
    <xf numFmtId="165" fontId="5" fillId="4" borderId="31" xfId="0" applyNumberFormat="1" applyFon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/>
    </xf>
    <xf numFmtId="0" fontId="0" fillId="4" borderId="11" xfId="0" applyFont="1" applyFill="1" applyBorder="1" applyAlignment="1">
      <alignment horizontal="left" vertical="top"/>
    </xf>
    <xf numFmtId="167" fontId="5" fillId="4" borderId="37" xfId="0" applyNumberFormat="1" applyFont="1" applyFill="1" applyBorder="1" applyAlignment="1" applyProtection="1">
      <alignment horizontal="center" vertical="center"/>
      <protection hidden="1"/>
    </xf>
    <xf numFmtId="0" fontId="10" fillId="4" borderId="36" xfId="0" applyFont="1" applyFill="1" applyBorder="1" applyAlignment="1" applyProtection="1">
      <alignment horizontal="center" vertical="center" wrapText="1"/>
      <protection hidden="1"/>
    </xf>
    <xf numFmtId="0" fontId="10" fillId="4" borderId="31" xfId="0" applyFont="1" applyFill="1" applyBorder="1" applyAlignment="1" applyProtection="1">
      <alignment horizontal="center" vertical="center" wrapText="1"/>
      <protection hidden="1"/>
    </xf>
    <xf numFmtId="1" fontId="10" fillId="4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14" xfId="0" applyFont="1" applyFill="1" applyBorder="1" applyAlignment="1" applyProtection="1">
      <alignment horizontal="center" vertical="center" wrapText="1"/>
      <protection hidden="1"/>
    </xf>
    <xf numFmtId="0" fontId="0" fillId="4" borderId="2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167" fontId="41" fillId="4" borderId="37" xfId="0" applyNumberFormat="1" applyFont="1" applyFill="1" applyBorder="1" applyAlignment="1" applyProtection="1">
      <alignment horizontal="center" vertical="center"/>
      <protection hidden="1"/>
    </xf>
    <xf numFmtId="1" fontId="10" fillId="4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4" xfId="0" applyFont="1" applyFill="1" applyBorder="1" applyAlignment="1" applyProtection="1">
      <alignment horizontal="center" vertical="center" wrapText="1"/>
      <protection hidden="1"/>
    </xf>
    <xf numFmtId="167" fontId="5" fillId="4" borderId="39" xfId="0" applyNumberFormat="1" applyFont="1" applyFill="1" applyBorder="1" applyAlignment="1" applyProtection="1">
      <alignment horizontal="center" vertical="center"/>
      <protection hidden="1"/>
    </xf>
    <xf numFmtId="167" fontId="5" fillId="4" borderId="14" xfId="0" applyNumberFormat="1" applyFont="1" applyFill="1" applyBorder="1" applyAlignment="1" applyProtection="1">
      <alignment horizontal="center" vertical="center"/>
      <protection hidden="1"/>
    </xf>
    <xf numFmtId="0" fontId="12" fillId="4" borderId="4" xfId="0" applyNumberFormat="1" applyFont="1" applyFill="1" applyBorder="1" applyAlignment="1" applyProtection="1">
      <alignment horizontal="center" vertical="center"/>
    </xf>
    <xf numFmtId="49" fontId="12" fillId="4" borderId="6" xfId="0" applyNumberFormat="1" applyFont="1" applyFill="1" applyBorder="1" applyAlignment="1" applyProtection="1">
      <alignment horizontal="center" vertical="center"/>
    </xf>
    <xf numFmtId="0" fontId="12" fillId="4" borderId="6" xfId="0" applyNumberFormat="1" applyFont="1" applyFill="1" applyBorder="1" applyAlignment="1" applyProtection="1">
      <alignment horizontal="center" vertical="center"/>
    </xf>
    <xf numFmtId="0" fontId="12" fillId="4" borderId="52" xfId="0" applyNumberFormat="1" applyFont="1" applyFill="1" applyBorder="1" applyAlignment="1" applyProtection="1">
      <alignment horizontal="center" vertical="center"/>
    </xf>
    <xf numFmtId="0" fontId="12" fillId="4" borderId="42" xfId="0" applyNumberFormat="1" applyFont="1" applyFill="1" applyBorder="1" applyAlignment="1" applyProtection="1">
      <alignment horizontal="center" vertical="center"/>
    </xf>
    <xf numFmtId="0" fontId="12" fillId="4" borderId="2" xfId="0" applyNumberFormat="1" applyFont="1" applyFill="1" applyBorder="1" applyAlignment="1" applyProtection="1">
      <alignment horizontal="center" vertical="center"/>
    </xf>
    <xf numFmtId="0" fontId="12" fillId="4" borderId="11" xfId="0" applyNumberFormat="1" applyFont="1" applyFill="1" applyBorder="1" applyAlignment="1" applyProtection="1">
      <alignment horizontal="center" vertical="center"/>
    </xf>
    <xf numFmtId="166" fontId="5" fillId="4" borderId="13" xfId="0" applyNumberFormat="1" applyFont="1" applyFill="1" applyBorder="1" applyAlignment="1" applyProtection="1">
      <alignment horizontal="center" vertical="center"/>
    </xf>
    <xf numFmtId="1" fontId="5" fillId="4" borderId="37" xfId="0" applyNumberFormat="1" applyFont="1" applyFill="1" applyBorder="1" applyAlignment="1">
      <alignment horizontal="center" vertical="center"/>
    </xf>
    <xf numFmtId="49" fontId="12" fillId="4" borderId="2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 applyProtection="1">
      <alignment horizontal="right" vertical="center"/>
    </xf>
    <xf numFmtId="49" fontId="5" fillId="4" borderId="26" xfId="0" applyNumberFormat="1" applyFont="1" applyFill="1" applyBorder="1" applyAlignment="1" applyProtection="1">
      <alignment horizontal="right" vertical="center"/>
    </xf>
    <xf numFmtId="164" fontId="5" fillId="4" borderId="33" xfId="0" applyNumberFormat="1" applyFont="1" applyFill="1" applyBorder="1" applyAlignment="1" applyProtection="1">
      <alignment vertical="center"/>
    </xf>
    <xf numFmtId="164" fontId="5" fillId="4" borderId="1" xfId="0" applyNumberFormat="1" applyFont="1" applyFill="1" applyBorder="1" applyAlignment="1" applyProtection="1">
      <alignment vertical="center"/>
    </xf>
    <xf numFmtId="164" fontId="2" fillId="4" borderId="21" xfId="0" applyNumberFormat="1" applyFont="1" applyFill="1" applyBorder="1" applyAlignment="1" applyProtection="1">
      <alignment vertical="center"/>
    </xf>
    <xf numFmtId="169" fontId="5" fillId="4" borderId="24" xfId="0" applyNumberFormat="1" applyFont="1" applyFill="1" applyBorder="1" applyAlignment="1" applyProtection="1">
      <alignment horizontal="center" vertical="center"/>
    </xf>
    <xf numFmtId="164" fontId="5" fillId="4" borderId="13" xfId="0" applyNumberFormat="1" applyFont="1" applyFill="1" applyBorder="1" applyAlignment="1" applyProtection="1">
      <alignment horizontal="center" vertical="center"/>
    </xf>
    <xf numFmtId="164" fontId="5" fillId="4" borderId="33" xfId="0" applyNumberFormat="1" applyFont="1" applyFill="1" applyBorder="1" applyAlignment="1" applyProtection="1">
      <alignment horizontal="center" vertical="center"/>
    </xf>
    <xf numFmtId="164" fontId="5" fillId="4" borderId="1" xfId="0" applyNumberFormat="1" applyFont="1" applyFill="1" applyBorder="1" applyAlignment="1" applyProtection="1">
      <alignment horizontal="center" vertical="center"/>
    </xf>
    <xf numFmtId="164" fontId="5" fillId="4" borderId="21" xfId="0" applyNumberFormat="1" applyFont="1" applyFill="1" applyBorder="1" applyAlignment="1" applyProtection="1">
      <alignment horizontal="center" vertical="center"/>
    </xf>
    <xf numFmtId="164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</xf>
    <xf numFmtId="49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NumberFormat="1" applyFont="1" applyFill="1" applyBorder="1" applyAlignment="1" applyProtection="1">
      <alignment horizontal="center" vertical="center" wrapText="1"/>
    </xf>
    <xf numFmtId="49" fontId="5" fillId="4" borderId="2" xfId="0" applyNumberFormat="1" applyFont="1" applyFill="1" applyBorder="1" applyAlignment="1" applyProtection="1">
      <alignment horizontal="right" vertical="center"/>
    </xf>
    <xf numFmtId="49" fontId="5" fillId="4" borderId="11" xfId="0" applyNumberFormat="1" applyFont="1" applyFill="1" applyBorder="1" applyAlignment="1" applyProtection="1">
      <alignment horizontal="right" vertical="center" wrapText="1"/>
    </xf>
    <xf numFmtId="164" fontId="5" fillId="4" borderId="14" xfId="0" applyNumberFormat="1" applyFont="1" applyFill="1" applyBorder="1" applyAlignment="1" applyProtection="1">
      <alignment vertical="center"/>
    </xf>
    <xf numFmtId="164" fontId="2" fillId="4" borderId="11" xfId="0" applyNumberFormat="1" applyFont="1" applyFill="1" applyBorder="1" applyAlignment="1" applyProtection="1">
      <alignment vertical="center"/>
    </xf>
    <xf numFmtId="169" fontId="64" fillId="4" borderId="13" xfId="0" applyNumberFormat="1" applyFont="1" applyFill="1" applyBorder="1" applyAlignment="1" applyProtection="1">
      <alignment horizontal="center" vertical="center"/>
    </xf>
    <xf numFmtId="1" fontId="5" fillId="4" borderId="25" xfId="0" applyNumberFormat="1" applyFont="1" applyFill="1" applyBorder="1" applyAlignment="1">
      <alignment horizontal="center" vertical="center"/>
    </xf>
    <xf numFmtId="169" fontId="44" fillId="4" borderId="14" xfId="0" applyNumberFormat="1" applyFont="1" applyFill="1" applyBorder="1" applyAlignment="1" applyProtection="1">
      <alignment horizontal="center" vertical="center"/>
    </xf>
    <xf numFmtId="169" fontId="44" fillId="4" borderId="2" xfId="0" applyNumberFormat="1" applyFont="1" applyFill="1" applyBorder="1" applyAlignment="1" applyProtection="1">
      <alignment horizontal="center" vertical="center"/>
    </xf>
    <xf numFmtId="169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 wrapText="1"/>
    </xf>
    <xf numFmtId="49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NumberFormat="1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>
      <alignment horizontal="right" vertical="center" wrapText="1"/>
    </xf>
    <xf numFmtId="1" fontId="5" fillId="4" borderId="13" xfId="0" applyNumberFormat="1" applyFont="1" applyFill="1" applyBorder="1" applyAlignment="1">
      <alignment horizontal="center" vertical="center"/>
    </xf>
    <xf numFmtId="164" fontId="44" fillId="4" borderId="14" xfId="0" applyNumberFormat="1" applyFont="1" applyFill="1" applyBorder="1" applyAlignment="1" applyProtection="1">
      <alignment horizontal="center" vertical="center"/>
    </xf>
    <xf numFmtId="49" fontId="44" fillId="4" borderId="2" xfId="0" applyNumberFormat="1" applyFont="1" applyFill="1" applyBorder="1" applyAlignment="1" applyProtection="1">
      <alignment horizontal="center" vertical="center"/>
    </xf>
    <xf numFmtId="164" fontId="44" fillId="4" borderId="2" xfId="0" applyNumberFormat="1" applyFont="1" applyFill="1" applyBorder="1" applyAlignment="1" applyProtection="1">
      <alignment horizontal="center" vertical="center"/>
    </xf>
    <xf numFmtId="164" fontId="44" fillId="4" borderId="11" xfId="0" applyNumberFormat="1" applyFont="1" applyFill="1" applyBorder="1" applyAlignment="1" applyProtection="1">
      <alignment horizontal="center" vertical="center"/>
    </xf>
    <xf numFmtId="1" fontId="5" fillId="4" borderId="103" xfId="0" applyNumberFormat="1" applyFont="1" applyFill="1" applyBorder="1" applyAlignment="1">
      <alignment horizontal="center" vertical="center"/>
    </xf>
    <xf numFmtId="170" fontId="44" fillId="4" borderId="14" xfId="0" applyNumberFormat="1" applyFont="1" applyFill="1" applyBorder="1" applyAlignment="1" applyProtection="1">
      <alignment horizontal="center" vertical="center"/>
    </xf>
    <xf numFmtId="170" fontId="44" fillId="4" borderId="2" xfId="0" applyNumberFormat="1" applyFont="1" applyFill="1" applyBorder="1" applyAlignment="1" applyProtection="1">
      <alignment horizontal="center" vertical="center"/>
    </xf>
    <xf numFmtId="170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 wrapText="1"/>
    </xf>
    <xf numFmtId="0" fontId="2" fillId="4" borderId="1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left" vertical="center"/>
    </xf>
    <xf numFmtId="0" fontId="12" fillId="3" borderId="30" xfId="0" applyNumberFormat="1" applyFont="1" applyFill="1" applyBorder="1" applyAlignment="1" applyProtection="1">
      <alignment horizontal="center" vertical="center"/>
    </xf>
    <xf numFmtId="166" fontId="5" fillId="3" borderId="30" xfId="0" applyNumberFormat="1" applyFont="1" applyFill="1" applyBorder="1" applyAlignment="1" applyProtection="1">
      <alignment horizontal="center" vertical="center"/>
    </xf>
    <xf numFmtId="49" fontId="12" fillId="3" borderId="30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 applyProtection="1">
      <alignment horizontal="right" vertical="center"/>
    </xf>
    <xf numFmtId="164" fontId="5" fillId="3" borderId="7" xfId="0" applyNumberFormat="1" applyFont="1" applyFill="1" applyBorder="1" applyAlignment="1" applyProtection="1">
      <alignment vertical="center"/>
    </xf>
    <xf numFmtId="164" fontId="2" fillId="3" borderId="7" xfId="0" applyNumberFormat="1" applyFont="1" applyFill="1" applyBorder="1" applyAlignment="1" applyProtection="1">
      <alignment vertical="center"/>
    </xf>
    <xf numFmtId="169" fontId="5" fillId="3" borderId="7" xfId="0" applyNumberFormat="1" applyFont="1" applyFill="1" applyBorder="1" applyAlignment="1" applyProtection="1">
      <alignment horizontal="center" vertical="center"/>
    </xf>
    <xf numFmtId="164" fontId="5" fillId="3" borderId="7" xfId="0" applyNumberFormat="1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7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right" vertical="center"/>
    </xf>
    <xf numFmtId="0" fontId="12" fillId="3" borderId="1" xfId="0" applyNumberFormat="1" applyFont="1" applyFill="1" applyBorder="1" applyAlignment="1" applyProtection="1">
      <alignment horizontal="center" vertical="center"/>
    </xf>
    <xf numFmtId="49" fontId="12" fillId="3" borderId="1" xfId="0" applyNumberFormat="1" applyFont="1" applyFill="1" applyBorder="1" applyAlignment="1" applyProtection="1">
      <alignment horizontal="center" vertical="center"/>
    </xf>
    <xf numFmtId="166" fontId="71" fillId="2" borderId="23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4" applyNumberFormat="1" applyFont="1" applyFill="1" applyBorder="1" applyAlignment="1" applyProtection="1">
      <alignment horizontal="center" vertical="center"/>
      <protection locked="0"/>
    </xf>
    <xf numFmtId="166" fontId="72" fillId="0" borderId="24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0" applyNumberFormat="1" applyFont="1" applyFill="1" applyBorder="1" applyAlignment="1" applyProtection="1">
      <alignment horizontal="center" vertical="center"/>
      <protection locked="0"/>
    </xf>
    <xf numFmtId="166" fontId="72" fillId="0" borderId="24" xfId="0" applyNumberFormat="1" applyFont="1" applyFill="1" applyBorder="1" applyAlignment="1" applyProtection="1">
      <alignment horizontal="center" vertical="center"/>
      <protection locked="0"/>
    </xf>
    <xf numFmtId="173" fontId="71" fillId="0" borderId="24" xfId="0" applyNumberFormat="1" applyFont="1" applyFill="1" applyBorder="1" applyAlignment="1" applyProtection="1">
      <alignment horizontal="center" vertical="center"/>
      <protection locked="0"/>
    </xf>
    <xf numFmtId="173" fontId="72" fillId="0" borderId="24" xfId="0" applyNumberFormat="1" applyFont="1" applyFill="1" applyBorder="1" applyAlignment="1" applyProtection="1">
      <alignment horizontal="center" vertical="center"/>
      <protection locked="0"/>
    </xf>
    <xf numFmtId="166" fontId="71" fillId="0" borderId="25" xfId="4" applyNumberFormat="1" applyFont="1" applyFill="1" applyBorder="1" applyAlignment="1" applyProtection="1">
      <alignment horizontal="center" vertical="center"/>
      <protection locked="0"/>
    </xf>
    <xf numFmtId="166" fontId="71" fillId="0" borderId="22" xfId="4" applyNumberFormat="1" applyFont="1" applyFill="1" applyBorder="1" applyAlignment="1" applyProtection="1">
      <alignment horizontal="center" vertical="center"/>
      <protection locked="0"/>
    </xf>
    <xf numFmtId="166" fontId="72" fillId="0" borderId="22" xfId="4" applyNumberFormat="1" applyFont="1" applyFill="1" applyBorder="1" applyAlignment="1" applyProtection="1">
      <alignment horizontal="center" vertical="center"/>
      <protection locked="0"/>
    </xf>
    <xf numFmtId="166" fontId="71" fillId="0" borderId="59" xfId="4" applyNumberFormat="1" applyFont="1" applyFill="1" applyBorder="1" applyAlignment="1" applyProtection="1">
      <alignment horizontal="center" vertical="center"/>
      <protection locked="0"/>
    </xf>
    <xf numFmtId="166" fontId="71" fillId="4" borderId="24" xfId="4" applyNumberFormat="1" applyFont="1" applyFill="1" applyBorder="1" applyAlignment="1" applyProtection="1">
      <alignment horizontal="center" vertical="center"/>
      <protection locked="0"/>
    </xf>
    <xf numFmtId="166" fontId="72" fillId="4" borderId="24" xfId="4" applyNumberFormat="1" applyFont="1" applyFill="1" applyBorder="1" applyAlignment="1" applyProtection="1">
      <alignment horizontal="center" vertical="center"/>
      <protection locked="0"/>
    </xf>
    <xf numFmtId="166" fontId="73" fillId="4" borderId="24" xfId="4" applyNumberFormat="1" applyFont="1" applyFill="1" applyBorder="1" applyAlignment="1" applyProtection="1">
      <alignment horizontal="center" vertical="center"/>
      <protection locked="0"/>
    </xf>
    <xf numFmtId="1" fontId="39" fillId="0" borderId="1" xfId="0" applyNumberFormat="1" applyFont="1" applyFill="1" applyBorder="1" applyAlignment="1">
      <alignment horizontal="center" vertical="center" wrapText="1"/>
    </xf>
    <xf numFmtId="49" fontId="71" fillId="3" borderId="36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 applyProtection="1">
      <alignment vertical="center"/>
    </xf>
    <xf numFmtId="164" fontId="2" fillId="2" borderId="1" xfId="0" applyNumberFormat="1" applyFont="1" applyFill="1" applyBorder="1" applyAlignment="1" applyProtection="1">
      <alignment vertical="center"/>
    </xf>
    <xf numFmtId="164" fontId="5" fillId="2" borderId="1" xfId="0" applyNumberFormat="1" applyFont="1" applyFill="1" applyBorder="1" applyAlignment="1" applyProtection="1">
      <alignment vertical="center"/>
    </xf>
    <xf numFmtId="2" fontId="73" fillId="0" borderId="0" xfId="0" applyNumberFormat="1" applyFont="1" applyFill="1" applyBorder="1" applyAlignment="1" applyProtection="1">
      <alignment vertical="center"/>
    </xf>
    <xf numFmtId="49" fontId="71" fillId="4" borderId="63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169" fontId="5" fillId="0" borderId="1" xfId="0" applyNumberFormat="1" applyFont="1" applyFill="1" applyBorder="1" applyAlignment="1" applyProtection="1">
      <alignment vertical="center"/>
    </xf>
    <xf numFmtId="169" fontId="2" fillId="3" borderId="0" xfId="0" applyNumberFormat="1" applyFont="1" applyFill="1" applyBorder="1" applyAlignment="1" applyProtection="1">
      <alignment vertical="center"/>
    </xf>
    <xf numFmtId="0" fontId="5" fillId="3" borderId="7" xfId="0" applyNumberFormat="1" applyFont="1" applyFill="1" applyBorder="1" applyAlignment="1" applyProtection="1">
      <alignment horizontal="center" vertical="center"/>
    </xf>
    <xf numFmtId="0" fontId="5" fillId="3" borderId="9" xfId="0" applyNumberFormat="1" applyFont="1" applyFill="1" applyBorder="1" applyAlignment="1" applyProtection="1">
      <alignment horizontal="center" vertical="center"/>
    </xf>
    <xf numFmtId="0" fontId="5" fillId="3" borderId="21" xfId="0" applyNumberFormat="1" applyFont="1" applyFill="1" applyBorder="1" applyAlignment="1" applyProtection="1">
      <alignment horizontal="center" vertical="center"/>
    </xf>
    <xf numFmtId="165" fontId="2" fillId="3" borderId="17" xfId="0" applyNumberFormat="1" applyFont="1" applyFill="1" applyBorder="1" applyAlignment="1" applyProtection="1">
      <alignment horizontal="center" vertical="center"/>
    </xf>
    <xf numFmtId="165" fontId="2" fillId="3" borderId="18" xfId="0" applyNumberFormat="1" applyFont="1" applyFill="1" applyBorder="1" applyAlignment="1" applyProtection="1">
      <alignment horizontal="center" vertical="center"/>
    </xf>
    <xf numFmtId="165" fontId="2" fillId="3" borderId="16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 wrapText="1"/>
    </xf>
    <xf numFmtId="49" fontId="2" fillId="3" borderId="70" xfId="0" applyNumberFormat="1" applyFont="1" applyFill="1" applyBorder="1" applyAlignment="1" applyProtection="1">
      <alignment horizontal="left" vertical="center"/>
    </xf>
    <xf numFmtId="49" fontId="10" fillId="3" borderId="80" xfId="0" applyNumberFormat="1" applyFont="1" applyFill="1" applyBorder="1" applyAlignment="1">
      <alignment vertical="center" wrapText="1"/>
    </xf>
    <xf numFmtId="0" fontId="10" fillId="3" borderId="8" xfId="0" applyFont="1" applyFill="1" applyBorder="1" applyAlignment="1">
      <alignment horizontal="center" vertical="center" wrapText="1"/>
    </xf>
    <xf numFmtId="168" fontId="2" fillId="3" borderId="12" xfId="0" applyNumberFormat="1" applyFont="1" applyFill="1" applyBorder="1" applyAlignment="1" applyProtection="1">
      <alignment horizontal="center" vertical="center" wrapText="1"/>
    </xf>
    <xf numFmtId="1" fontId="10" fillId="3" borderId="8" xfId="0" applyNumberFormat="1" applyFont="1" applyFill="1" applyBorder="1" applyAlignment="1">
      <alignment horizontal="center" vertical="center" wrapText="1"/>
    </xf>
    <xf numFmtId="172" fontId="2" fillId="3" borderId="71" xfId="2" applyNumberFormat="1" applyFont="1" applyFill="1" applyBorder="1" applyAlignment="1" applyProtection="1">
      <alignment horizontal="center" vertical="center"/>
    </xf>
    <xf numFmtId="49" fontId="2" fillId="3" borderId="81" xfId="2" applyNumberFormat="1" applyFont="1" applyFill="1" applyBorder="1" applyAlignment="1" applyProtection="1">
      <alignment horizontal="center" vertical="center"/>
    </xf>
    <xf numFmtId="172" fontId="2" fillId="3" borderId="76" xfId="2" applyNumberFormat="1" applyFont="1" applyFill="1" applyBorder="1" applyAlignment="1" applyProtection="1">
      <alignment horizontal="center" vertical="center"/>
    </xf>
    <xf numFmtId="49" fontId="2" fillId="3" borderId="72" xfId="2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 applyProtection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1" fontId="10" fillId="3" borderId="19" xfId="0" applyNumberFormat="1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>
      <alignment vertical="center" wrapText="1"/>
    </xf>
    <xf numFmtId="0" fontId="10" fillId="3" borderId="19" xfId="0" applyFont="1" applyFill="1" applyBorder="1" applyAlignment="1">
      <alignment horizontal="center" vertical="center" wrapText="1"/>
    </xf>
    <xf numFmtId="1" fontId="10" fillId="3" borderId="20" xfId="0" applyNumberFormat="1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left" vertical="center" wrapText="1"/>
    </xf>
    <xf numFmtId="0" fontId="10" fillId="3" borderId="25" xfId="0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 applyProtection="1">
      <alignment horizontal="left" vertical="center"/>
    </xf>
    <xf numFmtId="49" fontId="2" fillId="3" borderId="23" xfId="0" applyNumberFormat="1" applyFont="1" applyFill="1" applyBorder="1" applyAlignment="1" applyProtection="1">
      <alignment horizontal="left" vertical="center"/>
    </xf>
    <xf numFmtId="0" fontId="2" fillId="3" borderId="24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 applyProtection="1">
      <alignment vertical="center"/>
    </xf>
    <xf numFmtId="0" fontId="46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 applyProtection="1">
      <alignment horizontal="center" vertical="center" wrapText="1"/>
    </xf>
    <xf numFmtId="166" fontId="43" fillId="3" borderId="0" xfId="0" applyNumberFormat="1" applyFont="1" applyFill="1" applyBorder="1" applyAlignment="1">
      <alignment horizontal="center" wrapText="1"/>
    </xf>
    <xf numFmtId="0" fontId="46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>
      <alignment horizontal="center" wrapText="1"/>
    </xf>
    <xf numFmtId="0" fontId="46" fillId="3" borderId="0" xfId="4" applyFont="1" applyFill="1" applyBorder="1" applyAlignment="1" applyProtection="1">
      <alignment horizontal="left" wrapText="1"/>
      <protection locked="0"/>
    </xf>
    <xf numFmtId="0" fontId="2" fillId="3" borderId="0" xfId="0" applyNumberFormat="1" applyFont="1" applyFill="1" applyBorder="1" applyAlignment="1" applyProtection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>
      <alignment horizontal="left" vertical="center" wrapText="1"/>
    </xf>
    <xf numFmtId="49" fontId="2" fillId="3" borderId="63" xfId="0" applyNumberFormat="1" applyFont="1" applyFill="1" applyBorder="1" applyAlignment="1" applyProtection="1">
      <alignment horizontal="center" vertical="center"/>
    </xf>
    <xf numFmtId="0" fontId="5" fillId="3" borderId="26" xfId="0" applyNumberFormat="1" applyFont="1" applyFill="1" applyBorder="1" applyAlignment="1" applyProtection="1">
      <alignment horizontal="center" vertical="center"/>
    </xf>
    <xf numFmtId="0" fontId="0" fillId="3" borderId="0" xfId="0" applyFont="1" applyFill="1" applyAlignment="1">
      <alignment horizontal="left" vertical="center"/>
    </xf>
    <xf numFmtId="164" fontId="5" fillId="4" borderId="0" xfId="0" applyNumberFormat="1" applyFont="1" applyFill="1" applyBorder="1" applyAlignment="1" applyProtection="1">
      <alignment vertical="center"/>
    </xf>
    <xf numFmtId="2" fontId="48" fillId="0" borderId="1" xfId="0" applyNumberFormat="1" applyFont="1" applyFill="1" applyBorder="1" applyAlignment="1" applyProtection="1">
      <alignment vertical="center"/>
    </xf>
    <xf numFmtId="0" fontId="2" fillId="3" borderId="33" xfId="0" applyNumberFormat="1" applyFont="1" applyFill="1" applyBorder="1" applyAlignment="1" applyProtection="1">
      <alignment horizontal="center" vertical="center"/>
    </xf>
    <xf numFmtId="165" fontId="2" fillId="3" borderId="2" xfId="0" applyNumberFormat="1" applyFont="1" applyFill="1" applyBorder="1" applyAlignment="1" applyProtection="1">
      <alignment vertical="center"/>
    </xf>
    <xf numFmtId="164" fontId="2" fillId="3" borderId="17" xfId="0" applyNumberFormat="1" applyFont="1" applyFill="1" applyBorder="1" applyAlignment="1" applyProtection="1">
      <alignment horizontal="center" vertical="center"/>
    </xf>
    <xf numFmtId="165" fontId="2" fillId="3" borderId="11" xfId="0" applyNumberFormat="1" applyFont="1" applyFill="1" applyBorder="1" applyAlignment="1" applyProtection="1">
      <alignment vertical="center"/>
    </xf>
    <xf numFmtId="49" fontId="2" fillId="3" borderId="84" xfId="0" applyNumberFormat="1" applyFont="1" applyFill="1" applyBorder="1" applyAlignment="1" applyProtection="1">
      <alignment horizontal="left" vertical="center"/>
    </xf>
    <xf numFmtId="0" fontId="2" fillId="3" borderId="21" xfId="0" applyFont="1" applyFill="1" applyBorder="1" applyAlignment="1">
      <alignment horizontal="center" vertical="center" wrapText="1"/>
    </xf>
    <xf numFmtId="49" fontId="5" fillId="3" borderId="83" xfId="2" applyNumberFormat="1" applyFont="1" applyFill="1" applyBorder="1" applyAlignment="1">
      <alignment horizontal="right" vertical="center" wrapText="1"/>
    </xf>
    <xf numFmtId="49" fontId="5" fillId="3" borderId="97" xfId="0" applyNumberFormat="1" applyFont="1" applyFill="1" applyBorder="1" applyAlignment="1">
      <alignment horizontal="right" vertical="center" wrapText="1"/>
    </xf>
    <xf numFmtId="1" fontId="2" fillId="3" borderId="33" xfId="0" applyNumberFormat="1" applyFont="1" applyFill="1" applyBorder="1" applyAlignment="1">
      <alignment horizontal="center" vertical="center" wrapText="1"/>
    </xf>
    <xf numFmtId="49" fontId="2" fillId="3" borderId="73" xfId="0" applyNumberFormat="1" applyFont="1" applyFill="1" applyBorder="1" applyAlignment="1">
      <alignment horizontal="center" vertical="center" wrapText="1"/>
    </xf>
    <xf numFmtId="49" fontId="5" fillId="3" borderId="25" xfId="0" applyNumberFormat="1" applyFont="1" applyFill="1" applyBorder="1" applyAlignment="1">
      <alignment horizontal="right" vertical="center" wrapText="1"/>
    </xf>
    <xf numFmtId="49" fontId="2" fillId="3" borderId="24" xfId="0" applyNumberFormat="1" applyFont="1" applyFill="1" applyBorder="1" applyAlignment="1">
      <alignment horizontal="right" vertical="center" wrapText="1"/>
    </xf>
    <xf numFmtId="0" fontId="2" fillId="3" borderId="73" xfId="0" applyFont="1" applyFill="1" applyBorder="1" applyAlignment="1">
      <alignment horizontal="center" vertical="center" wrapText="1"/>
    </xf>
    <xf numFmtId="165" fontId="2" fillId="3" borderId="109" xfId="0" applyNumberFormat="1" applyFont="1" applyFill="1" applyBorder="1" applyAlignment="1" applyProtection="1">
      <alignment horizontal="center" vertical="center"/>
    </xf>
    <xf numFmtId="165" fontId="2" fillId="3" borderId="35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 applyProtection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/>
    </xf>
    <xf numFmtId="0" fontId="10" fillId="3" borderId="99" xfId="0" applyFont="1" applyFill="1" applyBorder="1" applyAlignment="1" applyProtection="1">
      <alignment horizontal="left" vertical="center"/>
    </xf>
    <xf numFmtId="0" fontId="5" fillId="3" borderId="46" xfId="0" applyNumberFormat="1" applyFont="1" applyFill="1" applyBorder="1" applyAlignment="1" applyProtection="1">
      <alignment horizontal="center" vertical="center"/>
    </xf>
    <xf numFmtId="0" fontId="5" fillId="3" borderId="12" xfId="0" applyNumberFormat="1" applyFont="1" applyFill="1" applyBorder="1" applyAlignment="1" applyProtection="1">
      <alignment horizontal="center" vertical="center"/>
    </xf>
    <xf numFmtId="0" fontId="12" fillId="3" borderId="21" xfId="0" applyNumberFormat="1" applyFont="1" applyFill="1" applyBorder="1" applyAlignment="1" applyProtection="1">
      <alignment horizontal="center" vertical="center"/>
    </xf>
    <xf numFmtId="0" fontId="2" fillId="3" borderId="4" xfId="0" applyNumberFormat="1" applyFont="1" applyFill="1" applyBorder="1" applyAlignment="1" applyProtection="1">
      <alignment horizontal="center" vertical="center"/>
    </xf>
    <xf numFmtId="0" fontId="2" fillId="3" borderId="6" xfId="0" applyNumberFormat="1" applyFont="1" applyFill="1" applyBorder="1" applyAlignment="1" applyProtection="1">
      <alignment horizontal="center" vertical="center"/>
    </xf>
    <xf numFmtId="0" fontId="5" fillId="3" borderId="7" xfId="0" applyNumberFormat="1" applyFont="1" applyFill="1" applyBorder="1" applyAlignment="1" applyProtection="1">
      <alignment horizontal="right" vertical="center"/>
    </xf>
    <xf numFmtId="0" fontId="12" fillId="3" borderId="7" xfId="0" applyNumberFormat="1" applyFont="1" applyFill="1" applyBorder="1" applyAlignment="1" applyProtection="1">
      <alignment horizontal="center" vertical="center"/>
    </xf>
    <xf numFmtId="0" fontId="12" fillId="3" borderId="16" xfId="0" applyNumberFormat="1" applyFont="1" applyFill="1" applyBorder="1" applyAlignment="1" applyProtection="1">
      <alignment horizontal="center" vertical="center"/>
    </xf>
    <xf numFmtId="166" fontId="5" fillId="3" borderId="7" xfId="0" applyNumberFormat="1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 shrinkToFit="1"/>
    </xf>
    <xf numFmtId="0" fontId="4" fillId="0" borderId="0" xfId="0" applyFont="1" applyAlignment="1"/>
    <xf numFmtId="0" fontId="0" fillId="0" borderId="0" xfId="0" applyAlignment="1"/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 applyProtection="1">
      <alignment horizontal="center" vertical="center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15" xfId="0" applyNumberFormat="1" applyFont="1" applyFill="1" applyBorder="1" applyAlignment="1" applyProtection="1">
      <alignment horizontal="center" vertical="center"/>
    </xf>
    <xf numFmtId="0" fontId="5" fillId="3" borderId="32" xfId="0" applyNumberFormat="1" applyFont="1" applyFill="1" applyBorder="1" applyAlignment="1" applyProtection="1">
      <alignment horizontal="center"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vertical="center"/>
    </xf>
    <xf numFmtId="49" fontId="2" fillId="3" borderId="19" xfId="0" applyNumberFormat="1" applyFont="1" applyFill="1" applyBorder="1" applyAlignment="1" applyProtection="1">
      <alignment horizontal="center" vertical="center"/>
      <protection hidden="1"/>
    </xf>
    <xf numFmtId="2" fontId="2" fillId="0" borderId="33" xfId="0" applyNumberFormat="1" applyFont="1" applyFill="1" applyBorder="1" applyAlignment="1" applyProtection="1">
      <alignment vertical="center"/>
    </xf>
    <xf numFmtId="164" fontId="2" fillId="0" borderId="33" xfId="0" applyNumberFormat="1" applyFont="1" applyFill="1" applyBorder="1" applyAlignment="1" applyProtection="1">
      <alignment vertical="center"/>
    </xf>
    <xf numFmtId="2" fontId="2" fillId="0" borderId="46" xfId="0" applyNumberFormat="1" applyFont="1" applyFill="1" applyBorder="1" applyAlignment="1" applyProtection="1">
      <alignment vertical="center"/>
    </xf>
    <xf numFmtId="2" fontId="5" fillId="0" borderId="33" xfId="0" applyNumberFormat="1" applyFont="1" applyFill="1" applyBorder="1" applyAlignment="1" applyProtection="1">
      <alignment vertical="center"/>
    </xf>
    <xf numFmtId="2" fontId="2" fillId="2" borderId="33" xfId="0" applyNumberFormat="1" applyFont="1" applyFill="1" applyBorder="1" applyAlignment="1" applyProtection="1">
      <alignment vertical="center"/>
    </xf>
    <xf numFmtId="164" fontId="6" fillId="0" borderId="107" xfId="0" applyNumberFormat="1" applyFont="1" applyFill="1" applyBorder="1" applyAlignment="1" applyProtection="1">
      <alignment vertical="center"/>
    </xf>
    <xf numFmtId="164" fontId="6" fillId="0" borderId="108" xfId="0" applyNumberFormat="1" applyFont="1" applyFill="1" applyBorder="1" applyAlignment="1" applyProtection="1">
      <alignment vertical="center"/>
    </xf>
    <xf numFmtId="164" fontId="2" fillId="0" borderId="102" xfId="0" applyNumberFormat="1" applyFont="1" applyFill="1" applyBorder="1" applyAlignment="1" applyProtection="1">
      <alignment vertical="center"/>
    </xf>
    <xf numFmtId="164" fontId="2" fillId="4" borderId="102" xfId="0" applyNumberFormat="1" applyFont="1" applyFill="1" applyBorder="1" applyAlignment="1" applyProtection="1">
      <alignment vertical="center"/>
    </xf>
    <xf numFmtId="164" fontId="2" fillId="2" borderId="102" xfId="0" applyNumberFormat="1" applyFont="1" applyFill="1" applyBorder="1" applyAlignment="1" applyProtection="1">
      <alignment vertical="center"/>
    </xf>
    <xf numFmtId="2" fontId="2" fillId="0" borderId="21" xfId="0" applyNumberFormat="1" applyFont="1" applyFill="1" applyBorder="1" applyAlignment="1" applyProtection="1">
      <alignment vertical="center"/>
    </xf>
    <xf numFmtId="164" fontId="2" fillId="0" borderId="21" xfId="0" applyNumberFormat="1" applyFont="1" applyFill="1" applyBorder="1" applyAlignment="1" applyProtection="1">
      <alignment vertical="center"/>
    </xf>
    <xf numFmtId="164" fontId="67" fillId="0" borderId="102" xfId="0" applyNumberFormat="1" applyFont="1" applyFill="1" applyBorder="1" applyAlignment="1" applyProtection="1">
      <alignment vertical="center"/>
    </xf>
    <xf numFmtId="2" fontId="2" fillId="0" borderId="12" xfId="0" applyNumberFormat="1" applyFont="1" applyFill="1" applyBorder="1" applyAlignment="1" applyProtection="1">
      <alignment vertical="center"/>
    </xf>
    <xf numFmtId="2" fontId="5" fillId="0" borderId="21" xfId="0" applyNumberFormat="1" applyFont="1" applyFill="1" applyBorder="1" applyAlignment="1" applyProtection="1">
      <alignment vertical="center"/>
    </xf>
    <xf numFmtId="2" fontId="2" fillId="2" borderId="21" xfId="0" applyNumberFormat="1" applyFont="1" applyFill="1" applyBorder="1" applyAlignment="1" applyProtection="1">
      <alignment vertical="center"/>
    </xf>
    <xf numFmtId="2" fontId="67" fillId="0" borderId="102" xfId="0" applyNumberFormat="1" applyFont="1" applyFill="1" applyBorder="1" applyAlignment="1" applyProtection="1">
      <alignment vertical="center"/>
    </xf>
    <xf numFmtId="164" fontId="2" fillId="3" borderId="102" xfId="0" applyNumberFormat="1" applyFont="1" applyFill="1" applyBorder="1" applyAlignment="1" applyProtection="1">
      <alignment vertical="center"/>
    </xf>
    <xf numFmtId="164" fontId="5" fillId="0" borderId="102" xfId="0" applyNumberFormat="1" applyFont="1" applyFill="1" applyBorder="1" applyAlignment="1" applyProtection="1">
      <alignment vertical="center"/>
    </xf>
    <xf numFmtId="0" fontId="5" fillId="3" borderId="19" xfId="0" applyNumberFormat="1" applyFont="1" applyFill="1" applyBorder="1" applyAlignment="1" applyProtection="1">
      <alignment horizontal="right" vertical="center"/>
    </xf>
    <xf numFmtId="164" fontId="2" fillId="0" borderId="106" xfId="0" applyNumberFormat="1" applyFont="1" applyFill="1" applyBorder="1" applyAlignment="1" applyProtection="1">
      <alignment vertical="center"/>
    </xf>
    <xf numFmtId="164" fontId="2" fillId="0" borderId="99" xfId="0" applyNumberFormat="1" applyFont="1" applyFill="1" applyBorder="1" applyAlignment="1" applyProtection="1">
      <alignment vertical="center"/>
    </xf>
    <xf numFmtId="166" fontId="5" fillId="3" borderId="22" xfId="0" applyNumberFormat="1" applyFont="1" applyFill="1" applyBorder="1" applyAlignment="1" applyProtection="1">
      <alignment horizontal="center" vertical="center"/>
    </xf>
    <xf numFmtId="165" fontId="5" fillId="3" borderId="11" xfId="0" applyNumberFormat="1" applyFont="1" applyFill="1" applyBorder="1" applyAlignment="1" applyProtection="1">
      <alignment horizontal="center" vertical="center"/>
    </xf>
    <xf numFmtId="164" fontId="2" fillId="3" borderId="35" xfId="0" applyNumberFormat="1" applyFont="1" applyFill="1" applyBorder="1" applyAlignment="1" applyProtection="1">
      <alignment vertical="center"/>
    </xf>
    <xf numFmtId="164" fontId="2" fillId="3" borderId="33" xfId="0" applyNumberFormat="1" applyFont="1" applyFill="1" applyBorder="1" applyAlignment="1" applyProtection="1">
      <alignment vertical="center"/>
    </xf>
    <xf numFmtId="0" fontId="12" fillId="3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29" xfId="0" applyNumberFormat="1" applyFont="1" applyFill="1" applyBorder="1" applyAlignment="1" applyProtection="1">
      <alignment horizontal="center" vertical="center" wrapText="1"/>
    </xf>
    <xf numFmtId="0" fontId="2" fillId="3" borderId="25" xfId="0" applyNumberFormat="1" applyFont="1" applyFill="1" applyBorder="1" applyAlignment="1" applyProtection="1">
      <alignment horizontal="left" vertical="center"/>
    </xf>
    <xf numFmtId="0" fontId="2" fillId="3" borderId="24" xfId="0" applyNumberFormat="1" applyFont="1" applyFill="1" applyBorder="1" applyAlignment="1" applyProtection="1">
      <alignment horizontal="left" vertical="center"/>
    </xf>
    <xf numFmtId="49" fontId="5" fillId="3" borderId="8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 applyProtection="1">
      <alignment vertical="center" wrapText="1"/>
      <protection hidden="1"/>
    </xf>
    <xf numFmtId="0" fontId="5" fillId="3" borderId="104" xfId="0" applyFont="1" applyFill="1" applyBorder="1" applyAlignment="1" applyProtection="1">
      <alignment vertical="center" wrapText="1"/>
      <protection hidden="1"/>
    </xf>
    <xf numFmtId="0" fontId="5" fillId="3" borderId="77" xfId="0" applyFont="1" applyFill="1" applyBorder="1" applyAlignment="1" applyProtection="1">
      <alignment vertical="center" wrapText="1"/>
      <protection hidden="1"/>
    </xf>
    <xf numFmtId="166" fontId="5" fillId="3" borderId="28" xfId="0" applyNumberFormat="1" applyFont="1" applyFill="1" applyBorder="1" applyAlignment="1" applyProtection="1">
      <alignment horizontal="center" vertical="center"/>
    </xf>
    <xf numFmtId="166" fontId="5" fillId="3" borderId="80" xfId="0" applyNumberFormat="1" applyFont="1" applyFill="1" applyBorder="1" applyAlignment="1" applyProtection="1">
      <alignment horizontal="center" vertical="center"/>
    </xf>
    <xf numFmtId="166" fontId="5" fillId="3" borderId="111" xfId="2" applyNumberFormat="1" applyFont="1" applyFill="1" applyBorder="1" applyAlignment="1" applyProtection="1">
      <alignment horizontal="center" vertical="center"/>
    </xf>
    <xf numFmtId="167" fontId="5" fillId="3" borderId="22" xfId="0" applyNumberFormat="1" applyFont="1" applyFill="1" applyBorder="1" applyAlignment="1" applyProtection="1">
      <alignment horizontal="center" vertical="center"/>
    </xf>
    <xf numFmtId="167" fontId="5" fillId="3" borderId="97" xfId="0" applyNumberFormat="1" applyFont="1" applyFill="1" applyBorder="1" applyAlignment="1" applyProtection="1">
      <alignment horizontal="center" vertical="center"/>
    </xf>
    <xf numFmtId="1" fontId="10" fillId="3" borderId="46" xfId="0" applyNumberFormat="1" applyFont="1" applyFill="1" applyBorder="1" applyAlignment="1">
      <alignment horizontal="center" vertical="center" wrapText="1"/>
    </xf>
    <xf numFmtId="1" fontId="10" fillId="3" borderId="33" xfId="0" applyNumberFormat="1" applyFont="1" applyFill="1" applyBorder="1" applyAlignment="1">
      <alignment horizontal="center" vertical="center" wrapText="1"/>
    </xf>
    <xf numFmtId="1" fontId="10" fillId="3" borderId="73" xfId="0" applyNumberFormat="1" applyFont="1" applyFill="1" applyBorder="1" applyAlignment="1">
      <alignment horizontal="center" vertical="center" wrapText="1"/>
    </xf>
    <xf numFmtId="172" fontId="2" fillId="3" borderId="1" xfId="2" applyNumberFormat="1" applyFont="1" applyFill="1" applyBorder="1" applyAlignment="1" applyProtection="1">
      <alignment horizontal="center" vertical="center"/>
    </xf>
    <xf numFmtId="172" fontId="5" fillId="3" borderId="1" xfId="2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horizontal="center" vertical="center"/>
    </xf>
    <xf numFmtId="172" fontId="2" fillId="3" borderId="21" xfId="2" applyNumberFormat="1" applyFont="1" applyFill="1" applyBorder="1" applyAlignment="1" applyProtection="1">
      <alignment horizontal="center" vertical="center"/>
    </xf>
    <xf numFmtId="172" fontId="5" fillId="3" borderId="21" xfId="2" applyNumberFormat="1" applyFont="1" applyFill="1" applyBorder="1" applyAlignment="1" applyProtection="1">
      <alignment horizontal="center" vertical="center"/>
    </xf>
    <xf numFmtId="49" fontId="5" fillId="3" borderId="6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169" fontId="5" fillId="3" borderId="22" xfId="0" applyNumberFormat="1" applyFont="1" applyFill="1" applyBorder="1" applyAlignment="1" applyProtection="1">
      <alignment horizontal="center" vertical="center"/>
    </xf>
    <xf numFmtId="169" fontId="5" fillId="3" borderId="97" xfId="0" applyNumberFormat="1" applyFont="1" applyFill="1" applyBorder="1" applyAlignment="1" applyProtection="1">
      <alignment horizontal="center" vertical="center"/>
    </xf>
    <xf numFmtId="166" fontId="5" fillId="3" borderId="22" xfId="0" applyNumberFormat="1" applyFont="1" applyFill="1" applyBorder="1" applyAlignment="1">
      <alignment horizontal="center" vertical="center"/>
    </xf>
    <xf numFmtId="0" fontId="5" fillId="3" borderId="106" xfId="0" applyFont="1" applyFill="1" applyBorder="1" applyAlignment="1" applyProtection="1">
      <alignment vertical="center" wrapText="1"/>
      <protection hidden="1"/>
    </xf>
    <xf numFmtId="0" fontId="5" fillId="3" borderId="22" xfId="0" applyNumberFormat="1" applyFont="1" applyFill="1" applyBorder="1" applyAlignment="1" applyProtection="1">
      <alignment horizontal="center" vertical="center"/>
    </xf>
    <xf numFmtId="166" fontId="5" fillId="3" borderId="105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vertical="center"/>
    </xf>
    <xf numFmtId="1" fontId="2" fillId="3" borderId="26" xfId="0" applyNumberFormat="1" applyFont="1" applyFill="1" applyBorder="1" applyAlignment="1" applyProtection="1">
      <alignment vertical="center"/>
    </xf>
    <xf numFmtId="1" fontId="63" fillId="3" borderId="11" xfId="0" applyNumberFormat="1" applyFont="1" applyFill="1" applyBorder="1" applyAlignment="1">
      <alignment horizontal="center" vertical="center" wrapText="1"/>
    </xf>
    <xf numFmtId="1" fontId="63" fillId="3" borderId="2" xfId="0" applyNumberFormat="1" applyFont="1" applyFill="1" applyBorder="1" applyAlignment="1" applyProtection="1">
      <alignment horizontal="center" vertical="center"/>
    </xf>
    <xf numFmtId="1" fontId="5" fillId="3" borderId="31" xfId="0" applyNumberFormat="1" applyFont="1" applyFill="1" applyBorder="1" applyAlignment="1" applyProtection="1">
      <alignment horizontal="center" vertical="center"/>
    </xf>
    <xf numFmtId="1" fontId="63" fillId="3" borderId="30" xfId="0" applyNumberFormat="1" applyFont="1" applyFill="1" applyBorder="1" applyAlignment="1" applyProtection="1">
      <alignment horizontal="center" vertical="center"/>
    </xf>
    <xf numFmtId="1" fontId="63" fillId="3" borderId="31" xfId="0" applyNumberFormat="1" applyFont="1" applyFill="1" applyBorder="1" applyAlignment="1" applyProtection="1">
      <alignment horizontal="center" vertical="center"/>
    </xf>
    <xf numFmtId="0" fontId="63" fillId="3" borderId="14" xfId="0" applyNumberFormat="1" applyFont="1" applyFill="1" applyBorder="1" applyAlignment="1" applyProtection="1">
      <alignment horizontal="center" vertical="center"/>
    </xf>
    <xf numFmtId="0" fontId="63" fillId="3" borderId="2" xfId="0" applyNumberFormat="1" applyFont="1" applyFill="1" applyBorder="1" applyAlignment="1" applyProtection="1">
      <alignment horizontal="center" vertical="center"/>
    </xf>
    <xf numFmtId="0" fontId="63" fillId="3" borderId="11" xfId="0" applyNumberFormat="1" applyFont="1" applyFill="1" applyBorder="1" applyAlignment="1" applyProtection="1">
      <alignment horizontal="center" vertical="center"/>
    </xf>
    <xf numFmtId="0" fontId="63" fillId="3" borderId="4" xfId="0" applyNumberFormat="1" applyFont="1" applyFill="1" applyBorder="1" applyAlignment="1" applyProtection="1">
      <alignment horizontal="center" vertical="center"/>
    </xf>
    <xf numFmtId="0" fontId="63" fillId="3" borderId="6" xfId="0" applyNumberFormat="1" applyFont="1" applyFill="1" applyBorder="1" applyAlignment="1" applyProtection="1">
      <alignment horizontal="center" vertical="center"/>
    </xf>
    <xf numFmtId="0" fontId="63" fillId="3" borderId="52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 applyProtection="1">
      <alignment horizontal="center" vertical="center"/>
    </xf>
    <xf numFmtId="1" fontId="63" fillId="3" borderId="11" xfId="0" applyNumberFormat="1" applyFont="1" applyFill="1" applyBorder="1" applyAlignment="1" applyProtection="1">
      <alignment horizontal="center" vertical="center"/>
    </xf>
    <xf numFmtId="1" fontId="12" fillId="3" borderId="6" xfId="0" applyNumberFormat="1" applyFont="1" applyFill="1" applyBorder="1" applyAlignment="1" applyProtection="1">
      <alignment horizontal="center" vertical="center"/>
    </xf>
    <xf numFmtId="1" fontId="12" fillId="3" borderId="52" xfId="0" applyNumberFormat="1" applyFont="1" applyFill="1" applyBorder="1" applyAlignment="1" applyProtection="1">
      <alignment horizontal="center" vertical="center"/>
    </xf>
    <xf numFmtId="0" fontId="5" fillId="3" borderId="5" xfId="0" applyNumberFormat="1" applyFont="1" applyFill="1" applyBorder="1" applyAlignment="1">
      <alignment horizontal="center" vertical="center" wrapText="1"/>
    </xf>
    <xf numFmtId="49" fontId="10" fillId="3" borderId="30" xfId="0" applyNumberFormat="1" applyFont="1" applyFill="1" applyBorder="1" applyAlignment="1">
      <alignment horizontal="center" vertical="center"/>
    </xf>
    <xf numFmtId="0" fontId="10" fillId="3" borderId="110" xfId="0" applyNumberFormat="1" applyFont="1" applyFill="1" applyBorder="1" applyAlignment="1" applyProtection="1">
      <alignment horizontal="center" vertical="center"/>
    </xf>
    <xf numFmtId="169" fontId="5" fillId="3" borderId="22" xfId="0" applyNumberFormat="1" applyFont="1" applyFill="1" applyBorder="1" applyAlignment="1">
      <alignment horizontal="center" vertical="center" wrapText="1"/>
    </xf>
    <xf numFmtId="166" fontId="5" fillId="3" borderId="22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49" fontId="5" fillId="3" borderId="10" xfId="0" applyNumberFormat="1" applyFont="1" applyFill="1" applyBorder="1" applyAlignment="1">
      <alignment horizontal="center" vertical="center" wrapText="1"/>
    </xf>
    <xf numFmtId="164" fontId="5" fillId="3" borderId="37" xfId="0" applyNumberFormat="1" applyFont="1" applyFill="1" applyBorder="1" applyAlignment="1" applyProtection="1">
      <alignment horizontal="center" vertical="center"/>
    </xf>
    <xf numFmtId="164" fontId="5" fillId="3" borderId="73" xfId="0" applyNumberFormat="1" applyFont="1" applyFill="1" applyBorder="1" applyAlignment="1" applyProtection="1">
      <alignment horizontal="center" vertical="center"/>
    </xf>
    <xf numFmtId="164" fontId="5" fillId="3" borderId="5" xfId="0" applyNumberFormat="1" applyFont="1" applyFill="1" applyBorder="1" applyAlignment="1" applyProtection="1">
      <alignment horizontal="center" vertical="center"/>
    </xf>
    <xf numFmtId="164" fontId="5" fillId="3" borderId="29" xfId="0" applyNumberFormat="1" applyFont="1" applyFill="1" applyBorder="1" applyAlignment="1" applyProtection="1">
      <alignment horizontal="center" vertical="center"/>
    </xf>
    <xf numFmtId="1" fontId="63" fillId="3" borderId="77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Font="1" applyFill="1" applyAlignment="1">
      <alignment horizontal="left" vertical="center" wrapText="1"/>
    </xf>
    <xf numFmtId="0" fontId="2" fillId="3" borderId="35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49" fontId="2" fillId="3" borderId="86" xfId="0" applyNumberFormat="1" applyFont="1" applyFill="1" applyBorder="1" applyAlignment="1">
      <alignment horizontal="left" vertical="center" wrapText="1"/>
    </xf>
    <xf numFmtId="1" fontId="5" fillId="3" borderId="73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1" fontId="2" fillId="3" borderId="29" xfId="0" applyNumberFormat="1" applyFont="1" applyFill="1" applyBorder="1" applyAlignment="1" applyProtection="1">
      <alignment horizontal="center" vertical="center"/>
    </xf>
    <xf numFmtId="49" fontId="10" fillId="3" borderId="25" xfId="0" applyNumberFormat="1" applyFont="1" applyFill="1" applyBorder="1" applyAlignment="1">
      <alignment horizontal="left" vertical="center" wrapText="1"/>
    </xf>
    <xf numFmtId="172" fontId="12" fillId="3" borderId="19" xfId="0" applyNumberFormat="1" applyFont="1" applyFill="1" applyBorder="1" applyAlignment="1" applyProtection="1">
      <alignment horizontal="center" vertical="center"/>
    </xf>
    <xf numFmtId="172" fontId="12" fillId="3" borderId="1" xfId="0" applyNumberFormat="1" applyFont="1" applyFill="1" applyBorder="1" applyAlignment="1" applyProtection="1">
      <alignment horizontal="center" vertical="center"/>
    </xf>
    <xf numFmtId="172" fontId="12" fillId="3" borderId="21" xfId="0" applyNumberFormat="1" applyFont="1" applyFill="1" applyBorder="1" applyAlignment="1" applyProtection="1">
      <alignment horizontal="center" vertical="center"/>
    </xf>
    <xf numFmtId="165" fontId="19" fillId="3" borderId="1" xfId="0" applyNumberFormat="1" applyFont="1" applyFill="1" applyBorder="1" applyAlignment="1" applyProtection="1">
      <alignment horizontal="center" vertical="center"/>
    </xf>
    <xf numFmtId="0" fontId="75" fillId="3" borderId="24" xfId="0" applyFont="1" applyFill="1" applyBorder="1" applyAlignment="1">
      <alignment horizontal="center" vertical="center" wrapText="1"/>
    </xf>
    <xf numFmtId="172" fontId="12" fillId="3" borderId="12" xfId="0" applyNumberFormat="1" applyFont="1" applyFill="1" applyBorder="1" applyAlignment="1" applyProtection="1">
      <alignment horizontal="center" vertical="center"/>
    </xf>
    <xf numFmtId="0" fontId="18" fillId="0" borderId="35" xfId="0" applyFont="1" applyFill="1" applyBorder="1"/>
    <xf numFmtId="0" fontId="18" fillId="0" borderId="1" xfId="0" applyFont="1" applyFill="1" applyBorder="1"/>
    <xf numFmtId="172" fontId="12" fillId="3" borderId="20" xfId="0" applyNumberFormat="1" applyFont="1" applyFill="1" applyBorder="1" applyAlignment="1" applyProtection="1">
      <alignment horizontal="center" vertical="center"/>
    </xf>
    <xf numFmtId="172" fontId="2" fillId="3" borderId="5" xfId="0" applyNumberFormat="1" applyFont="1" applyFill="1" applyBorder="1" applyAlignment="1" applyProtection="1">
      <alignment horizontal="center" vertical="center"/>
    </xf>
    <xf numFmtId="172" fontId="12" fillId="3" borderId="5" xfId="0" applyNumberFormat="1" applyFont="1" applyFill="1" applyBorder="1" applyAlignment="1" applyProtection="1">
      <alignment horizontal="center" vertical="center"/>
    </xf>
    <xf numFmtId="172" fontId="12" fillId="3" borderId="29" xfId="0" applyNumberFormat="1" applyFont="1" applyFill="1" applyBorder="1" applyAlignment="1" applyProtection="1">
      <alignment horizontal="center" vertical="center"/>
    </xf>
    <xf numFmtId="172" fontId="5" fillId="3" borderId="5" xfId="0" applyNumberFormat="1" applyFont="1" applyFill="1" applyBorder="1" applyAlignment="1" applyProtection="1">
      <alignment horizontal="center" vertical="center"/>
    </xf>
    <xf numFmtId="172" fontId="5" fillId="3" borderId="29" xfId="0" applyNumberFormat="1" applyFont="1" applyFill="1" applyBorder="1" applyAlignment="1" applyProtection="1">
      <alignment horizontal="center" vertical="center"/>
    </xf>
    <xf numFmtId="0" fontId="5" fillId="3" borderId="11" xfId="0" applyNumberFormat="1" applyFont="1" applyFill="1" applyBorder="1" applyAlignment="1">
      <alignment horizontal="center" vertical="center" wrapText="1"/>
    </xf>
    <xf numFmtId="170" fontId="5" fillId="3" borderId="39" xfId="0" applyNumberFormat="1" applyFont="1" applyFill="1" applyBorder="1" applyAlignment="1" applyProtection="1">
      <alignment horizontal="center" vertical="center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87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vertical="center" wrapText="1"/>
    </xf>
    <xf numFmtId="0" fontId="2" fillId="0" borderId="33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35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 wrapText="1"/>
    </xf>
    <xf numFmtId="1" fontId="5" fillId="0" borderId="3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35" xfId="0" applyNumberFormat="1" applyFont="1" applyBorder="1" applyAlignment="1">
      <alignment horizontal="center" vertical="center" wrapText="1"/>
    </xf>
    <xf numFmtId="0" fontId="5" fillId="0" borderId="21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49" fontId="10" fillId="0" borderId="33" xfId="0" applyNumberFormat="1" applyFont="1" applyBorder="1" applyAlignment="1">
      <alignment horizontal="center" vertical="center"/>
    </xf>
    <xf numFmtId="49" fontId="2" fillId="3" borderId="92" xfId="3" applyNumberFormat="1" applyFont="1" applyFill="1" applyBorder="1" applyAlignment="1">
      <alignment vertical="center" wrapText="1"/>
    </xf>
    <xf numFmtId="49" fontId="2" fillId="3" borderId="24" xfId="3" applyNumberFormat="1" applyFont="1" applyFill="1" applyBorder="1" applyAlignment="1">
      <alignment horizontal="right" vertical="center" wrapText="1"/>
    </xf>
    <xf numFmtId="49" fontId="2" fillId="3" borderId="92" xfId="3" applyNumberFormat="1" applyFont="1" applyFill="1" applyBorder="1" applyAlignment="1">
      <alignment horizontal="right" vertical="center" wrapText="1"/>
    </xf>
    <xf numFmtId="167" fontId="2" fillId="3" borderId="22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1" fontId="5" fillId="0" borderId="73" xfId="0" applyNumberFormat="1" applyFont="1" applyFill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29" xfId="0" applyNumberFormat="1" applyFont="1" applyBorder="1" applyAlignment="1">
      <alignment horizontal="center" vertical="center" wrapText="1"/>
    </xf>
    <xf numFmtId="49" fontId="2" fillId="0" borderId="92" xfId="3" applyNumberFormat="1" applyFont="1" applyFill="1" applyBorder="1" applyAlignment="1">
      <alignment vertical="center" wrapText="1"/>
    </xf>
    <xf numFmtId="0" fontId="5" fillId="3" borderId="33" xfId="0" applyFont="1" applyFill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 wrapText="1"/>
    </xf>
    <xf numFmtId="165" fontId="5" fillId="3" borderId="14" xfId="0" applyNumberFormat="1" applyFont="1" applyFill="1" applyBorder="1" applyAlignment="1" applyProtection="1">
      <alignment horizontal="center" vertical="center"/>
    </xf>
    <xf numFmtId="49" fontId="2" fillId="0" borderId="25" xfId="3" applyNumberFormat="1" applyFont="1" applyFill="1" applyBorder="1" applyAlignment="1">
      <alignment vertical="center" wrapText="1"/>
    </xf>
    <xf numFmtId="0" fontId="5" fillId="3" borderId="65" xfId="0" applyFont="1" applyFill="1" applyBorder="1" applyAlignment="1">
      <alignment horizontal="center" vertical="center" wrapText="1"/>
    </xf>
    <xf numFmtId="165" fontId="12" fillId="3" borderId="64" xfId="0" applyNumberFormat="1" applyFont="1" applyFill="1" applyBorder="1" applyAlignment="1" applyProtection="1">
      <alignment horizontal="center" vertical="center"/>
    </xf>
    <xf numFmtId="167" fontId="5" fillId="3" borderId="84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>
      <alignment horizontal="center" vertical="center"/>
    </xf>
    <xf numFmtId="0" fontId="10" fillId="3" borderId="36" xfId="0" applyNumberFormat="1" applyFont="1" applyFill="1" applyBorder="1" applyAlignment="1">
      <alignment horizontal="center" vertical="center"/>
    </xf>
    <xf numFmtId="0" fontId="10" fillId="3" borderId="30" xfId="0" applyNumberFormat="1" applyFont="1" applyFill="1" applyBorder="1" applyAlignment="1">
      <alignment horizontal="center" vertical="center"/>
    </xf>
    <xf numFmtId="166" fontId="5" fillId="3" borderId="37" xfId="0" applyNumberFormat="1" applyFont="1" applyFill="1" applyBorder="1" applyAlignment="1">
      <alignment horizontal="center" vertical="center" wrapText="1"/>
    </xf>
    <xf numFmtId="1" fontId="5" fillId="0" borderId="32" xfId="0" applyNumberFormat="1" applyFont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5" fillId="0" borderId="34" xfId="0" applyNumberFormat="1" applyFont="1" applyBorder="1" applyAlignment="1">
      <alignment horizontal="center" vertic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10" fillId="3" borderId="110" xfId="0" applyNumberFormat="1" applyFont="1" applyFill="1" applyBorder="1" applyAlignment="1">
      <alignment horizontal="center" vertical="center" wrapText="1"/>
    </xf>
    <xf numFmtId="49" fontId="10" fillId="3" borderId="108" xfId="0" applyNumberFormat="1" applyFont="1" applyFill="1" applyBorder="1" applyAlignment="1">
      <alignment horizontal="center" vertical="center" wrapText="1"/>
    </xf>
    <xf numFmtId="49" fontId="10" fillId="3" borderId="36" xfId="0" applyNumberFormat="1" applyFont="1" applyFill="1" applyBorder="1" applyAlignment="1">
      <alignment horizontal="center" vertical="center" wrapText="1"/>
    </xf>
    <xf numFmtId="49" fontId="2" fillId="3" borderId="70" xfId="0" applyNumberFormat="1" applyFont="1" applyFill="1" applyBorder="1" applyAlignment="1">
      <alignment horizontal="left" vertical="center" wrapText="1"/>
    </xf>
    <xf numFmtId="49" fontId="5" fillId="3" borderId="87" xfId="0" applyNumberFormat="1" applyFont="1" applyFill="1" applyBorder="1" applyAlignment="1">
      <alignment horizontal="right" vertical="center" wrapText="1"/>
    </xf>
    <xf numFmtId="49" fontId="5" fillId="0" borderId="112" xfId="0" applyNumberFormat="1" applyFont="1" applyFill="1" applyBorder="1" applyAlignment="1">
      <alignment horizontal="right" vertical="center" wrapText="1"/>
    </xf>
    <xf numFmtId="0" fontId="5" fillId="0" borderId="73" xfId="0" applyFont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09" xfId="0" applyNumberFormat="1" applyFont="1" applyFill="1" applyBorder="1" applyAlignment="1">
      <alignment horizontal="center" vertical="center" wrapText="1"/>
    </xf>
    <xf numFmtId="49" fontId="5" fillId="3" borderId="84" xfId="0" applyNumberFormat="1" applyFont="1" applyFill="1" applyBorder="1" applyAlignment="1">
      <alignment horizontal="righ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166" fontId="2" fillId="3" borderId="22" xfId="0" applyNumberFormat="1" applyFont="1" applyFill="1" applyBorder="1" applyAlignment="1">
      <alignment horizontal="center" vertical="center" wrapText="1"/>
    </xf>
    <xf numFmtId="49" fontId="2" fillId="0" borderId="25" xfId="3" applyNumberFormat="1" applyFont="1" applyFill="1" applyBorder="1" applyAlignment="1">
      <alignment horizontal="left" vertical="center" wrapText="1"/>
    </xf>
    <xf numFmtId="0" fontId="10" fillId="0" borderId="73" xfId="0" applyFont="1" applyBorder="1" applyAlignment="1">
      <alignment horizontal="center" vertical="center" wrapText="1"/>
    </xf>
    <xf numFmtId="0" fontId="10" fillId="0" borderId="109" xfId="0" applyNumberFormat="1" applyFont="1" applyFill="1" applyBorder="1" applyAlignment="1" applyProtection="1">
      <alignment horizontal="center" vertical="center"/>
    </xf>
    <xf numFmtId="166" fontId="5" fillId="0" borderId="25" xfId="0" applyNumberFormat="1" applyFont="1" applyFill="1" applyBorder="1" applyAlignment="1">
      <alignment horizontal="center" vertical="center" wrapText="1"/>
    </xf>
    <xf numFmtId="49" fontId="10" fillId="0" borderId="20" xfId="0" applyNumberFormat="1" applyFont="1" applyFill="1" applyBorder="1" applyAlignment="1">
      <alignment horizontal="center" vertical="center" wrapText="1"/>
    </xf>
    <xf numFmtId="49" fontId="10" fillId="0" borderId="73" xfId="0" applyNumberFormat="1" applyFont="1" applyFill="1" applyBorder="1" applyAlignment="1">
      <alignment horizontal="center" vertical="center" wrapText="1"/>
    </xf>
    <xf numFmtId="164" fontId="5" fillId="0" borderId="0" xfId="3" applyNumberFormat="1" applyFont="1" applyFill="1" applyBorder="1" applyAlignment="1" applyProtection="1">
      <alignment horizontal="left" vertical="center"/>
    </xf>
    <xf numFmtId="164" fontId="5" fillId="0" borderId="6" xfId="3" applyNumberFormat="1" applyFont="1" applyFill="1" applyBorder="1" applyAlignment="1" applyProtection="1">
      <alignment horizontal="right" vertical="center"/>
    </xf>
    <xf numFmtId="166" fontId="5" fillId="0" borderId="0" xfId="3" applyNumberFormat="1" applyFont="1" applyFill="1" applyBorder="1" applyAlignment="1" applyProtection="1">
      <alignment horizontal="center" vertical="center"/>
    </xf>
    <xf numFmtId="0" fontId="0" fillId="3" borderId="33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/>
    </xf>
    <xf numFmtId="49" fontId="5" fillId="3" borderId="92" xfId="0" applyNumberFormat="1" applyFont="1" applyFill="1" applyBorder="1" applyAlignment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horizontal="center" vertical="center" wrapText="1"/>
    </xf>
    <xf numFmtId="166" fontId="2" fillId="3" borderId="113" xfId="2" applyNumberFormat="1" applyFont="1" applyFill="1" applyBorder="1" applyAlignment="1" applyProtection="1">
      <alignment horizontal="center" vertical="center"/>
    </xf>
    <xf numFmtId="166" fontId="2" fillId="3" borderId="22" xfId="0" applyNumberFormat="1" applyFont="1" applyFill="1" applyBorder="1" applyAlignment="1" applyProtection="1">
      <alignment horizontal="center" vertical="center"/>
    </xf>
    <xf numFmtId="167" fontId="2" fillId="3" borderId="97" xfId="0" applyNumberFormat="1" applyFont="1" applyFill="1" applyBorder="1" applyAlignment="1" applyProtection="1">
      <alignment horizontal="center" vertical="center"/>
    </xf>
    <xf numFmtId="167" fontId="2" fillId="3" borderId="39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>
      <alignment horizontal="right" vertical="center" wrapText="1"/>
    </xf>
    <xf numFmtId="49" fontId="2" fillId="0" borderId="76" xfId="0" applyNumberFormat="1" applyFont="1" applyFill="1" applyBorder="1" applyAlignment="1">
      <alignment horizontal="right" vertical="center" wrapText="1"/>
    </xf>
    <xf numFmtId="166" fontId="5" fillId="3" borderId="97" xfId="0" applyNumberFormat="1" applyFont="1" applyFill="1" applyBorder="1" applyAlignment="1" applyProtection="1">
      <alignment horizontal="center" vertical="center"/>
    </xf>
    <xf numFmtId="166" fontId="2" fillId="3" borderId="97" xfId="0" applyNumberFormat="1" applyFont="1" applyFill="1" applyBorder="1" applyAlignment="1" applyProtection="1">
      <alignment horizontal="center" vertical="center"/>
    </xf>
    <xf numFmtId="166" fontId="5" fillId="3" borderId="87" xfId="0" applyNumberFormat="1" applyFont="1" applyFill="1" applyBorder="1" applyAlignment="1" applyProtection="1">
      <alignment horizontal="center" vertical="center"/>
    </xf>
    <xf numFmtId="166" fontId="2" fillId="3" borderId="87" xfId="0" applyNumberFormat="1" applyFont="1" applyFill="1" applyBorder="1" applyAlignment="1" applyProtection="1">
      <alignment horizontal="center" vertical="center"/>
    </xf>
    <xf numFmtId="166" fontId="5" fillId="3" borderId="90" xfId="0" applyNumberFormat="1" applyFont="1" applyFill="1" applyBorder="1" applyAlignment="1" applyProtection="1">
      <alignment horizontal="center" vertical="center"/>
    </xf>
    <xf numFmtId="166" fontId="2" fillId="3" borderId="24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>
      <alignment horizontal="right" vertical="center" wrapText="1"/>
    </xf>
    <xf numFmtId="169" fontId="2" fillId="3" borderId="24" xfId="0" applyNumberFormat="1" applyFont="1" applyFill="1" applyBorder="1" applyAlignment="1" applyProtection="1">
      <alignment horizontal="center" vertical="center"/>
    </xf>
    <xf numFmtId="169" fontId="2" fillId="3" borderId="97" xfId="0" applyNumberFormat="1" applyFont="1" applyFill="1" applyBorder="1" applyAlignment="1" applyProtection="1">
      <alignment horizontal="center" vertical="center"/>
    </xf>
    <xf numFmtId="167" fontId="2" fillId="3" borderId="38" xfId="0" applyNumberFormat="1" applyFont="1" applyFill="1" applyBorder="1" applyAlignment="1" applyProtection="1">
      <alignment horizontal="center" vertical="center"/>
    </xf>
    <xf numFmtId="49" fontId="10" fillId="3" borderId="87" xfId="0" applyNumberFormat="1" applyFont="1" applyFill="1" applyBorder="1" applyAlignment="1">
      <alignment horizontal="right" vertical="center" wrapText="1"/>
    </xf>
    <xf numFmtId="0" fontId="2" fillId="3" borderId="98" xfId="0" applyNumberFormat="1" applyFont="1" applyFill="1" applyBorder="1" applyAlignment="1" applyProtection="1">
      <alignment horizontal="left" vertical="center" wrapText="1"/>
    </xf>
    <xf numFmtId="166" fontId="2" fillId="3" borderId="39" xfId="0" applyNumberFormat="1" applyFont="1" applyFill="1" applyBorder="1" applyAlignment="1" applyProtection="1">
      <alignment horizontal="center" vertical="center"/>
    </xf>
    <xf numFmtId="0" fontId="2" fillId="3" borderId="80" xfId="0" applyNumberFormat="1" applyFont="1" applyFill="1" applyBorder="1" applyAlignment="1" applyProtection="1">
      <alignment horizontal="center" vertical="center"/>
    </xf>
    <xf numFmtId="0" fontId="2" fillId="3" borderId="22" xfId="0" applyNumberFormat="1" applyFont="1" applyFill="1" applyBorder="1" applyAlignment="1" applyProtection="1">
      <alignment horizontal="center" vertical="center"/>
    </xf>
    <xf numFmtId="170" fontId="2" fillId="3" borderId="13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11" xfId="0" applyNumberFormat="1" applyFont="1" applyFill="1" applyBorder="1" applyAlignment="1" applyProtection="1">
      <alignment horizontal="center" vertical="center"/>
    </xf>
    <xf numFmtId="167" fontId="5" fillId="2" borderId="39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/>
    </xf>
    <xf numFmtId="49" fontId="5" fillId="2" borderId="14" xfId="0" applyNumberFormat="1" applyFont="1" applyFill="1" applyBorder="1" applyAlignment="1" applyProtection="1">
      <alignment horizontal="center" vertical="center"/>
    </xf>
    <xf numFmtId="49" fontId="2" fillId="2" borderId="14" xfId="0" applyNumberFormat="1" applyFont="1" applyFill="1" applyBorder="1" applyAlignment="1" applyProtection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</xf>
    <xf numFmtId="49" fontId="2" fillId="2" borderId="11" xfId="0" applyNumberFormat="1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167" fontId="2" fillId="2" borderId="39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center" vertical="center"/>
    </xf>
    <xf numFmtId="1" fontId="5" fillId="2" borderId="39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>
      <alignment horizontal="center" vertical="center" wrapText="1"/>
    </xf>
    <xf numFmtId="1" fontId="5" fillId="2" borderId="30" xfId="0" applyNumberFormat="1" applyFont="1" applyFill="1" applyBorder="1" applyAlignment="1">
      <alignment horizontal="center" vertical="center"/>
    </xf>
    <xf numFmtId="1" fontId="5" fillId="2" borderId="31" xfId="0" applyNumberFormat="1" applyFont="1" applyFill="1" applyBorder="1" applyAlignment="1">
      <alignment horizontal="center" vertical="center" wrapText="1"/>
    </xf>
    <xf numFmtId="1" fontId="5" fillId="2" borderId="2" xfId="0" applyNumberFormat="1" applyFont="1" applyFill="1" applyBorder="1" applyAlignment="1" applyProtection="1">
      <alignment horizontal="center" vertical="center"/>
    </xf>
    <xf numFmtId="1" fontId="5" fillId="2" borderId="13" xfId="0" applyNumberFormat="1" applyFont="1" applyFill="1" applyBorder="1" applyAlignment="1" applyProtection="1">
      <alignment horizontal="center" vertical="center"/>
    </xf>
    <xf numFmtId="49" fontId="5" fillId="3" borderId="86" xfId="0" applyNumberFormat="1" applyFont="1" applyFill="1" applyBorder="1" applyAlignment="1">
      <alignment horizontal="right" vertical="center" wrapText="1"/>
    </xf>
    <xf numFmtId="49" fontId="80" fillId="3" borderId="92" xfId="0" applyNumberFormat="1" applyFont="1" applyFill="1" applyBorder="1" applyAlignment="1">
      <alignment horizontal="left" vertical="center" wrapText="1"/>
    </xf>
    <xf numFmtId="49" fontId="80" fillId="3" borderId="92" xfId="0" applyNumberFormat="1" applyFont="1" applyFill="1" applyBorder="1" applyAlignment="1">
      <alignment horizontal="right" vertical="center" wrapText="1"/>
    </xf>
    <xf numFmtId="49" fontId="81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right" vertical="center" wrapText="1"/>
    </xf>
    <xf numFmtId="165" fontId="41" fillId="3" borderId="12" xfId="0" applyNumberFormat="1" applyFont="1" applyFill="1" applyBorder="1" applyAlignment="1" applyProtection="1">
      <alignment horizontal="center" vertical="center"/>
    </xf>
    <xf numFmtId="0" fontId="2" fillId="3" borderId="92" xfId="0" applyFont="1" applyFill="1" applyBorder="1" applyAlignment="1">
      <alignment horizontal="left" vertical="center" wrapText="1"/>
    </xf>
    <xf numFmtId="166" fontId="2" fillId="3" borderId="70" xfId="0" applyNumberFormat="1" applyFont="1" applyFill="1" applyBorder="1" applyAlignment="1" applyProtection="1">
      <alignment horizontal="center" vertical="center"/>
    </xf>
    <xf numFmtId="0" fontId="5" fillId="3" borderId="92" xfId="0" applyFont="1" applyFill="1" applyBorder="1" applyAlignment="1">
      <alignment horizontal="right" vertical="center" wrapText="1"/>
    </xf>
    <xf numFmtId="165" fontId="2" fillId="3" borderId="12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vertical="center" wrapText="1"/>
    </xf>
    <xf numFmtId="49" fontId="5" fillId="3" borderId="73" xfId="0" applyNumberFormat="1" applyFont="1" applyFill="1" applyBorder="1" applyAlignment="1">
      <alignment horizontal="center" vertical="center"/>
    </xf>
    <xf numFmtId="165" fontId="12" fillId="3" borderId="52" xfId="0" applyNumberFormat="1" applyFont="1" applyFill="1" applyBorder="1" applyAlignment="1" applyProtection="1">
      <alignment horizontal="center" vertical="center"/>
    </xf>
    <xf numFmtId="167" fontId="5" fillId="3" borderId="103" xfId="0" applyNumberFormat="1" applyFont="1" applyFill="1" applyBorder="1" applyAlignment="1" applyProtection="1">
      <alignment horizontal="center" vertical="center"/>
    </xf>
    <xf numFmtId="0" fontId="5" fillId="3" borderId="73" xfId="0" applyNumberFormat="1" applyFont="1" applyFill="1" applyBorder="1" applyAlignment="1">
      <alignment horizontal="center" vertical="center" wrapText="1"/>
    </xf>
    <xf numFmtId="1" fontId="2" fillId="3" borderId="24" xfId="0" applyNumberFormat="1" applyFont="1" applyFill="1" applyBorder="1" applyAlignment="1">
      <alignment horizontal="center" vertical="center"/>
    </xf>
    <xf numFmtId="1" fontId="2" fillId="3" borderId="32" xfId="0" applyNumberFormat="1" applyFont="1" applyFill="1" applyBorder="1" applyAlignment="1" applyProtection="1">
      <alignment horizontal="center" vertical="center"/>
    </xf>
    <xf numFmtId="172" fontId="2" fillId="3" borderId="33" xfId="2" applyNumberFormat="1" applyFont="1" applyFill="1" applyBorder="1" applyAlignment="1" applyProtection="1">
      <alignment horizontal="center" vertical="center"/>
    </xf>
    <xf numFmtId="172" fontId="5" fillId="3" borderId="33" xfId="2" applyNumberFormat="1" applyFont="1" applyFill="1" applyBorder="1" applyAlignment="1" applyProtection="1">
      <alignment horizontal="center" vertical="center"/>
    </xf>
    <xf numFmtId="0" fontId="5" fillId="3" borderId="73" xfId="0" applyFont="1" applyFill="1" applyBorder="1" applyAlignment="1">
      <alignment horizontal="center" vertical="center" wrapText="1"/>
    </xf>
    <xf numFmtId="172" fontId="5" fillId="3" borderId="33" xfId="0" applyNumberFormat="1" applyFont="1" applyFill="1" applyBorder="1" applyAlignment="1" applyProtection="1">
      <alignment horizontal="center" vertical="center"/>
    </xf>
    <xf numFmtId="172" fontId="2" fillId="3" borderId="33" xfId="0" applyNumberFormat="1" applyFont="1" applyFill="1" applyBorder="1" applyAlignment="1" applyProtection="1">
      <alignment horizontal="center" vertical="center"/>
    </xf>
    <xf numFmtId="172" fontId="5" fillId="3" borderId="73" xfId="0" applyNumberFormat="1" applyFont="1" applyFill="1" applyBorder="1" applyAlignment="1" applyProtection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170" fontId="5" fillId="3" borderId="104" xfId="0" applyNumberFormat="1" applyFont="1" applyFill="1" applyBorder="1" applyAlignment="1" applyProtection="1">
      <alignment horizontal="center" vertical="center"/>
    </xf>
    <xf numFmtId="1" fontId="5" fillId="3" borderId="23" xfId="0" applyNumberFormat="1" applyFont="1" applyFill="1" applyBorder="1" applyAlignment="1" applyProtection="1">
      <alignment horizontal="center" vertical="center"/>
    </xf>
    <xf numFmtId="1" fontId="2" fillId="3" borderId="24" xfId="2" applyNumberFormat="1" applyFont="1" applyFill="1" applyBorder="1" applyAlignment="1" applyProtection="1">
      <alignment horizontal="center" vertical="center"/>
    </xf>
    <xf numFmtId="1" fontId="5" fillId="3" borderId="24" xfId="2" applyNumberFormat="1" applyFont="1" applyFill="1" applyBorder="1" applyAlignment="1" applyProtection="1">
      <alignment horizontal="center" vertical="center"/>
    </xf>
    <xf numFmtId="1" fontId="2" fillId="3" borderId="24" xfId="0" applyNumberFormat="1" applyFont="1" applyFill="1" applyBorder="1" applyAlignment="1" applyProtection="1">
      <alignment horizontal="center" vertical="center"/>
    </xf>
    <xf numFmtId="1" fontId="5" fillId="3" borderId="24" xfId="0" applyNumberFormat="1" applyFont="1" applyFill="1" applyBorder="1" applyAlignment="1" applyProtection="1">
      <alignment horizontal="center" vertical="center"/>
    </xf>
    <xf numFmtId="1" fontId="2" fillId="3" borderId="25" xfId="0" applyNumberFormat="1" applyFont="1" applyFill="1" applyBorder="1" applyAlignment="1" applyProtection="1">
      <alignment horizontal="center" vertical="center"/>
    </xf>
    <xf numFmtId="1" fontId="2" fillId="3" borderId="70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 applyProtection="1">
      <alignment horizontal="center" vertical="center"/>
    </xf>
    <xf numFmtId="1" fontId="5" fillId="3" borderId="25" xfId="0" applyNumberFormat="1" applyFont="1" applyFill="1" applyBorder="1" applyAlignment="1" applyProtection="1">
      <alignment horizontal="center" vertical="center"/>
    </xf>
    <xf numFmtId="49" fontId="63" fillId="3" borderId="36" xfId="0" applyNumberFormat="1" applyFont="1" applyFill="1" applyBorder="1" applyAlignment="1" applyProtection="1">
      <alignment horizontal="center" vertical="center"/>
    </xf>
    <xf numFmtId="1" fontId="63" fillId="3" borderId="14" xfId="0" applyNumberFormat="1" applyFont="1" applyFill="1" applyBorder="1" applyAlignment="1" applyProtection="1">
      <alignment horizontal="center" vertical="center"/>
    </xf>
    <xf numFmtId="1" fontId="63" fillId="3" borderId="36" xfId="0" applyNumberFormat="1" applyFont="1" applyFill="1" applyBorder="1" applyAlignment="1" applyProtection="1">
      <alignment horizontal="center" vertical="center"/>
    </xf>
    <xf numFmtId="165" fontId="5" fillId="3" borderId="4" xfId="0" applyNumberFormat="1" applyFont="1" applyFill="1" applyBorder="1" applyAlignment="1" applyProtection="1">
      <alignment horizontal="center" vertical="center"/>
    </xf>
    <xf numFmtId="0" fontId="63" fillId="3" borderId="32" xfId="0" applyNumberFormat="1" applyFont="1" applyFill="1" applyBorder="1" applyAlignment="1" applyProtection="1">
      <alignment horizontal="center" vertical="center"/>
    </xf>
    <xf numFmtId="0" fontId="63" fillId="3" borderId="33" xfId="0" applyNumberFormat="1" applyFont="1" applyFill="1" applyBorder="1" applyAlignment="1" applyProtection="1">
      <alignment horizontal="center" vertical="center"/>
    </xf>
    <xf numFmtId="1" fontId="12" fillId="3" borderId="4" xfId="0" applyNumberFormat="1" applyFont="1" applyFill="1" applyBorder="1" applyAlignment="1" applyProtection="1">
      <alignment horizontal="center" vertical="center"/>
    </xf>
    <xf numFmtId="169" fontId="5" fillId="3" borderId="14" xfId="0" applyNumberFormat="1" applyFont="1" applyFill="1" applyBorder="1" applyAlignment="1" applyProtection="1">
      <alignment horizontal="center" vertical="center"/>
    </xf>
    <xf numFmtId="0" fontId="5" fillId="3" borderId="37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 applyProtection="1">
      <alignment horizontal="center" vertical="center"/>
    </xf>
    <xf numFmtId="165" fontId="5" fillId="3" borderId="13" xfId="0" applyNumberFormat="1" applyFont="1" applyFill="1" applyBorder="1" applyAlignment="1" applyProtection="1">
      <alignment horizontal="center" vertical="center"/>
    </xf>
    <xf numFmtId="0" fontId="2" fillId="3" borderId="23" xfId="0" applyNumberFormat="1" applyFont="1" applyFill="1" applyBorder="1" applyAlignment="1" applyProtection="1">
      <alignment horizontal="center" vertical="center"/>
    </xf>
    <xf numFmtId="0" fontId="2" fillId="3" borderId="24" xfId="0" applyNumberFormat="1" applyFont="1" applyFill="1" applyBorder="1" applyAlignment="1" applyProtection="1">
      <alignment horizontal="center" vertical="center"/>
    </xf>
    <xf numFmtId="0" fontId="5" fillId="3" borderId="24" xfId="0" applyNumberFormat="1" applyFont="1" applyFill="1" applyBorder="1" applyAlignment="1" applyProtection="1">
      <alignment horizontal="center" vertical="center"/>
    </xf>
    <xf numFmtId="0" fontId="5" fillId="3" borderId="99" xfId="0" applyFont="1" applyFill="1" applyBorder="1" applyAlignment="1" applyProtection="1">
      <alignment vertical="center" wrapText="1"/>
      <protection hidden="1"/>
    </xf>
    <xf numFmtId="1" fontId="5" fillId="3" borderId="100" xfId="0" applyNumberFormat="1" applyFont="1" applyFill="1" applyBorder="1" applyAlignment="1" applyProtection="1">
      <alignment horizontal="center" vertical="center"/>
    </xf>
    <xf numFmtId="170" fontId="5" fillId="3" borderId="24" xfId="0" applyNumberFormat="1" applyFont="1" applyFill="1" applyBorder="1" applyAlignment="1" applyProtection="1">
      <alignment horizontal="center" vertical="center"/>
    </xf>
    <xf numFmtId="1" fontId="2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>
      <alignment horizontal="center" vertical="center"/>
    </xf>
    <xf numFmtId="1" fontId="2" fillId="3" borderId="92" xfId="0" applyNumberFormat="1" applyFont="1" applyFill="1" applyBorder="1" applyAlignment="1">
      <alignment horizontal="center" vertical="center"/>
    </xf>
    <xf numFmtId="1" fontId="5" fillId="0" borderId="24" xfId="0" applyNumberFormat="1" applyFont="1" applyBorder="1" applyAlignment="1">
      <alignment horizontal="center" vertical="center"/>
    </xf>
    <xf numFmtId="165" fontId="5" fillId="3" borderId="24" xfId="0" applyNumberFormat="1" applyFont="1" applyFill="1" applyBorder="1" applyAlignment="1" applyProtection="1">
      <alignment horizontal="center" vertical="center"/>
    </xf>
    <xf numFmtId="1" fontId="5" fillId="3" borderId="86" xfId="0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5" fillId="3" borderId="65" xfId="0" applyNumberFormat="1" applyFont="1" applyFill="1" applyBorder="1" applyAlignment="1">
      <alignment horizontal="center" vertical="center" wrapText="1"/>
    </xf>
    <xf numFmtId="1" fontId="5" fillId="3" borderId="33" xfId="0" applyNumberFormat="1" applyFont="1" applyFill="1" applyBorder="1" applyAlignment="1">
      <alignment horizontal="center" vertical="center" wrapText="1"/>
    </xf>
    <xf numFmtId="1" fontId="5" fillId="2" borderId="36" xfId="0" applyNumberFormat="1" applyFont="1" applyFill="1" applyBorder="1" applyAlignment="1">
      <alignment horizontal="center" vertical="center" wrapText="1"/>
    </xf>
    <xf numFmtId="1" fontId="5" fillId="3" borderId="101" xfId="0" applyNumberFormat="1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 wrapText="1"/>
    </xf>
    <xf numFmtId="1" fontId="10" fillId="3" borderId="92" xfId="0" applyNumberFormat="1" applyFont="1" applyFill="1" applyBorder="1" applyAlignment="1">
      <alignment horizontal="center" vertical="center"/>
    </xf>
    <xf numFmtId="1" fontId="5" fillId="3" borderId="98" xfId="0" applyNumberFormat="1" applyFont="1" applyFill="1" applyBorder="1" applyAlignment="1">
      <alignment horizontal="center" vertical="center"/>
    </xf>
    <xf numFmtId="1" fontId="2" fillId="3" borderId="98" xfId="0" applyNumberFormat="1" applyFont="1" applyFill="1" applyBorder="1" applyAlignment="1">
      <alignment horizontal="center" vertical="center"/>
    </xf>
    <xf numFmtId="1" fontId="5" fillId="3" borderId="86" xfId="0" applyNumberFormat="1" applyFont="1" applyFill="1" applyBorder="1" applyAlignment="1">
      <alignment horizontal="center" vertical="center"/>
    </xf>
    <xf numFmtId="166" fontId="5" fillId="3" borderId="12" xfId="0" applyNumberFormat="1" applyFont="1" applyFill="1" applyBorder="1" applyAlignment="1" applyProtection="1">
      <alignment horizontal="center" vertical="center"/>
    </xf>
    <xf numFmtId="165" fontId="5" fillId="3" borderId="15" xfId="0" applyNumberFormat="1" applyFont="1" applyFill="1" applyBorder="1" applyAlignment="1" applyProtection="1">
      <alignment horizontal="center" vertical="center"/>
      <protection hidden="1"/>
    </xf>
    <xf numFmtId="170" fontId="5" fillId="2" borderId="39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>
      <alignment horizontal="center" vertical="center"/>
    </xf>
    <xf numFmtId="170" fontId="2" fillId="2" borderId="39" xfId="0" applyNumberFormat="1" applyFont="1" applyFill="1" applyBorder="1" applyAlignment="1" applyProtection="1">
      <alignment horizontal="center" vertical="center"/>
    </xf>
    <xf numFmtId="170" fontId="2" fillId="2" borderId="13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right" vertical="center"/>
    </xf>
    <xf numFmtId="49" fontId="5" fillId="2" borderId="11" xfId="0" applyNumberFormat="1" applyFont="1" applyFill="1" applyBorder="1" applyAlignment="1" applyProtection="1">
      <alignment horizontal="right" vertical="center" wrapText="1"/>
    </xf>
    <xf numFmtId="164" fontId="5" fillId="2" borderId="14" xfId="0" applyNumberFormat="1" applyFont="1" applyFill="1" applyBorder="1" applyAlignment="1" applyProtection="1">
      <alignment vertical="center"/>
    </xf>
    <xf numFmtId="164" fontId="5" fillId="2" borderId="2" xfId="0" applyNumberFormat="1" applyFont="1" applyFill="1" applyBorder="1" applyAlignment="1" applyProtection="1">
      <alignment vertical="center"/>
    </xf>
    <xf numFmtId="164" fontId="2" fillId="2" borderId="11" xfId="0" applyNumberFormat="1" applyFont="1" applyFill="1" applyBorder="1" applyAlignment="1" applyProtection="1">
      <alignment vertical="center"/>
    </xf>
    <xf numFmtId="169" fontId="5" fillId="2" borderId="13" xfId="0" applyNumberFormat="1" applyFont="1" applyFill="1" applyBorder="1" applyAlignment="1" applyProtection="1">
      <alignment horizontal="center" vertical="center"/>
    </xf>
    <xf numFmtId="170" fontId="5" fillId="2" borderId="13" xfId="0" applyNumberFormat="1" applyFont="1" applyFill="1" applyBorder="1" applyAlignment="1" applyProtection="1">
      <alignment horizontal="center" vertical="center"/>
    </xf>
    <xf numFmtId="169" fontId="5" fillId="2" borderId="36" xfId="0" applyNumberFormat="1" applyFont="1" applyFill="1" applyBorder="1" applyAlignment="1" applyProtection="1">
      <alignment horizontal="center" vertical="center"/>
    </xf>
    <xf numFmtId="169" fontId="5" fillId="2" borderId="30" xfId="0" applyNumberFormat="1" applyFont="1" applyFill="1" applyBorder="1" applyAlignment="1" applyProtection="1">
      <alignment horizontal="center" vertical="center"/>
    </xf>
    <xf numFmtId="169" fontId="5" fillId="2" borderId="31" xfId="0" applyNumberFormat="1" applyFont="1" applyFill="1" applyBorder="1" applyAlignment="1" applyProtection="1">
      <alignment horizontal="center" vertical="center"/>
    </xf>
    <xf numFmtId="164" fontId="2" fillId="2" borderId="14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>
      <alignment horizontal="right" vertical="center" wrapText="1"/>
    </xf>
    <xf numFmtId="169" fontId="2" fillId="2" borderId="13" xfId="0" applyNumberFormat="1" applyFont="1" applyFill="1" applyBorder="1" applyAlignment="1" applyProtection="1">
      <alignment horizontal="center" vertical="center"/>
    </xf>
    <xf numFmtId="164" fontId="5" fillId="2" borderId="36" xfId="0" applyNumberFormat="1" applyFont="1" applyFill="1" applyBorder="1" applyAlignment="1" applyProtection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164" fontId="5" fillId="2" borderId="30" xfId="0" applyNumberFormat="1" applyFont="1" applyFill="1" applyBorder="1" applyAlignment="1" applyProtection="1">
      <alignment horizontal="center" vertical="center"/>
    </xf>
    <xf numFmtId="164" fontId="5" fillId="2" borderId="31" xfId="0" applyNumberFormat="1" applyFont="1" applyFill="1" applyBorder="1" applyAlignment="1" applyProtection="1">
      <alignment horizontal="center" vertical="center"/>
    </xf>
    <xf numFmtId="164" fontId="2" fillId="2" borderId="40" xfId="0" applyNumberFormat="1" applyFont="1" applyFill="1" applyBorder="1" applyAlignment="1" applyProtection="1">
      <alignment horizontal="center" vertical="center"/>
    </xf>
    <xf numFmtId="0" fontId="2" fillId="2" borderId="36" xfId="0" applyFont="1" applyFill="1" applyBorder="1" applyAlignment="1" applyProtection="1">
      <alignment horizontal="center" vertical="center" wrapText="1"/>
    </xf>
    <xf numFmtId="49" fontId="2" fillId="2" borderId="30" xfId="0" applyNumberFormat="1" applyFont="1" applyFill="1" applyBorder="1" applyAlignment="1" applyProtection="1">
      <alignment horizontal="center" vertical="center"/>
    </xf>
    <xf numFmtId="0" fontId="2" fillId="2" borderId="31" xfId="0" applyNumberFormat="1" applyFont="1" applyFill="1" applyBorder="1" applyAlignment="1" applyProtection="1">
      <alignment horizontal="center" vertical="center" wrapText="1"/>
    </xf>
    <xf numFmtId="49" fontId="5" fillId="2" borderId="17" xfId="0" applyNumberFormat="1" applyFont="1" applyFill="1" applyBorder="1" applyAlignment="1" applyProtection="1">
      <alignment horizontal="right" vertical="center"/>
    </xf>
    <xf numFmtId="49" fontId="5" fillId="2" borderId="42" xfId="0" applyNumberFormat="1" applyFont="1" applyFill="1" applyBorder="1" applyAlignment="1" applyProtection="1">
      <alignment horizontal="right" vertical="center" wrapText="1"/>
    </xf>
    <xf numFmtId="164" fontId="5" fillId="2" borderId="18" xfId="0" applyNumberFormat="1" applyFont="1" applyFill="1" applyBorder="1" applyAlignment="1" applyProtection="1">
      <alignment vertical="center"/>
    </xf>
    <xf numFmtId="164" fontId="5" fillId="2" borderId="41" xfId="0" applyNumberFormat="1" applyFont="1" applyFill="1" applyBorder="1" applyAlignment="1" applyProtection="1">
      <alignment vertical="center"/>
    </xf>
    <xf numFmtId="164" fontId="2" fillId="2" borderId="42" xfId="0" applyNumberFormat="1" applyFont="1" applyFill="1" applyBorder="1" applyAlignment="1" applyProtection="1">
      <alignment vertical="center"/>
    </xf>
    <xf numFmtId="169" fontId="5" fillId="2" borderId="85" xfId="0" applyNumberFormat="1" applyFont="1" applyFill="1" applyBorder="1" applyAlignment="1" applyProtection="1">
      <alignment horizontal="center" vertical="center"/>
    </xf>
    <xf numFmtId="170" fontId="5" fillId="2" borderId="85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 wrapText="1"/>
    </xf>
    <xf numFmtId="170" fontId="5" fillId="2" borderId="2" xfId="0" applyNumberFormat="1" applyFont="1" applyFill="1" applyBorder="1" applyAlignment="1" applyProtection="1">
      <alignment horizontal="center" vertical="center"/>
    </xf>
    <xf numFmtId="1" fontId="5" fillId="2" borderId="11" xfId="0" applyNumberFormat="1" applyFont="1" applyFill="1" applyBorder="1" applyAlignment="1">
      <alignment horizontal="center" vertical="center" wrapText="1"/>
    </xf>
    <xf numFmtId="49" fontId="5" fillId="2" borderId="1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4" fontId="2" fillId="2" borderId="8" xfId="0" applyNumberFormat="1" applyFont="1" applyFill="1" applyBorder="1" applyAlignment="1" applyProtection="1">
      <alignment horizontal="center" vertical="center"/>
    </xf>
    <xf numFmtId="164" fontId="2" fillId="2" borderId="46" xfId="0" applyNumberFormat="1" applyFont="1" applyFill="1" applyBorder="1" applyAlignment="1" applyProtection="1">
      <alignment horizontal="center" vertical="center"/>
    </xf>
    <xf numFmtId="164" fontId="2" fillId="2" borderId="7" xfId="0" applyNumberFormat="1" applyFont="1" applyFill="1" applyBorder="1" applyAlignment="1" applyProtection="1">
      <alignment horizontal="center" vertical="center"/>
    </xf>
    <xf numFmtId="0" fontId="2" fillId="2" borderId="12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164" fontId="2" fillId="2" borderId="19" xfId="0" applyNumberFormat="1" applyFont="1" applyFill="1" applyBorder="1" applyAlignment="1" applyProtection="1">
      <alignment horizontal="center" vertical="center"/>
    </xf>
    <xf numFmtId="164" fontId="2" fillId="2" borderId="33" xfId="0" applyNumberFormat="1" applyFont="1" applyFill="1" applyBorder="1" applyAlignment="1" applyProtection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 wrapText="1"/>
    </xf>
    <xf numFmtId="49" fontId="5" fillId="2" borderId="64" xfId="0" applyNumberFormat="1" applyFont="1" applyFill="1" applyBorder="1" applyAlignment="1" applyProtection="1">
      <alignment vertical="center"/>
    </xf>
    <xf numFmtId="49" fontId="5" fillId="2" borderId="22" xfId="0" applyNumberFormat="1" applyFont="1" applyFill="1" applyBorder="1" applyAlignment="1" applyProtection="1">
      <alignment vertical="center" wrapText="1"/>
    </xf>
    <xf numFmtId="49" fontId="5" fillId="2" borderId="87" xfId="0" applyNumberFormat="1" applyFont="1" applyFill="1" applyBorder="1" applyAlignment="1" applyProtection="1">
      <alignment vertical="center" wrapText="1"/>
    </xf>
    <xf numFmtId="49" fontId="5" fillId="2" borderId="90" xfId="0" applyNumberFormat="1" applyFont="1" applyFill="1" applyBorder="1" applyAlignment="1" applyProtection="1">
      <alignment vertical="center" wrapText="1"/>
    </xf>
    <xf numFmtId="49" fontId="5" fillId="2" borderId="0" xfId="0" applyNumberFormat="1" applyFont="1" applyFill="1" applyBorder="1" applyAlignment="1" applyProtection="1">
      <alignment vertical="center" wrapText="1"/>
    </xf>
    <xf numFmtId="166" fontId="5" fillId="2" borderId="35" xfId="0" applyNumberFormat="1" applyFont="1" applyFill="1" applyBorder="1" applyAlignment="1" applyProtection="1">
      <alignment horizontal="right" wrapText="1"/>
    </xf>
    <xf numFmtId="169" fontId="5" fillId="2" borderId="0" xfId="0" applyNumberFormat="1" applyFont="1" applyFill="1" applyBorder="1" applyAlignment="1" applyProtection="1">
      <alignment horizontal="center" vertical="center" wrapText="1"/>
    </xf>
    <xf numFmtId="169" fontId="5" fillId="2" borderId="102" xfId="0" applyNumberFormat="1" applyFont="1" applyFill="1" applyBorder="1" applyAlignment="1" applyProtection="1">
      <alignment horizontal="center" vertical="center" wrapText="1"/>
    </xf>
    <xf numFmtId="0" fontId="10" fillId="2" borderId="40" xfId="0" applyFont="1" applyFill="1" applyBorder="1" applyAlignment="1" applyProtection="1">
      <alignment horizontal="center" vertical="center" wrapText="1"/>
      <protection hidden="1"/>
    </xf>
    <xf numFmtId="0" fontId="10" fillId="2" borderId="30" xfId="0" applyFont="1" applyFill="1" applyBorder="1" applyAlignment="1" applyProtection="1">
      <alignment horizontal="center" vertical="center" wrapText="1"/>
      <protection hidden="1"/>
    </xf>
    <xf numFmtId="165" fontId="12" fillId="2" borderId="30" xfId="0" applyNumberFormat="1" applyFont="1" applyFill="1" applyBorder="1" applyAlignment="1" applyProtection="1">
      <alignment horizontal="center" vertical="center"/>
      <protection hidden="1"/>
    </xf>
    <xf numFmtId="165" fontId="12" fillId="2" borderId="31" xfId="0" applyNumberFormat="1" applyFont="1" applyFill="1" applyBorder="1" applyAlignment="1" applyProtection="1">
      <alignment horizontal="center" vertical="center"/>
      <protection hidden="1"/>
    </xf>
    <xf numFmtId="167" fontId="5" fillId="2" borderId="13" xfId="0" applyNumberFormat="1" applyFont="1" applyFill="1" applyBorder="1" applyAlignment="1" applyProtection="1">
      <alignment horizontal="center" vertical="center"/>
      <protection hidden="1"/>
    </xf>
    <xf numFmtId="165" fontId="5" fillId="2" borderId="36" xfId="0" applyNumberFormat="1" applyFont="1" applyFill="1" applyBorder="1" applyAlignment="1" applyProtection="1">
      <alignment horizontal="center" vertical="center"/>
      <protection hidden="1"/>
    </xf>
    <xf numFmtId="165" fontId="5" fillId="2" borderId="30" xfId="0" applyNumberFormat="1" applyFont="1" applyFill="1" applyBorder="1" applyAlignment="1" applyProtection="1">
      <alignment horizontal="center" vertical="center"/>
      <protection hidden="1"/>
    </xf>
    <xf numFmtId="165" fontId="5" fillId="2" borderId="31" xfId="0" applyNumberFormat="1" applyFont="1" applyFill="1" applyBorder="1" applyAlignment="1" applyProtection="1">
      <alignment horizontal="center" vertical="center"/>
      <protection hidden="1"/>
    </xf>
    <xf numFmtId="0" fontId="0" fillId="2" borderId="16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6" xfId="0" applyFont="1" applyFill="1" applyBorder="1" applyAlignment="1">
      <alignment horizontal="left" vertical="top"/>
    </xf>
    <xf numFmtId="0" fontId="0" fillId="2" borderId="2" xfId="0" applyFont="1" applyFill="1" applyBorder="1" applyAlignment="1">
      <alignment horizontal="left" vertical="top"/>
    </xf>
    <xf numFmtId="0" fontId="0" fillId="2" borderId="11" xfId="0" applyFont="1" applyFill="1" applyBorder="1" applyAlignment="1">
      <alignment horizontal="left" vertical="top"/>
    </xf>
    <xf numFmtId="167" fontId="5" fillId="2" borderId="37" xfId="0" applyNumberFormat="1" applyFont="1" applyFill="1" applyBorder="1" applyAlignment="1" applyProtection="1">
      <alignment horizontal="center" vertical="center"/>
      <protection hidden="1"/>
    </xf>
    <xf numFmtId="0" fontId="10" fillId="2" borderId="31" xfId="0" applyFont="1" applyFill="1" applyBorder="1" applyAlignment="1" applyProtection="1">
      <alignment horizontal="center" vertical="center" wrapText="1"/>
      <protection hidden="1"/>
    </xf>
    <xf numFmtId="1" fontId="10" fillId="2" borderId="1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14" xfId="0" applyFont="1" applyFill="1" applyBorder="1" applyAlignment="1" applyProtection="1">
      <alignment horizontal="center" vertical="center" wrapText="1"/>
      <protection hidden="1"/>
    </xf>
    <xf numFmtId="1" fontId="10" fillId="2" borderId="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4" xfId="0" applyFont="1" applyFill="1" applyBorder="1" applyAlignment="1" applyProtection="1">
      <alignment horizontal="center" vertical="center" wrapText="1"/>
      <protection hidden="1"/>
    </xf>
    <xf numFmtId="49" fontId="5" fillId="2" borderId="16" xfId="0" applyNumberFormat="1" applyFont="1" applyFill="1" applyBorder="1" applyAlignment="1" applyProtection="1">
      <alignment horizontal="center" vertical="center"/>
      <protection hidden="1"/>
    </xf>
    <xf numFmtId="49" fontId="5" fillId="2" borderId="2" xfId="0" applyNumberFormat="1" applyFont="1" applyFill="1" applyBorder="1" applyAlignment="1" applyProtection="1">
      <alignment horizontal="center" vertical="center"/>
      <protection hidden="1"/>
    </xf>
    <xf numFmtId="164" fontId="2" fillId="2" borderId="27" xfId="0" applyNumberFormat="1" applyFont="1" applyFill="1" applyBorder="1" applyAlignment="1">
      <alignment horizontal="center" vertical="top" wrapText="1"/>
    </xf>
    <xf numFmtId="164" fontId="2" fillId="2" borderId="9" xfId="0" applyNumberFormat="1" applyFont="1" applyFill="1" applyBorder="1" applyAlignment="1">
      <alignment horizontal="center" vertical="top" wrapText="1"/>
    </xf>
    <xf numFmtId="0" fontId="5" fillId="2" borderId="26" xfId="0" applyFont="1" applyFill="1" applyBorder="1" applyAlignment="1">
      <alignment vertical="top" wrapText="1"/>
    </xf>
    <xf numFmtId="164" fontId="2" fillId="2" borderId="19" xfId="0" applyNumberFormat="1" applyFont="1" applyFill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center" vertical="top" wrapText="1"/>
    </xf>
    <xf numFmtId="0" fontId="5" fillId="2" borderId="21" xfId="0" applyFont="1" applyFill="1" applyBorder="1" applyAlignment="1">
      <alignment vertical="top" wrapText="1"/>
    </xf>
    <xf numFmtId="164" fontId="2" fillId="2" borderId="20" xfId="0" applyNumberFormat="1" applyFont="1" applyFill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164" fontId="2" fillId="2" borderId="63" xfId="0" applyNumberFormat="1" applyFont="1" applyFill="1" applyBorder="1" applyAlignment="1">
      <alignment horizontal="center" vertical="top" wrapText="1"/>
    </xf>
    <xf numFmtId="164" fontId="2" fillId="2" borderId="10" xfId="0" applyNumberFormat="1" applyFont="1" applyFill="1" applyBorder="1" applyAlignment="1">
      <alignment horizontal="center" vertical="top" wrapText="1"/>
    </xf>
    <xf numFmtId="0" fontId="5" fillId="2" borderId="64" xfId="0" applyFont="1" applyFill="1" applyBorder="1" applyAlignment="1">
      <alignment vertical="top" wrapText="1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3" xfId="0" applyNumberFormat="1" applyFont="1" applyFill="1" applyBorder="1" applyAlignment="1" applyProtection="1">
      <alignment horizontal="right"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169" fontId="5" fillId="2" borderId="0" xfId="0" applyNumberFormat="1" applyFont="1" applyFill="1" applyBorder="1" applyAlignment="1" applyProtection="1">
      <alignment horizontal="center" vertical="center"/>
    </xf>
    <xf numFmtId="169" fontId="5" fillId="2" borderId="10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right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169" fontId="5" fillId="2" borderId="32" xfId="0" applyNumberFormat="1" applyFont="1" applyFill="1" applyBorder="1" applyAlignment="1" applyProtection="1">
      <alignment horizontal="center" vertical="center"/>
    </xf>
    <xf numFmtId="169" fontId="5" fillId="2" borderId="9" xfId="0" applyNumberFormat="1" applyFont="1" applyFill="1" applyBorder="1" applyAlignment="1" applyProtection="1">
      <alignment horizontal="center" vertical="center"/>
    </xf>
    <xf numFmtId="169" fontId="5" fillId="2" borderId="26" xfId="0" applyNumberFormat="1" applyFont="1" applyFill="1" applyBorder="1" applyAlignment="1" applyProtection="1">
      <alignment horizontal="center" vertical="center"/>
    </xf>
    <xf numFmtId="164" fontId="2" fillId="2" borderId="16" xfId="0" applyNumberFormat="1" applyFont="1" applyFill="1" applyBorder="1" applyAlignment="1" applyProtection="1">
      <alignment horizontal="center" vertical="center"/>
    </xf>
    <xf numFmtId="169" fontId="2" fillId="2" borderId="39" xfId="0" applyNumberFormat="1" applyFont="1" applyFill="1" applyBorder="1" applyAlignment="1" applyProtection="1">
      <alignment horizontal="center" vertical="center"/>
    </xf>
    <xf numFmtId="164" fontId="5" fillId="2" borderId="73" xfId="0" applyNumberFormat="1" applyFont="1" applyFill="1" applyBorder="1" applyAlignment="1" applyProtection="1">
      <alignment horizontal="center" vertical="center"/>
    </xf>
    <xf numFmtId="49" fontId="5" fillId="2" borderId="5" xfId="0" applyNumberFormat="1" applyFont="1" applyFill="1" applyBorder="1" applyAlignment="1" applyProtection="1">
      <alignment horizontal="center" vertical="center"/>
    </xf>
    <xf numFmtId="164" fontId="5" fillId="2" borderId="5" xfId="0" applyNumberFormat="1" applyFont="1" applyFill="1" applyBorder="1" applyAlignment="1" applyProtection="1">
      <alignment horizontal="center" vertical="center"/>
    </xf>
    <xf numFmtId="164" fontId="5" fillId="2" borderId="29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right" vertical="center" wrapText="1"/>
    </xf>
    <xf numFmtId="164" fontId="5" fillId="2" borderId="16" xfId="0" applyNumberFormat="1" applyFont="1" applyFill="1" applyBorder="1" applyAlignment="1" applyProtection="1">
      <alignment vertical="center"/>
    </xf>
    <xf numFmtId="170" fontId="5" fillId="2" borderId="16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>
      <alignment horizontal="center" vertical="center" wrapText="1"/>
    </xf>
    <xf numFmtId="49" fontId="5" fillId="2" borderId="39" xfId="0" applyNumberFormat="1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 wrapText="1"/>
    </xf>
    <xf numFmtId="164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center" wrapText="1"/>
    </xf>
    <xf numFmtId="164" fontId="2" fillId="2" borderId="1" xfId="0" applyNumberFormat="1" applyFont="1" applyFill="1" applyBorder="1" applyAlignment="1" applyProtection="1">
      <alignment horizontal="center" vertical="center" wrapText="1"/>
    </xf>
    <xf numFmtId="164" fontId="2" fillId="2" borderId="20" xfId="0" applyNumberFormat="1" applyFont="1" applyFill="1" applyBorder="1" applyAlignment="1" applyProtection="1">
      <alignment horizontal="center" vertical="center"/>
    </xf>
    <xf numFmtId="0" fontId="2" fillId="2" borderId="63" xfId="0" applyFont="1" applyFill="1" applyBorder="1" applyAlignment="1" applyProtection="1">
      <alignment horizontal="center" vertical="center" wrapText="1"/>
    </xf>
    <xf numFmtId="164" fontId="2" fillId="2" borderId="10" xfId="0" applyNumberFormat="1" applyFont="1" applyFill="1" applyBorder="1" applyAlignment="1" applyProtection="1">
      <alignment horizontal="center" vertical="center" wrapText="1"/>
    </xf>
    <xf numFmtId="0" fontId="2" fillId="2" borderId="64" xfId="0" applyNumberFormat="1" applyFont="1" applyFill="1" applyBorder="1" applyAlignment="1" applyProtection="1">
      <alignment horizontal="center" vertical="center" wrapText="1"/>
    </xf>
    <xf numFmtId="0" fontId="5" fillId="2" borderId="5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/>
    </xf>
    <xf numFmtId="0" fontId="5" fillId="2" borderId="12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21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  <protection hidden="1"/>
    </xf>
    <xf numFmtId="0" fontId="5" fillId="2" borderId="2" xfId="0" applyNumberFormat="1" applyFont="1" applyFill="1" applyBorder="1" applyAlignment="1" applyProtection="1">
      <alignment horizontal="center" vertical="center"/>
      <protection hidden="1"/>
    </xf>
    <xf numFmtId="0" fontId="5" fillId="2" borderId="27" xfId="0" applyNumberFormat="1" applyFont="1" applyFill="1" applyBorder="1" applyAlignment="1" applyProtection="1">
      <alignment horizontal="center" vertical="center"/>
    </xf>
    <xf numFmtId="0" fontId="5" fillId="2" borderId="9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1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center" vertical="center"/>
    </xf>
    <xf numFmtId="0" fontId="5" fillId="2" borderId="10" xfId="0" applyNumberFormat="1" applyFont="1" applyFill="1" applyBorder="1" applyAlignment="1" applyProtection="1">
      <alignment horizontal="center" vertical="center"/>
    </xf>
    <xf numFmtId="0" fontId="5" fillId="2" borderId="64" xfId="0" applyNumberFormat="1" applyFont="1" applyFill="1" applyBorder="1" applyAlignment="1" applyProtection="1">
      <alignment horizontal="center" vertical="center"/>
    </xf>
    <xf numFmtId="0" fontId="5" fillId="2" borderId="40" xfId="0" applyNumberFormat="1" applyFont="1" applyFill="1" applyBorder="1" applyAlignment="1" applyProtection="1">
      <alignment horizontal="center" vertical="center"/>
    </xf>
    <xf numFmtId="0" fontId="5" fillId="2" borderId="30" xfId="0" applyNumberFormat="1" applyFont="1" applyFill="1" applyBorder="1" applyAlignment="1" applyProtection="1">
      <alignment horizontal="center" vertical="center"/>
      <protection hidden="1"/>
    </xf>
    <xf numFmtId="0" fontId="5" fillId="2" borderId="31" xfId="0" applyNumberFormat="1" applyFont="1" applyFill="1" applyBorder="1" applyAlignment="1" applyProtection="1">
      <alignment horizontal="center" vertical="center"/>
    </xf>
    <xf numFmtId="0" fontId="2" fillId="2" borderId="102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horizontal="center" wrapText="1"/>
    </xf>
    <xf numFmtId="49" fontId="2" fillId="2" borderId="0" xfId="0" applyNumberFormat="1" applyFont="1" applyFill="1" applyBorder="1" applyAlignment="1">
      <alignment horizontal="left" wrapText="1"/>
    </xf>
    <xf numFmtId="49" fontId="2" fillId="2" borderId="0" xfId="0" applyNumberFormat="1" applyFont="1" applyFill="1" applyBorder="1" applyAlignment="1">
      <alignment horizontal="center" wrapText="1"/>
    </xf>
    <xf numFmtId="164" fontId="2" fillId="2" borderId="0" xfId="0" applyNumberFormat="1" applyFont="1" applyFill="1" applyBorder="1" applyAlignment="1" applyProtection="1">
      <alignment horizontal="left" vertical="center" wrapText="1"/>
    </xf>
    <xf numFmtId="0" fontId="2" fillId="3" borderId="106" xfId="0" applyNumberFormat="1" applyFont="1" applyFill="1" applyBorder="1" applyAlignment="1" applyProtection="1">
      <alignment horizontal="center" vertical="center"/>
    </xf>
    <xf numFmtId="0" fontId="2" fillId="3" borderId="106" xfId="0" applyFont="1" applyFill="1" applyBorder="1" applyAlignment="1">
      <alignment horizontal="left" wrapText="1"/>
    </xf>
    <xf numFmtId="0" fontId="2" fillId="3" borderId="106" xfId="0" applyFont="1" applyFill="1" applyBorder="1" applyAlignment="1">
      <alignment horizontal="center" wrapText="1"/>
    </xf>
    <xf numFmtId="0" fontId="5" fillId="3" borderId="106" xfId="0" applyFont="1" applyFill="1" applyBorder="1" applyAlignment="1" applyProtection="1">
      <alignment horizontal="right" vertical="center"/>
    </xf>
    <xf numFmtId="0" fontId="0" fillId="0" borderId="106" xfId="0" applyBorder="1" applyAlignment="1">
      <alignment horizontal="right" vertical="center"/>
    </xf>
    <xf numFmtId="166" fontId="5" fillId="3" borderId="106" xfId="0" applyNumberFormat="1" applyFont="1" applyFill="1" applyBorder="1" applyAlignment="1" applyProtection="1">
      <alignment horizontal="center" vertical="center" wrapText="1"/>
    </xf>
    <xf numFmtId="166" fontId="5" fillId="3" borderId="106" xfId="0" applyNumberFormat="1" applyFont="1" applyFill="1" applyBorder="1" applyAlignment="1" applyProtection="1">
      <alignment horizontal="right" wrapText="1"/>
    </xf>
    <xf numFmtId="166" fontId="18" fillId="3" borderId="106" xfId="0" applyNumberFormat="1" applyFont="1" applyFill="1" applyBorder="1" applyAlignment="1">
      <alignment horizontal="left" vertical="top" wrapText="1"/>
    </xf>
    <xf numFmtId="169" fontId="5" fillId="3" borderId="106" xfId="0" applyNumberFormat="1" applyFont="1" applyFill="1" applyBorder="1" applyAlignment="1" applyProtection="1">
      <alignment horizontal="center" vertical="center"/>
    </xf>
    <xf numFmtId="164" fontId="5" fillId="0" borderId="102" xfId="3" applyNumberFormat="1" applyFont="1" applyFill="1" applyBorder="1" applyAlignment="1" applyProtection="1">
      <alignment horizontal="left" vertical="center"/>
    </xf>
    <xf numFmtId="0" fontId="5" fillId="0" borderId="102" xfId="3" applyFont="1" applyFill="1" applyBorder="1" applyAlignment="1" applyProtection="1">
      <alignment horizontal="right" vertical="center"/>
    </xf>
    <xf numFmtId="49" fontId="5" fillId="3" borderId="23" xfId="0" applyNumberFormat="1" applyFont="1" applyFill="1" applyBorder="1" applyAlignment="1" applyProtection="1">
      <alignment horizontal="center" vertical="center"/>
    </xf>
    <xf numFmtId="49" fontId="5" fillId="3" borderId="100" xfId="3" applyNumberFormat="1" applyFont="1" applyFill="1" applyBorder="1" applyAlignment="1">
      <alignment horizontal="left" vertical="center" wrapText="1"/>
    </xf>
    <xf numFmtId="0" fontId="5" fillId="3" borderId="46" xfId="0" applyFont="1" applyFill="1" applyBorder="1" applyAlignment="1">
      <alignment horizontal="center" vertical="center" wrapText="1"/>
    </xf>
    <xf numFmtId="49" fontId="29" fillId="3" borderId="7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 wrapText="1"/>
    </xf>
    <xf numFmtId="171" fontId="5" fillId="3" borderId="26" xfId="0" applyNumberFormat="1" applyFont="1" applyFill="1" applyBorder="1" applyAlignment="1" applyProtection="1">
      <alignment horizontal="center" vertical="center" wrapText="1"/>
    </xf>
    <xf numFmtId="166" fontId="5" fillId="3" borderId="46" xfId="0" applyNumberFormat="1" applyFont="1" applyFill="1" applyBorder="1" applyAlignment="1" applyProtection="1">
      <alignment horizontal="center" vertical="center"/>
    </xf>
    <xf numFmtId="166" fontId="5" fillId="3" borderId="48" xfId="0" applyNumberFormat="1" applyFont="1" applyFill="1" applyBorder="1" applyAlignment="1" applyProtection="1">
      <alignment horizontal="center" vertical="center"/>
    </xf>
    <xf numFmtId="166" fontId="5" fillId="3" borderId="27" xfId="0" applyNumberFormat="1" applyFont="1" applyFill="1" applyBorder="1" applyAlignment="1" applyProtection="1">
      <alignment horizontal="center" vertical="center"/>
    </xf>
    <xf numFmtId="0" fontId="10" fillId="3" borderId="8" xfId="3" applyFont="1" applyFill="1" applyBorder="1" applyAlignment="1">
      <alignment horizontal="center" vertical="center" wrapText="1"/>
    </xf>
    <xf numFmtId="0" fontId="10" fillId="3" borderId="46" xfId="3" applyFont="1" applyFill="1" applyBorder="1" applyAlignment="1">
      <alignment horizontal="center" vertical="center" wrapText="1"/>
    </xf>
    <xf numFmtId="0" fontId="2" fillId="3" borderId="46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 applyProtection="1">
      <alignment horizontal="center" vertical="center"/>
    </xf>
    <xf numFmtId="49" fontId="10" fillId="3" borderId="92" xfId="3" applyNumberFormat="1" applyFont="1" applyFill="1" applyBorder="1" applyAlignment="1">
      <alignment horizontal="left" vertical="center" wrapText="1"/>
    </xf>
    <xf numFmtId="1" fontId="2" fillId="3" borderId="33" xfId="3" applyNumberFormat="1" applyFont="1" applyFill="1" applyBorder="1" applyAlignment="1">
      <alignment horizontal="center" vertical="center"/>
    </xf>
    <xf numFmtId="171" fontId="5" fillId="3" borderId="21" xfId="0" applyNumberFormat="1" applyFont="1" applyFill="1" applyBorder="1" applyAlignment="1" applyProtection="1">
      <alignment horizontal="center" vertical="center" wrapText="1"/>
    </xf>
    <xf numFmtId="166" fontId="2" fillId="3" borderId="33" xfId="0" applyNumberFormat="1" applyFont="1" applyFill="1" applyBorder="1" applyAlignment="1" applyProtection="1">
      <alignment horizontal="center" vertical="center"/>
    </xf>
    <xf numFmtId="0" fontId="2" fillId="3" borderId="8" xfId="3" applyFont="1" applyFill="1" applyBorder="1" applyAlignment="1">
      <alignment horizontal="center" vertical="center" wrapText="1"/>
    </xf>
    <xf numFmtId="171" fontId="2" fillId="3" borderId="21" xfId="0" applyNumberFormat="1" applyFont="1" applyFill="1" applyBorder="1" applyAlignment="1">
      <alignment horizontal="center" vertical="center" wrapText="1"/>
    </xf>
    <xf numFmtId="49" fontId="10" fillId="3" borderId="1" xfId="3" applyNumberFormat="1" applyFont="1" applyFill="1" applyBorder="1" applyAlignment="1">
      <alignment horizontal="center" vertical="center" wrapText="1"/>
    </xf>
    <xf numFmtId="49" fontId="10" fillId="3" borderId="33" xfId="3" applyNumberFormat="1" applyFont="1" applyFill="1" applyBorder="1" applyAlignment="1">
      <alignment horizontal="center" vertical="center" wrapText="1"/>
    </xf>
    <xf numFmtId="49" fontId="10" fillId="3" borderId="84" xfId="0" applyNumberFormat="1" applyFont="1" applyFill="1" applyBorder="1" applyAlignment="1" applyProtection="1">
      <alignment horizontal="center" vertical="center"/>
    </xf>
    <xf numFmtId="49" fontId="10" fillId="3" borderId="101" xfId="3" applyNumberFormat="1" applyFont="1" applyFill="1" applyBorder="1" applyAlignment="1">
      <alignment horizontal="left" vertical="center" wrapText="1"/>
    </xf>
    <xf numFmtId="1" fontId="2" fillId="3" borderId="65" xfId="3" applyNumberFormat="1" applyFont="1" applyFill="1" applyBorder="1" applyAlignment="1">
      <alignment horizontal="center" vertical="center"/>
    </xf>
    <xf numFmtId="171" fontId="5" fillId="3" borderId="64" xfId="0" applyNumberFormat="1" applyFont="1" applyFill="1" applyBorder="1" applyAlignment="1" applyProtection="1">
      <alignment horizontal="center" vertical="center" wrapText="1"/>
    </xf>
    <xf numFmtId="166" fontId="2" fillId="3" borderId="65" xfId="0" applyNumberFormat="1" applyFont="1" applyFill="1" applyBorder="1" applyAlignment="1" applyProtection="1">
      <alignment horizontal="center" vertical="center"/>
    </xf>
    <xf numFmtId="0" fontId="2" fillId="3" borderId="63" xfId="3" applyFont="1" applyFill="1" applyBorder="1" applyAlignment="1">
      <alignment horizontal="center" vertical="center" wrapText="1"/>
    </xf>
    <xf numFmtId="171" fontId="2" fillId="3" borderId="64" xfId="0" applyNumberFormat="1" applyFont="1" applyFill="1" applyBorder="1" applyAlignment="1">
      <alignment horizontal="center" vertical="center" wrapText="1"/>
    </xf>
    <xf numFmtId="49" fontId="10" fillId="3" borderId="10" xfId="3" applyNumberFormat="1" applyFont="1" applyFill="1" applyBorder="1" applyAlignment="1">
      <alignment horizontal="center" vertical="center" wrapText="1"/>
    </xf>
    <xf numFmtId="49" fontId="10" fillId="3" borderId="65" xfId="3" applyNumberFormat="1" applyFont="1" applyFill="1" applyBorder="1" applyAlignment="1">
      <alignment horizontal="center" vertical="center" wrapText="1"/>
    </xf>
    <xf numFmtId="49" fontId="10" fillId="3" borderId="63" xfId="3" applyNumberFormat="1" applyFont="1" applyFill="1" applyBorder="1" applyAlignment="1">
      <alignment horizontal="center" vertical="center" wrapText="1"/>
    </xf>
    <xf numFmtId="164" fontId="5" fillId="0" borderId="107" xfId="3" applyNumberFormat="1" applyFont="1" applyFill="1" applyBorder="1" applyAlignment="1" applyProtection="1">
      <alignment horizontal="left" vertical="center"/>
    </xf>
    <xf numFmtId="165" fontId="2" fillId="3" borderId="13" xfId="0" applyNumberFormat="1" applyFont="1" applyFill="1" applyBorder="1" applyAlignment="1" applyProtection="1">
      <alignment horizontal="center" vertical="center"/>
    </xf>
    <xf numFmtId="1" fontId="82" fillId="3" borderId="13" xfId="0" applyNumberFormat="1" applyFont="1" applyFill="1" applyBorder="1" applyAlignment="1" applyProtection="1">
      <alignment horizontal="center" vertical="center"/>
    </xf>
    <xf numFmtId="165" fontId="5" fillId="3" borderId="104" xfId="0" applyNumberFormat="1" applyFont="1" applyFill="1" applyBorder="1" applyAlignment="1" applyProtection="1">
      <alignment horizontal="center" vertical="center"/>
    </xf>
    <xf numFmtId="1" fontId="5" fillId="3" borderId="104" xfId="0" applyNumberFormat="1" applyFont="1" applyFill="1" applyBorder="1" applyAlignment="1" applyProtection="1">
      <alignment horizontal="center" vertical="center"/>
    </xf>
    <xf numFmtId="0" fontId="5" fillId="0" borderId="77" xfId="0" applyNumberFormat="1" applyFont="1" applyBorder="1" applyAlignment="1">
      <alignment horizontal="center" vertical="center" wrapText="1"/>
    </xf>
    <xf numFmtId="170" fontId="5" fillId="2" borderId="38" xfId="0" applyNumberFormat="1" applyFont="1" applyFill="1" applyBorder="1" applyAlignment="1" applyProtection="1">
      <alignment horizontal="center" vertical="center"/>
    </xf>
    <xf numFmtId="1" fontId="5" fillId="2" borderId="38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 applyProtection="1">
      <alignment horizontal="center" vertical="center"/>
    </xf>
    <xf numFmtId="0" fontId="2" fillId="2" borderId="4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165" fontId="2" fillId="2" borderId="31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vertical="center" wrapText="1"/>
    </xf>
    <xf numFmtId="167" fontId="5" fillId="2" borderId="38" xfId="0" applyNumberFormat="1" applyFont="1" applyFill="1" applyBorder="1" applyAlignment="1" applyProtection="1">
      <alignment horizontal="center" vertical="center"/>
    </xf>
    <xf numFmtId="49" fontId="5" fillId="2" borderId="40" xfId="0" applyNumberFormat="1" applyFont="1" applyFill="1" applyBorder="1" applyAlignment="1">
      <alignment horizontal="center" vertical="center"/>
    </xf>
    <xf numFmtId="49" fontId="5" fillId="2" borderId="40" xfId="0" applyNumberFormat="1" applyFont="1" applyFill="1" applyBorder="1" applyAlignment="1" applyProtection="1">
      <alignment horizontal="center" vertical="center"/>
    </xf>
    <xf numFmtId="49" fontId="2" fillId="2" borderId="31" xfId="0" applyNumberFormat="1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165" fontId="2" fillId="2" borderId="42" xfId="0" applyNumberFormat="1" applyFont="1" applyFill="1" applyBorder="1" applyAlignment="1" applyProtection="1">
      <alignment horizontal="center" vertical="center"/>
    </xf>
    <xf numFmtId="165" fontId="5" fillId="2" borderId="37" xfId="0" applyNumberFormat="1" applyFont="1" applyFill="1" applyBorder="1" applyAlignment="1" applyProtection="1">
      <alignment horizontal="center" vertical="center"/>
      <protection hidden="1"/>
    </xf>
    <xf numFmtId="165" fontId="5" fillId="2" borderId="13" xfId="0" applyNumberFormat="1" applyFont="1" applyFill="1" applyBorder="1" applyAlignment="1" applyProtection="1">
      <alignment horizontal="center" vertical="center"/>
      <protection hidden="1"/>
    </xf>
    <xf numFmtId="49" fontId="5" fillId="2" borderId="16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167" fontId="2" fillId="2" borderId="37" xfId="0" applyNumberFormat="1" applyFont="1" applyFill="1" applyBorder="1" applyAlignment="1" applyProtection="1">
      <alignment horizontal="center" vertical="center"/>
      <protection hidden="1"/>
    </xf>
    <xf numFmtId="165" fontId="2" fillId="2" borderId="37" xfId="0" applyNumberFormat="1" applyFont="1" applyFill="1" applyBorder="1" applyAlignment="1" applyProtection="1">
      <alignment horizontal="center" vertical="center"/>
      <protection hidden="1"/>
    </xf>
    <xf numFmtId="1" fontId="5" fillId="2" borderId="16" xfId="0" applyNumberFormat="1" applyFont="1" applyFill="1" applyBorder="1" applyAlignment="1">
      <alignment horizontal="center" vertical="center" wrapText="1"/>
    </xf>
    <xf numFmtId="167" fontId="81" fillId="2" borderId="105" xfId="0" applyNumberFormat="1" applyFont="1" applyFill="1" applyBorder="1" applyAlignment="1" applyProtection="1">
      <alignment horizontal="center" vertical="center"/>
    </xf>
    <xf numFmtId="165" fontId="81" fillId="2" borderId="85" xfId="0" applyNumberFormat="1" applyFont="1" applyFill="1" applyBorder="1" applyAlignment="1" applyProtection="1">
      <alignment horizontal="center" vertical="center"/>
    </xf>
    <xf numFmtId="1" fontId="81" fillId="2" borderId="16" xfId="0" applyNumberFormat="1" applyFont="1" applyFill="1" applyBorder="1" applyAlignment="1">
      <alignment horizontal="center" vertical="center" wrapText="1"/>
    </xf>
    <xf numFmtId="1" fontId="81" fillId="2" borderId="2" xfId="0" applyNumberFormat="1" applyFont="1" applyFill="1" applyBorder="1" applyAlignment="1">
      <alignment horizontal="center" vertical="center"/>
    </xf>
    <xf numFmtId="1" fontId="81" fillId="2" borderId="2" xfId="0" applyNumberFormat="1" applyFont="1" applyFill="1" applyBorder="1" applyAlignment="1">
      <alignment horizontal="center" vertical="center" wrapText="1"/>
    </xf>
    <xf numFmtId="1" fontId="81" fillId="2" borderId="11" xfId="0" applyNumberFormat="1" applyFont="1" applyFill="1" applyBorder="1" applyAlignment="1">
      <alignment horizontal="center" vertical="center" wrapText="1"/>
    </xf>
    <xf numFmtId="49" fontId="81" fillId="2" borderId="18" xfId="0" applyNumberFormat="1" applyFont="1" applyFill="1" applyBorder="1" applyAlignment="1">
      <alignment horizontal="center" vertical="center"/>
    </xf>
    <xf numFmtId="49" fontId="81" fillId="2" borderId="18" xfId="0" applyNumberFormat="1" applyFont="1" applyFill="1" applyBorder="1" applyAlignment="1" applyProtection="1">
      <alignment horizontal="center" vertical="center"/>
    </xf>
    <xf numFmtId="49" fontId="80" fillId="2" borderId="18" xfId="0" applyNumberFormat="1" applyFont="1" applyFill="1" applyBorder="1" applyAlignment="1" applyProtection="1">
      <alignment horizontal="center" vertical="center"/>
    </xf>
    <xf numFmtId="49" fontId="80" fillId="2" borderId="41" xfId="0" applyNumberFormat="1" applyFont="1" applyFill="1" applyBorder="1" applyAlignment="1" applyProtection="1">
      <alignment horizontal="center" vertical="center"/>
    </xf>
    <xf numFmtId="49" fontId="80" fillId="2" borderId="42" xfId="0" applyNumberFormat="1" applyFont="1" applyFill="1" applyBorder="1" applyAlignment="1" applyProtection="1">
      <alignment horizontal="center" vertical="center"/>
    </xf>
    <xf numFmtId="167" fontId="80" fillId="2" borderId="39" xfId="0" applyNumberFormat="1" applyFont="1" applyFill="1" applyBorder="1" applyAlignment="1" applyProtection="1">
      <alignment horizontal="center" vertical="center"/>
    </xf>
    <xf numFmtId="165" fontId="80" fillId="2" borderId="13" xfId="0" applyNumberFormat="1" applyFont="1" applyFill="1" applyBorder="1" applyAlignment="1" applyProtection="1">
      <alignment horizontal="center" vertical="center"/>
    </xf>
    <xf numFmtId="1" fontId="81" fillId="2" borderId="36" xfId="0" applyNumberFormat="1" applyFont="1" applyFill="1" applyBorder="1" applyAlignment="1">
      <alignment horizontal="center" vertical="center" wrapText="1"/>
    </xf>
    <xf numFmtId="1" fontId="81" fillId="2" borderId="30" xfId="0" applyNumberFormat="1" applyFont="1" applyFill="1" applyBorder="1" applyAlignment="1">
      <alignment horizontal="center" vertical="center"/>
    </xf>
    <xf numFmtId="1" fontId="81" fillId="2" borderId="30" xfId="0" applyNumberFormat="1" applyFont="1" applyFill="1" applyBorder="1" applyAlignment="1">
      <alignment horizontal="center" vertical="center" wrapText="1"/>
    </xf>
    <xf numFmtId="1" fontId="81" fillId="2" borderId="31" xfId="0" applyNumberFormat="1" applyFont="1" applyFill="1" applyBorder="1" applyAlignment="1">
      <alignment horizontal="center" vertical="center" wrapText="1"/>
    </xf>
    <xf numFmtId="49" fontId="81" fillId="2" borderId="14" xfId="0" applyNumberFormat="1" applyFont="1" applyFill="1" applyBorder="1" applyAlignment="1">
      <alignment horizontal="center" vertical="center"/>
    </xf>
    <xf numFmtId="49" fontId="81" fillId="2" borderId="36" xfId="0" applyNumberFormat="1" applyFont="1" applyFill="1" applyBorder="1" applyAlignment="1" applyProtection="1">
      <alignment horizontal="center" vertical="center"/>
    </xf>
    <xf numFmtId="49" fontId="80" fillId="2" borderId="14" xfId="0" applyNumberFormat="1" applyFont="1" applyFill="1" applyBorder="1" applyAlignment="1" applyProtection="1">
      <alignment horizontal="center" vertical="center"/>
    </xf>
    <xf numFmtId="49" fontId="80" fillId="2" borderId="2" xfId="0" applyNumberFormat="1" applyFont="1" applyFill="1" applyBorder="1" applyAlignment="1" applyProtection="1">
      <alignment horizontal="center" vertical="center"/>
    </xf>
    <xf numFmtId="49" fontId="80" fillId="2" borderId="11" xfId="0" applyNumberFormat="1" applyFont="1" applyFill="1" applyBorder="1" applyAlignment="1" applyProtection="1">
      <alignment horizontal="center" vertical="center"/>
    </xf>
    <xf numFmtId="167" fontId="81" fillId="2" borderId="39" xfId="0" applyNumberFormat="1" applyFont="1" applyFill="1" applyBorder="1" applyAlignment="1" applyProtection="1">
      <alignment horizontal="center" vertical="center"/>
    </xf>
    <xf numFmtId="165" fontId="81" fillId="2" borderId="39" xfId="0" applyNumberFormat="1" applyFont="1" applyFill="1" applyBorder="1" applyAlignment="1" applyProtection="1">
      <alignment horizontal="center" vertical="center"/>
    </xf>
    <xf numFmtId="165" fontId="81" fillId="2" borderId="13" xfId="0" applyNumberFormat="1" applyFont="1" applyFill="1" applyBorder="1" applyAlignment="1" applyProtection="1">
      <alignment horizontal="center" vertical="center"/>
    </xf>
    <xf numFmtId="49" fontId="81" fillId="2" borderId="14" xfId="0" applyNumberFormat="1" applyFont="1" applyFill="1" applyBorder="1" applyAlignment="1" applyProtection="1">
      <alignment horizontal="center" vertical="center"/>
    </xf>
    <xf numFmtId="49" fontId="81" fillId="2" borderId="2" xfId="0" applyNumberFormat="1" applyFont="1" applyFill="1" applyBorder="1" applyAlignment="1" applyProtection="1">
      <alignment horizontal="center" vertical="center"/>
    </xf>
    <xf numFmtId="1" fontId="5" fillId="3" borderId="36" xfId="0" applyNumberFormat="1" applyFont="1" applyFill="1" applyBorder="1" applyAlignment="1">
      <alignment horizontal="center" vertical="center" wrapText="1"/>
    </xf>
    <xf numFmtId="1" fontId="5" fillId="3" borderId="30" xfId="0" applyNumberFormat="1" applyFont="1" applyFill="1" applyBorder="1" applyAlignment="1">
      <alignment horizontal="center" vertical="center"/>
    </xf>
    <xf numFmtId="1" fontId="5" fillId="3" borderId="30" xfId="0" applyNumberFormat="1" applyFont="1" applyFill="1" applyBorder="1" applyAlignment="1">
      <alignment horizontal="center" vertical="center" wrapText="1"/>
    </xf>
    <xf numFmtId="1" fontId="5" fillId="3" borderId="31" xfId="0" applyNumberFormat="1" applyFont="1" applyFill="1" applyBorder="1" applyAlignment="1">
      <alignment horizontal="center" vertical="center" wrapText="1"/>
    </xf>
    <xf numFmtId="49" fontId="5" fillId="3" borderId="36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>
      <alignment horizontal="center" vertical="center"/>
    </xf>
    <xf numFmtId="1" fontId="2" fillId="3" borderId="13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right" vertical="center"/>
    </xf>
    <xf numFmtId="169" fontId="5" fillId="3" borderId="36" xfId="0" applyNumberFormat="1" applyFont="1" applyFill="1" applyBorder="1" applyAlignment="1" applyProtection="1">
      <alignment horizontal="center" vertical="center"/>
    </xf>
    <xf numFmtId="169" fontId="5" fillId="3" borderId="30" xfId="0" applyNumberFormat="1" applyFont="1" applyFill="1" applyBorder="1" applyAlignment="1" applyProtection="1">
      <alignment horizontal="center" vertical="center"/>
    </xf>
    <xf numFmtId="169" fontId="5" fillId="3" borderId="31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 wrapText="1"/>
    </xf>
    <xf numFmtId="169" fontId="2" fillId="3" borderId="13" xfId="0" applyNumberFormat="1" applyFont="1" applyFill="1" applyBorder="1" applyAlignment="1" applyProtection="1">
      <alignment horizontal="center" vertical="center"/>
    </xf>
    <xf numFmtId="164" fontId="5" fillId="3" borderId="36" xfId="0" applyNumberFormat="1" applyFont="1" applyFill="1" applyBorder="1" applyAlignment="1" applyProtection="1">
      <alignment horizontal="center" vertical="center"/>
    </xf>
    <xf numFmtId="164" fontId="5" fillId="3" borderId="3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/>
    </xf>
    <xf numFmtId="0" fontId="2" fillId="3" borderId="36" xfId="0" applyFont="1" applyFill="1" applyBorder="1" applyAlignment="1" applyProtection="1">
      <alignment horizontal="center" vertical="center" wrapText="1"/>
    </xf>
    <xf numFmtId="49" fontId="2" fillId="3" borderId="30" xfId="0" applyNumberFormat="1" applyFont="1" applyFill="1" applyBorder="1" applyAlignment="1" applyProtection="1">
      <alignment horizontal="center" vertical="center"/>
    </xf>
    <xf numFmtId="0" fontId="2" fillId="3" borderId="31" xfId="0" applyNumberFormat="1" applyFont="1" applyFill="1" applyBorder="1" applyAlignment="1" applyProtection="1">
      <alignment horizontal="center" vertical="center" wrapText="1"/>
    </xf>
    <xf numFmtId="49" fontId="5" fillId="3" borderId="17" xfId="0" applyNumberFormat="1" applyFont="1" applyFill="1" applyBorder="1" applyAlignment="1" applyProtection="1">
      <alignment horizontal="right" vertical="center"/>
    </xf>
    <xf numFmtId="49" fontId="5" fillId="3" borderId="42" xfId="0" applyNumberFormat="1" applyFont="1" applyFill="1" applyBorder="1" applyAlignment="1" applyProtection="1">
      <alignment horizontal="right" vertical="center" wrapText="1"/>
    </xf>
    <xf numFmtId="164" fontId="5" fillId="3" borderId="18" xfId="0" applyNumberFormat="1" applyFont="1" applyFill="1" applyBorder="1" applyAlignment="1" applyProtection="1">
      <alignment vertical="center"/>
    </xf>
    <xf numFmtId="164" fontId="5" fillId="3" borderId="41" xfId="0" applyNumberFormat="1" applyFont="1" applyFill="1" applyBorder="1" applyAlignment="1" applyProtection="1">
      <alignment vertical="center"/>
    </xf>
    <xf numFmtId="164" fontId="2" fillId="3" borderId="42" xfId="0" applyNumberFormat="1" applyFont="1" applyFill="1" applyBorder="1" applyAlignment="1" applyProtection="1">
      <alignment vertical="center"/>
    </xf>
    <xf numFmtId="169" fontId="5" fillId="3" borderId="85" xfId="0" applyNumberFormat="1" applyFont="1" applyFill="1" applyBorder="1" applyAlignment="1" applyProtection="1">
      <alignment horizontal="center" vertical="center"/>
    </xf>
    <xf numFmtId="0" fontId="2" fillId="3" borderId="12" xfId="0" applyNumberFormat="1" applyFont="1" applyFill="1" applyBorder="1" applyAlignment="1" applyProtection="1">
      <alignment horizontal="center" vertical="center" wrapText="1"/>
    </xf>
    <xf numFmtId="49" fontId="5" fillId="3" borderId="64" xfId="0" applyNumberFormat="1" applyFont="1" applyFill="1" applyBorder="1" applyAlignment="1" applyProtection="1">
      <alignment vertical="center"/>
    </xf>
    <xf numFmtId="49" fontId="5" fillId="3" borderId="22" xfId="0" applyNumberFormat="1" applyFont="1" applyFill="1" applyBorder="1" applyAlignment="1" applyProtection="1">
      <alignment vertical="center" wrapText="1"/>
    </xf>
    <xf numFmtId="49" fontId="5" fillId="3" borderId="87" xfId="0" applyNumberFormat="1" applyFont="1" applyFill="1" applyBorder="1" applyAlignment="1" applyProtection="1">
      <alignment vertical="center" wrapText="1"/>
    </xf>
    <xf numFmtId="49" fontId="5" fillId="3" borderId="90" xfId="0" applyNumberFormat="1" applyFont="1" applyFill="1" applyBorder="1" applyAlignment="1" applyProtection="1">
      <alignment vertical="center" wrapText="1"/>
    </xf>
    <xf numFmtId="49" fontId="5" fillId="3" borderId="0" xfId="0" applyNumberFormat="1" applyFont="1" applyFill="1" applyBorder="1" applyAlignment="1" applyProtection="1">
      <alignment vertical="center" wrapText="1"/>
    </xf>
    <xf numFmtId="166" fontId="5" fillId="3" borderId="35" xfId="0" applyNumberFormat="1" applyFont="1" applyFill="1" applyBorder="1" applyAlignment="1" applyProtection="1">
      <alignment horizontal="right" wrapText="1"/>
    </xf>
    <xf numFmtId="169" fontId="5" fillId="3" borderId="102" xfId="0" applyNumberFormat="1" applyFont="1" applyFill="1" applyBorder="1" applyAlignment="1" applyProtection="1">
      <alignment horizontal="center" vertical="center" wrapText="1"/>
    </xf>
    <xf numFmtId="169" fontId="5" fillId="3" borderId="114" xfId="0" applyNumberFormat="1" applyFont="1" applyFill="1" applyBorder="1" applyAlignment="1" applyProtection="1">
      <alignment horizontal="center" vertical="center" wrapText="1"/>
    </xf>
    <xf numFmtId="169" fontId="5" fillId="3" borderId="98" xfId="0" applyNumberFormat="1" applyFont="1" applyFill="1" applyBorder="1" applyAlignment="1" applyProtection="1">
      <alignment horizontal="center" vertical="center" wrapText="1"/>
    </xf>
    <xf numFmtId="49" fontId="5" fillId="3" borderId="114" xfId="0" applyNumberFormat="1" applyFont="1" applyFill="1" applyBorder="1" applyAlignment="1" applyProtection="1">
      <alignment vertical="center" wrapText="1"/>
    </xf>
    <xf numFmtId="164" fontId="2" fillId="3" borderId="8" xfId="0" applyNumberFormat="1" applyFont="1" applyFill="1" applyBorder="1" applyAlignment="1">
      <alignment horizontal="center" vertical="center" wrapText="1"/>
    </xf>
    <xf numFmtId="164" fontId="2" fillId="3" borderId="46" xfId="0" applyNumberFormat="1" applyFont="1" applyFill="1" applyBorder="1" applyAlignment="1">
      <alignment horizontal="center" vertical="center" wrapText="1"/>
    </xf>
    <xf numFmtId="164" fontId="2" fillId="3" borderId="19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164" fontId="2" fillId="3" borderId="27" xfId="0" applyNumberFormat="1" applyFont="1" applyFill="1" applyBorder="1" applyAlignment="1">
      <alignment horizontal="center" vertical="center" wrapText="1"/>
    </xf>
    <xf numFmtId="164" fontId="2" fillId="3" borderId="80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49" fontId="80" fillId="3" borderId="24" xfId="0" applyNumberFormat="1" applyFont="1" applyFill="1" applyBorder="1" applyAlignment="1" applyProtection="1">
      <alignment horizontal="left" vertical="center"/>
    </xf>
    <xf numFmtId="164" fontId="80" fillId="3" borderId="103" xfId="0" applyNumberFormat="1" applyFont="1" applyFill="1" applyBorder="1" applyAlignment="1" applyProtection="1">
      <alignment horizontal="left" vertical="center"/>
    </xf>
    <xf numFmtId="49" fontId="80" fillId="3" borderId="24" xfId="0" applyNumberFormat="1" applyFont="1" applyFill="1" applyBorder="1" applyAlignment="1">
      <alignment horizontal="left" vertical="center" wrapText="1"/>
    </xf>
    <xf numFmtId="49" fontId="80" fillId="3" borderId="84" xfId="0" applyNumberFormat="1" applyFont="1" applyFill="1" applyBorder="1" applyAlignment="1">
      <alignment horizontal="left" vertical="center" wrapText="1"/>
    </xf>
    <xf numFmtId="49" fontId="2" fillId="3" borderId="91" xfId="0" applyNumberFormat="1" applyFont="1" applyFill="1" applyBorder="1" applyAlignment="1" applyProtection="1">
      <alignment horizontal="left" vertical="center"/>
      <protection locked="0"/>
    </xf>
    <xf numFmtId="49" fontId="2" fillId="3" borderId="91" xfId="4" applyNumberFormat="1" applyFont="1" applyFill="1" applyBorder="1" applyAlignment="1" applyProtection="1">
      <alignment vertical="center" wrapText="1"/>
      <protection locked="0"/>
    </xf>
    <xf numFmtId="0" fontId="2" fillId="3" borderId="27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172" fontId="2" fillId="3" borderId="9" xfId="0" applyNumberFormat="1" applyFont="1" applyFill="1" applyBorder="1" applyAlignment="1" applyProtection="1">
      <alignment horizontal="center" vertical="center"/>
      <protection locked="0"/>
    </xf>
    <xf numFmtId="172" fontId="2" fillId="3" borderId="26" xfId="0" applyNumberFormat="1" applyFont="1" applyFill="1" applyBorder="1" applyAlignment="1" applyProtection="1">
      <alignment horizontal="center" vertical="center"/>
      <protection locked="0"/>
    </xf>
    <xf numFmtId="166" fontId="5" fillId="3" borderId="115" xfId="4" applyNumberFormat="1" applyFont="1" applyFill="1" applyBorder="1" applyAlignment="1" applyProtection="1">
      <alignment horizontal="center" vertical="center"/>
      <protection locked="0"/>
    </xf>
    <xf numFmtId="172" fontId="5" fillId="3" borderId="23" xfId="0" applyNumberFormat="1" applyFont="1" applyFill="1" applyBorder="1" applyAlignment="1" applyProtection="1">
      <alignment horizontal="center" vertical="center"/>
      <protection hidden="1"/>
    </xf>
    <xf numFmtId="172" fontId="5" fillId="3" borderId="32" xfId="0" applyNumberFormat="1" applyFont="1" applyFill="1" applyBorder="1" applyAlignment="1" applyProtection="1">
      <alignment horizontal="center" vertical="center"/>
      <protection hidden="1"/>
    </xf>
    <xf numFmtId="49" fontId="5" fillId="3" borderId="9" xfId="0" applyNumberFormat="1" applyFont="1" applyFill="1" applyBorder="1" applyAlignment="1" applyProtection="1">
      <alignment horizontal="center" vertical="center"/>
      <protection locked="0"/>
    </xf>
    <xf numFmtId="0" fontId="5" fillId="3" borderId="9" xfId="0" applyNumberFormat="1" applyFont="1" applyFill="1" applyBorder="1" applyAlignment="1" applyProtection="1">
      <alignment horizontal="center" vertical="center"/>
      <protection locked="0"/>
    </xf>
    <xf numFmtId="172" fontId="5" fillId="3" borderId="26" xfId="0" applyNumberFormat="1" applyFont="1" applyFill="1" applyBorder="1" applyAlignment="1" applyProtection="1">
      <alignment horizontal="center" vertical="center"/>
      <protection hidden="1"/>
    </xf>
    <xf numFmtId="0" fontId="2" fillId="3" borderId="32" xfId="0" applyFont="1" applyFill="1" applyBorder="1" applyAlignment="1" applyProtection="1">
      <alignment horizontal="center" vertical="center" wrapText="1"/>
      <protection hidden="1"/>
    </xf>
    <xf numFmtId="0" fontId="2" fillId="3" borderId="27" xfId="0" applyFont="1" applyFill="1" applyBorder="1" applyAlignment="1" applyProtection="1">
      <alignment horizontal="center" vertical="center" wrapText="1"/>
      <protection hidden="1"/>
    </xf>
    <xf numFmtId="49" fontId="2" fillId="3" borderId="9" xfId="0" applyNumberFormat="1" applyFont="1" applyFill="1" applyBorder="1" applyAlignment="1" applyProtection="1">
      <alignment horizontal="center" vertical="center"/>
      <protection hidden="1"/>
    </xf>
    <xf numFmtId="0" fontId="0" fillId="3" borderId="26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 applyProtection="1">
      <alignment horizontal="left" vertical="center" wrapText="1"/>
      <protection locked="0"/>
    </xf>
    <xf numFmtId="49" fontId="10" fillId="3" borderId="22" xfId="0" applyNumberFormat="1" applyFont="1" applyFill="1" applyBorder="1" applyAlignment="1">
      <alignment horizontal="right" vertical="center" wrapText="1"/>
    </xf>
    <xf numFmtId="0" fontId="2" fillId="3" borderId="19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172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2" fillId="3" borderId="87" xfId="4" applyNumberFormat="1" applyFont="1" applyFill="1" applyBorder="1" applyAlignment="1" applyProtection="1">
      <alignment horizontal="center" vertical="center"/>
      <protection locked="0"/>
    </xf>
    <xf numFmtId="1" fontId="2" fillId="3" borderId="24" xfId="4" applyNumberFormat="1" applyFont="1" applyFill="1" applyBorder="1" applyAlignment="1" applyProtection="1">
      <alignment horizontal="center" vertical="center"/>
      <protection hidden="1"/>
    </xf>
    <xf numFmtId="49" fontId="2" fillId="3" borderId="80" xfId="0" applyNumberFormat="1" applyFont="1" applyFill="1" applyBorder="1" applyAlignment="1" applyProtection="1">
      <alignment horizontal="left" vertical="center"/>
      <protection locked="0"/>
    </xf>
    <xf numFmtId="49" fontId="5" fillId="3" borderId="22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4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/>
      <protection locked="0"/>
    </xf>
    <xf numFmtId="49" fontId="2" fillId="3" borderId="22" xfId="4" applyNumberFormat="1" applyFont="1" applyFill="1" applyBorder="1" applyAlignment="1" applyProtection="1">
      <alignment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 applyProtection="1">
      <alignment horizontal="right"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hidden="1"/>
    </xf>
    <xf numFmtId="1" fontId="5" fillId="3" borderId="33" xfId="4" applyNumberFormat="1" applyFont="1" applyFill="1" applyBorder="1" applyAlignment="1" applyProtection="1">
      <alignment horizontal="center" vertical="center"/>
      <protection hidden="1"/>
    </xf>
    <xf numFmtId="1" fontId="5" fillId="3" borderId="21" xfId="4" applyNumberFormat="1" applyFont="1" applyFill="1" applyBorder="1" applyAlignment="1" applyProtection="1">
      <alignment horizontal="center" vertical="center"/>
      <protection hidden="1"/>
    </xf>
    <xf numFmtId="49" fontId="2" fillId="3" borderId="22" xfId="4" applyNumberFormat="1" applyFont="1" applyFill="1" applyBorder="1" applyAlignment="1" applyProtection="1">
      <alignment horizontal="right" vertical="center" wrapText="1"/>
      <protection locked="0"/>
    </xf>
    <xf numFmtId="172" fontId="2" fillId="3" borderId="24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 wrapText="1"/>
      <protection locked="0"/>
    </xf>
    <xf numFmtId="171" fontId="2" fillId="3" borderId="33" xfId="4" applyNumberFormat="1" applyFont="1" applyFill="1" applyBorder="1" applyAlignment="1" applyProtection="1">
      <alignment horizontal="center" vertical="center" wrapText="1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>
      <alignment vertical="center" wrapText="1"/>
    </xf>
    <xf numFmtId="169" fontId="5" fillId="3" borderId="87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 applyProtection="1">
      <alignment horizontal="right" vertical="center" wrapText="1"/>
      <protection locked="0"/>
    </xf>
    <xf numFmtId="173" fontId="2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21" xfId="0" applyNumberFormat="1" applyFont="1" applyFill="1" applyBorder="1" applyAlignment="1" applyProtection="1">
      <alignment horizontal="center" vertical="center"/>
      <protection hidden="1"/>
    </xf>
    <xf numFmtId="0" fontId="2" fillId="3" borderId="33" xfId="0" applyFont="1" applyFill="1" applyBorder="1" applyAlignment="1" applyProtection="1">
      <alignment horizontal="center" vertical="center" wrapText="1"/>
      <protection hidden="1"/>
    </xf>
    <xf numFmtId="172" fontId="12" fillId="3" borderId="19" xfId="0" applyNumberFormat="1" applyFont="1" applyFill="1" applyBorder="1" applyAlignment="1" applyProtection="1">
      <alignment horizontal="center" vertical="center"/>
      <protection locked="0"/>
    </xf>
    <xf numFmtId="0" fontId="12" fillId="3" borderId="1" xfId="0" applyNumberFormat="1" applyFont="1" applyFill="1" applyBorder="1" applyAlignment="1" applyProtection="1">
      <alignment horizontal="center" vertical="center"/>
      <protection locked="0"/>
    </xf>
    <xf numFmtId="0" fontId="12" fillId="3" borderId="21" xfId="0" applyNumberFormat="1" applyFont="1" applyFill="1" applyBorder="1" applyAlignment="1" applyProtection="1">
      <alignment horizontal="center" vertical="center"/>
      <protection locked="0"/>
    </xf>
    <xf numFmtId="171" fontId="5" fillId="3" borderId="33" xfId="4" applyNumberFormat="1" applyFont="1" applyFill="1" applyBorder="1" applyAlignment="1" applyProtection="1">
      <alignment horizontal="center" vertical="center" wrapText="1"/>
      <protection hidden="1"/>
    </xf>
    <xf numFmtId="1" fontId="5" fillId="3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33" xfId="0" applyFont="1" applyFill="1" applyBorder="1" applyAlignment="1" applyProtection="1">
      <alignment horizontal="center" vertical="center" wrapText="1"/>
      <protection hidden="1"/>
    </xf>
    <xf numFmtId="0" fontId="5" fillId="3" borderId="19" xfId="0" applyFont="1" applyFill="1" applyBorder="1" applyAlignment="1" applyProtection="1">
      <alignment horizontal="center" vertical="center" wrapText="1"/>
      <protection hidden="1"/>
    </xf>
    <xf numFmtId="0" fontId="18" fillId="3" borderId="21" xfId="0" applyFont="1" applyFill="1" applyBorder="1" applyAlignment="1">
      <alignment horizontal="center" vertical="center" wrapText="1"/>
    </xf>
    <xf numFmtId="0" fontId="82" fillId="3" borderId="1" xfId="0" applyNumberFormat="1" applyFont="1" applyFill="1" applyBorder="1" applyAlignment="1" applyProtection="1">
      <alignment horizontal="center" vertical="center"/>
      <protection locked="0"/>
    </xf>
    <xf numFmtId="173" fontId="5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locked="0"/>
    </xf>
    <xf numFmtId="49" fontId="2" fillId="3" borderId="22" xfId="4" applyNumberFormat="1" applyFont="1" applyFill="1" applyBorder="1" applyAlignment="1" applyProtection="1">
      <alignment horizontal="left" vertical="center" wrapText="1"/>
      <protection locked="0"/>
    </xf>
    <xf numFmtId="49" fontId="2" fillId="3" borderId="22" xfId="4" applyNumberFormat="1" applyFont="1" applyFill="1" applyBorder="1" applyAlignment="1" applyProtection="1">
      <alignment horizontal="center" vertical="center" wrapText="1"/>
      <protection locked="0"/>
    </xf>
    <xf numFmtId="0" fontId="2" fillId="3" borderId="19" xfId="0" applyNumberFormat="1" applyFont="1" applyFill="1" applyBorder="1" applyAlignment="1" applyProtection="1">
      <alignment horizontal="center" vertical="center"/>
      <protection locked="0"/>
    </xf>
    <xf numFmtId="0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0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locked="0"/>
    </xf>
    <xf numFmtId="172" fontId="5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9" xfId="0" applyFont="1" applyFill="1" applyBorder="1" applyAlignment="1" applyProtection="1">
      <alignment horizontal="center" vertical="center" wrapText="1"/>
      <protection hidden="1"/>
    </xf>
    <xf numFmtId="166" fontId="2" fillId="3" borderId="87" xfId="0" applyNumberFormat="1" applyFont="1" applyFill="1" applyBorder="1" applyAlignment="1" applyProtection="1">
      <alignment horizontal="center" vertical="center"/>
      <protection locked="0"/>
    </xf>
    <xf numFmtId="167" fontId="5" fillId="3" borderId="87" xfId="0" applyNumberFormat="1" applyFont="1" applyFill="1" applyBorder="1" applyAlignment="1" applyProtection="1">
      <alignment horizontal="center" vertical="center"/>
    </xf>
    <xf numFmtId="1" fontId="5" fillId="3" borderId="33" xfId="4" applyNumberFormat="1" applyFont="1" applyFill="1" applyBorder="1" applyAlignment="1" applyProtection="1">
      <alignment horizontal="center" vertical="center"/>
      <protection locked="0"/>
    </xf>
    <xf numFmtId="1" fontId="5" fillId="3" borderId="1" xfId="4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172" fontId="41" fillId="3" borderId="19" xfId="0" applyNumberFormat="1" applyFont="1" applyFill="1" applyBorder="1" applyAlignment="1" applyProtection="1">
      <alignment horizontal="center" vertical="center"/>
      <protection locked="0"/>
    </xf>
    <xf numFmtId="172" fontId="41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41" fillId="3" borderId="1" xfId="0" applyNumberFormat="1" applyFont="1" applyFill="1" applyBorder="1" applyAlignment="1" applyProtection="1">
      <alignment horizontal="center" vertical="center"/>
      <protection locked="0"/>
    </xf>
    <xf numFmtId="0" fontId="41" fillId="3" borderId="21" xfId="0" applyNumberFormat="1" applyFont="1" applyFill="1" applyBorder="1" applyAlignment="1" applyProtection="1">
      <alignment horizontal="center" vertical="center"/>
      <protection locked="0"/>
    </xf>
    <xf numFmtId="49" fontId="2" fillId="3" borderId="22" xfId="0" applyNumberFormat="1" applyFont="1" applyFill="1" applyBorder="1" applyAlignment="1">
      <alignment horizontal="left" vertical="center" wrapText="1"/>
    </xf>
    <xf numFmtId="49" fontId="2" fillId="3" borderId="28" xfId="0" applyNumberFormat="1" applyFont="1" applyFill="1" applyBorder="1" applyAlignment="1" applyProtection="1">
      <alignment horizontal="left" vertical="center"/>
      <protection locked="0"/>
    </xf>
    <xf numFmtId="49" fontId="5" fillId="3" borderId="97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63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172" fontId="2" fillId="3" borderId="10" xfId="0" applyNumberFormat="1" applyFont="1" applyFill="1" applyBorder="1" applyAlignment="1" applyProtection="1">
      <alignment horizontal="center" vertical="center"/>
      <protection locked="0"/>
    </xf>
    <xf numFmtId="172" fontId="2" fillId="3" borderId="64" xfId="0" applyNumberFormat="1" applyFont="1" applyFill="1" applyBorder="1" applyAlignment="1" applyProtection="1">
      <alignment horizontal="center" vertical="center"/>
      <protection locked="0"/>
    </xf>
    <xf numFmtId="166" fontId="5" fillId="3" borderId="116" xfId="4" applyNumberFormat="1" applyFont="1" applyFill="1" applyBorder="1" applyAlignment="1" applyProtection="1">
      <alignment horizontal="center" vertical="center"/>
      <protection locked="0"/>
    </xf>
    <xf numFmtId="172" fontId="5" fillId="3" borderId="84" xfId="0" applyNumberFormat="1" applyFont="1" applyFill="1" applyBorder="1" applyAlignment="1" applyProtection="1">
      <alignment horizontal="center" vertical="center"/>
      <protection hidden="1"/>
    </xf>
    <xf numFmtId="171" fontId="5" fillId="3" borderId="73" xfId="4" applyNumberFormat="1" applyFont="1" applyFill="1" applyBorder="1" applyAlignment="1" applyProtection="1">
      <alignment horizontal="center" vertical="center" wrapText="1"/>
      <protection hidden="1"/>
    </xf>
    <xf numFmtId="172" fontId="5" fillId="3" borderId="29" xfId="0" applyNumberFormat="1" applyFont="1" applyFill="1" applyBorder="1" applyAlignment="1" applyProtection="1">
      <alignment horizontal="center" vertical="center"/>
      <protection hidden="1"/>
    </xf>
    <xf numFmtId="0" fontId="2" fillId="3" borderId="65" xfId="0" applyFont="1" applyFill="1" applyBorder="1" applyAlignment="1" applyProtection="1">
      <alignment horizontal="center" vertical="center" wrapText="1"/>
      <protection hidden="1"/>
    </xf>
    <xf numFmtId="0" fontId="2" fillId="3" borderId="63" xfId="0" applyFont="1" applyFill="1" applyBorder="1" applyAlignment="1" applyProtection="1">
      <alignment horizontal="center" vertical="center" wrapText="1"/>
      <protection hidden="1"/>
    </xf>
    <xf numFmtId="49" fontId="15" fillId="3" borderId="65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  <protection hidden="1"/>
    </xf>
    <xf numFmtId="0" fontId="0" fillId="3" borderId="64" xfId="0" applyFont="1" applyFill="1" applyBorder="1" applyAlignment="1">
      <alignment horizontal="center" vertical="center" wrapText="1"/>
    </xf>
    <xf numFmtId="49" fontId="80" fillId="3" borderId="23" xfId="0" applyNumberFormat="1" applyFont="1" applyFill="1" applyBorder="1" applyAlignment="1" applyProtection="1">
      <alignment horizontal="left" vertical="center"/>
    </xf>
    <xf numFmtId="49" fontId="80" fillId="3" borderId="23" xfId="0" applyNumberFormat="1" applyFont="1" applyFill="1" applyBorder="1" applyAlignment="1">
      <alignment horizontal="left" vertical="center" wrapText="1"/>
    </xf>
    <xf numFmtId="1" fontId="5" fillId="3" borderId="27" xfId="0" applyNumberFormat="1" applyFont="1" applyFill="1" applyBorder="1" applyAlignment="1">
      <alignment horizontal="center" vertical="center"/>
    </xf>
    <xf numFmtId="165" fontId="2" fillId="3" borderId="104" xfId="0" applyNumberFormat="1" applyFont="1" applyFill="1" applyBorder="1" applyAlignment="1" applyProtection="1">
      <alignment horizontal="center" vertical="center"/>
    </xf>
    <xf numFmtId="167" fontId="5" fillId="3" borderId="104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164" fontId="6" fillId="0" borderId="1" xfId="0" applyNumberFormat="1" applyFont="1" applyFill="1" applyBorder="1" applyAlignment="1" applyProtection="1">
      <alignment vertical="center"/>
    </xf>
    <xf numFmtId="164" fontId="67" fillId="0" borderId="1" xfId="0" applyNumberFormat="1" applyFont="1" applyFill="1" applyBorder="1" applyAlignment="1" applyProtection="1">
      <alignment vertical="center"/>
    </xf>
    <xf numFmtId="168" fontId="2" fillId="3" borderId="1" xfId="0" applyNumberFormat="1" applyFont="1" applyFill="1" applyBorder="1" applyAlignment="1" applyProtection="1">
      <alignment vertical="center"/>
    </xf>
    <xf numFmtId="166" fontId="2" fillId="0" borderId="1" xfId="0" applyNumberFormat="1" applyFont="1" applyFill="1" applyBorder="1" applyAlignment="1" applyProtection="1">
      <alignment vertical="center"/>
    </xf>
    <xf numFmtId="164" fontId="76" fillId="2" borderId="1" xfId="0" applyNumberFormat="1" applyFont="1" applyFill="1" applyBorder="1" applyAlignment="1" applyProtection="1">
      <alignment vertical="center"/>
    </xf>
    <xf numFmtId="164" fontId="10" fillId="2" borderId="1" xfId="0" applyNumberFormat="1" applyFont="1" applyFill="1" applyBorder="1" applyAlignment="1" applyProtection="1">
      <alignment vertical="center" wrapText="1"/>
    </xf>
    <xf numFmtId="164" fontId="10" fillId="2" borderId="1" xfId="0" applyNumberFormat="1" applyFont="1" applyFill="1" applyBorder="1" applyAlignment="1" applyProtection="1">
      <alignment vertical="center"/>
    </xf>
    <xf numFmtId="164" fontId="17" fillId="0" borderId="1" xfId="0" applyNumberFormat="1" applyFont="1" applyFill="1" applyBorder="1" applyAlignment="1" applyProtection="1">
      <alignment vertical="center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0" borderId="15" xfId="0" applyNumberFormat="1" applyFont="1" applyFill="1" applyBorder="1" applyAlignment="1" applyProtection="1">
      <alignment horizontal="center" vertical="center"/>
    </xf>
    <xf numFmtId="0" fontId="77" fillId="3" borderId="1" xfId="0" applyFont="1" applyFill="1" applyBorder="1"/>
    <xf numFmtId="0" fontId="0" fillId="0" borderId="1" xfId="0" applyBorder="1" applyAlignment="1">
      <alignment vertical="center" wrapText="1"/>
    </xf>
    <xf numFmtId="0" fontId="83" fillId="0" borderId="1" xfId="0" applyFont="1" applyBorder="1"/>
    <xf numFmtId="164" fontId="78" fillId="0" borderId="0" xfId="0" applyNumberFormat="1" applyFont="1" applyFill="1" applyBorder="1" applyAlignment="1" applyProtection="1">
      <alignment vertical="center"/>
    </xf>
    <xf numFmtId="169" fontId="78" fillId="0" borderId="0" xfId="0" applyNumberFormat="1" applyFont="1" applyFill="1" applyBorder="1" applyAlignment="1" applyProtection="1">
      <alignment vertical="center"/>
    </xf>
    <xf numFmtId="164" fontId="6" fillId="3" borderId="0" xfId="0" applyNumberFormat="1" applyFont="1" applyFill="1" applyBorder="1" applyAlignment="1" applyProtection="1">
      <alignment horizontal="center" vertical="center"/>
    </xf>
    <xf numFmtId="164" fontId="23" fillId="0" borderId="33" xfId="0" applyNumberFormat="1" applyFont="1" applyFill="1" applyBorder="1" applyAlignment="1" applyProtection="1">
      <alignment vertical="center"/>
    </xf>
    <xf numFmtId="164" fontId="23" fillId="0" borderId="1" xfId="0" applyNumberFormat="1" applyFont="1" applyFill="1" applyBorder="1" applyAlignment="1" applyProtection="1">
      <alignment vertical="center"/>
    </xf>
    <xf numFmtId="164" fontId="23" fillId="0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 applyProtection="1">
      <alignment horizontal="left" vertical="center"/>
    </xf>
    <xf numFmtId="49" fontId="23" fillId="3" borderId="22" xfId="0" applyNumberFormat="1" applyFont="1" applyFill="1" applyBorder="1" applyAlignment="1">
      <alignment vertical="center" wrapText="1"/>
    </xf>
    <xf numFmtId="0" fontId="23" fillId="3" borderId="20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165" fontId="23" fillId="3" borderId="29" xfId="0" applyNumberFormat="1" applyFont="1" applyFill="1" applyBorder="1" applyAlignment="1" applyProtection="1">
      <alignment horizontal="center" vertical="center"/>
    </xf>
    <xf numFmtId="166" fontId="17" fillId="5" borderId="97" xfId="0" applyNumberFormat="1" applyFont="1" applyFill="1" applyBorder="1" applyAlignment="1" applyProtection="1">
      <alignment horizontal="center" vertical="center"/>
    </xf>
    <xf numFmtId="1" fontId="17" fillId="3" borderId="24" xfId="0" applyNumberFormat="1" applyFont="1" applyFill="1" applyBorder="1" applyAlignment="1" applyProtection="1">
      <alignment horizontal="center" vertical="center"/>
    </xf>
    <xf numFmtId="0" fontId="17" fillId="3" borderId="33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21" xfId="0" applyNumberFormat="1" applyFont="1" applyFill="1" applyBorder="1" applyAlignment="1">
      <alignment horizontal="center" vertical="center" wrapText="1"/>
    </xf>
    <xf numFmtId="1" fontId="23" fillId="0" borderId="33" xfId="0" applyNumberFormat="1" applyFont="1" applyFill="1" applyBorder="1" applyAlignment="1">
      <alignment horizontal="center" vertical="center" wrapText="1"/>
    </xf>
    <xf numFmtId="1" fontId="23" fillId="0" borderId="109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Fill="1" applyBorder="1" applyAlignment="1">
      <alignment horizontal="center" vertical="center" wrapText="1"/>
    </xf>
    <xf numFmtId="164" fontId="23" fillId="2" borderId="33" xfId="0" applyNumberFormat="1" applyFont="1" applyFill="1" applyBorder="1" applyAlignment="1" applyProtection="1">
      <alignment vertical="center"/>
    </xf>
    <xf numFmtId="164" fontId="23" fillId="2" borderId="1" xfId="0" applyNumberFormat="1" applyFont="1" applyFill="1" applyBorder="1" applyAlignment="1" applyProtection="1">
      <alignment vertical="center"/>
    </xf>
    <xf numFmtId="164" fontId="23" fillId="2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>
      <alignment vertical="center" wrapText="1"/>
    </xf>
    <xf numFmtId="1" fontId="23" fillId="3" borderId="19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  <xf numFmtId="1" fontId="23" fillId="3" borderId="35" xfId="0" applyNumberFormat="1" applyFont="1" applyFill="1" applyBorder="1" applyAlignment="1" applyProtection="1">
      <alignment horizontal="center" vertical="center"/>
    </xf>
    <xf numFmtId="166" fontId="17" fillId="5" borderId="22" xfId="0" applyNumberFormat="1" applyFont="1" applyFill="1" applyBorder="1" applyAlignment="1" applyProtection="1">
      <alignment horizontal="center" vertical="center"/>
    </xf>
    <xf numFmtId="1" fontId="17" fillId="3" borderId="33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 wrapText="1"/>
    </xf>
    <xf numFmtId="49" fontId="23" fillId="0" borderId="33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3" borderId="25" xfId="0" applyNumberFormat="1" applyFont="1" applyFill="1" applyBorder="1" applyAlignment="1">
      <alignment horizontal="left" vertical="center" wrapText="1"/>
    </xf>
    <xf numFmtId="172" fontId="79" fillId="3" borderId="20" xfId="0" applyNumberFormat="1" applyFont="1" applyFill="1" applyBorder="1" applyAlignment="1" applyProtection="1">
      <alignment horizontal="center" vertical="center"/>
    </xf>
    <xf numFmtId="172" fontId="23" fillId="3" borderId="5" xfId="0" applyNumberFormat="1" applyFont="1" applyFill="1" applyBorder="1" applyAlignment="1" applyProtection="1">
      <alignment horizontal="center" vertical="center"/>
    </xf>
    <xf numFmtId="172" fontId="79" fillId="3" borderId="5" xfId="0" applyNumberFormat="1" applyFont="1" applyFill="1" applyBorder="1" applyAlignment="1" applyProtection="1">
      <alignment horizontal="center" vertical="center"/>
    </xf>
    <xf numFmtId="172" fontId="79" fillId="3" borderId="29" xfId="0" applyNumberFormat="1" applyFont="1" applyFill="1" applyBorder="1" applyAlignment="1" applyProtection="1">
      <alignment horizontal="center" vertical="center"/>
    </xf>
    <xf numFmtId="166" fontId="17" fillId="5" borderId="90" xfId="0" applyNumberFormat="1" applyFont="1" applyFill="1" applyBorder="1" applyAlignment="1" applyProtection="1">
      <alignment horizontal="center" vertical="center"/>
    </xf>
    <xf numFmtId="1" fontId="17" fillId="3" borderId="103" xfId="0" applyNumberFormat="1" applyFont="1" applyFill="1" applyBorder="1" applyAlignment="1" applyProtection="1">
      <alignment horizontal="center" vertical="center"/>
    </xf>
    <xf numFmtId="172" fontId="17" fillId="3" borderId="73" xfId="0" applyNumberFormat="1" applyFont="1" applyFill="1" applyBorder="1" applyAlignment="1" applyProtection="1">
      <alignment horizontal="center" vertical="center"/>
    </xf>
    <xf numFmtId="172" fontId="17" fillId="3" borderId="5" xfId="0" applyNumberFormat="1" applyFont="1" applyFill="1" applyBorder="1" applyAlignment="1" applyProtection="1">
      <alignment horizontal="center" vertical="center"/>
    </xf>
    <xf numFmtId="172" fontId="17" fillId="3" borderId="29" xfId="0" applyNumberFormat="1" applyFont="1" applyFill="1" applyBorder="1" applyAlignment="1" applyProtection="1">
      <alignment horizontal="center" vertical="center"/>
    </xf>
    <xf numFmtId="49" fontId="23" fillId="0" borderId="73" xfId="0" applyNumberFormat="1" applyFont="1" applyFill="1" applyBorder="1" applyAlignment="1">
      <alignment horizontal="center" vertical="center" wrapText="1"/>
    </xf>
    <xf numFmtId="49" fontId="23" fillId="0" borderId="109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 wrapText="1"/>
    </xf>
    <xf numFmtId="169" fontId="17" fillId="0" borderId="1" xfId="0" applyNumberFormat="1" applyFont="1" applyFill="1" applyBorder="1" applyAlignment="1" applyProtection="1">
      <alignment vertical="center"/>
    </xf>
    <xf numFmtId="0" fontId="23" fillId="3" borderId="1" xfId="0" applyNumberFormat="1" applyFont="1" applyFill="1" applyBorder="1" applyAlignment="1">
      <alignment horizontal="center" vertical="center"/>
    </xf>
    <xf numFmtId="49" fontId="23" fillId="3" borderId="25" xfId="0" applyNumberFormat="1" applyFont="1" applyFill="1" applyBorder="1" applyAlignment="1" applyProtection="1">
      <alignment horizontal="left" vertical="center"/>
    </xf>
    <xf numFmtId="49" fontId="23" fillId="3" borderId="25" xfId="0" applyNumberFormat="1" applyFont="1" applyFill="1" applyBorder="1" applyAlignment="1">
      <alignment vertical="center" wrapText="1"/>
    </xf>
    <xf numFmtId="1" fontId="23" fillId="3" borderId="20" xfId="0" applyNumberFormat="1" applyFont="1" applyFill="1" applyBorder="1" applyAlignment="1">
      <alignment horizontal="center" vertical="center"/>
    </xf>
    <xf numFmtId="1" fontId="23" fillId="3" borderId="5" xfId="0" applyNumberFormat="1" applyFont="1" applyFill="1" applyBorder="1" applyAlignment="1">
      <alignment horizontal="center" vertical="center"/>
    </xf>
    <xf numFmtId="1" fontId="23" fillId="3" borderId="109" xfId="0" applyNumberFormat="1" applyFont="1" applyFill="1" applyBorder="1" applyAlignment="1" applyProtection="1">
      <alignment horizontal="center" vertical="center"/>
    </xf>
    <xf numFmtId="166" fontId="17" fillId="3" borderId="97" xfId="0" applyNumberFormat="1" applyFont="1" applyFill="1" applyBorder="1" applyAlignment="1" applyProtection="1">
      <alignment horizontal="center" vertical="center"/>
    </xf>
    <xf numFmtId="1" fontId="17" fillId="3" borderId="25" xfId="0" applyNumberFormat="1" applyFont="1" applyFill="1" applyBorder="1" applyAlignment="1" applyProtection="1">
      <alignment horizontal="center" vertical="center"/>
    </xf>
    <xf numFmtId="1" fontId="17" fillId="3" borderId="73" xfId="0" applyNumberFormat="1" applyFont="1" applyFill="1" applyBorder="1" applyAlignment="1">
      <alignment horizontal="center" vertical="center"/>
    </xf>
    <xf numFmtId="0" fontId="17" fillId="3" borderId="5" xfId="0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1" fontId="17" fillId="3" borderId="29" xfId="0" applyNumberFormat="1" applyFont="1" applyFill="1" applyBorder="1" applyAlignment="1">
      <alignment horizontal="center" vertical="center" wrapText="1"/>
    </xf>
    <xf numFmtId="49" fontId="23" fillId="0" borderId="5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 applyProtection="1">
      <alignment horizontal="center" vertical="center"/>
    </xf>
    <xf numFmtId="49" fontId="23" fillId="0" borderId="1" xfId="0" applyNumberFormat="1" applyFont="1" applyFill="1" applyBorder="1" applyAlignment="1" applyProtection="1">
      <alignment horizontal="center" vertical="center"/>
    </xf>
    <xf numFmtId="0" fontId="23" fillId="3" borderId="19" xfId="0" applyNumberFormat="1" applyFont="1" applyFill="1" applyBorder="1" applyAlignment="1">
      <alignment horizontal="center" vertical="center"/>
    </xf>
    <xf numFmtId="166" fontId="17" fillId="5" borderId="24" xfId="0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/>
    </xf>
    <xf numFmtId="49" fontId="17" fillId="3" borderId="24" xfId="0" applyNumberFormat="1" applyFont="1" applyFill="1" applyBorder="1" applyAlignment="1">
      <alignment horizontal="left" vertical="center" wrapText="1"/>
    </xf>
    <xf numFmtId="49" fontId="23" fillId="3" borderId="22" xfId="0" applyNumberFormat="1" applyFont="1" applyFill="1" applyBorder="1" applyAlignment="1">
      <alignment horizontal="left" vertical="center" wrapText="1"/>
    </xf>
    <xf numFmtId="49" fontId="23" fillId="3" borderId="1" xfId="0" applyNumberFormat="1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center" vertical="center" wrapText="1"/>
    </xf>
    <xf numFmtId="165" fontId="79" fillId="3" borderId="21" xfId="0" applyNumberFormat="1" applyFont="1" applyFill="1" applyBorder="1" applyAlignment="1" applyProtection="1">
      <alignment horizontal="center" vertical="center"/>
    </xf>
    <xf numFmtId="167" fontId="17" fillId="5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>
      <alignment horizontal="center" vertical="center"/>
    </xf>
    <xf numFmtId="0" fontId="17" fillId="3" borderId="33" xfId="0" applyNumberFormat="1" applyFont="1" applyFill="1" applyBorder="1" applyAlignment="1">
      <alignment horizontal="center" vertical="center" wrapText="1"/>
    </xf>
    <xf numFmtId="49" fontId="17" fillId="0" borderId="33" xfId="0" applyNumberFormat="1" applyFont="1" applyFill="1" applyBorder="1" applyAlignment="1">
      <alignment horizontal="center" vertical="center"/>
    </xf>
    <xf numFmtId="49" fontId="23" fillId="3" borderId="24" xfId="0" applyNumberFormat="1" applyFont="1" applyFill="1" applyBorder="1" applyAlignment="1">
      <alignment horizontal="left" vertical="center" wrapText="1"/>
    </xf>
    <xf numFmtId="167" fontId="17" fillId="3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 applyProtection="1">
      <alignment horizontal="center" vertical="center"/>
    </xf>
    <xf numFmtId="49" fontId="23" fillId="3" borderId="24" xfId="3" applyNumberFormat="1" applyFont="1" applyFill="1" applyBorder="1" applyAlignment="1">
      <alignment horizontal="left" vertical="center" wrapText="1"/>
    </xf>
    <xf numFmtId="166" fontId="17" fillId="5" borderId="24" xfId="0" applyNumberFormat="1" applyFont="1" applyFill="1" applyBorder="1" applyAlignment="1">
      <alignment horizontal="center" vertical="center" wrapText="1"/>
    </xf>
    <xf numFmtId="1" fontId="17" fillId="0" borderId="24" xfId="0" applyNumberFormat="1" applyFont="1" applyBorder="1" applyAlignment="1">
      <alignment horizontal="center" vertical="center"/>
    </xf>
    <xf numFmtId="1" fontId="17" fillId="0" borderId="33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0" fontId="17" fillId="0" borderId="21" xfId="0" applyNumberFormat="1" applyFont="1" applyBorder="1" applyAlignment="1">
      <alignment horizontal="center" vertical="center" wrapText="1"/>
    </xf>
    <xf numFmtId="164" fontId="2" fillId="3" borderId="35" xfId="0" applyNumberFormat="1" applyFont="1" applyFill="1" applyBorder="1" applyAlignment="1" applyProtection="1">
      <alignment horizontal="center" vertical="center"/>
    </xf>
    <xf numFmtId="172" fontId="2" fillId="0" borderId="1" xfId="2" applyNumberFormat="1" applyFont="1" applyFill="1" applyBorder="1" applyAlignment="1" applyProtection="1">
      <alignment horizontal="center" vertical="center"/>
    </xf>
    <xf numFmtId="172" fontId="5" fillId="0" borderId="1" xfId="2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2" fontId="1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vertical="center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164" fontId="2" fillId="3" borderId="5" xfId="0" applyNumberFormat="1" applyFont="1" applyFill="1" applyBorder="1" applyAlignment="1" applyProtection="1">
      <alignment horizontal="center" vertical="center" wrapText="1"/>
    </xf>
    <xf numFmtId="164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vertical="center"/>
    </xf>
    <xf numFmtId="164" fontId="2" fillId="0" borderId="5" xfId="0" applyNumberFormat="1" applyFont="1" applyFill="1" applyBorder="1" applyAlignment="1" applyProtection="1">
      <alignment horizontal="center" vertical="center"/>
    </xf>
    <xf numFmtId="0" fontId="25" fillId="0" borderId="1" xfId="0" applyFont="1" applyBorder="1"/>
    <xf numFmtId="49" fontId="2" fillId="3" borderId="80" xfId="0" applyNumberFormat="1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left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49" fontId="2" fillId="3" borderId="87" xfId="0" applyNumberFormat="1" applyFont="1" applyFill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center" vertical="center"/>
    </xf>
    <xf numFmtId="164" fontId="57" fillId="0" borderId="0" xfId="0" applyNumberFormat="1" applyFont="1" applyFill="1" applyBorder="1" applyAlignment="1" applyProtection="1">
      <alignment vertical="center"/>
    </xf>
    <xf numFmtId="0" fontId="2" fillId="0" borderId="73" xfId="0" applyFont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2" fillId="0" borderId="1" xfId="0" applyFont="1" applyBorder="1"/>
    <xf numFmtId="171" fontId="85" fillId="3" borderId="1" xfId="0" applyNumberFormat="1" applyFont="1" applyFill="1" applyBorder="1" applyAlignment="1" applyProtection="1">
      <alignment vertical="center"/>
    </xf>
    <xf numFmtId="171" fontId="1" fillId="3" borderId="1" xfId="0" applyNumberFormat="1" applyFont="1" applyFill="1" applyBorder="1" applyAlignment="1" applyProtection="1">
      <alignment vertical="center"/>
    </xf>
    <xf numFmtId="171" fontId="2" fillId="3" borderId="1" xfId="0" applyNumberFormat="1" applyFont="1" applyFill="1" applyBorder="1" applyAlignment="1" applyProtection="1">
      <alignment vertical="center"/>
    </xf>
    <xf numFmtId="171" fontId="1" fillId="3" borderId="0" xfId="0" applyNumberFormat="1" applyFont="1" applyFill="1" applyBorder="1" applyAlignment="1" applyProtection="1">
      <alignment vertical="center"/>
    </xf>
    <xf numFmtId="172" fontId="85" fillId="3" borderId="1" xfId="0" applyNumberFormat="1" applyFont="1" applyFill="1" applyBorder="1" applyAlignment="1" applyProtection="1">
      <alignment horizontal="center" vertical="center" wrapText="1"/>
    </xf>
    <xf numFmtId="172" fontId="85" fillId="3" borderId="35" xfId="0" applyNumberFormat="1" applyFont="1" applyFill="1" applyBorder="1" applyAlignment="1" applyProtection="1">
      <alignment horizontal="center" vertical="center" wrapText="1"/>
    </xf>
    <xf numFmtId="0" fontId="85" fillId="3" borderId="25" xfId="0" applyNumberFormat="1" applyFont="1" applyFill="1" applyBorder="1" applyAlignment="1" applyProtection="1">
      <alignment horizontal="center" vertical="center"/>
    </xf>
    <xf numFmtId="0" fontId="85" fillId="3" borderId="20" xfId="0" applyNumberFormat="1" applyFont="1" applyFill="1" applyBorder="1" applyAlignment="1" applyProtection="1">
      <alignment horizontal="center" vertical="center"/>
    </xf>
    <xf numFmtId="0" fontId="85" fillId="3" borderId="5" xfId="0" applyNumberFormat="1" applyFont="1" applyFill="1" applyBorder="1" applyAlignment="1" applyProtection="1">
      <alignment horizontal="center" vertical="center"/>
    </xf>
    <xf numFmtId="0" fontId="85" fillId="3" borderId="29" xfId="0" applyNumberFormat="1" applyFont="1" applyFill="1" applyBorder="1" applyAlignment="1" applyProtection="1">
      <alignment horizontal="center" vertical="center"/>
    </xf>
    <xf numFmtId="0" fontId="85" fillId="3" borderId="90" xfId="0" applyNumberFormat="1" applyFont="1" applyFill="1" applyBorder="1" applyAlignment="1" applyProtection="1">
      <alignment horizontal="center" vertical="center"/>
    </xf>
    <xf numFmtId="0" fontId="85" fillId="3" borderId="109" xfId="0" applyNumberFormat="1" applyFont="1" applyFill="1" applyBorder="1" applyAlignment="1" applyProtection="1">
      <alignment horizontal="center" vertical="center"/>
    </xf>
    <xf numFmtId="0" fontId="2" fillId="0" borderId="33" xfId="0" applyFont="1" applyBorder="1"/>
    <xf numFmtId="171" fontId="84" fillId="3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wrapText="1"/>
    </xf>
    <xf numFmtId="0" fontId="0" fillId="0" borderId="1" xfId="0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171" fontId="84" fillId="0" borderId="1" xfId="0" applyNumberFormat="1" applyFont="1" applyFill="1" applyBorder="1" applyAlignment="1" applyProtection="1">
      <alignment horizontal="center" vertical="center"/>
    </xf>
    <xf numFmtId="171" fontId="29" fillId="0" borderId="0" xfId="0" applyNumberFormat="1" applyFont="1" applyFill="1" applyBorder="1" applyAlignment="1" applyProtection="1">
      <alignment vertical="center"/>
    </xf>
    <xf numFmtId="0" fontId="18" fillId="0" borderId="1" xfId="0" applyNumberFormat="1" applyFont="1" applyFill="1" applyBorder="1"/>
    <xf numFmtId="0" fontId="2" fillId="2" borderId="1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171" fontId="2" fillId="0" borderId="1" xfId="0" applyNumberFormat="1" applyFont="1" applyFill="1" applyBorder="1" applyAlignment="1" applyProtection="1">
      <alignment horizontal="center" vertical="center"/>
    </xf>
    <xf numFmtId="171" fontId="88" fillId="0" borderId="0" xfId="0" applyNumberFormat="1" applyFont="1" applyFill="1" applyBorder="1" applyAlignment="1" applyProtection="1">
      <alignment vertical="center"/>
    </xf>
    <xf numFmtId="171" fontId="1" fillId="0" borderId="0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vertical="center" wrapText="1"/>
    </xf>
    <xf numFmtId="0" fontId="87" fillId="0" borderId="1" xfId="0" applyNumberFormat="1" applyFont="1" applyFill="1" applyBorder="1" applyAlignment="1">
      <alignment vertical="center" wrapText="1"/>
    </xf>
    <xf numFmtId="0" fontId="49" fillId="0" borderId="1" xfId="0" applyFont="1" applyBorder="1" applyAlignment="1">
      <alignment vertical="center" wrapText="1"/>
    </xf>
    <xf numFmtId="0" fontId="86" fillId="0" borderId="1" xfId="0" applyFont="1" applyBorder="1" applyAlignment="1">
      <alignment vertical="center" wrapText="1"/>
    </xf>
    <xf numFmtId="0" fontId="86" fillId="0" borderId="0" xfId="0" applyFont="1" applyAlignment="1">
      <alignment vertical="center" wrapText="1"/>
    </xf>
    <xf numFmtId="2" fontId="2" fillId="0" borderId="1" xfId="0" applyNumberFormat="1" applyFont="1" applyFill="1" applyBorder="1" applyAlignment="1" applyProtection="1">
      <alignment horizontal="center" vertical="center"/>
    </xf>
    <xf numFmtId="49" fontId="2" fillId="3" borderId="80" xfId="0" applyNumberFormat="1" applyFont="1" applyFill="1" applyBorder="1" applyAlignment="1">
      <alignment horizontal="left" vertical="center" wrapText="1"/>
    </xf>
    <xf numFmtId="49" fontId="2" fillId="0" borderId="97" xfId="3" applyNumberFormat="1" applyFont="1" applyFill="1" applyBorder="1" applyAlignment="1">
      <alignment horizontal="left" vertical="center" wrapText="1"/>
    </xf>
    <xf numFmtId="49" fontId="2" fillId="3" borderId="114" xfId="0" applyNumberFormat="1" applyFont="1" applyFill="1" applyBorder="1" applyAlignment="1">
      <alignment horizontal="left" vertical="center" wrapText="1"/>
    </xf>
    <xf numFmtId="0" fontId="2" fillId="3" borderId="87" xfId="0" applyFont="1" applyFill="1" applyBorder="1" applyAlignment="1">
      <alignment horizontal="left" vertical="center" wrapText="1"/>
    </xf>
    <xf numFmtId="49" fontId="5" fillId="3" borderId="115" xfId="3" applyNumberFormat="1" applyFont="1" applyFill="1" applyBorder="1" applyAlignment="1">
      <alignment horizontal="left" vertical="center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72" fontId="5" fillId="0" borderId="1" xfId="0" applyNumberFormat="1" applyFont="1" applyFill="1" applyBorder="1" applyAlignment="1" applyProtection="1">
      <alignment horizontal="center" vertical="center"/>
    </xf>
    <xf numFmtId="172" fontId="2" fillId="3" borderId="1" xfId="0" applyNumberFormat="1" applyFont="1" applyFill="1" applyBorder="1" applyAlignment="1" applyProtection="1">
      <alignment horizontal="center" vertical="center"/>
    </xf>
    <xf numFmtId="170" fontId="2" fillId="0" borderId="1" xfId="0" applyNumberFormat="1" applyFont="1" applyFill="1" applyBorder="1" applyAlignment="1" applyProtection="1">
      <alignment horizontal="center" vertical="center"/>
    </xf>
    <xf numFmtId="170" fontId="5" fillId="0" borderId="1" xfId="0" applyNumberFormat="1" applyFont="1" applyFill="1" applyBorder="1" applyAlignment="1" applyProtection="1">
      <alignment horizontal="center" vertical="center"/>
    </xf>
    <xf numFmtId="169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165" fontId="12" fillId="2" borderId="1" xfId="0" applyNumberFormat="1" applyFont="1" applyFill="1" applyBorder="1" applyAlignment="1" applyProtection="1">
      <alignment horizontal="center"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7" fontId="5" fillId="0" borderId="1" xfId="0" applyNumberFormat="1" applyFont="1" applyFill="1" applyBorder="1" applyAlignment="1" applyProtection="1">
      <alignment horizontal="center" vertical="center"/>
      <protection hidden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" fontId="2" fillId="3" borderId="1" xfId="3" applyNumberFormat="1" applyFont="1" applyFill="1" applyBorder="1" applyAlignment="1">
      <alignment horizontal="center" vertical="center"/>
    </xf>
    <xf numFmtId="164" fontId="5" fillId="0" borderId="1" xfId="3" applyNumberFormat="1" applyFont="1" applyFill="1" applyBorder="1" applyAlignment="1" applyProtection="1">
      <alignment horizontal="left" vertical="center"/>
    </xf>
    <xf numFmtId="169" fontId="5" fillId="0" borderId="1" xfId="0" applyNumberFormat="1" applyFont="1" applyFill="1" applyBorder="1" applyAlignment="1" applyProtection="1">
      <alignment horizontal="center" vertical="center" wrapText="1"/>
    </xf>
    <xf numFmtId="49" fontId="16" fillId="2" borderId="1" xfId="0" applyNumberFormat="1" applyFont="1" applyFill="1" applyBorder="1" applyAlignment="1" applyProtection="1">
      <alignment horizontal="center" vertical="center"/>
    </xf>
    <xf numFmtId="49" fontId="16" fillId="3" borderId="91" xfId="0" applyNumberFormat="1" applyFont="1" applyFill="1" applyBorder="1" applyAlignment="1">
      <alignment horizontal="left" vertical="center" wrapText="1"/>
    </xf>
    <xf numFmtId="49" fontId="16" fillId="3" borderId="87" xfId="0" applyNumberFormat="1" applyFont="1" applyFill="1" applyBorder="1" applyAlignment="1">
      <alignment horizontal="left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164" fontId="2" fillId="3" borderId="35" xfId="0" applyNumberFormat="1" applyFont="1" applyFill="1" applyBorder="1" applyAlignment="1" applyProtection="1">
      <alignment horizontal="left" vertical="center"/>
    </xf>
    <xf numFmtId="49" fontId="2" fillId="3" borderId="87" xfId="3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top" wrapText="1"/>
    </xf>
    <xf numFmtId="0" fontId="2" fillId="3" borderId="1" xfId="4" applyFont="1" applyFill="1" applyBorder="1" applyAlignment="1" applyProtection="1">
      <alignment horizontal="center" vertical="center"/>
      <protection locked="0"/>
    </xf>
    <xf numFmtId="1" fontId="2" fillId="3" borderId="5" xfId="3" applyNumberFormat="1" applyFont="1" applyFill="1" applyBorder="1" applyAlignment="1">
      <alignment horizontal="center" vertical="center"/>
    </xf>
    <xf numFmtId="164" fontId="2" fillId="0" borderId="29" xfId="0" applyNumberFormat="1" applyFont="1" applyFill="1" applyBorder="1" applyAlignment="1" applyProtection="1">
      <alignment vertical="center"/>
    </xf>
    <xf numFmtId="164" fontId="2" fillId="0" borderId="73" xfId="0" applyNumberFormat="1" applyFont="1" applyFill="1" applyBorder="1" applyAlignment="1" applyProtection="1">
      <alignment vertical="center"/>
    </xf>
    <xf numFmtId="164" fontId="2" fillId="0" borderId="7" xfId="0" applyNumberFormat="1" applyFont="1" applyFill="1" applyBorder="1" applyAlignment="1" applyProtection="1">
      <alignment vertical="center"/>
    </xf>
    <xf numFmtId="49" fontId="5" fillId="3" borderId="97" xfId="0" applyNumberFormat="1" applyFont="1" applyFill="1" applyBorder="1" applyAlignment="1">
      <alignment horizontal="left" vertical="center" wrapText="1"/>
    </xf>
    <xf numFmtId="49" fontId="5" fillId="3" borderId="22" xfId="0" applyNumberFormat="1" applyFont="1" applyFill="1" applyBorder="1" applyAlignment="1">
      <alignment horizontal="left" vertical="center" wrapText="1"/>
    </xf>
    <xf numFmtId="49" fontId="5" fillId="3" borderId="87" xfId="0" applyNumberFormat="1" applyFont="1" applyFill="1" applyBorder="1" applyAlignment="1">
      <alignment horizontal="left" vertical="center" wrapText="1"/>
    </xf>
    <xf numFmtId="0" fontId="5" fillId="3" borderId="104" xfId="0" applyFont="1" applyFill="1" applyBorder="1" applyAlignment="1" applyProtection="1">
      <alignment horizontal="left" vertical="center" wrapText="1"/>
      <protection hidden="1"/>
    </xf>
    <xf numFmtId="49" fontId="2" fillId="3" borderId="91" xfId="0" applyNumberFormat="1" applyFont="1" applyFill="1" applyBorder="1" applyAlignment="1">
      <alignment horizontal="left" vertical="center" wrapText="1"/>
    </xf>
    <xf numFmtId="49" fontId="5" fillId="3" borderId="59" xfId="0" applyNumberFormat="1" applyFont="1" applyFill="1" applyBorder="1" applyAlignment="1">
      <alignment horizontal="left" vertical="center" wrapText="1"/>
    </xf>
    <xf numFmtId="49" fontId="5" fillId="3" borderId="90" xfId="0" applyNumberFormat="1" applyFont="1" applyFill="1" applyBorder="1" applyAlignment="1">
      <alignment horizontal="left" vertical="center" wrapText="1"/>
    </xf>
    <xf numFmtId="49" fontId="2" fillId="3" borderId="91" xfId="4" applyNumberFormat="1" applyFont="1" applyFill="1" applyBorder="1" applyAlignment="1" applyProtection="1">
      <alignment horizontal="left" vertical="center" wrapText="1"/>
      <protection locked="0"/>
    </xf>
    <xf numFmtId="49" fontId="5" fillId="3" borderId="22" xfId="0" applyNumberFormat="1" applyFont="1" applyFill="1" applyBorder="1" applyAlignment="1" applyProtection="1">
      <alignment horizontal="left" vertical="center" wrapText="1"/>
      <protection locked="0"/>
    </xf>
    <xf numFmtId="49" fontId="5" fillId="3" borderId="97" xfId="0" applyNumberFormat="1" applyFont="1" applyFill="1" applyBorder="1" applyAlignment="1" applyProtection="1">
      <alignment horizontal="left" vertical="center" wrapText="1"/>
      <protection locked="0"/>
    </xf>
    <xf numFmtId="0" fontId="5" fillId="3" borderId="106" xfId="0" applyFont="1" applyFill="1" applyBorder="1" applyAlignment="1" applyProtection="1">
      <alignment horizontal="left" vertical="center" wrapText="1"/>
      <protection hidden="1"/>
    </xf>
    <xf numFmtId="0" fontId="5" fillId="3" borderId="48" xfId="0" applyNumberFormat="1" applyFont="1" applyFill="1" applyBorder="1" applyAlignment="1" applyProtection="1">
      <alignment horizontal="left" vertical="center"/>
    </xf>
    <xf numFmtId="49" fontId="5" fillId="3" borderId="15" xfId="0" applyNumberFormat="1" applyFont="1" applyFill="1" applyBorder="1" applyAlignment="1" applyProtection="1">
      <alignment horizontal="left" vertical="center" wrapText="1"/>
    </xf>
    <xf numFmtId="49" fontId="5" fillId="3" borderId="117" xfId="0" applyNumberFormat="1" applyFont="1" applyFill="1" applyBorder="1" applyAlignment="1" applyProtection="1">
      <alignment horizontal="left" vertical="center" wrapText="1"/>
    </xf>
    <xf numFmtId="49" fontId="5" fillId="3" borderId="87" xfId="0" applyNumberFormat="1" applyFont="1" applyFill="1" applyBorder="1" applyAlignment="1" applyProtection="1">
      <alignment horizontal="left" vertical="center" wrapText="1"/>
    </xf>
    <xf numFmtId="49" fontId="5" fillId="3" borderId="90" xfId="0" applyNumberFormat="1" applyFont="1" applyFill="1" applyBorder="1" applyAlignment="1" applyProtection="1">
      <alignment horizontal="left" vertical="center" wrapText="1"/>
    </xf>
    <xf numFmtId="49" fontId="5" fillId="3" borderId="0" xfId="0" applyNumberFormat="1" applyFont="1" applyFill="1" applyBorder="1" applyAlignment="1" applyProtection="1">
      <alignment horizontal="left" vertical="center" wrapText="1"/>
    </xf>
    <xf numFmtId="49" fontId="5" fillId="3" borderId="114" xfId="0" applyNumberFormat="1" applyFont="1" applyFill="1" applyBorder="1" applyAlignment="1" applyProtection="1">
      <alignment horizontal="left" vertical="center" wrapText="1"/>
    </xf>
    <xf numFmtId="49" fontId="5" fillId="2" borderId="15" xfId="0" applyNumberFormat="1" applyFont="1" applyFill="1" applyBorder="1" applyAlignment="1" applyProtection="1">
      <alignment horizontal="left" vertical="center" wrapText="1"/>
    </xf>
    <xf numFmtId="0" fontId="5" fillId="2" borderId="15" xfId="0" applyFont="1" applyFill="1" applyBorder="1" applyAlignment="1">
      <alignment horizontal="left" vertical="center" wrapText="1"/>
    </xf>
    <xf numFmtId="49" fontId="5" fillId="2" borderId="117" xfId="0" applyNumberFormat="1" applyFont="1" applyFill="1" applyBorder="1" applyAlignment="1" applyProtection="1">
      <alignment horizontal="left" vertical="center" wrapText="1"/>
    </xf>
    <xf numFmtId="49" fontId="5" fillId="2" borderId="87" xfId="0" applyNumberFormat="1" applyFont="1" applyFill="1" applyBorder="1" applyAlignment="1" applyProtection="1">
      <alignment horizontal="left" vertical="center" wrapText="1"/>
    </xf>
    <xf numFmtId="49" fontId="5" fillId="2" borderId="90" xfId="0" applyNumberFormat="1" applyFont="1" applyFill="1" applyBorder="1" applyAlignment="1" applyProtection="1">
      <alignment horizontal="left" vertical="center" wrapText="1"/>
    </xf>
    <xf numFmtId="49" fontId="5" fillId="2" borderId="0" xfId="0" applyNumberFormat="1" applyFont="1" applyFill="1" applyBorder="1" applyAlignment="1" applyProtection="1">
      <alignment horizontal="left" vertical="center" wrapText="1"/>
    </xf>
    <xf numFmtId="0" fontId="2" fillId="2" borderId="0" xfId="0" applyNumberFormat="1" applyFont="1" applyFill="1" applyBorder="1" applyAlignment="1" applyProtection="1">
      <alignment horizontal="left" vertical="center"/>
    </xf>
    <xf numFmtId="49" fontId="5" fillId="3" borderId="34" xfId="0" applyNumberFormat="1" applyFont="1" applyFill="1" applyBorder="1" applyAlignment="1" applyProtection="1">
      <alignment horizontal="left" vertical="center"/>
    </xf>
    <xf numFmtId="164" fontId="2" fillId="3" borderId="0" xfId="0" applyNumberFormat="1" applyFont="1" applyFill="1" applyBorder="1" applyAlignment="1" applyProtection="1">
      <alignment horizontal="left" vertical="center"/>
    </xf>
    <xf numFmtId="0" fontId="5" fillId="3" borderId="0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0" fontId="30" fillId="0" borderId="0" xfId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1" fontId="63" fillId="3" borderId="99" xfId="0" applyNumberFormat="1" applyFont="1" applyFill="1" applyBorder="1" applyAlignment="1">
      <alignment horizontal="center" vertical="center" wrapText="1"/>
    </xf>
    <xf numFmtId="164" fontId="2" fillId="3" borderId="32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3" borderId="5" xfId="0" applyNumberFormat="1" applyFont="1" applyFill="1" applyBorder="1" applyAlignment="1" applyProtection="1">
      <alignment horizontal="center" vertical="center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 applyProtection="1">
      <alignment horizontal="center" vertical="center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49" fontId="5" fillId="3" borderId="39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0" fontId="2" fillId="3" borderId="9" xfId="0" applyFont="1" applyFill="1" applyBorder="1" applyAlignment="1">
      <alignment horizontal="center" vertical="center" wrapText="1"/>
    </xf>
    <xf numFmtId="49" fontId="2" fillId="3" borderId="9" xfId="0" applyNumberFormat="1" applyFont="1" applyFill="1" applyBorder="1" applyAlignment="1">
      <alignment horizontal="center" vertical="center" wrapText="1"/>
    </xf>
    <xf numFmtId="1" fontId="2" fillId="0" borderId="9" xfId="0" applyNumberFormat="1" applyFont="1" applyFill="1" applyBorder="1" applyAlignment="1" applyProtection="1">
      <alignment horizontal="center" vertical="center"/>
    </xf>
    <xf numFmtId="1" fontId="2" fillId="3" borderId="26" xfId="0" applyNumberFormat="1" applyFont="1" applyFill="1" applyBorder="1" applyAlignment="1" applyProtection="1">
      <alignment horizontal="center" vertical="center"/>
    </xf>
    <xf numFmtId="168" fontId="2" fillId="3" borderId="26" xfId="0" applyNumberFormat="1" applyFont="1" applyFill="1" applyBorder="1" applyAlignment="1" applyProtection="1">
      <alignment horizontal="center" vertical="center" wrapText="1"/>
    </xf>
    <xf numFmtId="49" fontId="2" fillId="3" borderId="21" xfId="2" applyNumberFormat="1" applyFont="1" applyFill="1" applyBorder="1" applyAlignment="1" applyProtection="1">
      <alignment horizontal="center" vertical="center"/>
    </xf>
    <xf numFmtId="0" fontId="2" fillId="3" borderId="32" xfId="0" applyFont="1" applyFill="1" applyBorder="1" applyAlignment="1">
      <alignment horizontal="center" vertical="center" wrapText="1"/>
    </xf>
    <xf numFmtId="172" fontId="12" fillId="3" borderId="33" xfId="0" applyNumberFormat="1" applyFont="1" applyFill="1" applyBorder="1" applyAlignment="1" applyProtection="1">
      <alignment horizontal="center" vertical="center"/>
    </xf>
    <xf numFmtId="0" fontId="2" fillId="3" borderId="33" xfId="0" applyNumberFormat="1" applyFont="1" applyFill="1" applyBorder="1" applyAlignment="1">
      <alignment horizontal="center" vertical="center"/>
    </xf>
    <xf numFmtId="49" fontId="2" fillId="3" borderId="23" xfId="0" applyNumberFormat="1" applyFont="1" applyFill="1" applyBorder="1" applyAlignment="1">
      <alignment horizontal="left" vertical="center" wrapText="1"/>
    </xf>
    <xf numFmtId="49" fontId="5" fillId="3" borderId="83" xfId="2" applyNumberFormat="1" applyFont="1" applyFill="1" applyBorder="1" applyAlignment="1">
      <alignment horizontal="left" vertical="center" wrapText="1"/>
    </xf>
    <xf numFmtId="49" fontId="2" fillId="0" borderId="83" xfId="0" applyNumberFormat="1" applyFont="1" applyFill="1" applyBorder="1" applyAlignment="1">
      <alignment horizontal="left" vertical="center" wrapText="1"/>
    </xf>
    <xf numFmtId="49" fontId="5" fillId="0" borderId="134" xfId="0" applyNumberFormat="1" applyFont="1" applyFill="1" applyBorder="1" applyAlignment="1">
      <alignment horizontal="left" vertical="center" wrapText="1"/>
    </xf>
    <xf numFmtId="166" fontId="5" fillId="0" borderId="115" xfId="0" applyNumberFormat="1" applyFont="1" applyFill="1" applyBorder="1" applyAlignment="1" applyProtection="1">
      <alignment horizontal="center" vertical="center"/>
    </xf>
    <xf numFmtId="166" fontId="2" fillId="0" borderId="87" xfId="2" applyNumberFormat="1" applyFont="1" applyFill="1" applyBorder="1" applyAlignment="1" applyProtection="1">
      <alignment horizontal="center" vertical="center"/>
    </xf>
    <xf numFmtId="166" fontId="5" fillId="0" borderId="87" xfId="2" applyNumberFormat="1" applyFont="1" applyFill="1" applyBorder="1" applyAlignment="1" applyProtection="1">
      <alignment horizontal="center" vertical="center"/>
    </xf>
    <xf numFmtId="166" fontId="2" fillId="0" borderId="87" xfId="0" applyNumberFormat="1" applyFont="1" applyFill="1" applyBorder="1" applyAlignment="1" applyProtection="1">
      <alignment horizontal="center" vertical="center"/>
    </xf>
    <xf numFmtId="166" fontId="5" fillId="0" borderId="87" xfId="0" applyNumberFormat="1" applyFont="1" applyFill="1" applyBorder="1" applyAlignment="1" applyProtection="1">
      <alignment horizontal="center" vertical="center"/>
    </xf>
    <xf numFmtId="166" fontId="5" fillId="0" borderId="87" xfId="0" applyNumberFormat="1" applyFont="1" applyFill="1" applyBorder="1" applyAlignment="1">
      <alignment horizontal="center" vertical="center"/>
    </xf>
    <xf numFmtId="1" fontId="2" fillId="0" borderId="32" xfId="0" applyNumberFormat="1" applyFont="1" applyFill="1" applyBorder="1" applyAlignment="1" applyProtection="1">
      <alignment horizontal="center" vertical="center"/>
    </xf>
    <xf numFmtId="172" fontId="2" fillId="0" borderId="33" xfId="2" applyNumberFormat="1" applyFont="1" applyFill="1" applyBorder="1" applyAlignment="1" applyProtection="1">
      <alignment horizontal="center" vertical="center"/>
    </xf>
    <xf numFmtId="172" fontId="5" fillId="0" borderId="33" xfId="2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/>
    </xf>
    <xf numFmtId="165" fontId="5" fillId="0" borderId="33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/>
    </xf>
    <xf numFmtId="172" fontId="5" fillId="0" borderId="33" xfId="0" applyNumberFormat="1" applyFont="1" applyFill="1" applyBorder="1" applyAlignment="1" applyProtection="1">
      <alignment horizontal="center" vertical="center"/>
    </xf>
    <xf numFmtId="172" fontId="2" fillId="0" borderId="33" xfId="0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 applyProtection="1">
      <alignment horizontal="center" vertical="center"/>
    </xf>
    <xf numFmtId="1" fontId="2" fillId="0" borderId="24" xfId="2" applyNumberFormat="1" applyFont="1" applyFill="1" applyBorder="1" applyAlignment="1" applyProtection="1">
      <alignment horizontal="center" vertical="center"/>
    </xf>
    <xf numFmtId="1" fontId="5" fillId="0" borderId="24" xfId="2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 applyProtection="1">
      <alignment horizontal="center" vertical="center"/>
    </xf>
    <xf numFmtId="164" fontId="2" fillId="0" borderId="107" xfId="0" applyNumberFormat="1" applyFont="1" applyFill="1" applyBorder="1" applyAlignment="1" applyProtection="1">
      <alignment vertical="center"/>
    </xf>
    <xf numFmtId="164" fontId="2" fillId="0" borderId="108" xfId="0" applyNumberFormat="1" applyFont="1" applyFill="1" applyBorder="1" applyAlignment="1" applyProtection="1">
      <alignment vertical="center"/>
    </xf>
    <xf numFmtId="1" fontId="2" fillId="0" borderId="27" xfId="0" applyNumberFormat="1" applyFont="1" applyFill="1" applyBorder="1" applyAlignment="1">
      <alignment horizontal="center" vertical="center" wrapText="1"/>
    </xf>
    <xf numFmtId="1" fontId="2" fillId="0" borderId="19" xfId="0" applyNumberFormat="1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 applyProtection="1">
      <alignment horizontal="center" vertical="center"/>
    </xf>
    <xf numFmtId="1" fontId="2" fillId="0" borderId="32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 wrapText="1"/>
    </xf>
    <xf numFmtId="1" fontId="5" fillId="0" borderId="33" xfId="0" applyNumberFormat="1" applyFont="1" applyFill="1" applyBorder="1" applyAlignment="1">
      <alignment horizontal="center" vertical="center" wrapText="1"/>
    </xf>
    <xf numFmtId="1" fontId="2" fillId="0" borderId="26" xfId="0" applyNumberFormat="1" applyFont="1" applyFill="1" applyBorder="1" applyAlignment="1">
      <alignment horizontal="center" vertical="center" wrapText="1"/>
    </xf>
    <xf numFmtId="172" fontId="2" fillId="0" borderId="21" xfId="2" applyNumberFormat="1" applyFont="1" applyFill="1" applyBorder="1" applyAlignment="1" applyProtection="1">
      <alignment horizontal="center" vertical="center"/>
    </xf>
    <xf numFmtId="172" fontId="5" fillId="0" borderId="21" xfId="2" applyNumberFormat="1" applyFont="1" applyFill="1" applyBorder="1" applyAlignment="1" applyProtection="1">
      <alignment horizontal="center" vertical="center"/>
    </xf>
    <xf numFmtId="1" fontId="2" fillId="0" borderId="21" xfId="0" applyNumberFormat="1" applyFont="1" applyFill="1" applyBorder="1" applyAlignment="1">
      <alignment horizontal="center" vertical="center" wrapText="1"/>
    </xf>
    <xf numFmtId="0" fontId="5" fillId="0" borderId="21" xfId="0" applyNumberFormat="1" applyFont="1" applyFill="1" applyBorder="1" applyAlignment="1">
      <alignment horizontal="center" vertical="center" wrapText="1"/>
    </xf>
    <xf numFmtId="1" fontId="5" fillId="0" borderId="21" xfId="0" applyNumberFormat="1" applyFont="1" applyFill="1" applyBorder="1" applyAlignment="1">
      <alignment horizontal="center" vertical="center" wrapText="1"/>
    </xf>
    <xf numFmtId="172" fontId="12" fillId="0" borderId="21" xfId="0" applyNumberFormat="1" applyFont="1" applyFill="1" applyBorder="1" applyAlignment="1" applyProtection="1">
      <alignment horizontal="center" vertical="center"/>
    </xf>
    <xf numFmtId="172" fontId="5" fillId="0" borderId="21" xfId="0" applyNumberFormat="1" applyFont="1" applyFill="1" applyBorder="1" applyAlignment="1" applyProtection="1">
      <alignment horizontal="center" vertical="center"/>
    </xf>
    <xf numFmtId="1" fontId="63" fillId="3" borderId="85" xfId="0" applyNumberFormat="1" applyFont="1" applyFill="1" applyBorder="1" applyAlignment="1">
      <alignment horizontal="center" vertical="center" wrapText="1"/>
    </xf>
    <xf numFmtId="1" fontId="5" fillId="3" borderId="85" xfId="0" applyNumberFormat="1" applyFont="1" applyFill="1" applyBorder="1" applyAlignment="1">
      <alignment horizontal="center" vertical="center" wrapText="1"/>
    </xf>
    <xf numFmtId="1" fontId="5" fillId="0" borderId="105" xfId="0" applyNumberFormat="1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167" fontId="5" fillId="0" borderId="106" xfId="0" applyNumberFormat="1" applyFont="1" applyFill="1" applyBorder="1" applyAlignment="1" applyProtection="1">
      <alignment horizontal="center" vertical="center"/>
    </xf>
    <xf numFmtId="170" fontId="5" fillId="0" borderId="85" xfId="0" applyNumberFormat="1" applyFont="1" applyFill="1" applyBorder="1" applyAlignment="1" applyProtection="1">
      <alignment horizontal="center" vertical="center"/>
    </xf>
    <xf numFmtId="170" fontId="5" fillId="0" borderId="18" xfId="0" applyNumberFormat="1" applyFont="1" applyFill="1" applyBorder="1" applyAlignment="1" applyProtection="1">
      <alignment horizontal="center" vertical="center"/>
    </xf>
    <xf numFmtId="170" fontId="5" fillId="0" borderId="41" xfId="0" applyNumberFormat="1" applyFont="1" applyFill="1" applyBorder="1" applyAlignment="1" applyProtection="1">
      <alignment horizontal="center" vertical="center"/>
    </xf>
    <xf numFmtId="165" fontId="5" fillId="0" borderId="41" xfId="0" applyNumberFormat="1" applyFont="1" applyFill="1" applyBorder="1" applyAlignment="1" applyProtection="1">
      <alignment horizontal="center" vertical="center"/>
    </xf>
    <xf numFmtId="0" fontId="5" fillId="0" borderId="42" xfId="0" applyNumberFormat="1" applyFont="1" applyFill="1" applyBorder="1" applyAlignment="1">
      <alignment horizontal="center" vertical="center" wrapText="1"/>
    </xf>
    <xf numFmtId="1" fontId="5" fillId="0" borderId="106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 applyProtection="1">
      <alignment horizontal="center" vertical="center"/>
    </xf>
    <xf numFmtId="167" fontId="2" fillId="0" borderId="104" xfId="0" applyNumberFormat="1" applyFont="1" applyFill="1" applyBorder="1" applyAlignment="1" applyProtection="1">
      <alignment horizontal="center" vertical="center"/>
    </xf>
    <xf numFmtId="170" fontId="2" fillId="0" borderId="13" xfId="0" applyNumberFormat="1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49" fontId="2" fillId="0" borderId="77" xfId="0" applyNumberFormat="1" applyFont="1" applyFill="1" applyBorder="1" applyAlignment="1">
      <alignment horizontal="center" vertical="center" wrapText="1"/>
    </xf>
    <xf numFmtId="1" fontId="63" fillId="3" borderId="4" xfId="0" applyNumberFormat="1" applyFont="1" applyFill="1" applyBorder="1" applyAlignment="1">
      <alignment horizontal="center" vertical="center" wrapText="1"/>
    </xf>
    <xf numFmtId="1" fontId="5" fillId="3" borderId="6" xfId="0" applyNumberFormat="1" applyFont="1" applyFill="1" applyBorder="1" applyAlignment="1">
      <alignment horizontal="center" vertical="center" wrapText="1"/>
    </xf>
    <xf numFmtId="1" fontId="63" fillId="3" borderId="52" xfId="0" applyNumberFormat="1" applyFont="1" applyFill="1" applyBorder="1" applyAlignment="1">
      <alignment horizontal="center" vertical="center" wrapText="1"/>
    </xf>
    <xf numFmtId="49" fontId="5" fillId="0" borderId="7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164" fontId="2" fillId="3" borderId="52" xfId="0" applyNumberFormat="1" applyFont="1" applyFill="1" applyBorder="1" applyAlignment="1" applyProtection="1">
      <alignment horizontal="center" vertical="center" wrapText="1"/>
    </xf>
    <xf numFmtId="167" fontId="5" fillId="0" borderId="0" xfId="0" applyNumberFormat="1" applyFont="1" applyFill="1" applyBorder="1" applyAlignment="1" applyProtection="1">
      <alignment horizontal="center" vertical="center"/>
    </xf>
    <xf numFmtId="1" fontId="5" fillId="0" borderId="103" xfId="0" applyNumberFormat="1" applyFont="1" applyFill="1" applyBorder="1" applyAlignment="1" applyProtection="1">
      <alignment horizontal="center" vertical="center"/>
    </xf>
    <xf numFmtId="165" fontId="5" fillId="0" borderId="4" xfId="0" applyNumberFormat="1" applyFont="1" applyFill="1" applyBorder="1" applyAlignment="1" applyProtection="1">
      <alignment horizontal="center" vertical="center"/>
    </xf>
    <xf numFmtId="165" fontId="5" fillId="0" borderId="6" xfId="0" applyNumberFormat="1" applyFont="1" applyFill="1" applyBorder="1" applyAlignment="1" applyProtection="1">
      <alignment horizontal="center" vertical="center"/>
    </xf>
    <xf numFmtId="0" fontId="5" fillId="0" borderId="52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2" fillId="0" borderId="63" xfId="0" applyNumberFormat="1" applyFont="1" applyFill="1" applyBorder="1" applyAlignment="1" applyProtection="1">
      <alignment horizontal="center" vertical="center"/>
    </xf>
    <xf numFmtId="1" fontId="2" fillId="3" borderId="65" xfId="0" applyNumberFormat="1" applyFont="1" applyFill="1" applyBorder="1" applyAlignment="1">
      <alignment horizontal="center" vertical="center"/>
    </xf>
    <xf numFmtId="1" fontId="2" fillId="3" borderId="10" xfId="0" applyNumberFormat="1" applyFont="1" applyFill="1" applyBorder="1" applyAlignment="1">
      <alignment horizontal="center" vertical="center"/>
    </xf>
    <xf numFmtId="1" fontId="2" fillId="3" borderId="64" xfId="0" applyNumberFormat="1" applyFont="1" applyFill="1" applyBorder="1" applyAlignment="1" applyProtection="1">
      <alignment horizontal="center" vertical="center"/>
    </xf>
    <xf numFmtId="166" fontId="5" fillId="0" borderId="116" xfId="0" applyNumberFormat="1" applyFont="1" applyFill="1" applyBorder="1" applyAlignment="1" applyProtection="1">
      <alignment horizontal="center" vertical="center"/>
    </xf>
    <xf numFmtId="1" fontId="5" fillId="0" borderId="84" xfId="0" applyNumberFormat="1" applyFont="1" applyFill="1" applyBorder="1" applyAlignment="1" applyProtection="1">
      <alignment horizontal="center" vertical="center"/>
    </xf>
    <xf numFmtId="1" fontId="5" fillId="0" borderId="65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1" fontId="5" fillId="0" borderId="64" xfId="0" applyNumberFormat="1" applyFont="1" applyFill="1" applyBorder="1" applyAlignment="1">
      <alignment horizontal="center" vertical="center" wrapText="1"/>
    </xf>
    <xf numFmtId="49" fontId="2" fillId="0" borderId="65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5" fillId="3" borderId="1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0" fontId="2" fillId="0" borderId="35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0" borderId="5" xfId="0" applyFont="1" applyBorder="1" applyAlignment="1">
      <alignment horizont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0" borderId="35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103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horizontal="left" vertical="center" wrapText="1"/>
    </xf>
    <xf numFmtId="49" fontId="2" fillId="3" borderId="24" xfId="3" applyNumberFormat="1" applyFont="1" applyFill="1" applyBorder="1" applyAlignment="1">
      <alignment horizontal="left" vertical="center" wrapText="1"/>
    </xf>
    <xf numFmtId="165" fontId="12" fillId="3" borderId="35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 applyProtection="1">
      <alignment horizontal="center" vertical="center"/>
    </xf>
    <xf numFmtId="169" fontId="5" fillId="0" borderId="23" xfId="0" applyNumberFormat="1" applyFont="1" applyFill="1" applyBorder="1" applyAlignment="1" applyProtection="1">
      <alignment horizontal="center" vertical="center"/>
    </xf>
    <xf numFmtId="169" fontId="2" fillId="0" borderId="24" xfId="0" applyNumberFormat="1" applyFont="1" applyFill="1" applyBorder="1" applyAlignment="1" applyProtection="1">
      <alignment horizontal="center" vertical="center"/>
    </xf>
    <xf numFmtId="167" fontId="5" fillId="0" borderId="24" xfId="0" applyNumberFormat="1" applyFont="1" applyFill="1" applyBorder="1" applyAlignment="1" applyProtection="1">
      <alignment horizontal="center" vertical="center"/>
    </xf>
    <xf numFmtId="167" fontId="2" fillId="0" borderId="24" xfId="0" applyNumberFormat="1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170" fontId="5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65" fontId="5" fillId="0" borderId="24" xfId="0" applyNumberFormat="1" applyFont="1" applyFill="1" applyBorder="1" applyAlignment="1" applyProtection="1">
      <alignment horizontal="center" vertical="center"/>
    </xf>
    <xf numFmtId="0" fontId="2" fillId="3" borderId="109" xfId="0" applyNumberFormat="1" applyFont="1" applyFill="1" applyBorder="1" applyAlignment="1" applyProtection="1">
      <alignment horizontal="center" vertical="center"/>
    </xf>
    <xf numFmtId="0" fontId="5" fillId="0" borderId="73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/>
    </xf>
    <xf numFmtId="169" fontId="5" fillId="0" borderId="13" xfId="0" applyNumberFormat="1" applyFont="1" applyFill="1" applyBorder="1" applyAlignment="1" applyProtection="1">
      <alignment horizontal="center" vertical="center"/>
    </xf>
    <xf numFmtId="170" fontId="5" fillId="0" borderId="13" xfId="0" applyNumberFormat="1" applyFont="1" applyFill="1" applyBorder="1" applyAlignment="1" applyProtection="1">
      <alignment horizontal="center" vertical="center"/>
    </xf>
    <xf numFmtId="169" fontId="5" fillId="0" borderId="14" xfId="0" applyNumberFormat="1" applyFont="1" applyFill="1" applyBorder="1" applyAlignment="1" applyProtection="1">
      <alignment horizontal="center" vertical="center"/>
    </xf>
    <xf numFmtId="169" fontId="5" fillId="0" borderId="2" xfId="0" applyNumberFormat="1" applyFont="1" applyFill="1" applyBorder="1" applyAlignment="1" applyProtection="1">
      <alignment horizontal="center" vertical="center"/>
    </xf>
    <xf numFmtId="165" fontId="5" fillId="0" borderId="2" xfId="0" applyNumberFormat="1" applyFont="1" applyFill="1" applyBorder="1" applyAlignment="1" applyProtection="1">
      <alignment horizontal="center" vertical="center"/>
    </xf>
    <xf numFmtId="167" fontId="5" fillId="0" borderId="85" xfId="0" applyNumberFormat="1" applyFont="1" applyFill="1" applyBorder="1" applyAlignment="1" applyProtection="1">
      <alignment horizontal="center" vertical="center"/>
    </xf>
    <xf numFmtId="1" fontId="5" fillId="0" borderId="85" xfId="0" applyNumberFormat="1" applyFont="1" applyFill="1" applyBorder="1" applyAlignment="1" applyProtection="1">
      <alignment horizontal="center" vertical="center"/>
    </xf>
    <xf numFmtId="1" fontId="5" fillId="0" borderId="46" xfId="0" applyNumberFormat="1" applyFont="1" applyFill="1" applyBorder="1" applyAlignment="1" applyProtection="1">
      <alignment horizontal="center" vertical="center"/>
    </xf>
    <xf numFmtId="1" fontId="5" fillId="0" borderId="7" xfId="0" applyNumberFormat="1" applyFont="1" applyFill="1" applyBorder="1" applyAlignment="1" applyProtection="1">
      <alignment horizontal="center" vertical="center"/>
    </xf>
    <xf numFmtId="167" fontId="2" fillId="0" borderId="13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1" fontId="63" fillId="3" borderId="16" xfId="0" applyNumberFormat="1" applyFont="1" applyFill="1" applyBorder="1" applyAlignment="1" applyProtection="1">
      <alignment horizontal="center" vertical="center"/>
    </xf>
    <xf numFmtId="49" fontId="5" fillId="0" borderId="114" xfId="0" applyNumberFormat="1" applyFont="1" applyFill="1" applyBorder="1" applyAlignment="1" applyProtection="1">
      <alignment horizontal="center" vertical="center"/>
    </xf>
    <xf numFmtId="49" fontId="5" fillId="0" borderId="114" xfId="0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1" fontId="5" fillId="0" borderId="35" xfId="0" applyNumberFormat="1" applyFont="1" applyFill="1" applyBorder="1" applyAlignment="1">
      <alignment horizontal="center" vertical="center" wrapText="1"/>
    </xf>
    <xf numFmtId="0" fontId="5" fillId="0" borderId="35" xfId="0" applyNumberFormat="1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5" xfId="0" applyNumberFormat="1" applyFont="1" applyFill="1" applyBorder="1" applyAlignment="1">
      <alignment horizontal="center" vertical="center" wrapText="1"/>
    </xf>
    <xf numFmtId="0" fontId="5" fillId="0" borderId="15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/>
    </xf>
    <xf numFmtId="49" fontId="2" fillId="0" borderId="73" xfId="0" applyNumberFormat="1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/>
    </xf>
    <xf numFmtId="49" fontId="2" fillId="0" borderId="20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center" vertical="center" wrapText="1"/>
    </xf>
    <xf numFmtId="164" fontId="5" fillId="0" borderId="5" xfId="0" applyNumberFormat="1" applyFont="1" applyFill="1" applyBorder="1" applyAlignment="1" applyProtection="1">
      <alignment vertical="center"/>
    </xf>
    <xf numFmtId="164" fontId="5" fillId="0" borderId="7" xfId="0" applyNumberFormat="1" applyFont="1" applyFill="1" applyBorder="1" applyAlignment="1" applyProtection="1">
      <alignment vertical="center"/>
    </xf>
    <xf numFmtId="0" fontId="5" fillId="0" borderId="9" xfId="0" applyNumberFormat="1" applyFont="1" applyFill="1" applyBorder="1" applyAlignment="1" applyProtection="1">
      <alignment horizontal="center" vertical="center"/>
    </xf>
    <xf numFmtId="164" fontId="5" fillId="0" borderId="107" xfId="0" applyNumberFormat="1" applyFont="1" applyFill="1" applyBorder="1" applyAlignment="1" applyProtection="1">
      <alignment vertical="center"/>
    </xf>
    <xf numFmtId="164" fontId="5" fillId="0" borderId="108" xfId="0" applyNumberFormat="1" applyFont="1" applyFill="1" applyBorder="1" applyAlignment="1" applyProtection="1">
      <alignment vertical="center"/>
    </xf>
    <xf numFmtId="164" fontId="5" fillId="0" borderId="9" xfId="0" applyNumberFormat="1" applyFont="1" applyFill="1" applyBorder="1" applyAlignment="1" applyProtection="1">
      <alignment vertical="center"/>
    </xf>
    <xf numFmtId="164" fontId="5" fillId="0" borderId="106" xfId="0" applyNumberFormat="1" applyFont="1" applyFill="1" applyBorder="1" applyAlignment="1" applyProtection="1">
      <alignment vertical="center"/>
    </xf>
    <xf numFmtId="164" fontId="5" fillId="0" borderId="99" xfId="0" applyNumberFormat="1" applyFont="1" applyFill="1" applyBorder="1" applyAlignment="1" applyProtection="1">
      <alignment vertical="center"/>
    </xf>
    <xf numFmtId="169" fontId="5" fillId="0" borderId="106" xfId="0" applyNumberFormat="1" applyFont="1" applyFill="1" applyBorder="1" applyAlignment="1" applyProtection="1">
      <alignment vertical="center"/>
    </xf>
    <xf numFmtId="164" fontId="5" fillId="0" borderId="10" xfId="0" applyNumberFormat="1" applyFont="1" applyFill="1" applyBorder="1" applyAlignment="1" applyProtection="1">
      <alignment vertical="center"/>
    </xf>
    <xf numFmtId="0" fontId="5" fillId="3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2" fillId="3" borderId="5" xfId="0" applyNumberFormat="1" applyFont="1" applyFill="1" applyBorder="1" applyAlignment="1" applyProtection="1">
      <alignment horizontal="center" vertical="center"/>
    </xf>
    <xf numFmtId="0" fontId="63" fillId="3" borderId="16" xfId="0" applyNumberFormat="1" applyFont="1" applyFill="1" applyBorder="1" applyAlignment="1" applyProtection="1">
      <alignment horizontal="center" vertical="center"/>
    </xf>
    <xf numFmtId="0" fontId="2" fillId="0" borderId="1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5" fillId="3" borderId="7" xfId="0" applyFont="1" applyFill="1" applyBorder="1" applyAlignment="1" applyProtection="1">
      <alignment horizontal="center" vertical="center" wrapText="1"/>
      <protection hidden="1"/>
    </xf>
    <xf numFmtId="0" fontId="2" fillId="3" borderId="73" xfId="0" applyNumberFormat="1" applyFont="1" applyFill="1" applyBorder="1" applyAlignment="1" applyProtection="1">
      <alignment horizontal="center" vertical="center"/>
    </xf>
    <xf numFmtId="0" fontId="2" fillId="3" borderId="23" xfId="0" applyNumberFormat="1" applyFont="1" applyFill="1" applyBorder="1" applyAlignment="1" applyProtection="1">
      <alignment horizontal="left" vertical="center" wrapText="1"/>
    </xf>
    <xf numFmtId="0" fontId="2" fillId="3" borderId="24" xfId="0" applyNumberFormat="1" applyFont="1" applyFill="1" applyBorder="1" applyAlignment="1" applyProtection="1">
      <alignment horizontal="left" vertical="center" wrapText="1"/>
    </xf>
    <xf numFmtId="0" fontId="2" fillId="3" borderId="84" xfId="0" applyNumberFormat="1" applyFont="1" applyFill="1" applyBorder="1" applyAlignment="1" applyProtection="1">
      <alignment horizontal="left" vertical="center"/>
    </xf>
    <xf numFmtId="0" fontId="2" fillId="0" borderId="87" xfId="0" applyNumberFormat="1" applyFont="1" applyFill="1" applyBorder="1" applyAlignment="1" applyProtection="1">
      <alignment horizontal="center" vertical="center"/>
    </xf>
    <xf numFmtId="0" fontId="5" fillId="0" borderId="90" xfId="0" applyNumberFormat="1" applyFont="1" applyFill="1" applyBorder="1" applyAlignment="1" applyProtection="1">
      <alignment horizontal="center" vertical="center"/>
    </xf>
    <xf numFmtId="166" fontId="5" fillId="0" borderId="104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5" fillId="3" borderId="29" xfId="0" applyNumberFormat="1" applyFont="1" applyFill="1" applyBorder="1" applyAlignment="1" applyProtection="1">
      <alignment horizontal="center" vertical="center"/>
    </xf>
    <xf numFmtId="0" fontId="2" fillId="0" borderId="37" xfId="0" applyFont="1" applyBorder="1" applyAlignment="1">
      <alignment horizontal="center"/>
    </xf>
    <xf numFmtId="0" fontId="63" fillId="0" borderId="32" xfId="0" applyNumberFormat="1" applyFont="1" applyFill="1" applyBorder="1" applyAlignment="1" applyProtection="1">
      <alignment horizontal="center" vertical="center"/>
    </xf>
    <xf numFmtId="0" fontId="63" fillId="0" borderId="33" xfId="0" applyNumberFormat="1" applyFont="1" applyFill="1" applyBorder="1" applyAlignment="1" applyProtection="1">
      <alignment horizontal="center" vertical="center"/>
    </xf>
    <xf numFmtId="0" fontId="63" fillId="0" borderId="73" xfId="0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/>
    </xf>
    <xf numFmtId="0" fontId="2" fillId="0" borderId="24" xfId="0" applyNumberFormat="1" applyFont="1" applyFill="1" applyBorder="1" applyAlignment="1" applyProtection="1">
      <alignment horizontal="center" vertical="center"/>
    </xf>
    <xf numFmtId="0" fontId="5" fillId="0" borderId="25" xfId="0" applyNumberFormat="1" applyFont="1" applyFill="1" applyBorder="1" applyAlignment="1" applyProtection="1">
      <alignment horizontal="center" vertical="center"/>
    </xf>
    <xf numFmtId="1" fontId="5" fillId="0" borderId="13" xfId="0" applyNumberFormat="1" applyFont="1" applyFill="1" applyBorder="1" applyAlignment="1" applyProtection="1">
      <alignment horizontal="center" vertical="center"/>
    </xf>
    <xf numFmtId="0" fontId="2" fillId="0" borderId="103" xfId="0" applyFont="1" applyBorder="1" applyAlignment="1">
      <alignment horizontal="center"/>
    </xf>
    <xf numFmtId="0" fontId="5" fillId="0" borderId="32" xfId="0" applyNumberFormat="1" applyFont="1" applyFill="1" applyBorder="1" applyAlignment="1" applyProtection="1">
      <alignment horizontal="center" vertical="center"/>
    </xf>
    <xf numFmtId="0" fontId="5" fillId="0" borderId="33" xfId="0" applyNumberFormat="1" applyFont="1" applyFill="1" applyBorder="1" applyAlignment="1" applyProtection="1">
      <alignment horizontal="center" vertical="center"/>
    </xf>
    <xf numFmtId="0" fontId="5" fillId="0" borderId="73" xfId="0" applyNumberFormat="1" applyFont="1" applyFill="1" applyBorder="1" applyAlignment="1" applyProtection="1">
      <alignment horizontal="center" vertical="center"/>
    </xf>
    <xf numFmtId="0" fontId="2" fillId="0" borderId="77" xfId="0" applyFont="1" applyBorder="1" applyAlignment="1">
      <alignment horizontal="center"/>
    </xf>
    <xf numFmtId="0" fontId="5" fillId="0" borderId="26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5" fillId="0" borderId="29" xfId="0" applyNumberFormat="1" applyFont="1" applyFill="1" applyBorder="1" applyAlignment="1" applyProtection="1">
      <alignment horizontal="center" vertical="center"/>
    </xf>
    <xf numFmtId="1" fontId="5" fillId="0" borderId="11" xfId="0" applyNumberFormat="1" applyFont="1" applyFill="1" applyBorder="1" applyAlignment="1" applyProtection="1">
      <alignment horizontal="center" vertical="center"/>
    </xf>
    <xf numFmtId="0" fontId="2" fillId="0" borderId="52" xfId="0" applyFont="1" applyBorder="1" applyAlignment="1">
      <alignment horizontal="center"/>
    </xf>
    <xf numFmtId="0" fontId="5" fillId="3" borderId="73" xfId="0" applyNumberFormat="1" applyFont="1" applyFill="1" applyBorder="1" applyAlignment="1" applyProtection="1">
      <alignment horizontal="center" vertical="center"/>
    </xf>
    <xf numFmtId="0" fontId="2" fillId="0" borderId="16" xfId="0" applyFont="1" applyBorder="1" applyAlignment="1">
      <alignment horizontal="center"/>
    </xf>
    <xf numFmtId="0" fontId="12" fillId="3" borderId="40" xfId="0" applyNumberFormat="1" applyFont="1" applyFill="1" applyBorder="1" applyAlignment="1" applyProtection="1">
      <alignment horizontal="center" vertical="center"/>
    </xf>
    <xf numFmtId="0" fontId="12" fillId="3" borderId="31" xfId="0" applyNumberFormat="1" applyFont="1" applyFill="1" applyBorder="1" applyAlignment="1" applyProtection="1">
      <alignment horizontal="center" vertical="center"/>
    </xf>
    <xf numFmtId="0" fontId="2" fillId="0" borderId="36" xfId="0" applyFont="1" applyBorder="1" applyAlignment="1">
      <alignment horizontal="center"/>
    </xf>
    <xf numFmtId="0" fontId="2" fillId="3" borderId="36" xfId="0" applyNumberFormat="1" applyFont="1" applyFill="1" applyBorder="1" applyAlignment="1" applyProtection="1">
      <alignment horizontal="center" vertical="center"/>
    </xf>
    <xf numFmtId="0" fontId="2" fillId="3" borderId="30" xfId="0" applyNumberFormat="1" applyFont="1" applyFill="1" applyBorder="1" applyAlignment="1" applyProtection="1">
      <alignment horizontal="center" vertical="center"/>
    </xf>
    <xf numFmtId="0" fontId="5" fillId="3" borderId="30" xfId="0" applyNumberFormat="1" applyFont="1" applyFill="1" applyBorder="1" applyAlignment="1" applyProtection="1">
      <alignment horizontal="center" vertical="center"/>
    </xf>
    <xf numFmtId="0" fontId="2" fillId="0" borderId="107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49" fontId="2" fillId="3" borderId="37" xfId="0" applyNumberFormat="1" applyFont="1" applyFill="1" applyBorder="1" applyAlignment="1" applyProtection="1">
      <alignment horizontal="left" vertical="center"/>
    </xf>
    <xf numFmtId="0" fontId="2" fillId="3" borderId="37" xfId="0" applyFont="1" applyFill="1" applyBorder="1" applyAlignment="1" applyProtection="1">
      <alignment horizontal="left" vertical="center"/>
    </xf>
    <xf numFmtId="0" fontId="2" fillId="0" borderId="15" xfId="0" applyFont="1" applyBorder="1" applyAlignment="1">
      <alignment horizontal="center"/>
    </xf>
    <xf numFmtId="0" fontId="12" fillId="3" borderId="78" xfId="0" applyNumberFormat="1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8" xfId="0" applyFont="1" applyBorder="1" applyAlignment="1">
      <alignment horizontal="center"/>
    </xf>
    <xf numFmtId="164" fontId="2" fillId="3" borderId="12" xfId="0" applyNumberFormat="1" applyFont="1" applyFill="1" applyBorder="1" applyAlignment="1" applyProtection="1">
      <alignment horizontal="center" vertical="center" wrapText="1"/>
    </xf>
    <xf numFmtId="167" fontId="5" fillId="0" borderId="114" xfId="0" applyNumberFormat="1" applyFont="1" applyFill="1" applyBorder="1" applyAlignment="1" applyProtection="1">
      <alignment horizontal="center" vertical="center"/>
    </xf>
    <xf numFmtId="0" fontId="2" fillId="0" borderId="104" xfId="0" applyFont="1" applyBorder="1" applyAlignment="1">
      <alignment horizontal="center"/>
    </xf>
    <xf numFmtId="49" fontId="5" fillId="3" borderId="78" xfId="0" applyNumberFormat="1" applyFont="1" applyFill="1" applyBorder="1" applyAlignment="1" applyProtection="1">
      <alignment horizontal="center" vertical="center"/>
    </xf>
    <xf numFmtId="1" fontId="63" fillId="3" borderId="52" xfId="0" applyNumberFormat="1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165" fontId="5" fillId="0" borderId="103" xfId="0" applyNumberFormat="1" applyFont="1" applyFill="1" applyBorder="1" applyAlignment="1" applyProtection="1">
      <alignment horizontal="center" vertical="center"/>
    </xf>
    <xf numFmtId="165" fontId="5" fillId="0" borderId="85" xfId="0" applyNumberFormat="1" applyFont="1" applyFill="1" applyBorder="1" applyAlignment="1" applyProtection="1">
      <alignment horizontal="center" vertical="center"/>
    </xf>
    <xf numFmtId="165" fontId="5" fillId="0" borderId="17" xfId="0" applyNumberFormat="1" applyFont="1" applyFill="1" applyBorder="1" applyAlignment="1" applyProtection="1">
      <alignment horizontal="center" vertical="center"/>
    </xf>
    <xf numFmtId="165" fontId="5" fillId="0" borderId="117" xfId="0" applyNumberFormat="1" applyFont="1" applyFill="1" applyBorder="1" applyAlignment="1" applyProtection="1">
      <alignment horizontal="center" vertical="center"/>
    </xf>
    <xf numFmtId="49" fontId="5" fillId="3" borderId="105" xfId="0" applyNumberFormat="1" applyFont="1" applyFill="1" applyBorder="1" applyAlignment="1" applyProtection="1">
      <alignment horizontal="center" vertical="center"/>
    </xf>
    <xf numFmtId="1" fontId="63" fillId="3" borderId="13" xfId="0" applyNumberFormat="1" applyFont="1" applyFill="1" applyBorder="1" applyAlignment="1" applyProtection="1">
      <alignment horizontal="center" vertical="center"/>
    </xf>
    <xf numFmtId="49" fontId="5" fillId="0" borderId="105" xfId="0" applyNumberFormat="1" applyFont="1" applyFill="1" applyBorder="1" applyAlignment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  <protection hidden="1"/>
    </xf>
    <xf numFmtId="164" fontId="2" fillId="3" borderId="7" xfId="0" applyNumberFormat="1" applyFont="1" applyFill="1" applyBorder="1" applyAlignment="1" applyProtection="1">
      <alignment horizontal="center" vertical="center" wrapText="1"/>
      <protection hidden="1"/>
    </xf>
    <xf numFmtId="0" fontId="2" fillId="3" borderId="27" xfId="0" applyNumberFormat="1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NumberFormat="1" applyFont="1" applyFill="1" applyBorder="1" applyAlignment="1" applyProtection="1">
      <alignment horizontal="center" vertical="center"/>
    </xf>
    <xf numFmtId="165" fontId="2" fillId="2" borderId="21" xfId="0" applyNumberFormat="1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>
      <alignment horizontal="center" vertical="center" wrapText="1"/>
    </xf>
    <xf numFmtId="167" fontId="5" fillId="0" borderId="87" xfId="0" applyNumberFormat="1" applyFont="1" applyFill="1" applyBorder="1" applyAlignment="1" applyProtection="1">
      <alignment horizontal="center" vertical="center"/>
    </xf>
    <xf numFmtId="0" fontId="2" fillId="0" borderId="87" xfId="0" applyFont="1" applyBorder="1" applyAlignment="1">
      <alignment horizontal="center"/>
    </xf>
    <xf numFmtId="167" fontId="2" fillId="0" borderId="87" xfId="0" applyNumberFormat="1" applyFont="1" applyFill="1" applyBorder="1" applyAlignment="1" applyProtection="1">
      <alignment horizontal="center" vertical="center"/>
    </xf>
    <xf numFmtId="0" fontId="2" fillId="0" borderId="48" xfId="0" applyFont="1" applyBorder="1" applyAlignment="1">
      <alignment horizontal="center"/>
    </xf>
    <xf numFmtId="170" fontId="5" fillId="0" borderId="33" xfId="0" applyNumberFormat="1" applyFont="1" applyFill="1" applyBorder="1" applyAlignment="1" applyProtection="1">
      <alignment horizontal="center" vertical="center"/>
    </xf>
    <xf numFmtId="0" fontId="2" fillId="0" borderId="24" xfId="0" applyFont="1" applyBorder="1" applyAlignment="1">
      <alignment horizontal="center"/>
    </xf>
    <xf numFmtId="170" fontId="2" fillId="0" borderId="24" xfId="0" applyNumberFormat="1" applyFont="1" applyFill="1" applyBorder="1" applyAlignment="1" applyProtection="1">
      <alignment horizontal="center" vertical="center"/>
    </xf>
    <xf numFmtId="169" fontId="5" fillId="0" borderId="87" xfId="0" applyNumberFormat="1" applyFont="1" applyFill="1" applyBorder="1" applyAlignment="1" applyProtection="1">
      <alignment horizontal="center" vertical="center"/>
    </xf>
    <xf numFmtId="169" fontId="2" fillId="0" borderId="87" xfId="0" applyNumberFormat="1" applyFont="1" applyFill="1" applyBorder="1" applyAlignment="1" applyProtection="1">
      <alignment horizontal="center" vertical="center"/>
    </xf>
    <xf numFmtId="166" fontId="5" fillId="0" borderId="87" xfId="0" applyNumberFormat="1" applyFont="1" applyFill="1" applyBorder="1" applyAlignment="1">
      <alignment horizontal="center" vertical="center" wrapText="1"/>
    </xf>
    <xf numFmtId="166" fontId="2" fillId="0" borderId="87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172" fontId="5" fillId="0" borderId="35" xfId="0" applyNumberFormat="1" applyFont="1" applyFill="1" applyBorder="1" applyAlignment="1" applyProtection="1">
      <alignment horizontal="center" vertical="center"/>
      <protection hidden="1"/>
    </xf>
    <xf numFmtId="1" fontId="5" fillId="0" borderId="35" xfId="4" applyNumberFormat="1" applyFont="1" applyFill="1" applyBorder="1" applyAlignment="1" applyProtection="1">
      <alignment horizontal="center" vertical="center"/>
      <protection hidden="1"/>
    </xf>
    <xf numFmtId="172" fontId="2" fillId="0" borderId="35" xfId="0" applyNumberFormat="1" applyFont="1" applyFill="1" applyBorder="1" applyAlignment="1" applyProtection="1">
      <alignment horizontal="center" vertical="center"/>
      <protection hidden="1"/>
    </xf>
    <xf numFmtId="1" fontId="5" fillId="0" borderId="35" xfId="0" applyNumberFormat="1" applyFont="1" applyFill="1" applyBorder="1" applyAlignment="1" applyProtection="1">
      <alignment horizontal="center" vertical="center" wrapText="1"/>
      <protection hidden="1"/>
    </xf>
    <xf numFmtId="170" fontId="5" fillId="0" borderId="35" xfId="0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 applyProtection="1">
      <alignment horizontal="center" vertical="center" wrapText="1"/>
      <protection hidden="1"/>
    </xf>
    <xf numFmtId="49" fontId="2" fillId="0" borderId="27" xfId="0" applyNumberFormat="1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/>
    </xf>
    <xf numFmtId="49" fontId="5" fillId="0" borderId="65" xfId="0" applyNumberFormat="1" applyFont="1" applyFill="1" applyBorder="1" applyAlignment="1" applyProtection="1">
      <alignment horizontal="center" vertical="center"/>
    </xf>
    <xf numFmtId="49" fontId="2" fillId="2" borderId="19" xfId="0" applyNumberFormat="1" applyFont="1" applyFill="1" applyBorder="1" applyAlignment="1" applyProtection="1">
      <alignment horizontal="center" vertical="center"/>
    </xf>
    <xf numFmtId="49" fontId="2" fillId="2" borderId="21" xfId="0" applyNumberFormat="1" applyFont="1" applyFill="1" applyBorder="1" applyAlignment="1" applyProtection="1">
      <alignment horizontal="center" vertical="center"/>
    </xf>
    <xf numFmtId="49" fontId="5" fillId="2" borderId="19" xfId="0" applyNumberFormat="1" applyFont="1" applyFill="1" applyBorder="1" applyAlignment="1" applyProtection="1">
      <alignment horizontal="center" vertical="center"/>
    </xf>
    <xf numFmtId="164" fontId="5" fillId="3" borderId="19" xfId="0" applyNumberFormat="1" applyFont="1" applyFill="1" applyBorder="1" applyAlignment="1" applyProtection="1">
      <alignment horizontal="center" vertical="center"/>
    </xf>
    <xf numFmtId="0" fontId="5" fillId="3" borderId="21" xfId="0" applyFont="1" applyFill="1" applyBorder="1" applyAlignment="1">
      <alignment horizontal="center" vertical="center" wrapText="1"/>
    </xf>
    <xf numFmtId="49" fontId="16" fillId="2" borderId="19" xfId="0" applyNumberFormat="1" applyFont="1" applyFill="1" applyBorder="1" applyAlignment="1" applyProtection="1">
      <alignment horizontal="center" vertical="center"/>
    </xf>
    <xf numFmtId="49" fontId="16" fillId="2" borderId="21" xfId="0" applyNumberFormat="1" applyFont="1" applyFill="1" applyBorder="1" applyAlignment="1" applyProtection="1">
      <alignment horizontal="center" vertical="center"/>
    </xf>
    <xf numFmtId="49" fontId="2" fillId="2" borderId="8" xfId="0" applyNumberFormat="1" applyFont="1" applyFill="1" applyBorder="1" applyAlignment="1" applyProtection="1">
      <alignment horizontal="center" vertical="center"/>
    </xf>
    <xf numFmtId="49" fontId="2" fillId="2" borderId="7" xfId="0" applyNumberFormat="1" applyFont="1" applyFill="1" applyBorder="1" applyAlignment="1" applyProtection="1">
      <alignment horizontal="center" vertical="center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0" borderId="46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165" fontId="2" fillId="2" borderId="12" xfId="0" applyNumberFormat="1" applyFont="1" applyFill="1" applyBorder="1" applyAlignment="1" applyProtection="1">
      <alignment horizontal="center" vertical="center"/>
    </xf>
    <xf numFmtId="1" fontId="5" fillId="0" borderId="70" xfId="0" applyNumberFormat="1" applyFont="1" applyFill="1" applyBorder="1" applyAlignment="1" applyProtection="1">
      <alignment horizontal="center" vertical="center"/>
    </xf>
    <xf numFmtId="0" fontId="2" fillId="0" borderId="8" xfId="0" applyFont="1" applyBorder="1" applyAlignment="1">
      <alignment horizontal="center"/>
    </xf>
    <xf numFmtId="49" fontId="2" fillId="0" borderId="65" xfId="0" applyNumberFormat="1" applyFont="1" applyFill="1" applyBorder="1" applyAlignment="1" applyProtection="1">
      <alignment horizontal="center" vertical="center"/>
    </xf>
    <xf numFmtId="0" fontId="2" fillId="3" borderId="64" xfId="0" applyFont="1" applyFill="1" applyBorder="1" applyAlignment="1">
      <alignment horizontal="center" vertical="center" wrapText="1"/>
    </xf>
    <xf numFmtId="166" fontId="5" fillId="0" borderId="116" xfId="0" applyNumberFormat="1" applyFont="1" applyFill="1" applyBorder="1" applyAlignment="1">
      <alignment horizontal="center" vertical="center" wrapText="1"/>
    </xf>
    <xf numFmtId="0" fontId="5" fillId="0" borderId="84" xfId="0" applyFont="1" applyFill="1" applyBorder="1" applyAlignment="1">
      <alignment horizontal="center" vertical="center" wrapText="1"/>
    </xf>
    <xf numFmtId="0" fontId="5" fillId="0" borderId="65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96" xfId="0" applyNumberFormat="1" applyFont="1" applyFill="1" applyBorder="1" applyAlignment="1">
      <alignment horizontal="center" vertical="center" wrapText="1"/>
    </xf>
    <xf numFmtId="49" fontId="2" fillId="0" borderId="63" xfId="0" applyNumberFormat="1" applyFont="1" applyFill="1" applyBorder="1" applyAlignment="1">
      <alignment horizontal="center" vertical="center" wrapText="1"/>
    </xf>
    <xf numFmtId="49" fontId="39" fillId="2" borderId="20" xfId="0" applyNumberFormat="1" applyFont="1" applyFill="1" applyBorder="1" applyAlignment="1" applyProtection="1">
      <alignment horizontal="center" vertical="center"/>
    </xf>
    <xf numFmtId="49" fontId="39" fillId="2" borderId="5" xfId="0" applyNumberFormat="1" applyFont="1" applyFill="1" applyBorder="1" applyAlignment="1" applyProtection="1">
      <alignment horizontal="center" vertical="center"/>
    </xf>
    <xf numFmtId="49" fontId="16" fillId="2" borderId="29" xfId="0" applyNumberFormat="1" applyFont="1" applyFill="1" applyBorder="1" applyAlignment="1" applyProtection="1">
      <alignment horizontal="center" vertical="center"/>
    </xf>
    <xf numFmtId="0" fontId="2" fillId="0" borderId="73" xfId="0" applyFont="1" applyBorder="1" applyAlignment="1">
      <alignment horizont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5" fontId="2" fillId="2" borderId="29" xfId="0" applyNumberFormat="1" applyFont="1" applyFill="1" applyBorder="1" applyAlignment="1" applyProtection="1">
      <alignment horizontal="center" vertical="center"/>
    </xf>
    <xf numFmtId="167" fontId="5" fillId="0" borderId="90" xfId="0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/>
    </xf>
    <xf numFmtId="0" fontId="2" fillId="0" borderId="10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5" fillId="3" borderId="27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165" fontId="12" fillId="3" borderId="26" xfId="0" applyNumberFormat="1" applyFont="1" applyFill="1" applyBorder="1" applyAlignment="1" applyProtection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164" fontId="5" fillId="0" borderId="10" xfId="0" applyNumberFormat="1" applyFont="1" applyFill="1" applyBorder="1" applyAlignment="1" applyProtection="1">
      <alignment horizontal="center" vertical="center"/>
    </xf>
    <xf numFmtId="49" fontId="5" fillId="0" borderId="63" xfId="0" applyNumberFormat="1" applyFont="1" applyFill="1" applyBorder="1" applyAlignment="1">
      <alignment horizontal="center" vertical="center"/>
    </xf>
    <xf numFmtId="49" fontId="5" fillId="3" borderId="20" xfId="0" applyNumberFormat="1" applyFont="1" applyFill="1" applyBorder="1" applyAlignment="1" applyProtection="1">
      <alignment horizontal="center" vertical="center"/>
    </xf>
    <xf numFmtId="0" fontId="2" fillId="0" borderId="90" xfId="0" applyFont="1" applyBorder="1" applyAlignment="1">
      <alignment horizontal="center"/>
    </xf>
    <xf numFmtId="170" fontId="5" fillId="0" borderId="25" xfId="0" applyNumberFormat="1" applyFont="1" applyFill="1" applyBorder="1" applyAlignment="1" applyProtection="1">
      <alignment horizontal="center" vertical="center"/>
    </xf>
    <xf numFmtId="170" fontId="5" fillId="0" borderId="73" xfId="0" applyNumberFormat="1" applyFont="1" applyFill="1" applyBorder="1" applyAlignment="1" applyProtection="1">
      <alignment horizontal="center" vertical="center"/>
    </xf>
    <xf numFmtId="1" fontId="5" fillId="0" borderId="5" xfId="0" applyNumberFormat="1" applyFont="1" applyFill="1" applyBorder="1" applyAlignment="1" applyProtection="1">
      <alignment horizontal="center" vertical="center"/>
    </xf>
    <xf numFmtId="170" fontId="5" fillId="0" borderId="109" xfId="0" applyNumberFormat="1" applyFont="1" applyFill="1" applyBorder="1" applyAlignment="1" applyProtection="1">
      <alignment horizontal="center" vertical="center"/>
    </xf>
    <xf numFmtId="167" fontId="5" fillId="0" borderId="104" xfId="0" applyNumberFormat="1" applyFont="1" applyFill="1" applyBorder="1" applyAlignment="1" applyProtection="1">
      <alignment horizontal="center" vertical="center"/>
    </xf>
    <xf numFmtId="49" fontId="5" fillId="3" borderId="8" xfId="0" applyNumberFormat="1" applyFont="1" applyFill="1" applyBorder="1" applyAlignment="1" applyProtection="1">
      <alignment horizontal="center" vertical="center"/>
      <protection hidden="1"/>
    </xf>
    <xf numFmtId="49" fontId="5" fillId="3" borderId="7" xfId="0" applyNumberFormat="1" applyFont="1" applyFill="1" applyBorder="1" applyAlignment="1" applyProtection="1">
      <alignment horizontal="center" vertical="center"/>
      <protection hidden="1"/>
    </xf>
    <xf numFmtId="0" fontId="2" fillId="3" borderId="12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center"/>
    </xf>
    <xf numFmtId="167" fontId="5" fillId="0" borderId="105" xfId="0" applyNumberFormat="1" applyFont="1" applyFill="1" applyBorder="1" applyAlignment="1" applyProtection="1">
      <alignment horizontal="center" vertical="center"/>
    </xf>
    <xf numFmtId="170" fontId="5" fillId="0" borderId="117" xfId="0" applyNumberFormat="1" applyFont="1" applyFill="1" applyBorder="1" applyAlignment="1" applyProtection="1">
      <alignment horizontal="center" vertical="center"/>
    </xf>
    <xf numFmtId="49" fontId="2" fillId="3" borderId="99" xfId="0" applyNumberFormat="1" applyFont="1" applyFill="1" applyBorder="1" applyAlignment="1" applyProtection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0" fontId="12" fillId="3" borderId="20" xfId="0" applyNumberFormat="1" applyFont="1" applyFill="1" applyBorder="1" applyAlignment="1" applyProtection="1">
      <alignment horizontal="center" vertical="center"/>
    </xf>
    <xf numFmtId="0" fontId="12" fillId="3" borderId="5" xfId="0" applyNumberFormat="1" applyFont="1" applyFill="1" applyBorder="1" applyAlignment="1" applyProtection="1">
      <alignment horizontal="center" vertical="center"/>
    </xf>
    <xf numFmtId="0" fontId="12" fillId="3" borderId="29" xfId="0" applyNumberFormat="1" applyFont="1" applyFill="1" applyBorder="1" applyAlignment="1" applyProtection="1">
      <alignment horizontal="center" vertical="center"/>
    </xf>
    <xf numFmtId="164" fontId="2" fillId="0" borderId="13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horizontal="center" vertical="center"/>
    </xf>
    <xf numFmtId="170" fontId="5" fillId="0" borderId="2" xfId="0" applyNumberFormat="1" applyFont="1" applyFill="1" applyBorder="1" applyAlignment="1" applyProtection="1">
      <alignment horizontal="center" vertical="center"/>
    </xf>
    <xf numFmtId="0" fontId="2" fillId="3" borderId="78" xfId="0" applyFont="1" applyFill="1" applyBorder="1" applyAlignment="1" applyProtection="1">
      <alignment horizontal="center" vertical="center" wrapText="1"/>
    </xf>
    <xf numFmtId="164" fontId="5" fillId="3" borderId="6" xfId="0" applyNumberFormat="1" applyFont="1" applyFill="1" applyBorder="1" applyAlignment="1" applyProtection="1">
      <alignment horizontal="center" vertical="center"/>
    </xf>
    <xf numFmtId="170" fontId="5" fillId="0" borderId="15" xfId="0" applyNumberFormat="1" applyFont="1" applyFill="1" applyBorder="1" applyAlignment="1" applyProtection="1">
      <alignment horizontal="center" vertical="center"/>
    </xf>
    <xf numFmtId="164" fontId="2" fillId="3" borderId="52" xfId="0" applyNumberFormat="1" applyFont="1" applyFill="1" applyBorder="1" applyAlignment="1" applyProtection="1">
      <alignment horizontal="center" vertical="center"/>
    </xf>
    <xf numFmtId="170" fontId="5" fillId="0" borderId="14" xfId="0" applyNumberFormat="1" applyFont="1" applyFill="1" applyBorder="1" applyAlignment="1" applyProtection="1">
      <alignment horizontal="center" vertical="center"/>
    </xf>
    <xf numFmtId="170" fontId="5" fillId="0" borderId="77" xfId="0" applyNumberFormat="1" applyFont="1" applyFill="1" applyBorder="1" applyAlignment="1" applyProtection="1">
      <alignment horizontal="center" vertical="center"/>
    </xf>
    <xf numFmtId="170" fontId="2" fillId="0" borderId="102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>
      <alignment horizontal="center" vertical="center" wrapText="1"/>
    </xf>
    <xf numFmtId="164" fontId="2" fillId="3" borderId="32" xfId="0" applyNumberFormat="1" applyFont="1" applyFill="1" applyBorder="1" applyAlignment="1">
      <alignment horizontal="center" vertical="center" wrapText="1"/>
    </xf>
    <xf numFmtId="164" fontId="2" fillId="3" borderId="33" xfId="0" applyNumberFormat="1" applyFont="1" applyFill="1" applyBorder="1" applyAlignment="1">
      <alignment horizontal="center" vertical="center" wrapText="1"/>
    </xf>
    <xf numFmtId="0" fontId="2" fillId="3" borderId="77" xfId="0" applyNumberFormat="1" applyFont="1" applyFill="1" applyBorder="1" applyAlignment="1" applyProtection="1">
      <alignment horizontal="center" vertical="center" wrapText="1"/>
    </xf>
    <xf numFmtId="0" fontId="2" fillId="3" borderId="100" xfId="0" applyNumberFormat="1" applyFont="1" applyFill="1" applyBorder="1" applyAlignment="1" applyProtection="1">
      <alignment horizontal="center" vertical="center" wrapText="1"/>
    </xf>
    <xf numFmtId="164" fontId="2" fillId="3" borderId="92" xfId="0" applyNumberFormat="1" applyFont="1" applyFill="1" applyBorder="1" applyAlignment="1">
      <alignment horizontal="center" vertical="center" wrapText="1"/>
    </xf>
    <xf numFmtId="164" fontId="2" fillId="3" borderId="26" xfId="0" applyNumberFormat="1" applyFont="1" applyFill="1" applyBorder="1" applyAlignment="1">
      <alignment horizontal="center" vertical="center" wrapText="1"/>
    </xf>
    <xf numFmtId="164" fontId="5" fillId="0" borderId="33" xfId="3" applyNumberFormat="1" applyFont="1" applyFill="1" applyBorder="1" applyAlignment="1" applyProtection="1">
      <alignment horizontal="left" vertical="center"/>
    </xf>
    <xf numFmtId="0" fontId="2" fillId="3" borderId="5" xfId="0" applyFont="1" applyFill="1" applyBorder="1" applyAlignment="1">
      <alignment horizontal="center" wrapText="1"/>
    </xf>
    <xf numFmtId="169" fontId="5" fillId="3" borderId="5" xfId="0" applyNumberFormat="1" applyFont="1" applyFill="1" applyBorder="1" applyAlignment="1" applyProtection="1">
      <alignment horizontal="center" vertical="center"/>
    </xf>
    <xf numFmtId="1" fontId="2" fillId="3" borderId="19" xfId="3" applyNumberFormat="1" applyFont="1" applyFill="1" applyBorder="1" applyAlignment="1">
      <alignment horizontal="center" vertical="center"/>
    </xf>
    <xf numFmtId="49" fontId="2" fillId="3" borderId="116" xfId="3" applyNumberFormat="1" applyFont="1" applyFill="1" applyBorder="1" applyAlignment="1">
      <alignment horizontal="left" vertical="center" wrapText="1"/>
    </xf>
    <xf numFmtId="1" fontId="2" fillId="3" borderId="63" xfId="3" applyNumberFormat="1" applyFont="1" applyFill="1" applyBorder="1" applyAlignment="1">
      <alignment horizontal="center" vertical="center"/>
    </xf>
    <xf numFmtId="166" fontId="5" fillId="0" borderId="16" xfId="3" applyNumberFormat="1" applyFont="1" applyFill="1" applyBorder="1" applyAlignment="1" applyProtection="1">
      <alignment horizontal="center" vertical="center"/>
    </xf>
    <xf numFmtId="164" fontId="5" fillId="0" borderId="2" xfId="3" applyNumberFormat="1" applyFont="1" applyFill="1" applyBorder="1" applyAlignment="1" applyProtection="1">
      <alignment horizontal="center" vertical="center"/>
    </xf>
    <xf numFmtId="164" fontId="5" fillId="0" borderId="11" xfId="3" applyNumberFormat="1" applyFont="1" applyFill="1" applyBorder="1" applyAlignment="1" applyProtection="1">
      <alignment horizontal="center" vertical="center"/>
    </xf>
    <xf numFmtId="164" fontId="5" fillId="0" borderId="13" xfId="3" applyNumberFormat="1" applyFont="1" applyFill="1" applyBorder="1" applyAlignment="1" applyProtection="1">
      <alignment horizontal="center" vertical="center"/>
    </xf>
    <xf numFmtId="164" fontId="5" fillId="0" borderId="16" xfId="3" applyNumberFormat="1" applyFont="1" applyFill="1" applyBorder="1" applyAlignment="1" applyProtection="1">
      <alignment horizontal="center" vertical="center"/>
    </xf>
    <xf numFmtId="164" fontId="5" fillId="0" borderId="2" xfId="3" applyNumberFormat="1" applyFont="1" applyFill="1" applyBorder="1" applyAlignment="1" applyProtection="1">
      <alignment horizontal="left" vertical="center"/>
    </xf>
    <xf numFmtId="0" fontId="5" fillId="0" borderId="15" xfId="3" applyFont="1" applyFill="1" applyBorder="1" applyAlignment="1" applyProtection="1">
      <alignment horizontal="left" vertical="center"/>
    </xf>
    <xf numFmtId="0" fontId="2" fillId="0" borderId="115" xfId="0" applyFont="1" applyBorder="1" applyAlignment="1">
      <alignment horizontal="center"/>
    </xf>
    <xf numFmtId="0" fontId="2" fillId="0" borderId="84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0" fontId="2" fillId="3" borderId="32" xfId="0" applyNumberFormat="1" applyFont="1" applyFill="1" applyBorder="1" applyAlignment="1" applyProtection="1">
      <alignment horizontal="center" vertical="center"/>
    </xf>
    <xf numFmtId="49" fontId="2" fillId="3" borderId="73" xfId="3" applyNumberFormat="1" applyFont="1" applyFill="1" applyBorder="1" applyAlignment="1">
      <alignment horizontal="center" vertical="center" wrapText="1"/>
    </xf>
    <xf numFmtId="166" fontId="2" fillId="0" borderId="87" xfId="0" applyNumberFormat="1" applyFont="1" applyBorder="1" applyAlignment="1">
      <alignment horizontal="center"/>
    </xf>
    <xf numFmtId="49" fontId="39" fillId="3" borderId="87" xfId="0" applyNumberFormat="1" applyFont="1" applyFill="1" applyBorder="1" applyAlignment="1">
      <alignment horizontal="right" vertical="center" wrapText="1"/>
    </xf>
    <xf numFmtId="0" fontId="5" fillId="3" borderId="87" xfId="0" applyFont="1" applyFill="1" applyBorder="1" applyAlignment="1">
      <alignment horizontal="right" vertical="center" wrapText="1"/>
    </xf>
    <xf numFmtId="49" fontId="5" fillId="3" borderId="59" xfId="0" applyNumberFormat="1" applyFont="1" applyFill="1" applyBorder="1" applyAlignment="1">
      <alignment horizontal="right" vertical="center" wrapText="1"/>
    </xf>
    <xf numFmtId="166" fontId="5" fillId="0" borderId="87" xfId="0" applyNumberFormat="1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166" fontId="5" fillId="0" borderId="116" xfId="0" applyNumberFormat="1" applyFont="1" applyBorder="1" applyAlignment="1">
      <alignment horizontal="center"/>
    </xf>
    <xf numFmtId="0" fontId="5" fillId="0" borderId="84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166" fontId="2" fillId="0" borderId="1" xfId="0" applyNumberFormat="1" applyFont="1" applyBorder="1" applyAlignment="1">
      <alignment horizontal="center"/>
    </xf>
    <xf numFmtId="0" fontId="23" fillId="0" borderId="111" xfId="2" applyFont="1" applyBorder="1" applyAlignment="1">
      <alignment horizontal="center" vertical="center" wrapText="1"/>
    </xf>
    <xf numFmtId="0" fontId="27" fillId="0" borderId="89" xfId="2" applyFont="1" applyBorder="1" applyAlignment="1">
      <alignment horizontal="center" vertical="center" wrapText="1"/>
    </xf>
    <xf numFmtId="0" fontId="2" fillId="0" borderId="90" xfId="2" applyFont="1" applyBorder="1" applyAlignment="1">
      <alignment horizontal="center" vertical="center" wrapText="1"/>
    </xf>
    <xf numFmtId="0" fontId="21" fillId="0" borderId="90" xfId="2" applyFont="1" applyBorder="1" applyAlignment="1">
      <alignment horizontal="center" vertical="center" wrapText="1"/>
    </xf>
    <xf numFmtId="0" fontId="21" fillId="0" borderId="73" xfId="2" applyFont="1" applyBorder="1" applyAlignment="1">
      <alignment horizontal="center" vertical="center" wrapText="1"/>
    </xf>
    <xf numFmtId="0" fontId="4" fillId="0" borderId="120" xfId="2" applyFont="1" applyBorder="1" applyAlignment="1">
      <alignment horizontal="center" vertical="center" wrapText="1"/>
    </xf>
    <xf numFmtId="0" fontId="26" fillId="0" borderId="112" xfId="2" applyFont="1" applyBorder="1" applyAlignment="1">
      <alignment horizontal="center" vertical="center" wrapText="1"/>
    </xf>
    <xf numFmtId="0" fontId="23" fillId="0" borderId="118" xfId="2" applyFont="1" applyBorder="1" applyAlignment="1">
      <alignment horizontal="center" vertical="center" wrapText="1"/>
    </xf>
    <xf numFmtId="0" fontId="27" fillId="0" borderId="76" xfId="2" applyFont="1" applyBorder="1" applyAlignment="1">
      <alignment horizontal="center" vertical="center" wrapText="1"/>
    </xf>
    <xf numFmtId="0" fontId="27" fillId="0" borderId="119" xfId="2" applyFont="1" applyBorder="1" applyAlignment="1">
      <alignment horizontal="center" vertical="center" wrapText="1"/>
    </xf>
    <xf numFmtId="0" fontId="23" fillId="0" borderId="121" xfId="2" applyFont="1" applyBorder="1" applyAlignment="1">
      <alignment horizontal="center" vertical="center" wrapText="1"/>
    </xf>
    <xf numFmtId="0" fontId="27" fillId="0" borderId="122" xfId="2" applyFont="1" applyBorder="1" applyAlignment="1">
      <alignment horizontal="center" vertical="center" wrapText="1"/>
    </xf>
    <xf numFmtId="0" fontId="26" fillId="0" borderId="123" xfId="2" applyFont="1" applyBorder="1" applyAlignment="1">
      <alignment horizontal="center" vertical="center" wrapText="1"/>
    </xf>
    <xf numFmtId="0" fontId="23" fillId="0" borderId="15" xfId="2" applyFont="1" applyBorder="1" applyAlignment="1">
      <alignment horizontal="center" vertical="center" wrapText="1"/>
    </xf>
    <xf numFmtId="0" fontId="23" fillId="0" borderId="104" xfId="2" applyFont="1" applyBorder="1" applyAlignment="1">
      <alignment horizontal="center" vertical="center" wrapText="1"/>
    </xf>
    <xf numFmtId="0" fontId="23" fillId="0" borderId="39" xfId="2" applyFont="1" applyBorder="1" applyAlignment="1">
      <alignment horizontal="center" vertical="center" wrapText="1"/>
    </xf>
    <xf numFmtId="0" fontId="27" fillId="0" borderId="77" xfId="2" applyFont="1" applyBorder="1" applyAlignment="1">
      <alignment horizontal="center" vertical="center" wrapText="1"/>
    </xf>
    <xf numFmtId="0" fontId="23" fillId="0" borderId="14" xfId="2" applyFont="1" applyBorder="1" applyAlignment="1">
      <alignment horizontal="center" vertical="center" wrapText="1"/>
    </xf>
    <xf numFmtId="0" fontId="27" fillId="0" borderId="104" xfId="2" applyFont="1" applyBorder="1" applyAlignment="1">
      <alignment horizontal="center" vertical="center" wrapText="1"/>
    </xf>
    <xf numFmtId="0" fontId="27" fillId="0" borderId="14" xfId="2" applyFont="1" applyBorder="1" applyAlignment="1">
      <alignment horizontal="center" vertical="center" wrapText="1"/>
    </xf>
    <xf numFmtId="0" fontId="23" fillId="0" borderId="89" xfId="2" applyFont="1" applyBorder="1" applyAlignment="1">
      <alignment horizontal="center" vertical="center" wrapText="1"/>
    </xf>
    <xf numFmtId="0" fontId="23" fillId="0" borderId="76" xfId="2" applyFont="1" applyBorder="1" applyAlignment="1">
      <alignment horizontal="center" vertical="center" wrapText="1"/>
    </xf>
    <xf numFmtId="0" fontId="23" fillId="0" borderId="119" xfId="2" applyFont="1" applyBorder="1" applyAlignment="1">
      <alignment horizontal="center" vertical="center" wrapText="1"/>
    </xf>
    <xf numFmtId="0" fontId="17" fillId="0" borderId="35" xfId="1" applyFont="1" applyBorder="1" applyAlignment="1">
      <alignment horizontal="center" vertical="center" wrapText="1"/>
    </xf>
    <xf numFmtId="0" fontId="17" fillId="0" borderId="87" xfId="1" applyFont="1" applyBorder="1" applyAlignment="1">
      <alignment horizontal="center" vertical="center" wrapText="1"/>
    </xf>
    <xf numFmtId="0" fontId="17" fillId="0" borderId="33" xfId="1" applyFont="1" applyBorder="1" applyAlignment="1">
      <alignment horizontal="center" vertical="center" wrapText="1"/>
    </xf>
    <xf numFmtId="0" fontId="4" fillId="0" borderId="118" xfId="2" applyFont="1" applyBorder="1" applyAlignment="1">
      <alignment horizontal="center" vertical="center" wrapText="1"/>
    </xf>
    <xf numFmtId="0" fontId="4" fillId="0" borderId="76" xfId="2" applyFont="1" applyBorder="1" applyAlignment="1">
      <alignment horizontal="center" vertical="center" wrapText="1"/>
    </xf>
    <xf numFmtId="0" fontId="4" fillId="0" borderId="89" xfId="2" applyFont="1" applyBorder="1" applyAlignment="1">
      <alignment horizontal="center" vertical="center" wrapText="1"/>
    </xf>
    <xf numFmtId="0" fontId="2" fillId="0" borderId="120" xfId="2" applyFont="1" applyBorder="1" applyAlignment="1">
      <alignment horizontal="center" vertical="center" wrapText="1"/>
    </xf>
    <xf numFmtId="0" fontId="21" fillId="0" borderId="112" xfId="2" applyFont="1" applyBorder="1" applyAlignment="1">
      <alignment horizontal="center" vertical="center" wrapText="1"/>
    </xf>
    <xf numFmtId="0" fontId="21" fillId="0" borderId="123" xfId="2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21" fillId="0" borderId="26" xfId="2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1" fillId="0" borderId="21" xfId="2" applyFont="1" applyBorder="1" applyAlignment="1">
      <alignment horizontal="center" vertical="center" wrapText="1"/>
    </xf>
    <xf numFmtId="0" fontId="5" fillId="0" borderId="20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21" fillId="0" borderId="29" xfId="2" applyFont="1" applyBorder="1" applyAlignment="1">
      <alignment horizontal="center" vertical="center" wrapText="1"/>
    </xf>
    <xf numFmtId="0" fontId="23" fillId="0" borderId="87" xfId="2" applyFont="1" applyBorder="1" applyAlignment="1">
      <alignment horizontal="center" vertical="center" wrapText="1"/>
    </xf>
    <xf numFmtId="0" fontId="23" fillId="0" borderId="33" xfId="2" applyFont="1" applyBorder="1" applyAlignment="1">
      <alignment horizontal="center" vertical="center" wrapText="1"/>
    </xf>
    <xf numFmtId="49" fontId="5" fillId="0" borderId="38" xfId="1" applyNumberFormat="1" applyFont="1" applyBorder="1" applyAlignment="1">
      <alignment horizontal="center" vertical="center" wrapText="1"/>
    </xf>
    <xf numFmtId="49" fontId="5" fillId="0" borderId="107" xfId="1" applyNumberFormat="1" applyFont="1" applyBorder="1" applyAlignment="1">
      <alignment horizontal="center" vertical="center" wrapText="1"/>
    </xf>
    <xf numFmtId="49" fontId="5" fillId="0" borderId="108" xfId="1" applyNumberFormat="1" applyFont="1" applyBorder="1" applyAlignment="1">
      <alignment horizontal="center" vertical="center" wrapText="1"/>
    </xf>
    <xf numFmtId="49" fontId="5" fillId="0" borderId="28" xfId="1" applyNumberFormat="1" applyFont="1" applyBorder="1" applyAlignment="1">
      <alignment horizontal="center" vertical="center" wrapText="1"/>
    </xf>
    <xf numFmtId="49" fontId="5" fillId="0" borderId="0" xfId="1" applyNumberFormat="1" applyFont="1" applyBorder="1" applyAlignment="1">
      <alignment horizontal="center" vertical="center" wrapText="1"/>
    </xf>
    <xf numFmtId="49" fontId="5" fillId="0" borderId="102" xfId="1" applyNumberFormat="1" applyFont="1" applyBorder="1" applyAlignment="1">
      <alignment horizontal="center" vertical="center" wrapText="1"/>
    </xf>
    <xf numFmtId="0" fontId="5" fillId="0" borderId="38" xfId="1" applyFont="1" applyBorder="1" applyAlignment="1">
      <alignment horizontal="center" vertical="center" wrapText="1"/>
    </xf>
    <xf numFmtId="0" fontId="5" fillId="0" borderId="107" xfId="1" applyFont="1" applyBorder="1" applyAlignment="1">
      <alignment horizontal="center" vertical="center" wrapText="1"/>
    </xf>
    <xf numFmtId="0" fontId="5" fillId="0" borderId="108" xfId="1" applyFont="1" applyBorder="1" applyAlignment="1">
      <alignment horizontal="center" vertical="center" wrapText="1"/>
    </xf>
    <xf numFmtId="0" fontId="5" fillId="0" borderId="28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102" xfId="1" applyFont="1" applyBorder="1" applyAlignment="1">
      <alignment horizontal="center" vertical="center" wrapText="1"/>
    </xf>
    <xf numFmtId="0" fontId="5" fillId="0" borderId="105" xfId="1" applyFont="1" applyBorder="1" applyAlignment="1">
      <alignment horizontal="center" vertical="center" wrapText="1"/>
    </xf>
    <xf numFmtId="0" fontId="5" fillId="0" borderId="106" xfId="1" applyFont="1" applyBorder="1" applyAlignment="1">
      <alignment horizontal="center" vertical="center" wrapText="1"/>
    </xf>
    <xf numFmtId="0" fontId="5" fillId="0" borderId="99" xfId="1" applyFont="1" applyBorder="1" applyAlignment="1">
      <alignment horizontal="center" vertical="center" wrapText="1"/>
    </xf>
    <xf numFmtId="0" fontId="32" fillId="0" borderId="76" xfId="2" applyBorder="1" applyAlignment="1">
      <alignment horizontal="center" vertical="center" wrapText="1"/>
    </xf>
    <xf numFmtId="0" fontId="4" fillId="0" borderId="111" xfId="2" applyFont="1" applyBorder="1" applyAlignment="1">
      <alignment horizontal="center" vertical="center" wrapText="1"/>
    </xf>
    <xf numFmtId="0" fontId="32" fillId="0" borderId="89" xfId="2" applyBorder="1" applyAlignment="1">
      <alignment horizontal="center" vertical="center" wrapText="1"/>
    </xf>
    <xf numFmtId="49" fontId="23" fillId="0" borderId="38" xfId="1" applyNumberFormat="1" applyFont="1" applyBorder="1" applyAlignment="1">
      <alignment horizontal="center" vertical="center" wrapText="1"/>
    </xf>
    <xf numFmtId="49" fontId="23" fillId="0" borderId="107" xfId="1" applyNumberFormat="1" applyFont="1" applyBorder="1" applyAlignment="1">
      <alignment horizontal="center" vertical="center" wrapText="1"/>
    </xf>
    <xf numFmtId="49" fontId="23" fillId="0" borderId="108" xfId="1" applyNumberFormat="1" applyFont="1" applyBorder="1" applyAlignment="1">
      <alignment horizontal="center" vertical="center" wrapText="1"/>
    </xf>
    <xf numFmtId="49" fontId="23" fillId="0" borderId="80" xfId="1" applyNumberFormat="1" applyFont="1" applyBorder="1" applyAlignment="1">
      <alignment horizontal="center" vertical="center" wrapText="1"/>
    </xf>
    <xf numFmtId="49" fontId="23" fillId="0" borderId="114" xfId="1" applyNumberFormat="1" applyFont="1" applyBorder="1" applyAlignment="1">
      <alignment horizontal="center" vertical="center" wrapText="1"/>
    </xf>
    <xf numFmtId="49" fontId="23" fillId="0" borderId="98" xfId="1" applyNumberFormat="1" applyFont="1" applyBorder="1" applyAlignment="1">
      <alignment horizontal="center" vertical="center" wrapText="1"/>
    </xf>
    <xf numFmtId="0" fontId="23" fillId="0" borderId="38" xfId="2" applyFont="1" applyBorder="1" applyAlignment="1">
      <alignment horizontal="center" vertical="center" wrapText="1"/>
    </xf>
    <xf numFmtId="0" fontId="23" fillId="0" borderId="107" xfId="2" applyFont="1" applyBorder="1" applyAlignment="1">
      <alignment horizontal="center" vertical="center" wrapText="1"/>
    </xf>
    <xf numFmtId="0" fontId="23" fillId="0" borderId="108" xfId="2" applyFont="1" applyBorder="1" applyAlignment="1">
      <alignment horizontal="center" vertical="center" wrapText="1"/>
    </xf>
    <xf numFmtId="0" fontId="23" fillId="0" borderId="80" xfId="2" applyFont="1" applyBorder="1" applyAlignment="1">
      <alignment horizontal="center" vertical="center" wrapText="1"/>
    </xf>
    <xf numFmtId="0" fontId="23" fillId="0" borderId="114" xfId="2" applyFont="1" applyBorder="1" applyAlignment="1">
      <alignment horizontal="center" vertical="center" wrapText="1"/>
    </xf>
    <xf numFmtId="0" fontId="23" fillId="0" borderId="98" xfId="2" applyFont="1" applyBorder="1" applyAlignment="1">
      <alignment horizontal="center" vertical="center" wrapText="1"/>
    </xf>
    <xf numFmtId="49" fontId="4" fillId="0" borderId="27" xfId="1" applyNumberFormat="1" applyFont="1" applyBorder="1" applyAlignment="1">
      <alignment horizontal="center" vertical="center" wrapText="1"/>
    </xf>
    <xf numFmtId="49" fontId="4" fillId="0" borderId="9" xfId="1" applyNumberFormat="1" applyFont="1" applyBorder="1" applyAlignment="1">
      <alignment horizontal="center" vertical="center" wrapText="1"/>
    </xf>
    <xf numFmtId="49" fontId="4" fillId="0" borderId="26" xfId="1" applyNumberFormat="1" applyFont="1" applyBorder="1" applyAlignment="1">
      <alignment horizontal="center" vertical="center" wrapText="1"/>
    </xf>
    <xf numFmtId="49" fontId="4" fillId="0" borderId="8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12" xfId="1" applyNumberFormat="1" applyFont="1" applyBorder="1" applyAlignment="1">
      <alignment horizontal="center" vertical="center" wrapText="1"/>
    </xf>
    <xf numFmtId="49" fontId="4" fillId="0" borderId="19" xfId="1" applyNumberFormat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49" fontId="4" fillId="0" borderId="21" xfId="1" applyNumberFormat="1" applyFont="1" applyBorder="1" applyAlignment="1">
      <alignment horizontal="center" vertical="center" wrapText="1"/>
    </xf>
    <xf numFmtId="49" fontId="4" fillId="0" borderId="63" xfId="1" applyNumberFormat="1" applyFont="1" applyBorder="1" applyAlignment="1">
      <alignment horizontal="center" vertical="center" wrapText="1"/>
    </xf>
    <xf numFmtId="49" fontId="4" fillId="0" borderId="10" xfId="1" applyNumberFormat="1" applyFont="1" applyBorder="1" applyAlignment="1">
      <alignment horizontal="center" vertical="center" wrapText="1"/>
    </xf>
    <xf numFmtId="49" fontId="4" fillId="0" borderId="64" xfId="1" applyNumberFormat="1" applyFont="1" applyBorder="1" applyAlignment="1">
      <alignment horizontal="center" vertical="center" wrapText="1"/>
    </xf>
    <xf numFmtId="0" fontId="23" fillId="0" borderId="27" xfId="2" applyFont="1" applyBorder="1" applyAlignment="1">
      <alignment horizontal="center" vertical="center" wrapText="1"/>
    </xf>
    <xf numFmtId="0" fontId="23" fillId="0" borderId="9" xfId="2" applyFont="1" applyBorder="1" applyAlignment="1">
      <alignment horizontal="center" vertical="center" wrapText="1"/>
    </xf>
    <xf numFmtId="0" fontId="23" fillId="0" borderId="26" xfId="2" applyFont="1" applyBorder="1" applyAlignment="1">
      <alignment horizontal="center" vertical="center" wrapText="1"/>
    </xf>
    <xf numFmtId="0" fontId="23" fillId="0" borderId="8" xfId="2" applyFont="1" applyBorder="1" applyAlignment="1">
      <alignment horizontal="center" vertical="center" wrapText="1"/>
    </xf>
    <xf numFmtId="0" fontId="23" fillId="0" borderId="7" xfId="2" applyFont="1" applyBorder="1" applyAlignment="1">
      <alignment horizontal="center" vertical="center" wrapText="1"/>
    </xf>
    <xf numFmtId="0" fontId="23" fillId="0" borderId="12" xfId="2" applyFont="1" applyBorder="1" applyAlignment="1">
      <alignment horizontal="center" vertical="center" wrapText="1"/>
    </xf>
    <xf numFmtId="0" fontId="23" fillId="0" borderId="19" xfId="2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0" fontId="23" fillId="0" borderId="21" xfId="2" applyFont="1" applyBorder="1" applyAlignment="1">
      <alignment horizontal="center" vertical="center" wrapText="1"/>
    </xf>
    <xf numFmtId="0" fontId="23" fillId="0" borderId="63" xfId="2" applyFont="1" applyBorder="1" applyAlignment="1">
      <alignment horizontal="center" vertical="center" wrapText="1"/>
    </xf>
    <xf numFmtId="0" fontId="23" fillId="0" borderId="10" xfId="2" applyFont="1" applyBorder="1" applyAlignment="1">
      <alignment horizontal="center" vertical="center" wrapText="1"/>
    </xf>
    <xf numFmtId="0" fontId="23" fillId="0" borderId="64" xfId="2" applyFont="1" applyBorder="1" applyAlignment="1">
      <alignment horizontal="center" vertical="center" wrapText="1"/>
    </xf>
    <xf numFmtId="0" fontId="4" fillId="0" borderId="38" xfId="2" applyFont="1" applyBorder="1" applyAlignment="1">
      <alignment horizontal="center" vertical="center" wrapText="1"/>
    </xf>
    <xf numFmtId="0" fontId="4" fillId="0" borderId="107" xfId="2" applyFont="1" applyBorder="1" applyAlignment="1">
      <alignment horizontal="center" vertical="center" wrapText="1"/>
    </xf>
    <xf numFmtId="0" fontId="4" fillId="0" borderId="108" xfId="2" applyFont="1" applyBorder="1" applyAlignment="1">
      <alignment horizontal="center" vertical="center" wrapText="1"/>
    </xf>
    <xf numFmtId="0" fontId="4" fillId="0" borderId="80" xfId="2" applyFont="1" applyBorder="1" applyAlignment="1">
      <alignment horizontal="center" vertical="center" wrapText="1"/>
    </xf>
    <xf numFmtId="0" fontId="4" fillId="0" borderId="114" xfId="2" applyFont="1" applyBorder="1" applyAlignment="1">
      <alignment horizontal="center" vertical="center" wrapText="1"/>
    </xf>
    <xf numFmtId="0" fontId="4" fillId="0" borderId="98" xfId="2" applyFont="1" applyBorder="1" applyAlignment="1">
      <alignment horizontal="center" vertical="center" wrapText="1"/>
    </xf>
    <xf numFmtId="49" fontId="23" fillId="0" borderId="27" xfId="1" applyNumberFormat="1" applyFont="1" applyBorder="1" applyAlignment="1">
      <alignment horizontal="center" vertical="center" wrapText="1"/>
    </xf>
    <xf numFmtId="49" fontId="23" fillId="0" borderId="9" xfId="1" applyNumberFormat="1" applyFont="1" applyBorder="1" applyAlignment="1">
      <alignment horizontal="center" vertical="center" wrapText="1"/>
    </xf>
    <xf numFmtId="49" fontId="23" fillId="0" borderId="26" xfId="1" applyNumberFormat="1" applyFont="1" applyBorder="1" applyAlignment="1">
      <alignment horizontal="center" vertical="center" wrapText="1"/>
    </xf>
    <xf numFmtId="49" fontId="23" fillId="0" borderId="8" xfId="1" applyNumberFormat="1" applyFont="1" applyBorder="1" applyAlignment="1">
      <alignment horizontal="center" vertical="center" wrapText="1"/>
    </xf>
    <xf numFmtId="49" fontId="23" fillId="0" borderId="7" xfId="1" applyNumberFormat="1" applyFont="1" applyBorder="1" applyAlignment="1">
      <alignment horizontal="center" vertical="center" wrapText="1"/>
    </xf>
    <xf numFmtId="49" fontId="23" fillId="0" borderId="12" xfId="1" applyNumberFormat="1" applyFont="1" applyBorder="1" applyAlignment="1">
      <alignment horizontal="center" vertical="center" wrapText="1"/>
    </xf>
    <xf numFmtId="49" fontId="23" fillId="0" borderId="19" xfId="1" applyNumberFormat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21" xfId="1" applyNumberFormat="1" applyFont="1" applyBorder="1" applyAlignment="1">
      <alignment horizontal="center" vertical="center" wrapText="1"/>
    </xf>
    <xf numFmtId="49" fontId="23" fillId="0" borderId="63" xfId="1" applyNumberFormat="1" applyFont="1" applyBorder="1" applyAlignment="1">
      <alignment horizontal="center" vertical="center" wrapText="1"/>
    </xf>
    <xf numFmtId="49" fontId="23" fillId="0" borderId="10" xfId="1" applyNumberFormat="1" applyFont="1" applyBorder="1" applyAlignment="1">
      <alignment horizontal="center" vertical="center" wrapText="1"/>
    </xf>
    <xf numFmtId="49" fontId="23" fillId="0" borderId="64" xfId="1" applyNumberFormat="1" applyFont="1" applyBorder="1" applyAlignment="1">
      <alignment horizontal="center" vertical="center" wrapText="1"/>
    </xf>
    <xf numFmtId="0" fontId="4" fillId="0" borderId="120" xfId="2" applyNumberFormat="1" applyFont="1" applyBorder="1" applyAlignment="1">
      <alignment horizontal="center" vertical="center" wrapText="1"/>
    </xf>
    <xf numFmtId="0" fontId="32" fillId="0" borderId="112" xfId="2" applyBorder="1" applyAlignment="1">
      <alignment horizontal="center" vertical="center" wrapText="1"/>
    </xf>
    <xf numFmtId="0" fontId="4" fillId="0" borderId="121" xfId="2" applyNumberFormat="1" applyFont="1" applyBorder="1" applyAlignment="1">
      <alignment horizontal="center" vertical="center" wrapText="1"/>
    </xf>
    <xf numFmtId="0" fontId="32" fillId="0" borderId="122" xfId="2" applyBorder="1" applyAlignment="1">
      <alignment horizontal="center" vertical="center" wrapText="1"/>
    </xf>
    <xf numFmtId="0" fontId="32" fillId="0" borderId="10" xfId="2" applyBorder="1" applyAlignment="1">
      <alignment horizontal="center" vertical="center" wrapText="1"/>
    </xf>
    <xf numFmtId="0" fontId="32" fillId="0" borderId="64" xfId="2" applyBorder="1" applyAlignment="1">
      <alignment horizontal="center" vertical="center" wrapText="1"/>
    </xf>
    <xf numFmtId="0" fontId="23" fillId="0" borderId="77" xfId="2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center" vertical="center" wrapText="1"/>
    </xf>
    <xf numFmtId="0" fontId="32" fillId="0" borderId="0" xfId="2" applyBorder="1" applyAlignment="1">
      <alignment horizontal="center" vertical="center" wrapText="1"/>
    </xf>
    <xf numFmtId="0" fontId="23" fillId="0" borderId="0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26" fillId="0" borderId="0" xfId="2" applyFont="1" applyBorder="1" applyAlignment="1">
      <alignment horizontal="center" vertical="center" wrapText="1"/>
    </xf>
    <xf numFmtId="0" fontId="4" fillId="0" borderId="63" xfId="2" applyFont="1" applyBorder="1" applyAlignment="1">
      <alignment horizontal="center" vertical="center" wrapText="1"/>
    </xf>
    <xf numFmtId="0" fontId="26" fillId="0" borderId="10" xfId="2" applyFont="1" applyBorder="1" applyAlignment="1">
      <alignment horizontal="center" vertical="center" wrapText="1"/>
    </xf>
    <xf numFmtId="0" fontId="26" fillId="0" borderId="64" xfId="2" applyFont="1" applyBorder="1" applyAlignment="1">
      <alignment horizontal="center" vertical="center" wrapText="1"/>
    </xf>
    <xf numFmtId="0" fontId="17" fillId="0" borderId="0" xfId="2" applyFont="1" applyBorder="1" applyAlignment="1">
      <alignment horizontal="center" wrapText="1"/>
    </xf>
    <xf numFmtId="0" fontId="27" fillId="0" borderId="0" xfId="2" applyFont="1" applyAlignment="1">
      <alignment wrapText="1"/>
    </xf>
    <xf numFmtId="0" fontId="55" fillId="0" borderId="38" xfId="1" applyFont="1" applyBorder="1" applyAlignment="1">
      <alignment horizontal="center" vertical="center" wrapText="1"/>
    </xf>
    <xf numFmtId="0" fontId="21" fillId="0" borderId="108" xfId="2" applyFont="1" applyBorder="1" applyAlignment="1">
      <alignment horizontal="center" vertical="center" wrapText="1"/>
    </xf>
    <xf numFmtId="0" fontId="21" fillId="0" borderId="28" xfId="2" applyFont="1" applyBorder="1" applyAlignment="1">
      <alignment horizontal="center" vertical="center" wrapText="1"/>
    </xf>
    <xf numFmtId="0" fontId="21" fillId="0" borderId="102" xfId="2" applyFont="1" applyBorder="1" applyAlignment="1">
      <alignment horizontal="center" vertical="center" wrapText="1"/>
    </xf>
    <xf numFmtId="0" fontId="21" fillId="0" borderId="105" xfId="2" applyFont="1" applyBorder="1" applyAlignment="1">
      <alignment horizontal="center" vertical="center" wrapText="1"/>
    </xf>
    <xf numFmtId="0" fontId="21" fillId="0" borderId="99" xfId="2" applyFont="1" applyBorder="1" applyAlignment="1">
      <alignment horizontal="center" vertical="center" wrapText="1"/>
    </xf>
    <xf numFmtId="0" fontId="5" fillId="0" borderId="107" xfId="2" applyFont="1" applyBorder="1" applyAlignment="1">
      <alignment horizontal="center" vertical="center" wrapText="1"/>
    </xf>
    <xf numFmtId="0" fontId="21" fillId="0" borderId="107" xfId="2" applyFont="1" applyBorder="1" applyAlignment="1">
      <alignment horizontal="center" vertical="center" wrapText="1"/>
    </xf>
    <xf numFmtId="0" fontId="21" fillId="0" borderId="36" xfId="2" applyFont="1" applyBorder="1" applyAlignment="1">
      <alignment horizontal="center" vertical="center" wrapText="1"/>
    </xf>
    <xf numFmtId="0" fontId="21" fillId="0" borderId="0" xfId="2" applyFont="1" applyBorder="1" applyAlignment="1">
      <alignment horizontal="center" vertical="center" wrapText="1"/>
    </xf>
    <xf numFmtId="0" fontId="21" fillId="0" borderId="4" xfId="2" applyFont="1" applyBorder="1" applyAlignment="1">
      <alignment horizontal="center" vertical="center" wrapText="1"/>
    </xf>
    <xf numFmtId="0" fontId="21" fillId="0" borderId="106" xfId="2" applyFont="1" applyBorder="1" applyAlignment="1">
      <alignment horizontal="center" vertical="center" wrapText="1"/>
    </xf>
    <xf numFmtId="0" fontId="21" fillId="0" borderId="18" xfId="2" applyFont="1" applyBorder="1" applyAlignment="1">
      <alignment horizontal="center" vertical="center" wrapText="1"/>
    </xf>
    <xf numFmtId="0" fontId="29" fillId="0" borderId="110" xfId="1" applyFont="1" applyBorder="1" applyAlignment="1">
      <alignment horizontal="center" vertical="center" wrapText="1"/>
    </xf>
    <xf numFmtId="0" fontId="32" fillId="0" borderId="107" xfId="2" applyFont="1" applyBorder="1" applyAlignment="1">
      <alignment horizontal="center" vertical="center" wrapText="1"/>
    </xf>
    <xf numFmtId="0" fontId="32" fillId="0" borderId="3" xfId="2" applyFont="1" applyBorder="1" applyAlignment="1">
      <alignment horizontal="center" vertical="center" wrapText="1"/>
    </xf>
    <xf numFmtId="0" fontId="32" fillId="0" borderId="0" xfId="2" applyFont="1" applyBorder="1" applyAlignment="1">
      <alignment horizontal="center" vertical="center" wrapText="1"/>
    </xf>
    <xf numFmtId="0" fontId="32" fillId="0" borderId="117" xfId="2" applyFont="1" applyBorder="1" applyAlignment="1">
      <alignment horizontal="center" vertical="center" wrapText="1"/>
    </xf>
    <xf numFmtId="0" fontId="32" fillId="0" borderId="106" xfId="2" applyFont="1" applyBorder="1" applyAlignment="1">
      <alignment horizontal="center" vertical="center" wrapText="1"/>
    </xf>
    <xf numFmtId="0" fontId="5" fillId="0" borderId="110" xfId="1" applyFont="1" applyBorder="1" applyAlignment="1">
      <alignment horizontal="center" vertical="center" wrapText="1"/>
    </xf>
    <xf numFmtId="0" fontId="21" fillId="0" borderId="3" xfId="2" applyFont="1" applyBorder="1" applyAlignment="1">
      <alignment horizontal="center" vertical="center" wrapText="1"/>
    </xf>
    <xf numFmtId="0" fontId="21" fillId="0" borderId="117" xfId="2" applyFont="1" applyBorder="1" applyAlignment="1">
      <alignment horizontal="center" vertical="center" wrapText="1"/>
    </xf>
    <xf numFmtId="0" fontId="5" fillId="0" borderId="38" xfId="2" applyFont="1" applyBorder="1" applyAlignment="1">
      <alignment horizontal="center" vertical="center" wrapText="1"/>
    </xf>
    <xf numFmtId="0" fontId="5" fillId="0" borderId="108" xfId="2" applyFont="1" applyBorder="1" applyAlignment="1">
      <alignment horizontal="center" vertical="center" wrapText="1"/>
    </xf>
    <xf numFmtId="0" fontId="5" fillId="0" borderId="28" xfId="2" applyFont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5" fillId="0" borderId="102" xfId="2" applyFont="1" applyBorder="1" applyAlignment="1">
      <alignment horizontal="center" vertical="center" wrapText="1"/>
    </xf>
    <xf numFmtId="0" fontId="5" fillId="0" borderId="105" xfId="2" applyFont="1" applyBorder="1" applyAlignment="1">
      <alignment horizontal="center" vertical="center" wrapText="1"/>
    </xf>
    <xf numFmtId="0" fontId="5" fillId="0" borderId="106" xfId="2" applyFont="1" applyBorder="1" applyAlignment="1">
      <alignment horizontal="center" vertical="center" wrapText="1"/>
    </xf>
    <xf numFmtId="0" fontId="5" fillId="0" borderId="99" xfId="2" applyFont="1" applyBorder="1" applyAlignment="1">
      <alignment horizontal="center" vertical="center" wrapText="1"/>
    </xf>
    <xf numFmtId="0" fontId="5" fillId="0" borderId="27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0" fontId="5" fillId="0" borderId="26" xfId="2" applyFont="1" applyBorder="1" applyAlignment="1">
      <alignment horizontal="center" vertical="center" wrapText="1"/>
    </xf>
    <xf numFmtId="0" fontId="5" fillId="0" borderId="19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21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29" xfId="2" applyFont="1" applyBorder="1" applyAlignment="1">
      <alignment horizontal="center" vertical="center" wrapText="1"/>
    </xf>
    <xf numFmtId="0" fontId="30" fillId="0" borderId="27" xfId="1" applyFont="1" applyBorder="1" applyAlignment="1">
      <alignment horizontal="center" vertical="center" wrapText="1"/>
    </xf>
    <xf numFmtId="0" fontId="34" fillId="0" borderId="9" xfId="2" applyFont="1" applyBorder="1" applyAlignment="1">
      <alignment horizontal="center" vertical="center" wrapText="1"/>
    </xf>
    <xf numFmtId="0" fontId="34" fillId="0" borderId="26" xfId="2" applyFont="1" applyBorder="1" applyAlignment="1">
      <alignment horizontal="center" vertical="center" wrapText="1"/>
    </xf>
    <xf numFmtId="0" fontId="34" fillId="0" borderId="19" xfId="2" applyFont="1" applyBorder="1" applyAlignment="1">
      <alignment horizontal="center" vertical="center" wrapText="1"/>
    </xf>
    <xf numFmtId="0" fontId="34" fillId="0" borderId="1" xfId="2" applyFont="1" applyBorder="1" applyAlignment="1">
      <alignment horizontal="center" vertical="center" wrapText="1"/>
    </xf>
    <xf numFmtId="0" fontId="34" fillId="0" borderId="21" xfId="2" applyFont="1" applyBorder="1" applyAlignment="1">
      <alignment horizontal="center" vertical="center" wrapText="1"/>
    </xf>
    <xf numFmtId="0" fontId="34" fillId="0" borderId="20" xfId="2" applyFont="1" applyBorder="1" applyAlignment="1">
      <alignment horizontal="center" vertical="center" wrapText="1"/>
    </xf>
    <xf numFmtId="0" fontId="34" fillId="0" borderId="5" xfId="2" applyFont="1" applyBorder="1" applyAlignment="1">
      <alignment horizontal="center" vertical="center" wrapText="1"/>
    </xf>
    <xf numFmtId="0" fontId="34" fillId="0" borderId="29" xfId="2" applyFont="1" applyBorder="1" applyAlignment="1">
      <alignment horizontal="center" vertical="center" wrapText="1"/>
    </xf>
    <xf numFmtId="0" fontId="2" fillId="0" borderId="39" xfId="2" applyFont="1" applyBorder="1" applyAlignment="1">
      <alignment horizontal="center" vertical="center"/>
    </xf>
    <xf numFmtId="0" fontId="2" fillId="0" borderId="104" xfId="2" applyFont="1" applyBorder="1" applyAlignment="1">
      <alignment horizontal="center" vertical="center"/>
    </xf>
    <xf numFmtId="0" fontId="2" fillId="0" borderId="77" xfId="2" applyFont="1" applyBorder="1" applyAlignment="1">
      <alignment horizontal="center" vertical="center"/>
    </xf>
    <xf numFmtId="0" fontId="2" fillId="0" borderId="16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11" xfId="2" applyFont="1" applyBorder="1" applyAlignment="1">
      <alignment horizontal="center" vertical="center"/>
    </xf>
    <xf numFmtId="0" fontId="2" fillId="0" borderId="0" xfId="2" applyFont="1" applyAlignment="1">
      <alignment horizontal="left" vertical="center" wrapText="1"/>
    </xf>
    <xf numFmtId="0" fontId="2" fillId="0" borderId="0" xfId="2" applyFont="1" applyAlignment="1">
      <alignment horizontal="left" vertical="top" wrapText="1"/>
    </xf>
    <xf numFmtId="0" fontId="32" fillId="0" borderId="0" xfId="2" applyAlignment="1">
      <alignment horizontal="left" vertical="top" wrapText="1"/>
    </xf>
    <xf numFmtId="0" fontId="7" fillId="0" borderId="0" xfId="2" applyFont="1" applyBorder="1" applyAlignment="1">
      <alignment horizontal="center"/>
    </xf>
    <xf numFmtId="0" fontId="2" fillId="0" borderId="91" xfId="2" applyFont="1" applyBorder="1" applyAlignment="1">
      <alignment horizontal="center" vertical="center" textRotation="90"/>
    </xf>
    <xf numFmtId="0" fontId="2" fillId="0" borderId="59" xfId="2" applyFont="1" applyBorder="1" applyAlignment="1">
      <alignment horizontal="center" vertical="center" textRotation="90"/>
    </xf>
    <xf numFmtId="0" fontId="49" fillId="0" borderId="0" xfId="2" applyFont="1" applyBorder="1" applyAlignment="1">
      <alignment horizontal="left" wrapText="1"/>
    </xf>
    <xf numFmtId="0" fontId="53" fillId="0" borderId="0" xfId="2" applyFont="1" applyAlignment="1">
      <alignment horizontal="left" wrapText="1"/>
    </xf>
    <xf numFmtId="0" fontId="32" fillId="0" borderId="0" xfId="2" applyAlignment="1">
      <alignment horizontal="left" wrapText="1"/>
    </xf>
    <xf numFmtId="0" fontId="21" fillId="0" borderId="0" xfId="2" applyFont="1" applyAlignment="1">
      <alignment horizontal="left" vertical="center" wrapText="1"/>
    </xf>
    <xf numFmtId="0" fontId="49" fillId="0" borderId="0" xfId="2" applyFont="1" applyAlignment="1">
      <alignment horizontal="left" vertical="center" wrapText="1"/>
    </xf>
    <xf numFmtId="0" fontId="53" fillId="0" borderId="0" xfId="2" applyFont="1" applyAlignment="1">
      <alignment horizontal="left" vertical="center" wrapText="1"/>
    </xf>
    <xf numFmtId="0" fontId="32" fillId="0" borderId="0" xfId="2" applyAlignment="1">
      <alignment horizontal="left" vertical="center" wrapText="1"/>
    </xf>
    <xf numFmtId="0" fontId="49" fillId="0" borderId="0" xfId="2" applyFont="1" applyAlignment="1">
      <alignment vertical="center" wrapText="1"/>
    </xf>
    <xf numFmtId="0" fontId="53" fillId="0" borderId="0" xfId="2" applyFont="1" applyAlignment="1">
      <alignment vertical="center" wrapText="1"/>
    </xf>
    <xf numFmtId="0" fontId="49" fillId="0" borderId="0" xfId="2" applyFont="1" applyBorder="1" applyAlignment="1">
      <alignment horizontal="left" vertical="top" wrapText="1"/>
    </xf>
    <xf numFmtId="0" fontId="53" fillId="0" borderId="0" xfId="2" applyFont="1" applyAlignment="1">
      <alignment vertical="top" wrapText="1"/>
    </xf>
    <xf numFmtId="0" fontId="49" fillId="0" borderId="0" xfId="2" applyFont="1" applyAlignment="1">
      <alignment vertical="top" wrapText="1"/>
    </xf>
    <xf numFmtId="0" fontId="32" fillId="0" borderId="0" xfId="2" applyAlignment="1">
      <alignment vertical="top" wrapText="1"/>
    </xf>
    <xf numFmtId="0" fontId="49" fillId="0" borderId="0" xfId="2" applyFont="1" applyBorder="1" applyAlignment="1">
      <alignment horizontal="center"/>
    </xf>
    <xf numFmtId="0" fontId="4" fillId="0" borderId="0" xfId="2" applyFont="1" applyBorder="1" applyAlignment="1">
      <alignment horizontal="center"/>
    </xf>
    <xf numFmtId="0" fontId="54" fillId="0" borderId="0" xfId="2" applyFont="1" applyBorder="1" applyAlignment="1">
      <alignment horizontal="center" vertical="center"/>
    </xf>
    <xf numFmtId="0" fontId="32" fillId="0" borderId="0" xfId="2" applyAlignment="1">
      <alignment horizontal="center" vertical="center"/>
    </xf>
    <xf numFmtId="0" fontId="21" fillId="0" borderId="0" xfId="2" applyFont="1" applyAlignment="1">
      <alignment horizontal="left" vertical="top" wrapText="1"/>
    </xf>
    <xf numFmtId="0" fontId="47" fillId="0" borderId="0" xfId="2" applyFont="1" applyAlignment="1">
      <alignment horizontal="center"/>
    </xf>
    <xf numFmtId="0" fontId="49" fillId="0" borderId="0" xfId="2" applyFont="1" applyBorder="1" applyAlignment="1">
      <alignment horizontal="left"/>
    </xf>
    <xf numFmtId="0" fontId="51" fillId="0" borderId="0" xfId="2" applyFont="1" applyBorder="1" applyAlignment="1">
      <alignment horizontal="center" wrapText="1"/>
    </xf>
    <xf numFmtId="0" fontId="32" fillId="0" borderId="0" xfId="2" applyAlignment="1">
      <alignment horizontal="center" wrapText="1"/>
    </xf>
    <xf numFmtId="0" fontId="32" fillId="0" borderId="0" xfId="2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4" fillId="0" borderId="118" xfId="0" applyFont="1" applyBorder="1" applyAlignment="1">
      <alignment horizontal="center" vertical="center" wrapText="1"/>
    </xf>
    <xf numFmtId="0" fontId="25" fillId="0" borderId="76" xfId="0" applyFont="1" applyBorder="1" applyAlignment="1">
      <alignment horizontal="center" vertical="center" wrapText="1"/>
    </xf>
    <xf numFmtId="0" fontId="25" fillId="0" borderId="128" xfId="0" applyFont="1" applyBorder="1" applyAlignment="1">
      <alignment horizontal="center" vertical="center" wrapText="1"/>
    </xf>
    <xf numFmtId="0" fontId="26" fillId="0" borderId="76" xfId="0" applyFont="1" applyBorder="1" applyAlignment="1">
      <alignment horizontal="center" vertical="center" wrapText="1"/>
    </xf>
    <xf numFmtId="0" fontId="26" fillId="0" borderId="119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23" fillId="0" borderId="0" xfId="0" applyFont="1" applyBorder="1" applyAlignment="1">
      <alignment horizontal="left"/>
    </xf>
    <xf numFmtId="0" fontId="4" fillId="0" borderId="0" xfId="0" applyFont="1" applyAlignment="1"/>
    <xf numFmtId="0" fontId="0" fillId="0" borderId="0" xfId="0" applyAlignment="1"/>
    <xf numFmtId="0" fontId="6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61" fillId="0" borderId="0" xfId="0" applyFont="1" applyBorder="1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87" xfId="0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0" borderId="0" xfId="0" applyFont="1" applyAlignment="1">
      <alignment horizontal="left"/>
    </xf>
    <xf numFmtId="0" fontId="15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5" fillId="0" borderId="109" xfId="1" applyFont="1" applyBorder="1" applyAlignment="1">
      <alignment horizontal="center" vertical="center" wrapText="1"/>
    </xf>
    <xf numFmtId="0" fontId="5" fillId="0" borderId="90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8" xfId="1" applyFont="1" applyBorder="1" applyAlignment="1">
      <alignment horizontal="center" vertical="center" wrapText="1"/>
    </xf>
    <xf numFmtId="0" fontId="5" fillId="0" borderId="114" xfId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19" fillId="0" borderId="109" xfId="1" applyFont="1" applyBorder="1" applyAlignment="1">
      <alignment horizontal="center" vertical="center" wrapText="1"/>
    </xf>
    <xf numFmtId="0" fontId="28" fillId="0" borderId="90" xfId="0" applyFont="1" applyBorder="1" applyAlignment="1">
      <alignment vertical="center" wrapText="1"/>
    </xf>
    <xf numFmtId="0" fontId="0" fillId="0" borderId="90" xfId="0" applyBorder="1" applyAlignment="1">
      <alignment vertical="center" wrapText="1"/>
    </xf>
    <xf numFmtId="0" fontId="0" fillId="0" borderId="73" xfId="0" applyBorder="1" applyAlignment="1">
      <alignment vertical="center" wrapText="1"/>
    </xf>
    <xf numFmtId="0" fontId="28" fillId="0" borderId="3" xfId="0" applyFont="1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114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9" fontId="19" fillId="0" borderId="109" xfId="1" applyNumberFormat="1" applyFont="1" applyBorder="1" applyAlignment="1">
      <alignment horizontal="center" vertical="center" wrapText="1"/>
    </xf>
    <xf numFmtId="0" fontId="33" fillId="0" borderId="90" xfId="0" applyFont="1" applyBorder="1" applyAlignment="1">
      <alignment vertical="center" wrapText="1"/>
    </xf>
    <xf numFmtId="0" fontId="28" fillId="0" borderId="73" xfId="0" applyFont="1" applyBorder="1" applyAlignment="1">
      <alignment vertical="center" wrapText="1"/>
    </xf>
    <xf numFmtId="0" fontId="33" fillId="0" borderId="3" xfId="0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0" fontId="28" fillId="0" borderId="4" xfId="0" applyFont="1" applyBorder="1" applyAlignment="1">
      <alignment vertical="center" wrapText="1"/>
    </xf>
    <xf numFmtId="0" fontId="28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 shrinkToFit="1"/>
    </xf>
    <xf numFmtId="0" fontId="33" fillId="0" borderId="90" xfId="0" applyFont="1" applyBorder="1" applyAlignment="1">
      <alignment horizontal="center" vertical="center" wrapText="1"/>
    </xf>
    <xf numFmtId="0" fontId="33" fillId="0" borderId="73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 wrapText="1"/>
    </xf>
    <xf numFmtId="0" fontId="33" fillId="0" borderId="114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23" fillId="0" borderId="35" xfId="2" applyFont="1" applyBorder="1" applyAlignment="1">
      <alignment horizontal="center" vertical="center" wrapText="1"/>
    </xf>
    <xf numFmtId="0" fontId="35" fillId="0" borderId="109" xfId="1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vertical="center" wrapText="1"/>
    </xf>
    <xf numFmtId="0" fontId="29" fillId="0" borderId="109" xfId="1" applyFont="1" applyBorder="1" applyAlignment="1">
      <alignment horizontal="center" vertical="center" wrapText="1"/>
    </xf>
    <xf numFmtId="0" fontId="32" fillId="0" borderId="90" xfId="0" applyFont="1" applyBorder="1" applyAlignment="1">
      <alignment horizontal="center" vertical="center" wrapText="1"/>
    </xf>
    <xf numFmtId="0" fontId="32" fillId="0" borderId="73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48" xfId="0" applyFont="1" applyBorder="1" applyAlignment="1">
      <alignment horizontal="center" vertical="center" wrapText="1"/>
    </xf>
    <xf numFmtId="0" fontId="32" fillId="0" borderId="114" xfId="0" applyFont="1" applyBorder="1" applyAlignment="1">
      <alignment horizontal="center" vertical="center" wrapText="1"/>
    </xf>
    <xf numFmtId="0" fontId="32" fillId="0" borderId="46" xfId="0" applyFont="1" applyBorder="1" applyAlignment="1">
      <alignment horizontal="center" vertical="center" wrapText="1"/>
    </xf>
    <xf numFmtId="0" fontId="4" fillId="0" borderId="132" xfId="0" applyFont="1" applyBorder="1" applyAlignment="1">
      <alignment horizontal="center" vertical="center" wrapText="1"/>
    </xf>
    <xf numFmtId="0" fontId="26" fillId="0" borderId="126" xfId="0" applyFont="1" applyBorder="1" applyAlignment="1">
      <alignment horizontal="center" vertical="center" wrapText="1"/>
    </xf>
    <xf numFmtId="0" fontId="15" fillId="0" borderId="129" xfId="0" applyFont="1" applyBorder="1" applyAlignment="1"/>
    <xf numFmtId="0" fontId="28" fillId="0" borderId="131" xfId="0" applyFont="1" applyBorder="1" applyAlignment="1"/>
    <xf numFmtId="0" fontId="4" fillId="0" borderId="35" xfId="0" applyFont="1" applyBorder="1" applyAlignment="1">
      <alignment horizontal="center" vertical="center" wrapText="1"/>
    </xf>
    <xf numFmtId="0" fontId="4" fillId="0" borderId="87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71" xfId="0" applyFont="1" applyBorder="1" applyAlignment="1">
      <alignment horizontal="center" vertical="center" wrapText="1"/>
    </xf>
    <xf numFmtId="49" fontId="4" fillId="0" borderId="129" xfId="0" applyNumberFormat="1" applyFont="1" applyBorder="1" applyAlignment="1">
      <alignment horizontal="center" vertical="center" wrapText="1"/>
    </xf>
    <xf numFmtId="0" fontId="25" fillId="0" borderId="130" xfId="0" applyFont="1" applyBorder="1" applyAlignment="1">
      <alignment horizontal="center" vertical="center" wrapText="1"/>
    </xf>
    <xf numFmtId="0" fontId="25" fillId="0" borderId="133" xfId="0" applyFont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 wrapText="1"/>
    </xf>
    <xf numFmtId="0" fontId="4" fillId="0" borderId="87" xfId="0" applyFont="1" applyBorder="1" applyAlignment="1">
      <alignment vertical="center" wrapText="1"/>
    </xf>
    <xf numFmtId="0" fontId="4" fillId="0" borderId="33" xfId="0" applyFont="1" applyBorder="1" applyAlignment="1">
      <alignment vertical="center" wrapText="1"/>
    </xf>
    <xf numFmtId="0" fontId="25" fillId="0" borderId="119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0" borderId="35" xfId="2" applyFont="1" applyBorder="1" applyAlignment="1">
      <alignment horizontal="center" vertical="center" wrapText="1"/>
    </xf>
    <xf numFmtId="0" fontId="4" fillId="0" borderId="129" xfId="0" applyFont="1" applyBorder="1" applyAlignment="1">
      <alignment horizontal="center" vertical="center" wrapText="1"/>
    </xf>
    <xf numFmtId="0" fontId="26" fillId="0" borderId="130" xfId="0" applyFont="1" applyBorder="1" applyAlignment="1">
      <alignment horizontal="center" vertical="center" wrapText="1"/>
    </xf>
    <xf numFmtId="0" fontId="26" fillId="0" borderId="131" xfId="0" applyFont="1" applyBorder="1" applyAlignment="1">
      <alignment horizontal="center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124" xfId="0" applyFont="1" applyBorder="1" applyAlignment="1">
      <alignment horizontal="center" vertical="center" wrapText="1"/>
    </xf>
    <xf numFmtId="0" fontId="25" fillId="0" borderId="125" xfId="0" applyFont="1" applyBorder="1" applyAlignment="1">
      <alignment horizontal="center" vertical="center" wrapText="1"/>
    </xf>
    <xf numFmtId="0" fontId="25" fillId="0" borderId="126" xfId="0" applyFont="1" applyBorder="1" applyAlignment="1">
      <alignment horizontal="center" vertical="center" wrapText="1"/>
    </xf>
    <xf numFmtId="0" fontId="26" fillId="0" borderId="125" xfId="0" applyFont="1" applyBorder="1" applyAlignment="1">
      <alignment horizontal="center" vertical="center" wrapText="1"/>
    </xf>
    <xf numFmtId="0" fontId="25" fillId="0" borderId="12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90"/>
    </xf>
    <xf numFmtId="0" fontId="33" fillId="0" borderId="90" xfId="0" applyFont="1" applyBorder="1" applyAlignment="1">
      <alignment wrapText="1"/>
    </xf>
    <xf numFmtId="0" fontId="33" fillId="0" borderId="73" xfId="0" applyFont="1" applyBorder="1" applyAlignment="1">
      <alignment wrapText="1"/>
    </xf>
    <xf numFmtId="0" fontId="33" fillId="0" borderId="3" xfId="0" applyFont="1" applyBorder="1" applyAlignment="1">
      <alignment wrapText="1"/>
    </xf>
    <xf numFmtId="0" fontId="33" fillId="0" borderId="0" xfId="0" applyFont="1" applyAlignment="1">
      <alignment wrapText="1"/>
    </xf>
    <xf numFmtId="0" fontId="33" fillId="0" borderId="4" xfId="0" applyFont="1" applyBorder="1" applyAlignment="1">
      <alignment wrapText="1"/>
    </xf>
    <xf numFmtId="0" fontId="33" fillId="0" borderId="48" xfId="0" applyFont="1" applyBorder="1" applyAlignment="1">
      <alignment wrapText="1"/>
    </xf>
    <xf numFmtId="0" fontId="33" fillId="0" borderId="114" xfId="0" applyFont="1" applyBorder="1" applyAlignment="1">
      <alignment wrapText="1"/>
    </xf>
    <xf numFmtId="0" fontId="33" fillId="0" borderId="46" xfId="0" applyFont="1" applyBorder="1" applyAlignment="1">
      <alignment wrapText="1"/>
    </xf>
    <xf numFmtId="0" fontId="5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25" fillId="0" borderId="13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5" fillId="0" borderId="114" xfId="0" applyFont="1" applyBorder="1" applyAlignment="1">
      <alignment horizontal="center" wrapText="1"/>
    </xf>
    <xf numFmtId="0" fontId="18" fillId="0" borderId="114" xfId="0" applyFont="1" applyBorder="1" applyAlignment="1">
      <alignment horizontal="center" wrapText="1"/>
    </xf>
    <xf numFmtId="0" fontId="20" fillId="0" borderId="114" xfId="0" applyFont="1" applyBorder="1" applyAlignment="1">
      <alignment horizontal="center" wrapText="1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0" fillId="3" borderId="0" xfId="0" applyFill="1" applyAlignment="1">
      <alignment horizontal="right" vertical="center"/>
    </xf>
    <xf numFmtId="0" fontId="0" fillId="3" borderId="4" xfId="0" applyFill="1" applyBorder="1" applyAlignment="1">
      <alignment horizontal="right" vertical="center"/>
    </xf>
    <xf numFmtId="166" fontId="5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166" fontId="18" fillId="3" borderId="115" xfId="0" applyNumberFormat="1" applyFont="1" applyFill="1" applyBorder="1" applyAlignment="1">
      <alignment horizontal="left" vertical="top" wrapText="1"/>
    </xf>
    <xf numFmtId="166" fontId="18" fillId="3" borderId="32" xfId="0" applyNumberFormat="1" applyFont="1" applyFill="1" applyBorder="1" applyAlignment="1">
      <alignment horizontal="left" vertical="top" wrapText="1"/>
    </xf>
    <xf numFmtId="0" fontId="2" fillId="3" borderId="97" xfId="0" applyFont="1" applyFill="1" applyBorder="1" applyAlignment="1" applyProtection="1">
      <alignment horizontal="right" vertical="center"/>
    </xf>
    <xf numFmtId="0" fontId="2" fillId="3" borderId="90" xfId="0" applyFont="1" applyFill="1" applyBorder="1" applyAlignment="1" applyProtection="1">
      <alignment horizontal="right" vertical="center"/>
    </xf>
    <xf numFmtId="164" fontId="2" fillId="3" borderId="35" xfId="0" applyNumberFormat="1" applyFont="1" applyFill="1" applyBorder="1" applyAlignment="1" applyProtection="1">
      <alignment horizontal="center" vertical="center"/>
    </xf>
    <xf numFmtId="164" fontId="2" fillId="3" borderId="92" xfId="0" applyNumberFormat="1" applyFont="1" applyFill="1" applyBorder="1" applyAlignment="1" applyProtection="1">
      <alignment horizontal="center" vertical="center"/>
    </xf>
    <xf numFmtId="0" fontId="2" fillId="3" borderId="97" xfId="0" applyNumberFormat="1" applyFont="1" applyFill="1" applyBorder="1" applyAlignment="1" applyProtection="1">
      <alignment horizontal="right" vertical="center"/>
    </xf>
    <xf numFmtId="0" fontId="2" fillId="3" borderId="90" xfId="0" applyNumberFormat="1" applyFont="1" applyFill="1" applyBorder="1" applyAlignment="1" applyProtection="1">
      <alignment horizontal="right" vertical="center"/>
    </xf>
    <xf numFmtId="49" fontId="2" fillId="3" borderId="116" xfId="0" applyNumberFormat="1" applyFont="1" applyFill="1" applyBorder="1" applyAlignment="1" applyProtection="1">
      <alignment horizontal="center" vertical="center"/>
    </xf>
    <xf numFmtId="49" fontId="2" fillId="3" borderId="65" xfId="0" applyNumberFormat="1" applyFont="1" applyFill="1" applyBorder="1" applyAlignment="1" applyProtection="1">
      <alignment horizontal="center" vertical="center"/>
    </xf>
    <xf numFmtId="169" fontId="5" fillId="3" borderId="17" xfId="0" applyNumberFormat="1" applyFont="1" applyFill="1" applyBorder="1" applyAlignment="1" applyProtection="1">
      <alignment horizontal="center" vertical="center" wrapText="1"/>
    </xf>
    <xf numFmtId="0" fontId="5" fillId="3" borderId="41" xfId="0" applyNumberFormat="1" applyFont="1" applyFill="1" applyBorder="1" applyAlignment="1" applyProtection="1">
      <alignment horizontal="center" vertical="center" wrapText="1"/>
    </xf>
    <xf numFmtId="0" fontId="5" fillId="3" borderId="42" xfId="0" applyNumberFormat="1" applyFont="1" applyFill="1" applyBorder="1" applyAlignment="1" applyProtection="1">
      <alignment horizontal="center" vertical="center" wrapText="1"/>
    </xf>
    <xf numFmtId="49" fontId="2" fillId="3" borderId="87" xfId="0" applyNumberFormat="1" applyFont="1" applyFill="1" applyBorder="1" applyAlignment="1" applyProtection="1">
      <alignment horizontal="right" vertical="center" wrapText="1"/>
    </xf>
    <xf numFmtId="0" fontId="0" fillId="0" borderId="87" xfId="0" applyFont="1" applyBorder="1" applyAlignment="1">
      <alignment horizontal="right" vertical="center" wrapText="1"/>
    </xf>
    <xf numFmtId="0" fontId="0" fillId="0" borderId="92" xfId="0" applyFont="1" applyBorder="1" applyAlignment="1">
      <alignment horizontal="right" vertical="center" wrapText="1"/>
    </xf>
    <xf numFmtId="0" fontId="2" fillId="3" borderId="1" xfId="0" applyNumberFormat="1" applyFont="1" applyFill="1" applyBorder="1" applyAlignment="1" applyProtection="1">
      <alignment horizontal="right" vertical="center"/>
    </xf>
    <xf numFmtId="0" fontId="2" fillId="3" borderId="35" xfId="0" applyNumberFormat="1" applyFont="1" applyFill="1" applyBorder="1" applyAlignment="1" applyProtection="1">
      <alignment horizontal="right" vertical="center"/>
    </xf>
    <xf numFmtId="164" fontId="2" fillId="3" borderId="59" xfId="0" applyNumberFormat="1" applyFont="1" applyFill="1" applyBorder="1" applyAlignment="1" applyProtection="1">
      <alignment horizontal="center" vertical="center"/>
    </xf>
    <xf numFmtId="164" fontId="2" fillId="3" borderId="116" xfId="0" applyNumberFormat="1" applyFont="1" applyFill="1" applyBorder="1" applyAlignment="1" applyProtection="1">
      <alignment horizontal="center" vertical="center"/>
    </xf>
    <xf numFmtId="164" fontId="2" fillId="3" borderId="101" xfId="0" applyNumberFormat="1" applyFont="1" applyFill="1" applyBorder="1" applyAlignment="1" applyProtection="1">
      <alignment horizontal="center" vertical="center"/>
    </xf>
    <xf numFmtId="0" fontId="2" fillId="3" borderId="48" xfId="0" applyFont="1" applyFill="1" applyBorder="1" applyAlignment="1" applyProtection="1">
      <alignment horizontal="right" vertical="center"/>
    </xf>
    <xf numFmtId="0" fontId="2" fillId="3" borderId="114" xfId="0" applyFont="1" applyFill="1" applyBorder="1" applyAlignment="1" applyProtection="1">
      <alignment horizontal="right" vertical="center"/>
    </xf>
    <xf numFmtId="164" fontId="2" fillId="3" borderId="48" xfId="0" applyNumberFormat="1" applyFont="1" applyFill="1" applyBorder="1" applyAlignment="1" applyProtection="1">
      <alignment horizontal="center" vertical="center"/>
    </xf>
    <xf numFmtId="164" fontId="2" fillId="3" borderId="98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 applyProtection="1">
      <alignment horizontal="right" vertical="center"/>
    </xf>
    <xf numFmtId="0" fontId="2" fillId="3" borderId="87" xfId="0" applyFont="1" applyFill="1" applyBorder="1" applyAlignment="1" applyProtection="1">
      <alignment horizontal="right" vertical="center"/>
    </xf>
    <xf numFmtId="0" fontId="5" fillId="3" borderId="114" xfId="0" applyFont="1" applyFill="1" applyBorder="1" applyAlignment="1" applyProtection="1">
      <alignment horizontal="right" vertical="center"/>
    </xf>
    <xf numFmtId="0" fontId="0" fillId="3" borderId="114" xfId="0" applyFill="1" applyBorder="1" applyAlignment="1">
      <alignment horizontal="right" vertical="center"/>
    </xf>
    <xf numFmtId="0" fontId="0" fillId="3" borderId="46" xfId="0" applyFill="1" applyBorder="1" applyAlignment="1">
      <alignment horizontal="right" vertical="center"/>
    </xf>
    <xf numFmtId="166" fontId="18" fillId="3" borderId="87" xfId="0" applyNumberFormat="1" applyFont="1" applyFill="1" applyBorder="1" applyAlignment="1">
      <alignment horizontal="left" vertical="top" wrapText="1"/>
    </xf>
    <xf numFmtId="166" fontId="18" fillId="3" borderId="33" xfId="0" applyNumberFormat="1" applyFont="1" applyFill="1" applyBorder="1" applyAlignment="1">
      <alignment horizontal="left" vertical="top" wrapText="1"/>
    </xf>
    <xf numFmtId="0" fontId="2" fillId="3" borderId="16" xfId="0" applyFont="1" applyFill="1" applyBorder="1" applyAlignment="1" applyProtection="1">
      <alignment horizontal="right" vertical="center" wrapText="1"/>
      <protection hidden="1"/>
    </xf>
    <xf numFmtId="0" fontId="2" fillId="3" borderId="11" xfId="0" applyFont="1" applyFill="1" applyBorder="1" applyAlignment="1" applyProtection="1">
      <alignment horizontal="right" vertical="center" wrapText="1"/>
      <protection hidden="1"/>
    </xf>
    <xf numFmtId="49" fontId="5" fillId="3" borderId="15" xfId="0" applyNumberFormat="1" applyFont="1" applyFill="1" applyBorder="1" applyAlignment="1">
      <alignment horizontal="center" vertical="center"/>
    </xf>
    <xf numFmtId="49" fontId="5" fillId="3" borderId="77" xfId="0" applyNumberFormat="1" applyFont="1" applyFill="1" applyBorder="1" applyAlignment="1">
      <alignment horizontal="center" vertical="center"/>
    </xf>
    <xf numFmtId="49" fontId="5" fillId="3" borderId="110" xfId="0" applyNumberFormat="1" applyFont="1" applyFill="1" applyBorder="1" applyAlignment="1" applyProtection="1">
      <alignment horizontal="center" vertical="center"/>
    </xf>
    <xf numFmtId="49" fontId="5" fillId="3" borderId="108" xfId="0" applyNumberFormat="1" applyFont="1" applyFill="1" applyBorder="1" applyAlignment="1" applyProtection="1">
      <alignment horizontal="center" vertical="center"/>
    </xf>
    <xf numFmtId="0" fontId="5" fillId="3" borderId="16" xfId="0" applyFont="1" applyFill="1" applyBorder="1" applyAlignment="1" applyProtection="1">
      <alignment horizontal="right" vertical="center" wrapText="1"/>
      <protection hidden="1"/>
    </xf>
    <xf numFmtId="0" fontId="5" fillId="3" borderId="2" xfId="0" applyFont="1" applyFill="1" applyBorder="1" applyAlignment="1" applyProtection="1">
      <alignment horizontal="right" vertical="center" wrapText="1"/>
      <protection hidden="1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164" fontId="5" fillId="3" borderId="15" xfId="0" applyNumberFormat="1" applyFont="1" applyFill="1" applyBorder="1" applyAlignment="1" applyProtection="1">
      <alignment horizontal="center" vertical="center"/>
    </xf>
    <xf numFmtId="164" fontId="5" fillId="3" borderId="77" xfId="0" applyNumberFormat="1" applyFont="1" applyFill="1" applyBorder="1" applyAlignment="1" applyProtection="1">
      <alignment horizontal="center" vertical="center"/>
    </xf>
    <xf numFmtId="164" fontId="2" fillId="3" borderId="15" xfId="0" applyNumberFormat="1" applyFont="1" applyFill="1" applyBorder="1" applyAlignment="1" applyProtection="1">
      <alignment horizontal="center" vertical="center"/>
    </xf>
    <xf numFmtId="164" fontId="2" fillId="3" borderId="104" xfId="0" applyNumberFormat="1" applyFont="1" applyFill="1" applyBorder="1" applyAlignment="1" applyProtection="1">
      <alignment horizontal="center" vertical="center"/>
    </xf>
    <xf numFmtId="164" fontId="5" fillId="3" borderId="110" xfId="0" applyNumberFormat="1" applyFont="1" applyFill="1" applyBorder="1" applyAlignment="1" applyProtection="1">
      <alignment horizontal="center" vertical="center"/>
    </xf>
    <xf numFmtId="164" fontId="5" fillId="3" borderId="108" xfId="0" applyNumberFormat="1" applyFont="1" applyFill="1" applyBorder="1" applyAlignment="1" applyProtection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/>
    </xf>
    <xf numFmtId="164" fontId="2" fillId="3" borderId="108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center" wrapText="1"/>
    </xf>
    <xf numFmtId="0" fontId="0" fillId="0" borderId="77" xfId="0" applyBorder="1" applyAlignment="1">
      <alignment horizontal="right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0" fontId="5" fillId="3" borderId="17" xfId="0" applyFont="1" applyFill="1" applyBorder="1" applyAlignment="1" applyProtection="1">
      <alignment horizontal="right" vertical="center" wrapText="1"/>
      <protection hidden="1"/>
    </xf>
    <xf numFmtId="0" fontId="5" fillId="3" borderId="42" xfId="0" applyFont="1" applyFill="1" applyBorder="1" applyAlignment="1" applyProtection="1">
      <alignment horizontal="right" vertical="center" wrapText="1"/>
      <protection hidden="1"/>
    </xf>
    <xf numFmtId="49" fontId="5" fillId="3" borderId="15" xfId="0" applyNumberFormat="1" applyFont="1" applyFill="1" applyBorder="1" applyAlignment="1" applyProtection="1">
      <alignment horizontal="center" vertical="center"/>
    </xf>
    <xf numFmtId="49" fontId="5" fillId="3" borderId="77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center" vertical="center"/>
    </xf>
    <xf numFmtId="49" fontId="5" fillId="2" borderId="77" xfId="0" applyNumberFormat="1" applyFont="1" applyFill="1" applyBorder="1" applyAlignment="1" applyProtection="1">
      <alignment horizontal="center" vertical="center"/>
    </xf>
    <xf numFmtId="49" fontId="5" fillId="2" borderId="110" xfId="0" applyNumberFormat="1" applyFont="1" applyFill="1" applyBorder="1" applyAlignment="1" applyProtection="1">
      <alignment horizontal="center" vertical="center"/>
    </xf>
    <xf numFmtId="49" fontId="5" fillId="2" borderId="108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>
      <alignment horizontal="center" vertical="center"/>
    </xf>
    <xf numFmtId="49" fontId="5" fillId="2" borderId="77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>
      <alignment horizontal="center" vertical="center"/>
    </xf>
    <xf numFmtId="49" fontId="10" fillId="3" borderId="35" xfId="3" applyNumberFormat="1" applyFont="1" applyFill="1" applyBorder="1" applyAlignment="1">
      <alignment horizontal="center" vertical="center" wrapText="1"/>
    </xf>
    <xf numFmtId="0" fontId="0" fillId="0" borderId="92" xfId="0" applyBorder="1" applyAlignment="1">
      <alignment horizontal="center" vertical="center" wrapText="1"/>
    </xf>
    <xf numFmtId="0" fontId="5" fillId="2" borderId="96" xfId="0" applyNumberFormat="1" applyFont="1" applyFill="1" applyBorder="1" applyAlignment="1" applyProtection="1">
      <alignment horizontal="center" vertical="center"/>
    </xf>
    <xf numFmtId="0" fontId="5" fillId="2" borderId="101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0" fontId="5" fillId="2" borderId="33" xfId="0" applyNumberFormat="1" applyFont="1" applyFill="1" applyBorder="1" applyAlignment="1" applyProtection="1">
      <alignment horizontal="center" vertical="center"/>
    </xf>
    <xf numFmtId="0" fontId="5" fillId="2" borderId="34" xfId="0" applyNumberFormat="1" applyFont="1" applyFill="1" applyBorder="1" applyAlignment="1" applyProtection="1">
      <alignment horizontal="center" vertical="center"/>
    </xf>
    <xf numFmtId="0" fontId="5" fillId="2" borderId="100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</xf>
    <xf numFmtId="0" fontId="5" fillId="2" borderId="14" xfId="0" applyNumberFormat="1" applyFont="1" applyFill="1" applyBorder="1" applyAlignment="1" applyProtection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3" borderId="35" xfId="0" applyFont="1" applyFill="1" applyBorder="1" applyAlignment="1">
      <alignment horizontal="center" vertical="center" wrapText="1"/>
    </xf>
    <xf numFmtId="0" fontId="10" fillId="3" borderId="34" xfId="3" applyFont="1" applyFill="1" applyBorder="1" applyAlignment="1">
      <alignment horizontal="center" vertical="center" wrapText="1"/>
    </xf>
    <xf numFmtId="0" fontId="0" fillId="0" borderId="100" xfId="0" applyBorder="1" applyAlignment="1">
      <alignment horizontal="center" vertical="center" wrapText="1"/>
    </xf>
    <xf numFmtId="0" fontId="2" fillId="3" borderId="34" xfId="0" applyNumberFormat="1" applyFont="1" applyFill="1" applyBorder="1" applyAlignment="1" applyProtection="1">
      <alignment horizontal="center" vertical="center"/>
    </xf>
    <xf numFmtId="0" fontId="0" fillId="0" borderId="100" xfId="0" applyBorder="1" applyAlignment="1">
      <alignment horizontal="center" vertical="center"/>
    </xf>
    <xf numFmtId="0" fontId="0" fillId="0" borderId="92" xfId="0" applyBorder="1" applyAlignment="1">
      <alignment horizontal="center" vertical="center"/>
    </xf>
    <xf numFmtId="0" fontId="5" fillId="2" borderId="77" xfId="0" applyNumberFormat="1" applyFont="1" applyFill="1" applyBorder="1" applyAlignment="1" applyProtection="1">
      <alignment horizontal="center" vertical="center"/>
    </xf>
    <xf numFmtId="0" fontId="5" fillId="2" borderId="16" xfId="0" applyFont="1" applyFill="1" applyBorder="1" applyAlignment="1" applyProtection="1">
      <alignment horizontal="right" vertical="center" wrapText="1"/>
      <protection hidden="1"/>
    </xf>
    <xf numFmtId="0" fontId="5" fillId="2" borderId="2" xfId="0" applyFont="1" applyFill="1" applyBorder="1" applyAlignment="1" applyProtection="1">
      <alignment horizontal="right" vertical="center" wrapText="1"/>
      <protection hidden="1"/>
    </xf>
    <xf numFmtId="49" fontId="81" fillId="2" borderId="15" xfId="0" applyNumberFormat="1" applyFont="1" applyFill="1" applyBorder="1" applyAlignment="1">
      <alignment horizontal="center" vertical="center"/>
    </xf>
    <xf numFmtId="49" fontId="81" fillId="2" borderId="77" xfId="0" applyNumberFormat="1" applyFont="1" applyFill="1" applyBorder="1" applyAlignment="1">
      <alignment horizontal="center" vertical="center"/>
    </xf>
    <xf numFmtId="49" fontId="81" fillId="2" borderId="2" xfId="0" applyNumberFormat="1" applyFont="1" applyFill="1" applyBorder="1" applyAlignment="1" applyProtection="1">
      <alignment horizontal="center" vertical="center"/>
    </xf>
    <xf numFmtId="49" fontId="81" fillId="2" borderId="1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2" fillId="3" borderId="21" xfId="0" applyNumberFormat="1" applyFont="1" applyFill="1" applyBorder="1" applyAlignment="1" applyProtection="1">
      <alignment horizontal="center" vertical="center"/>
      <protection hidden="1"/>
    </xf>
    <xf numFmtId="0" fontId="0" fillId="3" borderId="2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 applyProtection="1">
      <alignment horizontal="right" vertical="center" wrapText="1"/>
      <protection hidden="1"/>
    </xf>
    <xf numFmtId="0" fontId="2" fillId="2" borderId="16" xfId="0" applyFont="1" applyFill="1" applyBorder="1" applyAlignment="1" applyProtection="1">
      <alignment horizontal="right" vertical="center" wrapText="1"/>
      <protection hidden="1"/>
    </xf>
    <xf numFmtId="0" fontId="2" fillId="2" borderId="15" xfId="0" applyFont="1" applyFill="1" applyBorder="1" applyAlignment="1" applyProtection="1">
      <alignment horizontal="right" vertical="center" wrapText="1"/>
      <protection hidden="1"/>
    </xf>
    <xf numFmtId="0" fontId="5" fillId="2" borderId="40" xfId="0" applyFont="1" applyFill="1" applyBorder="1" applyAlignment="1" applyProtection="1">
      <alignment horizontal="right" vertical="center" wrapText="1"/>
      <protection hidden="1"/>
    </xf>
    <xf numFmtId="0" fontId="5" fillId="2" borderId="30" xfId="0" applyFont="1" applyFill="1" applyBorder="1" applyAlignment="1" applyProtection="1">
      <alignment horizontal="right" vertical="center" wrapText="1"/>
      <protection hidden="1"/>
    </xf>
    <xf numFmtId="49" fontId="5" fillId="2" borderId="110" xfId="0" applyNumberFormat="1" applyFont="1" applyFill="1" applyBorder="1" applyAlignment="1">
      <alignment horizontal="center" vertical="center"/>
    </xf>
    <xf numFmtId="49" fontId="5" fillId="2" borderId="107" xfId="0" applyNumberFormat="1" applyFont="1" applyFill="1" applyBorder="1" applyAlignment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49" fontId="5" fillId="2" borderId="31" xfId="0" applyNumberFormat="1" applyFont="1" applyFill="1" applyBorder="1" applyAlignment="1" applyProtection="1">
      <alignment horizontal="center" vertical="center"/>
    </xf>
    <xf numFmtId="0" fontId="63" fillId="3" borderId="15" xfId="0" applyNumberFormat="1" applyFont="1" applyFill="1" applyBorder="1" applyAlignment="1" applyProtection="1">
      <alignment horizontal="center" vertical="center"/>
    </xf>
    <xf numFmtId="0" fontId="63" fillId="3" borderId="77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>
      <alignment horizontal="center" vertical="center" wrapText="1"/>
    </xf>
    <xf numFmtId="49" fontId="10" fillId="3" borderId="109" xfId="0" applyNumberFormat="1" applyFont="1" applyFill="1" applyBorder="1" applyAlignment="1">
      <alignment horizontal="center" vertical="center" wrapText="1"/>
    </xf>
    <xf numFmtId="49" fontId="10" fillId="3" borderId="90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 applyProtection="1">
      <alignment horizontal="center" vertical="center"/>
    </xf>
    <xf numFmtId="2" fontId="2" fillId="0" borderId="21" xfId="0" applyNumberFormat="1" applyFont="1" applyFill="1" applyBorder="1" applyAlignment="1" applyProtection="1">
      <alignment horizontal="center" vertical="center"/>
    </xf>
    <xf numFmtId="0" fontId="12" fillId="3" borderId="96" xfId="0" applyNumberFormat="1" applyFont="1" applyFill="1" applyBorder="1" applyAlignment="1" applyProtection="1">
      <alignment horizontal="center" vertical="center"/>
    </xf>
    <xf numFmtId="0" fontId="12" fillId="3" borderId="101" xfId="0" applyNumberFormat="1" applyFont="1" applyFill="1" applyBorder="1" applyAlignment="1" applyProtection="1">
      <alignment horizontal="center" vertical="center"/>
    </xf>
    <xf numFmtId="0" fontId="5" fillId="3" borderId="35" xfId="0" applyNumberFormat="1" applyFont="1" applyFill="1" applyBorder="1" applyAlignment="1" applyProtection="1">
      <alignment horizontal="center" vertical="center"/>
    </xf>
    <xf numFmtId="0" fontId="5" fillId="3" borderId="92" xfId="0" applyNumberFormat="1" applyFont="1" applyFill="1" applyBorder="1" applyAlignment="1" applyProtection="1">
      <alignment horizontal="center" vertical="center"/>
    </xf>
    <xf numFmtId="1" fontId="5" fillId="3" borderId="15" xfId="0" applyNumberFormat="1" applyFont="1" applyFill="1" applyBorder="1" applyAlignment="1" applyProtection="1">
      <alignment horizontal="center" vertical="center"/>
    </xf>
    <xf numFmtId="0" fontId="5" fillId="3" borderId="77" xfId="0" applyNumberFormat="1" applyFont="1" applyFill="1" applyBorder="1" applyAlignment="1" applyProtection="1">
      <alignment horizontal="center" vertical="center"/>
    </xf>
    <xf numFmtId="0" fontId="12" fillId="3" borderId="39" xfId="0" applyNumberFormat="1" applyFont="1" applyFill="1" applyBorder="1" applyAlignment="1" applyProtection="1">
      <alignment horizontal="center" vertical="center"/>
    </xf>
    <xf numFmtId="0" fontId="12" fillId="3" borderId="104" xfId="0" applyNumberFormat="1" applyFont="1" applyFill="1" applyBorder="1" applyAlignment="1" applyProtection="1">
      <alignment horizontal="center" vertical="center"/>
    </xf>
    <xf numFmtId="0" fontId="12" fillId="3" borderId="107" xfId="0" applyNumberFormat="1" applyFont="1" applyFill="1" applyBorder="1" applyAlignment="1" applyProtection="1">
      <alignment horizontal="center" vertical="center"/>
    </xf>
    <xf numFmtId="0" fontId="12" fillId="3" borderId="77" xfId="0" applyNumberFormat="1" applyFont="1" applyFill="1" applyBorder="1" applyAlignment="1" applyProtection="1">
      <alignment horizontal="center" vertical="center"/>
    </xf>
    <xf numFmtId="0" fontId="5" fillId="3" borderId="34" xfId="0" applyNumberFormat="1" applyFont="1" applyFill="1" applyBorder="1" applyAlignment="1" applyProtection="1">
      <alignment horizontal="center" vertical="center"/>
    </xf>
    <xf numFmtId="0" fontId="5" fillId="3" borderId="100" xfId="0" applyNumberFormat="1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right" vertical="center" wrapText="1"/>
      <protection hidden="1"/>
    </xf>
    <xf numFmtId="49" fontId="10" fillId="0" borderId="35" xfId="0" applyNumberFormat="1" applyFont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21" fillId="0" borderId="104" xfId="0" applyFont="1" applyBorder="1" applyAlignment="1">
      <alignment horizontal="center" vertical="center"/>
    </xf>
    <xf numFmtId="0" fontId="21" fillId="0" borderId="77" xfId="0" applyFont="1" applyBorder="1" applyAlignment="1">
      <alignment horizontal="center" vertical="center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77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49" fontId="5" fillId="3" borderId="15" xfId="0" applyNumberFormat="1" applyFont="1" applyFill="1" applyBorder="1" applyAlignment="1">
      <alignment horizontal="center" vertical="center" wrapText="1"/>
    </xf>
    <xf numFmtId="49" fontId="5" fillId="3" borderId="77" xfId="0" applyNumberFormat="1" applyFont="1" applyFill="1" applyBorder="1" applyAlignment="1">
      <alignment horizontal="center" vertical="center" wrapText="1"/>
    </xf>
    <xf numFmtId="1" fontId="63" fillId="3" borderId="15" xfId="0" applyNumberFormat="1" applyFont="1" applyFill="1" applyBorder="1" applyAlignment="1">
      <alignment horizontal="center" vertical="center" wrapText="1"/>
    </xf>
    <xf numFmtId="1" fontId="63" fillId="3" borderId="77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 applyProtection="1">
      <alignment horizontal="center"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right" vertical="center"/>
    </xf>
    <xf numFmtId="0" fontId="0" fillId="2" borderId="0" xfId="0" applyFill="1" applyAlignment="1">
      <alignment horizontal="right" vertical="center"/>
    </xf>
    <xf numFmtId="0" fontId="0" fillId="2" borderId="4" xfId="0" applyFill="1" applyBorder="1" applyAlignment="1">
      <alignment horizontal="right" vertical="center"/>
    </xf>
    <xf numFmtId="166" fontId="5" fillId="2" borderId="35" xfId="0" applyNumberFormat="1" applyFont="1" applyFill="1" applyBorder="1" applyAlignment="1" applyProtection="1">
      <alignment horizontal="center" vertical="center" wrapText="1"/>
    </xf>
    <xf numFmtId="0" fontId="0" fillId="2" borderId="87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166" fontId="18" fillId="2" borderId="87" xfId="0" applyNumberFormat="1" applyFont="1" applyFill="1" applyBorder="1" applyAlignment="1">
      <alignment horizontal="left" vertical="top" wrapText="1"/>
    </xf>
    <xf numFmtId="166" fontId="18" fillId="2" borderId="33" xfId="0" applyNumberFormat="1" applyFont="1" applyFill="1" applyBorder="1" applyAlignment="1">
      <alignment horizontal="left" vertical="top" wrapText="1"/>
    </xf>
    <xf numFmtId="0" fontId="5" fillId="2" borderId="92" xfId="0" applyNumberFormat="1" applyFont="1" applyFill="1" applyBorder="1" applyAlignment="1" applyProtection="1">
      <alignment horizontal="center" vertical="center"/>
    </xf>
    <xf numFmtId="0" fontId="5" fillId="2" borderId="107" xfId="0" applyNumberFormat="1" applyFont="1" applyFill="1" applyBorder="1" applyAlignment="1" applyProtection="1">
      <alignment horizontal="center" vertical="center"/>
    </xf>
    <xf numFmtId="0" fontId="5" fillId="2" borderId="28" xfId="0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5" fillId="2" borderId="102" xfId="0" applyNumberFormat="1" applyFont="1" applyFill="1" applyBorder="1" applyAlignment="1" applyProtection="1">
      <alignment horizontal="center" vertical="center"/>
    </xf>
    <xf numFmtId="164" fontId="5" fillId="3" borderId="39" xfId="0" applyNumberFormat="1" applyFont="1" applyFill="1" applyBorder="1" applyAlignment="1" applyProtection="1">
      <alignment horizontal="center" vertical="center"/>
    </xf>
    <xf numFmtId="164" fontId="5" fillId="3" borderId="104" xfId="0" applyNumberFormat="1" applyFont="1" applyFill="1" applyBorder="1" applyAlignment="1" applyProtection="1">
      <alignment horizontal="center" vertical="center"/>
    </xf>
    <xf numFmtId="164" fontId="5" fillId="3" borderId="106" xfId="0" applyNumberFormat="1" applyFont="1" applyFill="1" applyBorder="1" applyAlignment="1" applyProtection="1">
      <alignment horizontal="center" vertical="center"/>
    </xf>
    <xf numFmtId="164" fontId="5" fillId="3" borderId="9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right" vertical="center"/>
    </xf>
    <xf numFmtId="0" fontId="5" fillId="2" borderId="10" xfId="0" applyNumberFormat="1" applyFont="1" applyFill="1" applyBorder="1" applyAlignment="1" applyProtection="1">
      <alignment horizontal="right" vertical="center"/>
    </xf>
    <xf numFmtId="0" fontId="5" fillId="2" borderId="64" xfId="0" applyNumberFormat="1" applyFont="1" applyFill="1" applyBorder="1" applyAlignment="1" applyProtection="1">
      <alignment horizontal="right" vertical="center"/>
    </xf>
    <xf numFmtId="1" fontId="10" fillId="3" borderId="35" xfId="0" applyNumberFormat="1" applyFont="1" applyFill="1" applyBorder="1" applyAlignment="1">
      <alignment horizontal="center" vertical="center" wrapText="1"/>
    </xf>
    <xf numFmtId="1" fontId="10" fillId="3" borderId="87" xfId="0" applyNumberFormat="1" applyFont="1" applyFill="1" applyBorder="1" applyAlignment="1">
      <alignment horizontal="center" vertical="center" wrapText="1"/>
    </xf>
    <xf numFmtId="1" fontId="10" fillId="3" borderId="109" xfId="0" applyNumberFormat="1" applyFont="1" applyFill="1" applyBorder="1" applyAlignment="1">
      <alignment horizontal="center" vertical="center" wrapText="1"/>
    </xf>
    <xf numFmtId="1" fontId="10" fillId="3" borderId="86" xfId="0" applyNumberFormat="1" applyFont="1" applyFill="1" applyBorder="1" applyAlignment="1">
      <alignment horizontal="center" vertical="center" wrapText="1"/>
    </xf>
    <xf numFmtId="1" fontId="10" fillId="3" borderId="90" xfId="0" applyNumberFormat="1" applyFont="1" applyFill="1" applyBorder="1" applyAlignment="1">
      <alignment horizontal="center" vertical="center" wrapText="1"/>
    </xf>
    <xf numFmtId="49" fontId="2" fillId="3" borderId="109" xfId="0" applyNumberFormat="1" applyFont="1" applyFill="1" applyBorder="1" applyAlignment="1">
      <alignment horizontal="center" vertical="center" wrapText="1"/>
    </xf>
    <xf numFmtId="49" fontId="2" fillId="3" borderId="86" xfId="0" applyNumberFormat="1" applyFont="1" applyFill="1" applyBorder="1" applyAlignment="1">
      <alignment horizontal="center" vertical="center" wrapText="1"/>
    </xf>
    <xf numFmtId="49" fontId="2" fillId="3" borderId="109" xfId="0" applyNumberFormat="1" applyFont="1" applyFill="1" applyBorder="1" applyAlignment="1" applyProtection="1">
      <alignment horizontal="center" vertical="center"/>
    </xf>
    <xf numFmtId="49" fontId="2" fillId="3" borderId="86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12" xfId="0" applyNumberFormat="1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 applyProtection="1">
      <alignment horizontal="center" vertical="center"/>
    </xf>
    <xf numFmtId="49" fontId="5" fillId="3" borderId="48" xfId="0" applyNumberFormat="1" applyFont="1" applyFill="1" applyBorder="1" applyAlignment="1" applyProtection="1">
      <alignment horizontal="center" vertical="center"/>
    </xf>
    <xf numFmtId="166" fontId="18" fillId="2" borderId="115" xfId="0" applyNumberFormat="1" applyFont="1" applyFill="1" applyBorder="1" applyAlignment="1">
      <alignment horizontal="left" vertical="top" wrapText="1"/>
    </xf>
    <xf numFmtId="166" fontId="18" fillId="2" borderId="32" xfId="0" applyNumberFormat="1" applyFont="1" applyFill="1" applyBorder="1" applyAlignment="1">
      <alignment horizontal="left" vertical="top" wrapText="1"/>
    </xf>
    <xf numFmtId="164" fontId="2" fillId="2" borderId="59" xfId="0" applyNumberFormat="1" applyFont="1" applyFill="1" applyBorder="1" applyAlignment="1" applyProtection="1">
      <alignment horizontal="center" vertical="center"/>
    </xf>
    <xf numFmtId="164" fontId="2" fillId="2" borderId="116" xfId="0" applyNumberFormat="1" applyFont="1" applyFill="1" applyBorder="1" applyAlignment="1" applyProtection="1">
      <alignment horizontal="center" vertical="center"/>
    </xf>
    <xf numFmtId="164" fontId="2" fillId="2" borderId="101" xfId="0" applyNumberFormat="1" applyFont="1" applyFill="1" applyBorder="1" applyAlignment="1" applyProtection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49" fontId="5" fillId="3" borderId="109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 applyProtection="1">
      <alignment horizontal="center" vertical="center"/>
    </xf>
    <xf numFmtId="169" fontId="5" fillId="3" borderId="39" xfId="0" applyNumberFormat="1" applyFont="1" applyFill="1" applyBorder="1" applyAlignment="1" applyProtection="1">
      <alignment horizontal="center" vertical="center" wrapText="1"/>
    </xf>
    <xf numFmtId="169" fontId="5" fillId="3" borderId="104" xfId="0" applyNumberFormat="1" applyFont="1" applyFill="1" applyBorder="1" applyAlignment="1" applyProtection="1">
      <alignment horizontal="center" vertical="center" wrapText="1"/>
    </xf>
    <xf numFmtId="169" fontId="5" fillId="3" borderId="77" xfId="0" applyNumberFormat="1" applyFont="1" applyFill="1" applyBorder="1" applyAlignment="1" applyProtection="1">
      <alignment horizontal="center" vertical="center" wrapText="1"/>
    </xf>
    <xf numFmtId="49" fontId="5" fillId="3" borderId="92" xfId="0" applyNumberFormat="1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horizontal="center" vertical="center" wrapText="1"/>
    </xf>
    <xf numFmtId="0" fontId="0" fillId="3" borderId="77" xfId="0" applyFont="1" applyFill="1" applyBorder="1" applyAlignment="1">
      <alignment horizontal="center" vertical="center" wrapText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104" xfId="0" applyNumberFormat="1" applyFont="1" applyFill="1" applyBorder="1" applyAlignment="1" applyProtection="1">
      <alignment horizontal="center" vertical="center"/>
    </xf>
    <xf numFmtId="0" fontId="5" fillId="3" borderId="106" xfId="0" applyNumberFormat="1" applyFont="1" applyFill="1" applyBorder="1" applyAlignment="1" applyProtection="1">
      <alignment horizontal="center" vertical="center"/>
    </xf>
    <xf numFmtId="49" fontId="2" fillId="3" borderId="96" xfId="0" applyNumberFormat="1" applyFont="1" applyFill="1" applyBorder="1" applyAlignment="1" applyProtection="1">
      <alignment horizontal="center" vertical="center"/>
    </xf>
    <xf numFmtId="49" fontId="2" fillId="3" borderId="101" xfId="0" applyNumberFormat="1" applyFont="1" applyFill="1" applyBorder="1" applyAlignment="1" applyProtection="1">
      <alignment horizontal="center" vertical="center"/>
    </xf>
    <xf numFmtId="0" fontId="0" fillId="0" borderId="104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0" fontId="5" fillId="3" borderId="77" xfId="0" applyFont="1" applyFill="1" applyBorder="1" applyAlignment="1">
      <alignment horizontal="right" vertical="center" wrapText="1"/>
    </xf>
    <xf numFmtId="0" fontId="12" fillId="3" borderId="15" xfId="0" applyNumberFormat="1" applyFont="1" applyFill="1" applyBorder="1" applyAlignment="1" applyProtection="1">
      <alignment horizontal="center" vertical="center"/>
    </xf>
    <xf numFmtId="0" fontId="63" fillId="3" borderId="3" xfId="0" applyNumberFormat="1" applyFont="1" applyFill="1" applyBorder="1" applyAlignment="1" applyProtection="1">
      <alignment horizontal="center" vertical="center"/>
    </xf>
    <xf numFmtId="0" fontId="63" fillId="3" borderId="102" xfId="0" applyNumberFormat="1" applyFont="1" applyFill="1" applyBorder="1" applyAlignment="1" applyProtection="1">
      <alignment horizontal="center" vertical="center"/>
    </xf>
    <xf numFmtId="49" fontId="10" fillId="3" borderId="86" xfId="0" applyNumberFormat="1" applyFont="1" applyFill="1" applyBorder="1" applyAlignment="1">
      <alignment horizontal="center" vertical="center" wrapText="1"/>
    </xf>
    <xf numFmtId="0" fontId="0" fillId="0" borderId="101" xfId="0" applyBorder="1" applyAlignment="1">
      <alignment horizontal="center" vertical="center"/>
    </xf>
    <xf numFmtId="164" fontId="2" fillId="2" borderId="39" xfId="0" applyNumberFormat="1" applyFont="1" applyFill="1" applyBorder="1" applyAlignment="1" applyProtection="1">
      <alignment horizontal="center" vertical="center"/>
    </xf>
    <xf numFmtId="164" fontId="2" fillId="2" borderId="104" xfId="0" applyNumberFormat="1" applyFont="1" applyFill="1" applyBorder="1" applyAlignment="1" applyProtection="1">
      <alignment horizontal="center" vertical="center"/>
    </xf>
    <xf numFmtId="0" fontId="5" fillId="2" borderId="104" xfId="0" applyNumberFormat="1" applyFont="1" applyFill="1" applyBorder="1" applyAlignment="1" applyProtection="1">
      <alignment horizontal="center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169" fontId="5" fillId="2" borderId="104" xfId="0" applyNumberFormat="1" applyFont="1" applyFill="1" applyBorder="1" applyAlignment="1" applyProtection="1">
      <alignment horizontal="center" vertical="center"/>
    </xf>
    <xf numFmtId="169" fontId="5" fillId="2" borderId="77" xfId="0" applyNumberFormat="1" applyFont="1" applyFill="1" applyBorder="1" applyAlignment="1" applyProtection="1">
      <alignment horizontal="center" vertical="center"/>
    </xf>
    <xf numFmtId="164" fontId="2" fillId="2" borderId="38" xfId="0" applyNumberFormat="1" applyFont="1" applyFill="1" applyBorder="1" applyAlignment="1" applyProtection="1">
      <alignment horizontal="center" vertical="center"/>
    </xf>
    <xf numFmtId="164" fontId="2" fillId="2" borderId="107" xfId="0" applyNumberFormat="1" applyFont="1" applyFill="1" applyBorder="1" applyAlignment="1" applyProtection="1">
      <alignment horizontal="center" vertical="center"/>
    </xf>
    <xf numFmtId="164" fontId="2" fillId="2" borderId="108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12" fillId="3" borderId="65" xfId="0" applyNumberFormat="1" applyFont="1" applyFill="1" applyBorder="1" applyAlignment="1" applyProtection="1">
      <alignment horizontal="center" vertical="center"/>
    </xf>
    <xf numFmtId="164" fontId="5" fillId="2" borderId="15" xfId="0" applyNumberFormat="1" applyFont="1" applyFill="1" applyBorder="1" applyAlignment="1" applyProtection="1">
      <alignment horizontal="center" vertical="center"/>
    </xf>
    <xf numFmtId="164" fontId="5" fillId="2" borderId="77" xfId="0" applyNumberFormat="1" applyFont="1" applyFill="1" applyBorder="1" applyAlignment="1" applyProtection="1">
      <alignment horizontal="center" vertical="center"/>
    </xf>
    <xf numFmtId="49" fontId="2" fillId="3" borderId="34" xfId="0" applyNumberFormat="1" applyFont="1" applyFill="1" applyBorder="1" applyAlignment="1" applyProtection="1">
      <alignment horizontal="center" vertical="center"/>
    </xf>
    <xf numFmtId="169" fontId="5" fillId="2" borderId="39" xfId="0" applyNumberFormat="1" applyFont="1" applyFill="1" applyBorder="1" applyAlignment="1" applyProtection="1">
      <alignment horizontal="center" vertical="center" wrapText="1"/>
    </xf>
    <xf numFmtId="169" fontId="5" fillId="2" borderId="104" xfId="0" applyNumberFormat="1" applyFont="1" applyFill="1" applyBorder="1" applyAlignment="1" applyProtection="1">
      <alignment horizontal="center" vertical="center" wrapText="1"/>
    </xf>
    <xf numFmtId="169" fontId="5" fillId="2" borderId="77" xfId="0" applyNumberFormat="1" applyFont="1" applyFill="1" applyBorder="1" applyAlignment="1" applyProtection="1">
      <alignment horizontal="center" vertical="center" wrapText="1"/>
    </xf>
    <xf numFmtId="49" fontId="2" fillId="2" borderId="39" xfId="0" applyNumberFormat="1" applyFont="1" applyFill="1" applyBorder="1" applyAlignment="1" applyProtection="1">
      <alignment horizontal="center" vertical="center"/>
    </xf>
    <xf numFmtId="49" fontId="2" fillId="2" borderId="104" xfId="0" applyNumberFormat="1" applyFont="1" applyFill="1" applyBorder="1" applyAlignment="1" applyProtection="1">
      <alignment horizontal="center" vertical="center"/>
    </xf>
    <xf numFmtId="49" fontId="2" fillId="2" borderId="77" xfId="0" applyNumberFormat="1" applyFont="1" applyFill="1" applyBorder="1" applyAlignment="1" applyProtection="1">
      <alignment horizontal="center" vertical="center"/>
    </xf>
    <xf numFmtId="164" fontId="2" fillId="2" borderId="109" xfId="0" applyNumberFormat="1" applyFont="1" applyFill="1" applyBorder="1" applyAlignment="1" applyProtection="1">
      <alignment horizontal="center" vertical="center"/>
    </xf>
    <xf numFmtId="164" fontId="2" fillId="2" borderId="86" xfId="0" applyNumberFormat="1" applyFont="1" applyFill="1" applyBorder="1" applyAlignment="1" applyProtection="1">
      <alignment horizontal="center" vertical="center"/>
    </xf>
    <xf numFmtId="0" fontId="2" fillId="2" borderId="35" xfId="0" applyNumberFormat="1" applyFont="1" applyFill="1" applyBorder="1" applyAlignment="1" applyProtection="1">
      <alignment horizontal="center" vertical="center"/>
    </xf>
    <xf numFmtId="0" fontId="2" fillId="2" borderId="87" xfId="0" applyNumberFormat="1" applyFont="1" applyFill="1" applyBorder="1" applyAlignment="1" applyProtection="1">
      <alignment horizontal="center" vertical="center"/>
    </xf>
    <xf numFmtId="0" fontId="2" fillId="2" borderId="109" xfId="0" applyNumberFormat="1" applyFont="1" applyFill="1" applyBorder="1" applyAlignment="1" applyProtection="1">
      <alignment horizontal="center" vertical="center"/>
    </xf>
    <xf numFmtId="0" fontId="2" fillId="2" borderId="90" xfId="0" applyNumberFormat="1" applyFont="1" applyFill="1" applyBorder="1" applyAlignment="1" applyProtection="1">
      <alignment horizontal="center" vertical="center"/>
    </xf>
    <xf numFmtId="0" fontId="5" fillId="2" borderId="109" xfId="0" applyNumberFormat="1" applyFont="1" applyFill="1" applyBorder="1" applyAlignment="1" applyProtection="1">
      <alignment horizontal="right" vertical="center" wrapText="1"/>
    </xf>
    <xf numFmtId="0" fontId="18" fillId="2" borderId="90" xfId="0" applyNumberFormat="1" applyFont="1" applyFill="1" applyBorder="1" applyAlignment="1">
      <alignment vertical="center" wrapText="1"/>
    </xf>
    <xf numFmtId="0" fontId="18" fillId="2" borderId="73" xfId="0" applyNumberFormat="1" applyFont="1" applyFill="1" applyBorder="1" applyAlignment="1">
      <alignment vertical="center" wrapText="1"/>
    </xf>
    <xf numFmtId="0" fontId="5" fillId="2" borderId="91" xfId="0" applyNumberFormat="1" applyFont="1" applyFill="1" applyBorder="1" applyAlignment="1" applyProtection="1">
      <alignment horizontal="right" vertical="center"/>
    </xf>
    <xf numFmtId="0" fontId="5" fillId="2" borderId="115" xfId="0" applyNumberFormat="1" applyFont="1" applyFill="1" applyBorder="1" applyAlignment="1" applyProtection="1">
      <alignment horizontal="right" vertical="center"/>
    </xf>
    <xf numFmtId="0" fontId="5" fillId="2" borderId="100" xfId="0" applyNumberFormat="1" applyFont="1" applyFill="1" applyBorder="1" applyAlignment="1" applyProtection="1">
      <alignment horizontal="right" vertical="center"/>
    </xf>
    <xf numFmtId="0" fontId="5" fillId="2" borderId="35" xfId="0" applyNumberFormat="1" applyFont="1" applyFill="1" applyBorder="1" applyAlignment="1" applyProtection="1">
      <alignment horizontal="right" vertical="center"/>
    </xf>
    <xf numFmtId="0" fontId="5" fillId="2" borderId="87" xfId="0" applyNumberFormat="1" applyFont="1" applyFill="1" applyBorder="1" applyAlignment="1" applyProtection="1">
      <alignment horizontal="right" vertical="center"/>
    </xf>
    <xf numFmtId="0" fontId="5" fillId="2" borderId="33" xfId="0" applyNumberFormat="1" applyFont="1" applyFill="1" applyBorder="1" applyAlignment="1" applyProtection="1">
      <alignment horizontal="right" vertical="center"/>
    </xf>
    <xf numFmtId="0" fontId="2" fillId="2" borderId="59" xfId="0" applyNumberFormat="1" applyFont="1" applyFill="1" applyBorder="1" applyAlignment="1" applyProtection="1">
      <alignment horizontal="right" vertical="center"/>
    </xf>
    <xf numFmtId="0" fontId="2" fillId="2" borderId="116" xfId="0" applyNumberFormat="1" applyFont="1" applyFill="1" applyBorder="1" applyAlignment="1" applyProtection="1">
      <alignment horizontal="right" vertical="center"/>
    </xf>
    <xf numFmtId="0" fontId="2" fillId="2" borderId="101" xfId="0" applyNumberFormat="1" applyFont="1" applyFill="1" applyBorder="1" applyAlignment="1" applyProtection="1">
      <alignment horizontal="right" vertical="center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21" xfId="0" applyNumberFormat="1" applyFont="1" applyFill="1" applyBorder="1" applyAlignment="1" applyProtection="1">
      <alignment horizontal="right"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/>
    </xf>
    <xf numFmtId="169" fontId="5" fillId="2" borderId="16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2" fillId="2" borderId="97" xfId="0" applyNumberFormat="1" applyFont="1" applyFill="1" applyBorder="1" applyAlignment="1" applyProtection="1">
      <alignment horizontal="right" vertical="center"/>
    </xf>
    <xf numFmtId="0" fontId="2" fillId="2" borderId="90" xfId="0" applyNumberFormat="1" applyFont="1" applyFill="1" applyBorder="1" applyAlignment="1" applyProtection="1">
      <alignment horizontal="right" vertical="center"/>
    </xf>
    <xf numFmtId="0" fontId="2" fillId="2" borderId="86" xfId="0" applyNumberFormat="1" applyFont="1" applyFill="1" applyBorder="1" applyAlignment="1" applyProtection="1">
      <alignment horizontal="right" vertical="center"/>
    </xf>
    <xf numFmtId="0" fontId="5" fillId="3" borderId="0" xfId="0" applyFont="1" applyFill="1" applyAlignment="1">
      <alignment horizontal="left" wrapText="1"/>
    </xf>
    <xf numFmtId="0" fontId="2" fillId="0" borderId="0" xfId="0" applyFont="1" applyAlignment="1">
      <alignment wrapText="1"/>
    </xf>
    <xf numFmtId="164" fontId="5" fillId="0" borderId="0" xfId="3" applyNumberFormat="1" applyFont="1" applyFill="1" applyBorder="1" applyAlignment="1" applyProtection="1">
      <alignment horizontal="left" vertical="center" wrapText="1"/>
    </xf>
    <xf numFmtId="49" fontId="10" fillId="3" borderId="96" xfId="3" applyNumberFormat="1" applyFont="1" applyFill="1" applyBorder="1" applyAlignment="1">
      <alignment horizontal="center" vertical="center" wrapText="1"/>
    </xf>
    <xf numFmtId="0" fontId="0" fillId="0" borderId="101" xfId="0" applyBorder="1" applyAlignment="1">
      <alignment horizontal="center" vertical="center" wrapText="1"/>
    </xf>
    <xf numFmtId="0" fontId="0" fillId="0" borderId="86" xfId="0" applyBorder="1" applyAlignment="1">
      <alignment horizontal="center" vertical="center"/>
    </xf>
    <xf numFmtId="0" fontId="5" fillId="2" borderId="97" xfId="0" applyNumberFormat="1" applyFont="1" applyFill="1" applyBorder="1" applyAlignment="1" applyProtection="1">
      <alignment horizontal="right" vertical="center"/>
    </xf>
    <xf numFmtId="0" fontId="5" fillId="2" borderId="90" xfId="0" applyNumberFormat="1" applyFont="1" applyFill="1" applyBorder="1" applyAlignment="1" applyProtection="1">
      <alignment horizontal="right" vertical="center"/>
    </xf>
    <xf numFmtId="0" fontId="5" fillId="2" borderId="86" xfId="0" applyNumberFormat="1" applyFont="1" applyFill="1" applyBorder="1" applyAlignment="1" applyProtection="1">
      <alignment horizontal="right" vertical="center"/>
    </xf>
    <xf numFmtId="0" fontId="5" fillId="2" borderId="59" xfId="0" applyNumberFormat="1" applyFont="1" applyFill="1" applyBorder="1" applyAlignment="1" applyProtection="1">
      <alignment horizontal="right" vertical="center"/>
    </xf>
    <xf numFmtId="0" fontId="5" fillId="2" borderId="116" xfId="0" applyNumberFormat="1" applyFont="1" applyFill="1" applyBorder="1" applyAlignment="1" applyProtection="1">
      <alignment horizontal="right" vertical="center"/>
    </xf>
    <xf numFmtId="0" fontId="5" fillId="2" borderId="101" xfId="0" applyNumberFormat="1" applyFont="1" applyFill="1" applyBorder="1" applyAlignment="1" applyProtection="1">
      <alignment horizontal="right" vertical="center"/>
    </xf>
    <xf numFmtId="0" fontId="5" fillId="2" borderId="17" xfId="0" applyNumberFormat="1" applyFont="1" applyFill="1" applyBorder="1" applyAlignment="1" applyProtection="1">
      <alignment horizontal="right" vertical="center"/>
    </xf>
    <xf numFmtId="0" fontId="5" fillId="2" borderId="41" xfId="0" applyNumberFormat="1" applyFont="1" applyFill="1" applyBorder="1" applyAlignment="1" applyProtection="1">
      <alignment horizontal="right" vertical="center"/>
    </xf>
    <xf numFmtId="0" fontId="5" fillId="2" borderId="42" xfId="0" applyNumberFormat="1" applyFont="1" applyFill="1" applyBorder="1" applyAlignment="1" applyProtection="1">
      <alignment horizontal="right" vertical="center"/>
    </xf>
    <xf numFmtId="0" fontId="5" fillId="2" borderId="1" xfId="0" applyNumberFormat="1" applyFont="1" applyFill="1" applyBorder="1" applyAlignment="1" applyProtection="1">
      <alignment horizontal="right" vertical="center"/>
    </xf>
    <xf numFmtId="0" fontId="5" fillId="2" borderId="39" xfId="0" applyFont="1" applyFill="1" applyBorder="1" applyAlignment="1">
      <alignment horizontal="right" vertical="top" wrapText="1"/>
    </xf>
    <xf numFmtId="0" fontId="5" fillId="2" borderId="77" xfId="0" applyFont="1" applyFill="1" applyBorder="1" applyAlignment="1">
      <alignment horizontal="right" vertical="top" wrapText="1"/>
    </xf>
    <xf numFmtId="0" fontId="2" fillId="2" borderId="48" xfId="0" applyFont="1" applyFill="1" applyBorder="1" applyAlignment="1" applyProtection="1">
      <alignment horizontal="right" vertical="center"/>
    </xf>
    <xf numFmtId="0" fontId="2" fillId="2" borderId="114" xfId="0" applyFont="1" applyFill="1" applyBorder="1" applyAlignment="1" applyProtection="1">
      <alignment horizontal="right" vertical="center"/>
    </xf>
    <xf numFmtId="0" fontId="2" fillId="2" borderId="98" xfId="0" applyFont="1" applyFill="1" applyBorder="1" applyAlignment="1" applyProtection="1">
      <alignment horizontal="right" vertical="center"/>
    </xf>
    <xf numFmtId="0" fontId="2" fillId="2" borderId="35" xfId="0" applyFont="1" applyFill="1" applyBorder="1" applyAlignment="1" applyProtection="1">
      <alignment horizontal="right" vertical="center"/>
    </xf>
    <xf numFmtId="0" fontId="2" fillId="2" borderId="87" xfId="0" applyFont="1" applyFill="1" applyBorder="1" applyAlignment="1" applyProtection="1">
      <alignment horizontal="right" vertical="center"/>
    </xf>
    <xf numFmtId="0" fontId="2" fillId="2" borderId="92" xfId="0" applyFont="1" applyFill="1" applyBorder="1" applyAlignment="1" applyProtection="1">
      <alignment horizontal="right" vertical="center"/>
    </xf>
    <xf numFmtId="0" fontId="2" fillId="2" borderId="63" xfId="0" applyNumberFormat="1" applyFont="1" applyFill="1" applyBorder="1" applyAlignment="1" applyProtection="1">
      <alignment horizontal="right" vertical="center"/>
    </xf>
    <xf numFmtId="0" fontId="2" fillId="2" borderId="10" xfId="0" applyNumberFormat="1" applyFont="1" applyFill="1" applyBorder="1" applyAlignment="1" applyProtection="1">
      <alignment horizontal="right" vertical="center"/>
    </xf>
    <xf numFmtId="0" fontId="2" fillId="2" borderId="64" xfId="0" applyNumberFormat="1" applyFont="1" applyFill="1" applyBorder="1" applyAlignment="1" applyProtection="1">
      <alignment horizontal="right" vertical="center"/>
    </xf>
    <xf numFmtId="164" fontId="2" fillId="2" borderId="77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28" xfId="0" applyNumberFormat="1" applyFont="1" applyFill="1" applyBorder="1" applyAlignment="1" applyProtection="1">
      <alignment horizontal="right" vertical="center"/>
    </xf>
    <xf numFmtId="0" fontId="5" fillId="2" borderId="0" xfId="0" applyNumberFormat="1" applyFont="1" applyFill="1" applyBorder="1" applyAlignment="1" applyProtection="1">
      <alignment horizontal="right" vertical="center"/>
    </xf>
    <xf numFmtId="0" fontId="5" fillId="2" borderId="102" xfId="0" applyNumberFormat="1" applyFont="1" applyFill="1" applyBorder="1" applyAlignment="1" applyProtection="1">
      <alignment horizontal="right" vertical="center"/>
    </xf>
    <xf numFmtId="164" fontId="2" fillId="2" borderId="48" xfId="0" applyNumberFormat="1" applyFont="1" applyFill="1" applyBorder="1" applyAlignment="1" applyProtection="1">
      <alignment horizontal="center" vertical="center"/>
    </xf>
    <xf numFmtId="164" fontId="2" fillId="2" borderId="98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5" fillId="2" borderId="15" xfId="0" applyNumberFormat="1" applyFont="1" applyFill="1" applyBorder="1" applyAlignment="1">
      <alignment horizontal="right" vertical="center"/>
    </xf>
    <xf numFmtId="0" fontId="5" fillId="2" borderId="104" xfId="0" applyNumberFormat="1" applyFont="1" applyFill="1" applyBorder="1" applyAlignment="1">
      <alignment horizontal="right" vertical="center"/>
    </xf>
    <xf numFmtId="0" fontId="5" fillId="2" borderId="14" xfId="0" applyNumberFormat="1" applyFont="1" applyFill="1" applyBorder="1" applyAlignment="1">
      <alignment horizontal="right" vertical="center"/>
    </xf>
    <xf numFmtId="0" fontId="5" fillId="2" borderId="32" xfId="0" applyNumberFormat="1" applyFont="1" applyFill="1" applyBorder="1" applyAlignment="1" applyProtection="1">
      <alignment horizontal="center" vertical="center"/>
    </xf>
    <xf numFmtId="169" fontId="5" fillId="2" borderId="117" xfId="0" applyNumberFormat="1" applyFont="1" applyFill="1" applyBorder="1" applyAlignment="1" applyProtection="1">
      <alignment horizontal="center" vertical="center" wrapText="1"/>
    </xf>
    <xf numFmtId="0" fontId="5" fillId="2" borderId="18" xfId="0" applyNumberFormat="1" applyFont="1" applyFill="1" applyBorder="1" applyAlignment="1" applyProtection="1">
      <alignment horizontal="center" vertical="center" wrapText="1"/>
    </xf>
    <xf numFmtId="0" fontId="5" fillId="2" borderId="39" xfId="0" applyNumberFormat="1" applyFont="1" applyFill="1" applyBorder="1" applyAlignment="1" applyProtection="1">
      <alignment horizontal="center" vertical="center"/>
    </xf>
    <xf numFmtId="0" fontId="5" fillId="2" borderId="39" xfId="0" applyNumberFormat="1" applyFont="1" applyFill="1" applyBorder="1" applyAlignment="1">
      <alignment horizontal="right" vertical="center"/>
    </xf>
    <xf numFmtId="0" fontId="5" fillId="2" borderId="77" xfId="0" applyNumberFormat="1" applyFont="1" applyFill="1" applyBorder="1" applyAlignment="1">
      <alignment horizontal="right" vertical="center"/>
    </xf>
    <xf numFmtId="0" fontId="5" fillId="2" borderId="87" xfId="0" applyNumberFormat="1" applyFont="1" applyFill="1" applyBorder="1" applyAlignment="1" applyProtection="1">
      <alignment horizontal="center" vertical="center"/>
    </xf>
    <xf numFmtId="0" fontId="5" fillId="2" borderId="117" xfId="0" applyNumberFormat="1" applyFont="1" applyFill="1" applyBorder="1" applyAlignment="1" applyProtection="1">
      <alignment horizontal="center" vertical="center"/>
    </xf>
    <xf numFmtId="0" fontId="5" fillId="2" borderId="106" xfId="0" applyNumberFormat="1" applyFont="1" applyFill="1" applyBorder="1" applyAlignment="1" applyProtection="1">
      <alignment horizontal="center" vertical="center"/>
    </xf>
    <xf numFmtId="0" fontId="5" fillId="2" borderId="18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  <protection hidden="1"/>
    </xf>
    <xf numFmtId="0" fontId="5" fillId="2" borderId="77" xfId="0" applyNumberFormat="1" applyFont="1" applyFill="1" applyBorder="1" applyAlignment="1" applyProtection="1">
      <alignment horizontal="center" vertical="center"/>
      <protection hidden="1"/>
    </xf>
    <xf numFmtId="164" fontId="2" fillId="2" borderId="35" xfId="0" applyNumberFormat="1" applyFont="1" applyFill="1" applyBorder="1" applyAlignment="1" applyProtection="1">
      <alignment horizontal="center" vertical="center"/>
    </xf>
    <xf numFmtId="164" fontId="2" fillId="2" borderId="92" xfId="0" applyNumberFormat="1" applyFont="1" applyFill="1" applyBorder="1" applyAlignment="1" applyProtection="1">
      <alignment horizontal="center" vertical="center"/>
    </xf>
    <xf numFmtId="164" fontId="5" fillId="3" borderId="14" xfId="0" applyNumberFormat="1" applyFont="1" applyFill="1" applyBorder="1" applyAlignment="1" applyProtection="1">
      <alignment horizontal="center" vertical="center"/>
    </xf>
    <xf numFmtId="0" fontId="0" fillId="2" borderId="15" xfId="0" applyFont="1" applyFill="1" applyBorder="1" applyAlignment="1">
      <alignment horizontal="center" vertical="center" wrapText="1"/>
    </xf>
    <xf numFmtId="0" fontId="0" fillId="2" borderId="7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77" xfId="0" applyFont="1" applyFill="1" applyBorder="1" applyAlignment="1" applyProtection="1">
      <alignment horizontal="center" vertical="center" wrapText="1"/>
      <protection hidden="1"/>
    </xf>
    <xf numFmtId="164" fontId="2" fillId="2" borderId="109" xfId="0" applyNumberFormat="1" applyFont="1" applyFill="1" applyBorder="1" applyAlignment="1">
      <alignment horizontal="center" vertical="top" wrapText="1"/>
    </xf>
    <xf numFmtId="0" fontId="2" fillId="2" borderId="86" xfId="0" applyFont="1" applyFill="1" applyBorder="1" applyAlignment="1">
      <alignment horizontal="center" vertical="top" wrapText="1"/>
    </xf>
    <xf numFmtId="164" fontId="2" fillId="2" borderId="34" xfId="0" applyNumberFormat="1" applyFont="1" applyFill="1" applyBorder="1" applyAlignment="1">
      <alignment horizontal="center" vertical="top" wrapText="1"/>
    </xf>
    <xf numFmtId="164" fontId="2" fillId="2" borderId="115" xfId="0" applyNumberFormat="1" applyFont="1" applyFill="1" applyBorder="1" applyAlignment="1">
      <alignment horizontal="center" vertical="top" wrapText="1"/>
    </xf>
    <xf numFmtId="0" fontId="10" fillId="2" borderId="104" xfId="0" applyFont="1" applyFill="1" applyBorder="1" applyAlignment="1" applyProtection="1">
      <alignment horizontal="center" vertical="center" wrapText="1"/>
      <protection hidden="1"/>
    </xf>
    <xf numFmtId="49" fontId="5" fillId="2" borderId="15" xfId="0" applyNumberFormat="1" applyFont="1" applyFill="1" applyBorder="1" applyAlignment="1" applyProtection="1">
      <alignment horizontal="center" vertical="center"/>
      <protection hidden="1"/>
    </xf>
    <xf numFmtId="49" fontId="5" fillId="2" borderId="104" xfId="0" applyNumberFormat="1" applyFont="1" applyFill="1" applyBorder="1" applyAlignment="1" applyProtection="1">
      <alignment horizontal="center" vertical="center"/>
      <protection hidden="1"/>
    </xf>
    <xf numFmtId="169" fontId="5" fillId="2" borderId="17" xfId="0" applyNumberFormat="1" applyFont="1" applyFill="1" applyBorder="1" applyAlignment="1" applyProtection="1">
      <alignment horizontal="center" vertical="center" wrapText="1"/>
    </xf>
    <xf numFmtId="0" fontId="5" fillId="2" borderId="41" xfId="0" applyNumberFormat="1" applyFont="1" applyFill="1" applyBorder="1" applyAlignment="1" applyProtection="1">
      <alignment horizontal="center" vertical="center" wrapText="1"/>
    </xf>
    <xf numFmtId="0" fontId="5" fillId="2" borderId="42" xfId="0" applyNumberFormat="1" applyFont="1" applyFill="1" applyBorder="1" applyAlignment="1" applyProtection="1">
      <alignment horizontal="center" vertical="center" wrapText="1"/>
    </xf>
    <xf numFmtId="0" fontId="10" fillId="2" borderId="110" xfId="0" applyFont="1" applyFill="1" applyBorder="1" applyAlignment="1" applyProtection="1">
      <alignment horizontal="center" vertical="center" wrapText="1"/>
      <protection hidden="1"/>
    </xf>
    <xf numFmtId="0" fontId="10" fillId="2" borderId="108" xfId="0" applyFont="1" applyFill="1" applyBorder="1" applyAlignment="1" applyProtection="1">
      <alignment horizontal="center" vertical="center" wrapText="1"/>
      <protection hidden="1"/>
    </xf>
    <xf numFmtId="0" fontId="2" fillId="2" borderId="109" xfId="0" applyFont="1" applyFill="1" applyBorder="1" applyAlignment="1">
      <alignment horizontal="center" vertical="top" wrapText="1"/>
    </xf>
    <xf numFmtId="0" fontId="2" fillId="2" borderId="90" xfId="0" applyFont="1" applyFill="1" applyBorder="1" applyAlignment="1">
      <alignment horizontal="center" vertical="top" wrapText="1"/>
    </xf>
    <xf numFmtId="0" fontId="2" fillId="2" borderId="28" xfId="0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right" vertical="center"/>
    </xf>
    <xf numFmtId="0" fontId="2" fillId="2" borderId="102" xfId="0" applyFont="1" applyFill="1" applyBorder="1" applyAlignment="1" applyProtection="1">
      <alignment horizontal="right" vertical="center"/>
    </xf>
    <xf numFmtId="0" fontId="2" fillId="2" borderId="97" xfId="0" applyFont="1" applyFill="1" applyBorder="1" applyAlignment="1" applyProtection="1">
      <alignment horizontal="right" vertical="center"/>
    </xf>
    <xf numFmtId="0" fontId="2" fillId="2" borderId="90" xfId="0" applyFont="1" applyFill="1" applyBorder="1" applyAlignment="1" applyProtection="1">
      <alignment horizontal="right" vertical="center"/>
    </xf>
    <xf numFmtId="0" fontId="2" fillId="2" borderId="86" xfId="0" applyFont="1" applyFill="1" applyBorder="1" applyAlignment="1" applyProtection="1">
      <alignment horizontal="right" vertical="center"/>
    </xf>
    <xf numFmtId="0" fontId="5" fillId="3" borderId="39" xfId="0" applyNumberFormat="1" applyFont="1" applyFill="1" applyBorder="1" applyAlignment="1" applyProtection="1">
      <alignment horizontal="right" vertical="center"/>
    </xf>
    <xf numFmtId="0" fontId="5" fillId="3" borderId="77" xfId="0" applyNumberFormat="1" applyFont="1" applyFill="1" applyBorder="1" applyAlignment="1" applyProtection="1">
      <alignment horizontal="right" vertical="center"/>
    </xf>
    <xf numFmtId="0" fontId="5" fillId="3" borderId="3" xfId="0" applyNumberFormat="1" applyFont="1" applyFill="1" applyBorder="1" applyAlignment="1" applyProtection="1">
      <alignment horizontal="center" vertical="center"/>
    </xf>
    <xf numFmtId="0" fontId="5" fillId="3" borderId="0" xfId="0" applyNumberFormat="1" applyFont="1" applyFill="1" applyBorder="1" applyAlignment="1" applyProtection="1">
      <alignment horizontal="center" vertical="center"/>
    </xf>
    <xf numFmtId="0" fontId="5" fillId="3" borderId="102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164" fontId="2" fillId="2" borderId="35" xfId="0" applyNumberFormat="1" applyFont="1" applyFill="1" applyBorder="1" applyAlignment="1">
      <alignment horizontal="center" vertical="top" wrapText="1"/>
    </xf>
    <xf numFmtId="0" fontId="2" fillId="2" borderId="87" xfId="0" applyFont="1" applyFill="1" applyBorder="1" applyAlignment="1">
      <alignment horizontal="center" vertical="top" wrapText="1"/>
    </xf>
    <xf numFmtId="0" fontId="2" fillId="2" borderId="92" xfId="0" applyFont="1" applyFill="1" applyBorder="1" applyAlignment="1">
      <alignment horizontal="center" vertical="top" wrapText="1"/>
    </xf>
    <xf numFmtId="0" fontId="5" fillId="3" borderId="96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0" fontId="5" fillId="3" borderId="15" xfId="0" applyNumberFormat="1" applyFont="1" applyFill="1" applyBorder="1" applyAlignment="1" applyProtection="1">
      <alignment horizontal="center" vertical="center"/>
    </xf>
    <xf numFmtId="0" fontId="5" fillId="3" borderId="14" xfId="0" applyNumberFormat="1" applyFont="1" applyFill="1" applyBorder="1" applyAlignment="1" applyProtection="1">
      <alignment horizontal="center" vertical="center"/>
    </xf>
    <xf numFmtId="49" fontId="2" fillId="2" borderId="116" xfId="0" applyNumberFormat="1" applyFont="1" applyFill="1" applyBorder="1" applyAlignment="1" applyProtection="1">
      <alignment horizontal="center" vertical="center"/>
    </xf>
    <xf numFmtId="49" fontId="2" fillId="2" borderId="65" xfId="0" applyNumberFormat="1" applyFont="1" applyFill="1" applyBorder="1" applyAlignment="1" applyProtection="1">
      <alignment horizontal="center" vertical="center"/>
    </xf>
    <xf numFmtId="0" fontId="5" fillId="2" borderId="38" xfId="0" applyNumberFormat="1" applyFont="1" applyFill="1" applyBorder="1" applyAlignment="1" applyProtection="1">
      <alignment horizontal="center" vertical="center"/>
    </xf>
    <xf numFmtId="0" fontId="5" fillId="2" borderId="108" xfId="0" applyNumberFormat="1" applyFont="1" applyFill="1" applyBorder="1" applyAlignment="1" applyProtection="1">
      <alignment horizontal="center" vertical="center"/>
    </xf>
    <xf numFmtId="0" fontId="5" fillId="2" borderId="105" xfId="0" applyNumberFormat="1" applyFont="1" applyFill="1" applyBorder="1" applyAlignment="1" applyProtection="1">
      <alignment horizontal="center" vertical="center"/>
    </xf>
    <xf numFmtId="0" fontId="5" fillId="2" borderId="99" xfId="0" applyNumberFormat="1" applyFont="1" applyFill="1" applyBorder="1" applyAlignment="1" applyProtection="1">
      <alignment horizontal="center" vertical="center"/>
    </xf>
    <xf numFmtId="164" fontId="2" fillId="2" borderId="87" xfId="0" applyNumberFormat="1" applyFont="1" applyFill="1" applyBorder="1" applyAlignment="1">
      <alignment horizontal="center" vertical="top" wrapText="1"/>
    </xf>
    <xf numFmtId="169" fontId="5" fillId="2" borderId="117" xfId="0" applyNumberFormat="1" applyFont="1" applyFill="1" applyBorder="1" applyAlignment="1" applyProtection="1">
      <alignment horizontal="center" vertical="center"/>
    </xf>
    <xf numFmtId="0" fontId="5" fillId="2" borderId="48" xfId="0" applyNumberFormat="1" applyFont="1" applyFill="1" applyBorder="1" applyAlignment="1" applyProtection="1">
      <alignment horizontal="right" vertical="center"/>
    </xf>
    <xf numFmtId="0" fontId="5" fillId="2" borderId="114" xfId="0" applyNumberFormat="1" applyFont="1" applyFill="1" applyBorder="1" applyAlignment="1" applyProtection="1">
      <alignment horizontal="right" vertical="center"/>
    </xf>
    <xf numFmtId="0" fontId="5" fillId="2" borderId="46" xfId="0" applyNumberFormat="1" applyFont="1" applyFill="1" applyBorder="1" applyAlignment="1" applyProtection="1">
      <alignment horizontal="right" vertical="center"/>
    </xf>
    <xf numFmtId="164" fontId="2" fillId="3" borderId="77" xfId="0" applyNumberFormat="1" applyFont="1" applyFill="1" applyBorder="1" applyAlignment="1" applyProtection="1">
      <alignment horizontal="center" vertical="center"/>
    </xf>
    <xf numFmtId="0" fontId="0" fillId="2" borderId="104" xfId="0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 textRotation="90" wrapText="1"/>
    </xf>
    <xf numFmtId="164" fontId="2" fillId="3" borderId="1" xfId="0" applyNumberFormat="1" applyFont="1" applyFill="1" applyBorder="1" applyAlignment="1" applyProtection="1">
      <alignment horizontal="center" vertical="center" textRotation="90" wrapText="1"/>
    </xf>
    <xf numFmtId="164" fontId="2" fillId="3" borderId="10" xfId="0" applyNumberFormat="1" applyFont="1" applyFill="1" applyBorder="1" applyAlignment="1" applyProtection="1">
      <alignment horizontal="center" vertical="center" textRotation="90" wrapText="1"/>
    </xf>
    <xf numFmtId="49" fontId="2" fillId="3" borderId="6" xfId="0" applyNumberFormat="1" applyFont="1" applyFill="1" applyBorder="1" applyAlignment="1" applyProtection="1">
      <alignment horizontal="center" vertical="center" textRotation="90" wrapText="1"/>
    </xf>
    <xf numFmtId="0" fontId="0" fillId="3" borderId="6" xfId="0" applyFont="1" applyFill="1" applyBorder="1" applyAlignment="1">
      <alignment horizontal="center" vertical="center" textRotation="90" wrapText="1"/>
    </xf>
    <xf numFmtId="0" fontId="0" fillId="3" borderId="41" xfId="0" applyFont="1" applyFill="1" applyBorder="1" applyAlignment="1">
      <alignment horizontal="center" vertical="center" textRotation="90" wrapText="1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38" xfId="0" applyNumberFormat="1" applyFont="1" applyFill="1" applyBorder="1" applyAlignment="1" applyProtection="1">
      <alignment horizontal="center" vertical="center"/>
    </xf>
    <xf numFmtId="164" fontId="2" fillId="3" borderId="107" xfId="0" applyNumberFormat="1" applyFont="1" applyFill="1" applyBorder="1" applyAlignment="1" applyProtection="1">
      <alignment horizontal="center" vertical="center"/>
    </xf>
    <xf numFmtId="164" fontId="2" fillId="3" borderId="105" xfId="0" applyNumberFormat="1" applyFont="1" applyFill="1" applyBorder="1" applyAlignment="1" applyProtection="1">
      <alignment horizontal="center" vertical="center"/>
    </xf>
    <xf numFmtId="164" fontId="2" fillId="3" borderId="106" xfId="0" applyNumberFormat="1" applyFont="1" applyFill="1" applyBorder="1" applyAlignment="1" applyProtection="1">
      <alignment horizontal="center" vertical="center"/>
    </xf>
    <xf numFmtId="164" fontId="2" fillId="3" borderId="99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textRotation="90" wrapText="1"/>
    </xf>
    <xf numFmtId="164" fontId="2" fillId="3" borderId="78" xfId="0" applyNumberFormat="1" applyFont="1" applyFill="1" applyBorder="1" applyAlignment="1" applyProtection="1">
      <alignment horizontal="center" vertical="center" textRotation="90" wrapText="1"/>
    </xf>
    <xf numFmtId="164" fontId="2" fillId="3" borderId="17" xfId="0" applyNumberFormat="1" applyFont="1" applyFill="1" applyBorder="1" applyAlignment="1" applyProtection="1">
      <alignment horizontal="center" vertical="center" textRotation="90" wrapText="1"/>
    </xf>
    <xf numFmtId="164" fontId="2" fillId="3" borderId="29" xfId="0" applyNumberFormat="1" applyFont="1" applyFill="1" applyBorder="1" applyAlignment="1" applyProtection="1">
      <alignment horizontal="center" vertical="center" textRotation="90" wrapText="1"/>
    </xf>
    <xf numFmtId="0" fontId="0" fillId="3" borderId="52" xfId="0" applyFont="1" applyFill="1" applyBorder="1" applyAlignment="1">
      <alignment horizontal="center" vertical="center" textRotation="90" wrapText="1"/>
    </xf>
    <xf numFmtId="0" fontId="0" fillId="3" borderId="42" xfId="0" applyFont="1" applyFill="1" applyBorder="1" applyAlignment="1">
      <alignment horizontal="center" vertical="center" textRotation="90" wrapText="1"/>
    </xf>
    <xf numFmtId="0" fontId="2" fillId="2" borderId="35" xfId="0" applyNumberFormat="1" applyFont="1" applyFill="1" applyBorder="1" applyAlignment="1" applyProtection="1">
      <alignment horizontal="right" vertical="center"/>
    </xf>
    <xf numFmtId="167" fontId="5" fillId="3" borderId="39" xfId="0" applyNumberFormat="1" applyFont="1" applyFill="1" applyBorder="1" applyAlignment="1" applyProtection="1">
      <alignment horizontal="center" vertical="center" wrapText="1"/>
    </xf>
    <xf numFmtId="0" fontId="0" fillId="3" borderId="104" xfId="0" applyFont="1" applyFill="1" applyBorder="1" applyAlignment="1">
      <alignment vertical="center" wrapText="1"/>
    </xf>
    <xf numFmtId="0" fontId="0" fillId="3" borderId="77" xfId="0" applyFont="1" applyFill="1" applyBorder="1" applyAlignment="1">
      <alignment vertical="center" wrapText="1"/>
    </xf>
    <xf numFmtId="1" fontId="10" fillId="3" borderId="92" xfId="0" applyNumberFormat="1" applyFont="1" applyFill="1" applyBorder="1" applyAlignment="1">
      <alignment horizontal="center" vertical="center" wrapText="1"/>
    </xf>
    <xf numFmtId="164" fontId="6" fillId="3" borderId="39" xfId="0" applyNumberFormat="1" applyFont="1" applyFill="1" applyBorder="1" applyAlignment="1" applyProtection="1">
      <alignment horizontal="center" vertical="center"/>
    </xf>
    <xf numFmtId="164" fontId="6" fillId="3" borderId="104" xfId="0" applyNumberFormat="1" applyFont="1" applyFill="1" applyBorder="1" applyAlignment="1" applyProtection="1">
      <alignment horizontal="center" vertical="center"/>
    </xf>
    <xf numFmtId="164" fontId="6" fillId="3" borderId="77" xfId="0" applyNumberFormat="1" applyFont="1" applyFill="1" applyBorder="1" applyAlignment="1" applyProtection="1">
      <alignment horizontal="center" vertical="center"/>
    </xf>
    <xf numFmtId="164" fontId="2" fillId="3" borderId="23" xfId="0" applyNumberFormat="1" applyFont="1" applyFill="1" applyBorder="1" applyAlignment="1" applyProtection="1">
      <alignment horizontal="center" vertical="center" wrapText="1"/>
    </xf>
    <xf numFmtId="164" fontId="2" fillId="3" borderId="24" xfId="0" applyNumberFormat="1" applyFont="1" applyFill="1" applyBorder="1" applyAlignment="1" applyProtection="1">
      <alignment horizontal="center" vertical="center" wrapText="1"/>
    </xf>
    <xf numFmtId="164" fontId="2" fillId="3" borderId="84" xfId="0" applyNumberFormat="1" applyFont="1" applyFill="1" applyBorder="1" applyAlignment="1" applyProtection="1">
      <alignment horizontal="center" vertical="center" wrapText="1"/>
    </xf>
    <xf numFmtId="0" fontId="2" fillId="3" borderId="23" xfId="0" applyNumberFormat="1" applyFont="1" applyFill="1" applyBorder="1" applyAlignment="1" applyProtection="1">
      <alignment horizontal="center" vertical="center" textRotation="90"/>
    </xf>
    <xf numFmtId="0" fontId="2" fillId="3" borderId="24" xfId="0" applyNumberFormat="1" applyFont="1" applyFill="1" applyBorder="1" applyAlignment="1" applyProtection="1">
      <alignment horizontal="center" vertical="center" textRotation="90"/>
    </xf>
    <xf numFmtId="0" fontId="2" fillId="3" borderId="84" xfId="0" applyNumberFormat="1" applyFont="1" applyFill="1" applyBorder="1" applyAlignment="1" applyProtection="1">
      <alignment horizontal="center" vertical="center" textRotation="90"/>
    </xf>
    <xf numFmtId="164" fontId="2" fillId="3" borderId="9" xfId="0" applyNumberFormat="1" applyFont="1" applyFill="1" applyBorder="1" applyAlignment="1" applyProtection="1">
      <alignment horizontal="center" vertical="center" wrapText="1"/>
    </xf>
    <xf numFmtId="164" fontId="2" fillId="3" borderId="26" xfId="0" applyNumberFormat="1" applyFont="1" applyFill="1" applyBorder="1" applyAlignment="1" applyProtection="1">
      <alignment horizontal="center" vertical="center" wrapText="1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3" borderId="77" xfId="0" applyNumberFormat="1" applyFont="1" applyFill="1" applyBorder="1" applyAlignment="1" applyProtection="1">
      <alignment horizontal="center" vertical="center"/>
    </xf>
    <xf numFmtId="164" fontId="2" fillId="3" borderId="39" xfId="0" applyNumberFormat="1" applyFont="1" applyFill="1" applyBorder="1" applyAlignment="1" applyProtection="1">
      <alignment horizontal="center" vertical="center"/>
    </xf>
    <xf numFmtId="164" fontId="2" fillId="3" borderId="5" xfId="0" applyNumberFormat="1" applyFont="1" applyFill="1" applyBorder="1" applyAlignment="1" applyProtection="1">
      <alignment horizontal="center" vertical="center" textRotation="90" wrapText="1"/>
    </xf>
    <xf numFmtId="164" fontId="2" fillId="3" borderId="21" xfId="0" applyNumberFormat="1" applyFont="1" applyFill="1" applyBorder="1" applyAlignment="1" applyProtection="1">
      <alignment horizontal="center" vertical="center" textRotation="90" wrapText="1"/>
    </xf>
    <xf numFmtId="164" fontId="2" fillId="3" borderId="96" xfId="0" applyNumberFormat="1" applyFont="1" applyFill="1" applyBorder="1" applyAlignment="1" applyProtection="1">
      <alignment horizontal="center" vertical="center" textRotation="90" wrapText="1"/>
    </xf>
    <xf numFmtId="164" fontId="2" fillId="3" borderId="38" xfId="0" applyNumberFormat="1" applyFont="1" applyFill="1" applyBorder="1" applyAlignment="1" applyProtection="1">
      <alignment horizontal="center" vertical="center" wrapText="1"/>
    </xf>
    <xf numFmtId="164" fontId="2" fillId="3" borderId="107" xfId="0" applyNumberFormat="1" applyFont="1" applyFill="1" applyBorder="1" applyAlignment="1" applyProtection="1">
      <alignment horizontal="center" vertical="center" wrapText="1"/>
    </xf>
    <xf numFmtId="0" fontId="0" fillId="3" borderId="107" xfId="0" applyFont="1" applyFill="1" applyBorder="1" applyAlignment="1">
      <alignment horizontal="center" vertical="center" wrapText="1"/>
    </xf>
    <xf numFmtId="0" fontId="0" fillId="3" borderId="108" xfId="0" applyFont="1" applyFill="1" applyBorder="1" applyAlignment="1">
      <alignment horizontal="center" vertical="center" wrapText="1"/>
    </xf>
    <xf numFmtId="164" fontId="2" fillId="3" borderId="105" xfId="0" applyNumberFormat="1" applyFont="1" applyFill="1" applyBorder="1" applyAlignment="1" applyProtection="1">
      <alignment horizontal="center" vertical="center" wrapText="1"/>
    </xf>
    <xf numFmtId="164" fontId="2" fillId="3" borderId="106" xfId="0" applyNumberFormat="1" applyFont="1" applyFill="1" applyBorder="1" applyAlignment="1" applyProtection="1">
      <alignment horizontal="center" vertical="center" wrapText="1"/>
    </xf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0" fontId="0" fillId="3" borderId="98" xfId="0" applyFont="1" applyFill="1" applyBorder="1" applyAlignment="1">
      <alignment horizontal="center" vertical="center" wrapText="1"/>
    </xf>
    <xf numFmtId="1" fontId="10" fillId="3" borderId="34" xfId="0" applyNumberFormat="1" applyFont="1" applyFill="1" applyBorder="1" applyAlignment="1">
      <alignment horizontal="center" vertical="center" wrapText="1"/>
    </xf>
    <xf numFmtId="1" fontId="10" fillId="3" borderId="115" xfId="0" applyNumberFormat="1" applyFont="1" applyFill="1" applyBorder="1" applyAlignment="1">
      <alignment horizontal="center" vertical="center" wrapText="1"/>
    </xf>
    <xf numFmtId="164" fontId="2" fillId="3" borderId="8" xfId="0" applyNumberFormat="1" applyFont="1" applyFill="1" applyBorder="1" applyAlignment="1" applyProtection="1">
      <alignment horizontal="center" vertical="center" textRotation="90" wrapText="1"/>
    </xf>
    <xf numFmtId="164" fontId="2" fillId="3" borderId="19" xfId="0" applyNumberFormat="1" applyFont="1" applyFill="1" applyBorder="1" applyAlignment="1" applyProtection="1">
      <alignment horizontal="center" vertical="center" textRotation="90" wrapText="1"/>
    </xf>
    <xf numFmtId="164" fontId="2" fillId="3" borderId="63" xfId="0" applyNumberFormat="1" applyFont="1" applyFill="1" applyBorder="1" applyAlignment="1" applyProtection="1">
      <alignment horizontal="center" vertical="center" textRotation="90" wrapText="1"/>
    </xf>
    <xf numFmtId="49" fontId="2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ont="1" applyFill="1" applyBorder="1" applyAlignment="1">
      <alignment horizontal="center" vertical="center" wrapText="1"/>
    </xf>
    <xf numFmtId="0" fontId="0" fillId="3" borderId="33" xfId="0" applyFont="1" applyFill="1" applyBorder="1" applyAlignment="1">
      <alignment horizontal="center" vertical="center" wrapText="1"/>
    </xf>
    <xf numFmtId="1" fontId="10" fillId="3" borderId="100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 applyProtection="1">
      <alignment horizontal="right" vertical="center" wrapText="1"/>
      <protection hidden="1"/>
    </xf>
    <xf numFmtId="0" fontId="5" fillId="2" borderId="42" xfId="0" applyFont="1" applyFill="1" applyBorder="1" applyAlignment="1" applyProtection="1">
      <alignment horizontal="right" vertical="center" wrapText="1"/>
      <protection hidden="1"/>
    </xf>
    <xf numFmtId="0" fontId="2" fillId="2" borderId="11" xfId="0" applyFont="1" applyFill="1" applyBorder="1" applyAlignment="1" applyProtection="1">
      <alignment horizontal="right" vertical="center" wrapText="1"/>
      <protection hidden="1"/>
    </xf>
    <xf numFmtId="49" fontId="10" fillId="3" borderId="34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 applyProtection="1">
      <alignment horizontal="center" vertical="center" wrapText="1"/>
      <protection hidden="1"/>
    </xf>
    <xf numFmtId="0" fontId="2" fillId="3" borderId="34" xfId="0" applyFont="1" applyFill="1" applyBorder="1" applyAlignment="1" applyProtection="1">
      <alignment horizontal="center" vertical="center" wrapText="1"/>
      <protection hidden="1"/>
    </xf>
    <xf numFmtId="0" fontId="2" fillId="3" borderId="26" xfId="0" applyFont="1" applyFill="1" applyBorder="1" applyAlignment="1" applyProtection="1">
      <alignment horizontal="center" vertical="center" wrapText="1"/>
      <protection hidden="1"/>
    </xf>
    <xf numFmtId="0" fontId="5" fillId="0" borderId="39" xfId="0" applyNumberFormat="1" applyFont="1" applyFill="1" applyBorder="1" applyAlignment="1" applyProtection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77" xfId="0" applyFont="1" applyBorder="1" applyAlignment="1">
      <alignment horizontal="center" vertical="center"/>
    </xf>
    <xf numFmtId="164" fontId="10" fillId="3" borderId="117" xfId="0" applyNumberFormat="1" applyFont="1" applyFill="1" applyBorder="1" applyAlignment="1" applyProtection="1">
      <alignment horizontal="center" vertical="center"/>
    </xf>
    <xf numFmtId="164" fontId="10" fillId="3" borderId="106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02" xfId="0" applyBorder="1" applyAlignment="1">
      <alignment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</xf>
    <xf numFmtId="164" fontId="2" fillId="2" borderId="110" xfId="0" applyNumberFormat="1" applyFont="1" applyFill="1" applyBorder="1" applyAlignment="1" applyProtection="1">
      <alignment horizontal="center" vertical="center"/>
    </xf>
    <xf numFmtId="164" fontId="5" fillId="2" borderId="110" xfId="0" applyNumberFormat="1" applyFont="1" applyFill="1" applyBorder="1" applyAlignment="1" applyProtection="1">
      <alignment horizontal="center" vertical="center"/>
    </xf>
    <xf numFmtId="164" fontId="5" fillId="2" borderId="108" xfId="0" applyNumberFormat="1" applyFont="1" applyFill="1" applyBorder="1" applyAlignment="1" applyProtection="1">
      <alignment horizontal="center" vertical="center"/>
    </xf>
    <xf numFmtId="164" fontId="2" fillId="2" borderId="15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0" fontId="2" fillId="2" borderId="48" xfId="0" applyNumberFormat="1" applyFont="1" applyFill="1" applyBorder="1" applyAlignment="1" applyProtection="1">
      <alignment horizontal="center" vertical="center"/>
    </xf>
    <xf numFmtId="0" fontId="2" fillId="2" borderId="114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 wrapText="1"/>
      <protection hidden="1"/>
    </xf>
    <xf numFmtId="0" fontId="5" fillId="3" borderId="35" xfId="0" applyFont="1" applyFill="1" applyBorder="1" applyAlignment="1" applyProtection="1">
      <alignment horizontal="center" vertical="center" wrapText="1"/>
      <protection hidden="1"/>
    </xf>
    <xf numFmtId="49" fontId="5" fillId="2" borderId="104" xfId="0" applyNumberFormat="1" applyFont="1" applyFill="1" applyBorder="1" applyAlignment="1">
      <alignment horizontal="center" vertical="center"/>
    </xf>
    <xf numFmtId="49" fontId="81" fillId="2" borderId="117" xfId="0" applyNumberFormat="1" applyFont="1" applyFill="1" applyBorder="1" applyAlignment="1">
      <alignment horizontal="center" vertical="center"/>
    </xf>
    <xf numFmtId="49" fontId="81" fillId="2" borderId="99" xfId="0" applyNumberFormat="1" applyFont="1" applyFill="1" applyBorder="1" applyAlignment="1">
      <alignment horizontal="center" vertical="center"/>
    </xf>
    <xf numFmtId="49" fontId="81" fillId="2" borderId="117" xfId="0" applyNumberFormat="1" applyFont="1" applyFill="1" applyBorder="1" applyAlignment="1" applyProtection="1">
      <alignment horizontal="center" vertical="center"/>
    </xf>
    <xf numFmtId="49" fontId="81" fillId="2" borderId="99" xfId="0" applyNumberFormat="1" applyFont="1" applyFill="1" applyBorder="1" applyAlignment="1" applyProtection="1">
      <alignment horizontal="center" vertical="center"/>
    </xf>
    <xf numFmtId="49" fontId="81" fillId="2" borderId="110" xfId="0" applyNumberFormat="1" applyFont="1" applyFill="1" applyBorder="1" applyAlignment="1" applyProtection="1">
      <alignment horizontal="center" vertical="center"/>
    </xf>
    <xf numFmtId="49" fontId="81" fillId="2" borderId="108" xfId="0" applyNumberFormat="1" applyFont="1" applyFill="1" applyBorder="1" applyAlignment="1" applyProtection="1">
      <alignment horizontal="center" vertical="center"/>
    </xf>
    <xf numFmtId="0" fontId="0" fillId="3" borderId="10" xfId="0" applyFont="1" applyFill="1" applyBorder="1" applyAlignment="1">
      <alignment horizontal="center" vertical="center" wrapText="1"/>
    </xf>
    <xf numFmtId="0" fontId="0" fillId="3" borderId="96" xfId="0" applyFont="1" applyFill="1" applyBorder="1" applyAlignment="1">
      <alignment horizontal="center" vertical="center" wrapText="1"/>
    </xf>
    <xf numFmtId="0" fontId="0" fillId="3" borderId="64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2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21" xfId="0" applyFont="1" applyBorder="1" applyAlignment="1">
      <alignment horizontal="center"/>
    </xf>
    <xf numFmtId="0" fontId="2" fillId="0" borderId="2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49" fontId="2" fillId="0" borderId="10" xfId="0" applyNumberFormat="1" applyFont="1" applyFill="1" applyBorder="1" applyAlignment="1" applyProtection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0" fontId="2" fillId="0" borderId="26" xfId="0" applyFont="1" applyBorder="1" applyAlignment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164" fontId="2" fillId="3" borderId="117" xfId="0" applyNumberFormat="1" applyFont="1" applyFill="1" applyBorder="1" applyAlignment="1" applyProtection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2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0" fontId="2" fillId="0" borderId="35" xfId="0" applyFont="1" applyBorder="1" applyAlignment="1">
      <alignment horizontal="center"/>
    </xf>
    <xf numFmtId="0" fontId="5" fillId="0" borderId="63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64" xfId="0" applyFont="1" applyBorder="1" applyAlignment="1">
      <alignment horizontal="center"/>
    </xf>
    <xf numFmtId="169" fontId="5" fillId="3" borderId="65" xfId="0" applyNumberFormat="1" applyFont="1" applyFill="1" applyBorder="1" applyAlignment="1" applyProtection="1">
      <alignment horizontal="center" vertical="center" wrapText="1"/>
    </xf>
    <xf numFmtId="0" fontId="5" fillId="3" borderId="10" xfId="0" applyNumberFormat="1" applyFont="1" applyFill="1" applyBorder="1" applyAlignment="1" applyProtection="1">
      <alignment horizontal="center" vertical="center" wrapText="1"/>
    </xf>
    <xf numFmtId="0" fontId="5" fillId="3" borderId="64" xfId="0" applyNumberFormat="1" applyFont="1" applyFill="1" applyBorder="1" applyAlignment="1" applyProtection="1">
      <alignment horizontal="center" vertical="center" wrapText="1"/>
    </xf>
    <xf numFmtId="0" fontId="5" fillId="3" borderId="117" xfId="0" applyFont="1" applyFill="1" applyBorder="1" applyAlignment="1" applyProtection="1">
      <alignment horizontal="right" vertical="center" wrapText="1"/>
      <protection hidden="1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1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5" fillId="0" borderId="11" xfId="0" applyNumberFormat="1" applyFont="1" applyFill="1" applyBorder="1" applyAlignment="1" applyProtection="1">
      <alignment horizontal="center" vertical="center"/>
    </xf>
    <xf numFmtId="0" fontId="2" fillId="0" borderId="109" xfId="0" applyFont="1" applyBorder="1" applyAlignment="1">
      <alignment horizontal="center"/>
    </xf>
    <xf numFmtId="0" fontId="2" fillId="0" borderId="86" xfId="0" applyFont="1" applyBorder="1" applyAlignment="1">
      <alignment horizontal="center"/>
    </xf>
    <xf numFmtId="0" fontId="2" fillId="0" borderId="90" xfId="0" applyFont="1" applyBorder="1" applyAlignment="1">
      <alignment horizontal="center"/>
    </xf>
    <xf numFmtId="0" fontId="2" fillId="3" borderId="15" xfId="0" applyFont="1" applyFill="1" applyBorder="1" applyAlignment="1" applyProtection="1">
      <alignment horizontal="right" vertical="center" wrapText="1"/>
      <protection hidden="1"/>
    </xf>
    <xf numFmtId="49" fontId="5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5" fillId="3" borderId="15" xfId="0" applyFont="1" applyFill="1" applyBorder="1" applyAlignment="1" applyProtection="1">
      <alignment horizontal="right" vertical="center" wrapText="1"/>
      <protection hidden="1"/>
    </xf>
    <xf numFmtId="49" fontId="5" fillId="0" borderId="18" xfId="0" applyNumberFormat="1" applyFont="1" applyFill="1" applyBorder="1" applyAlignment="1">
      <alignment horizontal="center" vertical="center"/>
    </xf>
    <xf numFmtId="0" fontId="2" fillId="0" borderId="42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17" xfId="0" applyFont="1" applyBorder="1" applyAlignment="1">
      <alignment horizontal="center"/>
    </xf>
    <xf numFmtId="0" fontId="5" fillId="2" borderId="117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 applyProtection="1">
      <alignment horizontal="center" vertical="center"/>
    </xf>
    <xf numFmtId="49" fontId="5" fillId="0" borderId="48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0" fontId="5" fillId="2" borderId="15" xfId="0" applyFont="1" applyFill="1" applyBorder="1" applyAlignment="1" applyProtection="1">
      <alignment horizontal="right" vertical="center" wrapText="1"/>
      <protection hidden="1"/>
    </xf>
    <xf numFmtId="49" fontId="2" fillId="0" borderId="35" xfId="0" applyNumberFormat="1" applyFont="1" applyFill="1" applyBorder="1" applyAlignment="1" applyProtection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</xf>
    <xf numFmtId="49" fontId="2" fillId="0" borderId="87" xfId="0" applyNumberFormat="1" applyFont="1" applyFill="1" applyBorder="1" applyAlignment="1" applyProtection="1">
      <alignment horizontal="center" vertical="center"/>
    </xf>
    <xf numFmtId="0" fontId="2" fillId="0" borderId="9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49" fontId="2" fillId="0" borderId="21" xfId="0" applyNumberFormat="1" applyFont="1" applyFill="1" applyBorder="1" applyAlignment="1">
      <alignment horizontal="center" vertical="center" wrapText="1"/>
    </xf>
    <xf numFmtId="0" fontId="5" fillId="0" borderId="21" xfId="0" applyFont="1" applyFill="1" applyBorder="1" applyAlignment="1" applyProtection="1">
      <alignment horizontal="center" vertical="center" wrapText="1"/>
      <protection hidden="1"/>
    </xf>
    <xf numFmtId="0" fontId="5" fillId="2" borderId="110" xfId="0" applyFont="1" applyFill="1" applyBorder="1" applyAlignment="1" applyProtection="1">
      <alignment horizontal="right" vertical="center" wrapText="1"/>
      <protection hidden="1"/>
    </xf>
    <xf numFmtId="0" fontId="2" fillId="0" borderId="21" xfId="0" applyFont="1" applyFill="1" applyBorder="1" applyAlignment="1" applyProtection="1">
      <alignment horizontal="center" vertical="center" wrapText="1"/>
      <protection hidden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>
      <alignment horizontal="center" vertical="center" wrapText="1"/>
    </xf>
    <xf numFmtId="49" fontId="2" fillId="0" borderId="64" xfId="0" applyNumberFormat="1" applyFont="1" applyFill="1" applyBorder="1" applyAlignment="1">
      <alignment horizontal="center" vertical="center" wrapText="1"/>
    </xf>
    <xf numFmtId="49" fontId="2" fillId="0" borderId="96" xfId="0" applyNumberFormat="1" applyFont="1" applyFill="1" applyBorder="1" applyAlignment="1" applyProtection="1">
      <alignment horizontal="center" vertical="center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92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0" fontId="2" fillId="3" borderId="17" xfId="0" applyFont="1" applyFill="1" applyBorder="1" applyAlignment="1" applyProtection="1">
      <alignment horizontal="right" vertical="center" wrapText="1"/>
      <protection hidden="1"/>
    </xf>
    <xf numFmtId="0" fontId="2" fillId="3" borderId="42" xfId="0" applyFont="1" applyFill="1" applyBorder="1" applyAlignment="1" applyProtection="1">
      <alignment horizontal="right" vertical="center" wrapText="1"/>
      <protection hidden="1"/>
    </xf>
    <xf numFmtId="0" fontId="2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3" borderId="78" xfId="0" applyFont="1" applyFill="1" applyBorder="1" applyAlignment="1" applyProtection="1">
      <alignment horizontal="right" vertical="center" wrapText="1"/>
      <protection hidden="1"/>
    </xf>
    <xf numFmtId="0" fontId="2" fillId="3" borderId="52" xfId="0" applyFont="1" applyFill="1" applyBorder="1" applyAlignment="1" applyProtection="1">
      <alignment horizontal="right" vertical="center" wrapText="1"/>
      <protection hidden="1"/>
    </xf>
    <xf numFmtId="0" fontId="2" fillId="0" borderId="52" xfId="0" applyFont="1" applyBorder="1" applyAlignment="1">
      <alignment horizontal="center"/>
    </xf>
    <xf numFmtId="0" fontId="2" fillId="0" borderId="1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12" fillId="3" borderId="108" xfId="0" applyNumberFormat="1" applyFont="1" applyFill="1" applyBorder="1" applyAlignment="1" applyProtection="1">
      <alignment horizontal="center" vertical="center"/>
    </xf>
    <xf numFmtId="0" fontId="5" fillId="0" borderId="9" xfId="0" applyNumberFormat="1" applyFont="1" applyFill="1" applyBorder="1" applyAlignment="1" applyProtection="1">
      <alignment horizontal="center" vertical="center"/>
    </xf>
    <xf numFmtId="0" fontId="5" fillId="0" borderId="26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1" fontId="63" fillId="3" borderId="39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0" fontId="5" fillId="0" borderId="11" xfId="0" applyNumberFormat="1" applyFont="1" applyFill="1" applyBorder="1" applyAlignment="1" applyProtection="1">
      <alignment horizontal="center" vertical="center"/>
    </xf>
    <xf numFmtId="1" fontId="5" fillId="0" borderId="16" xfId="0" applyNumberFormat="1" applyFont="1" applyFill="1" applyBorder="1" applyAlignment="1" applyProtection="1">
      <alignment horizontal="center" vertical="center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2" fillId="0" borderId="64" xfId="0" applyNumberFormat="1" applyFont="1" applyFill="1" applyBorder="1" applyAlignment="1" applyProtection="1">
      <alignment horizontal="center" vertical="center"/>
    </xf>
    <xf numFmtId="49" fontId="2" fillId="0" borderId="21" xfId="0" applyNumberFormat="1" applyFont="1" applyFill="1" applyBorder="1" applyAlignment="1" applyProtection="1">
      <alignment horizontal="center" vertical="center"/>
    </xf>
    <xf numFmtId="49" fontId="2" fillId="0" borderId="92" xfId="0" applyNumberFormat="1" applyFont="1" applyFill="1" applyBorder="1" applyAlignment="1" applyProtection="1">
      <alignment horizontal="center" vertical="center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center" vertical="center"/>
    </xf>
    <xf numFmtId="0" fontId="5" fillId="3" borderId="40" xfId="0" applyFont="1" applyFill="1" applyBorder="1" applyAlignment="1" applyProtection="1">
      <alignment horizontal="right" vertical="center" wrapText="1"/>
      <protection hidden="1"/>
    </xf>
    <xf numFmtId="0" fontId="5" fillId="3" borderId="31" xfId="0" applyFont="1" applyFill="1" applyBorder="1" applyAlignment="1" applyProtection="1">
      <alignment horizontal="right" vertical="center" wrapText="1"/>
      <protection hidden="1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1" fontId="63" fillId="0" borderId="6" xfId="0" applyNumberFormat="1" applyFont="1" applyFill="1" applyBorder="1" applyAlignment="1">
      <alignment horizontal="center" vertical="center" wrapText="1"/>
    </xf>
    <xf numFmtId="1" fontId="63" fillId="0" borderId="52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49" fontId="5" fillId="0" borderId="17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center" vertical="center" wrapText="1"/>
    </xf>
    <xf numFmtId="1" fontId="63" fillId="0" borderId="17" xfId="0" applyNumberFormat="1" applyFont="1" applyFill="1" applyBorder="1" applyAlignment="1">
      <alignment horizontal="center" vertical="center" wrapText="1"/>
    </xf>
    <xf numFmtId="1" fontId="63" fillId="0" borderId="42" xfId="0" applyNumberFormat="1" applyFont="1" applyFill="1" applyBorder="1" applyAlignment="1">
      <alignment horizontal="center" vertical="center" wrapText="1"/>
    </xf>
    <xf numFmtId="49" fontId="2" fillId="0" borderId="96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" fontId="2" fillId="0" borderId="35" xfId="0" applyNumberFormat="1" applyFont="1" applyFill="1" applyBorder="1" applyAlignment="1">
      <alignment horizontal="center" vertical="center" wrapText="1"/>
    </xf>
    <xf numFmtId="1" fontId="2" fillId="0" borderId="21" xfId="0" applyNumberFormat="1" applyFont="1" applyFill="1" applyBorder="1" applyAlignment="1">
      <alignment horizontal="center" vertical="center" wrapText="1"/>
    </xf>
    <xf numFmtId="1" fontId="2" fillId="0" borderId="9" xfId="0" applyNumberFormat="1" applyFont="1" applyFill="1" applyBorder="1" applyAlignment="1">
      <alignment horizontal="center" vertical="center" wrapText="1"/>
    </xf>
    <xf numFmtId="1" fontId="2" fillId="0" borderId="34" xfId="0" applyNumberFormat="1" applyFont="1" applyFill="1" applyBorder="1" applyAlignment="1">
      <alignment horizontal="center" vertical="center" wrapText="1"/>
    </xf>
    <xf numFmtId="1" fontId="2" fillId="0" borderId="26" xfId="0" applyNumberFormat="1" applyFont="1" applyFill="1" applyBorder="1" applyAlignment="1">
      <alignment horizontal="center" vertical="center" wrapText="1"/>
    </xf>
    <xf numFmtId="0" fontId="5" fillId="0" borderId="38" xfId="0" applyNumberFormat="1" applyFont="1" applyFill="1" applyBorder="1" applyAlignment="1" applyProtection="1">
      <alignment horizontal="center" vertical="center"/>
    </xf>
    <xf numFmtId="0" fontId="0" fillId="0" borderId="0" xfId="0"/>
    <xf numFmtId="49" fontId="2" fillId="0" borderId="1" xfId="0" applyNumberFormat="1" applyFont="1" applyFill="1" applyBorder="1" applyAlignment="1" applyProtection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64" fontId="10" fillId="2" borderId="87" xfId="0" applyNumberFormat="1" applyFont="1" applyFill="1" applyBorder="1" applyAlignment="1" applyProtection="1">
      <alignment horizontal="center" vertical="center"/>
    </xf>
    <xf numFmtId="164" fontId="10" fillId="2" borderId="33" xfId="0" applyNumberFormat="1" applyFont="1" applyFill="1" applyBorder="1" applyAlignment="1" applyProtection="1">
      <alignment horizontal="center" vertical="center"/>
    </xf>
    <xf numFmtId="164" fontId="10" fillId="2" borderId="35" xfId="0" applyNumberFormat="1" applyFont="1" applyFill="1" applyBorder="1" applyAlignment="1" applyProtection="1">
      <alignment horizontal="center" vertical="center"/>
    </xf>
    <xf numFmtId="164" fontId="10" fillId="2" borderId="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wrapText="1"/>
    </xf>
    <xf numFmtId="164" fontId="2" fillId="3" borderId="78" xfId="0" applyNumberFormat="1" applyFont="1" applyFill="1" applyBorder="1" applyAlignment="1" applyProtection="1">
      <alignment horizontal="center" vertical="center" wrapText="1"/>
    </xf>
    <xf numFmtId="164" fontId="2" fillId="3" borderId="17" xfId="0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textRotation="90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5" fillId="3" borderId="105" xfId="0" applyFont="1" applyFill="1" applyBorder="1" applyAlignment="1">
      <alignment horizontal="right" vertical="center" wrapText="1"/>
    </xf>
    <xf numFmtId="0" fontId="5" fillId="3" borderId="99" xfId="0" applyFont="1" applyFill="1" applyBorder="1" applyAlignment="1">
      <alignment horizontal="right" vertical="center" wrapText="1"/>
    </xf>
    <xf numFmtId="49" fontId="5" fillId="0" borderId="6" xfId="0" applyNumberFormat="1" applyFont="1" applyFill="1" applyBorder="1" applyAlignment="1" applyProtection="1">
      <alignment horizontal="center" vertical="center"/>
    </xf>
    <xf numFmtId="49" fontId="5" fillId="0" borderId="52" xfId="0" applyNumberFormat="1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 applyProtection="1">
      <alignment horizontal="center" vertical="center"/>
    </xf>
    <xf numFmtId="1" fontId="5" fillId="0" borderId="46" xfId="0" applyNumberFormat="1" applyFont="1" applyFill="1" applyBorder="1" applyAlignment="1" applyProtection="1">
      <alignment horizontal="center" vertical="center"/>
    </xf>
    <xf numFmtId="0" fontId="5" fillId="0" borderId="48" xfId="0" applyNumberFormat="1" applyFont="1" applyFill="1" applyBorder="1" applyAlignment="1" applyProtection="1">
      <alignment horizontal="center" vertical="center"/>
    </xf>
    <xf numFmtId="0" fontId="2" fillId="0" borderId="48" xfId="0" applyFont="1" applyBorder="1" applyAlignment="1">
      <alignment horizontal="center"/>
    </xf>
    <xf numFmtId="0" fontId="2" fillId="0" borderId="98" xfId="0" applyFont="1" applyBorder="1" applyAlignment="1">
      <alignment horizontal="center"/>
    </xf>
    <xf numFmtId="0" fontId="2" fillId="0" borderId="114" xfId="0" applyFont="1" applyBorder="1" applyAlignment="1">
      <alignment horizontal="center"/>
    </xf>
    <xf numFmtId="49" fontId="5" fillId="0" borderId="96" xfId="0" applyNumberFormat="1" applyFont="1" applyFill="1" applyBorder="1" applyAlignment="1" applyProtection="1">
      <alignment horizontal="center" vertical="center"/>
    </xf>
    <xf numFmtId="0" fontId="2" fillId="0" borderId="73" xfId="0" applyFont="1" applyBorder="1" applyAlignment="1">
      <alignment horizontal="center"/>
    </xf>
    <xf numFmtId="164" fontId="2" fillId="0" borderId="3" xfId="0" applyNumberFormat="1" applyFont="1" applyFill="1" applyBorder="1" applyAlignment="1" applyProtection="1">
      <alignment horizontal="center" vertical="center"/>
    </xf>
    <xf numFmtId="169" fontId="5" fillId="3" borderId="7" xfId="0" applyNumberFormat="1" applyFont="1" applyFill="1" applyBorder="1" applyAlignment="1" applyProtection="1">
      <alignment horizontal="center" vertical="center" wrapText="1"/>
    </xf>
    <xf numFmtId="164" fontId="5" fillId="0" borderId="39" xfId="3" applyNumberFormat="1" applyFont="1" applyFill="1" applyBorder="1" applyAlignment="1" applyProtection="1">
      <alignment horizontal="center" vertical="center"/>
    </xf>
    <xf numFmtId="164" fontId="5" fillId="0" borderId="77" xfId="3" applyNumberFormat="1" applyFont="1" applyFill="1" applyBorder="1" applyAlignment="1" applyProtection="1">
      <alignment horizontal="center" vertic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4" fontId="2" fillId="0" borderId="11" xfId="0" applyNumberFormat="1" applyFont="1" applyFill="1" applyBorder="1" applyAlignment="1" applyProtection="1">
      <alignment horizontal="center" vertical="center"/>
    </xf>
    <xf numFmtId="171" fontId="85" fillId="3" borderId="19" xfId="0" applyNumberFormat="1" applyFont="1" applyFill="1" applyBorder="1" applyAlignment="1" applyProtection="1">
      <alignment horizontal="center" vertical="center" textRotation="90" wrapText="1"/>
    </xf>
    <xf numFmtId="171" fontId="85" fillId="3" borderId="1" xfId="0" applyNumberFormat="1" applyFont="1" applyFill="1" applyBorder="1" applyAlignment="1" applyProtection="1">
      <alignment horizontal="center" vertical="center" textRotation="90" wrapText="1"/>
    </xf>
    <xf numFmtId="171" fontId="85" fillId="3" borderId="21" xfId="0" applyNumberFormat="1" applyFont="1" applyFill="1" applyBorder="1" applyAlignment="1" applyProtection="1">
      <alignment horizontal="center" vertical="center" textRotation="90" wrapText="1"/>
    </xf>
    <xf numFmtId="171" fontId="85" fillId="3" borderId="1" xfId="0" applyNumberFormat="1" applyFont="1" applyFill="1" applyBorder="1" applyAlignment="1" applyProtection="1">
      <alignment horizontal="center" vertical="center" wrapText="1"/>
    </xf>
    <xf numFmtId="0" fontId="85" fillId="3" borderId="23" xfId="0" applyNumberFormat="1" applyFont="1" applyFill="1" applyBorder="1" applyAlignment="1" applyProtection="1">
      <alignment horizontal="center" vertical="center" textRotation="90" wrapText="1"/>
    </xf>
    <xf numFmtId="0" fontId="85" fillId="3" borderId="24" xfId="0" applyNumberFormat="1" applyFont="1" applyFill="1" applyBorder="1" applyAlignment="1" applyProtection="1">
      <alignment horizontal="center" vertical="center" textRotation="90" wrapText="1"/>
    </xf>
    <xf numFmtId="171" fontId="85" fillId="3" borderId="23" xfId="0" applyNumberFormat="1" applyFont="1" applyFill="1" applyBorder="1" applyAlignment="1" applyProtection="1">
      <alignment horizontal="center" vertical="center" wrapText="1"/>
    </xf>
    <xf numFmtId="171" fontId="85" fillId="3" borderId="24" xfId="0" applyNumberFormat="1" applyFont="1" applyFill="1" applyBorder="1" applyAlignment="1" applyProtection="1">
      <alignment horizontal="center" vertical="center" wrapText="1"/>
    </xf>
    <xf numFmtId="171" fontId="85" fillId="3" borderId="27" xfId="0" applyNumberFormat="1" applyFont="1" applyFill="1" applyBorder="1" applyAlignment="1" applyProtection="1">
      <alignment horizontal="center" vertical="top" wrapText="1"/>
    </xf>
    <xf numFmtId="171" fontId="85" fillId="3" borderId="9" xfId="0" applyNumberFormat="1" applyFont="1" applyFill="1" applyBorder="1" applyAlignment="1" applyProtection="1">
      <alignment horizontal="center" vertical="top" wrapText="1"/>
    </xf>
    <xf numFmtId="171" fontId="85" fillId="3" borderId="26" xfId="0" applyNumberFormat="1" applyFont="1" applyFill="1" applyBorder="1" applyAlignment="1" applyProtection="1">
      <alignment horizontal="center" vertical="top" wrapText="1"/>
    </xf>
    <xf numFmtId="171" fontId="85" fillId="3" borderId="19" xfId="0" applyNumberFormat="1" applyFont="1" applyFill="1" applyBorder="1" applyAlignment="1" applyProtection="1">
      <alignment horizontal="center" vertical="top" wrapText="1"/>
    </xf>
    <xf numFmtId="171" fontId="85" fillId="3" borderId="1" xfId="0" applyNumberFormat="1" applyFont="1" applyFill="1" applyBorder="1" applyAlignment="1" applyProtection="1">
      <alignment horizontal="center" vertical="top" wrapText="1"/>
    </xf>
    <xf numFmtId="171" fontId="85" fillId="3" borderId="21" xfId="0" applyNumberFormat="1" applyFont="1" applyFill="1" applyBorder="1" applyAlignment="1" applyProtection="1">
      <alignment horizontal="center" vertical="top" wrapText="1"/>
    </xf>
    <xf numFmtId="0" fontId="85" fillId="3" borderId="115" xfId="0" applyNumberFormat="1" applyFont="1" applyFill="1" applyBorder="1" applyAlignment="1" applyProtection="1">
      <alignment horizontal="center" vertical="center" textRotation="90" wrapText="1"/>
    </xf>
    <xf numFmtId="0" fontId="85" fillId="3" borderId="87" xfId="0" applyNumberFormat="1" applyFont="1" applyFill="1" applyBorder="1" applyAlignment="1" applyProtection="1">
      <alignment horizontal="center" vertical="center" textRotation="90" wrapText="1"/>
    </xf>
    <xf numFmtId="171" fontId="85" fillId="3" borderId="27" xfId="0" applyNumberFormat="1" applyFont="1" applyFill="1" applyBorder="1" applyAlignment="1" applyProtection="1">
      <alignment horizontal="center" vertical="center" wrapText="1"/>
    </xf>
    <xf numFmtId="171" fontId="85" fillId="3" borderId="9" xfId="0" applyNumberFormat="1" applyFont="1" applyFill="1" applyBorder="1" applyAlignment="1" applyProtection="1">
      <alignment horizontal="center" vertical="center" wrapText="1"/>
    </xf>
    <xf numFmtId="171" fontId="85" fillId="3" borderId="26" xfId="0" applyNumberFormat="1" applyFont="1" applyFill="1" applyBorder="1" applyAlignment="1" applyProtection="1">
      <alignment horizontal="center" vertical="center" wrapText="1"/>
    </xf>
    <xf numFmtId="171" fontId="85" fillId="3" borderId="21" xfId="0" applyNumberFormat="1" applyFont="1" applyFill="1" applyBorder="1" applyAlignment="1" applyProtection="1">
      <alignment horizontal="center" vertical="center" wrapText="1"/>
    </xf>
    <xf numFmtId="0" fontId="2" fillId="0" borderId="104" xfId="0" applyFont="1" applyBorder="1" applyAlignment="1">
      <alignment horizontal="center" vertical="center"/>
    </xf>
    <xf numFmtId="0" fontId="2" fillId="3" borderId="104" xfId="0" applyFont="1" applyFill="1" applyBorder="1" applyAlignment="1">
      <alignment vertical="center" wrapText="1"/>
    </xf>
    <xf numFmtId="0" fontId="2" fillId="3" borderId="104" xfId="0" applyFont="1" applyFill="1" applyBorder="1" applyAlignment="1">
      <alignment horizontal="center" vertical="center" wrapText="1"/>
    </xf>
    <xf numFmtId="0" fontId="2" fillId="0" borderId="1" xfId="0" applyFont="1" applyBorder="1"/>
    <xf numFmtId="164" fontId="2" fillId="3" borderId="87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171" fontId="1" fillId="3" borderId="35" xfId="0" applyNumberFormat="1" applyFont="1" applyFill="1" applyBorder="1" applyAlignment="1" applyProtection="1">
      <alignment horizontal="center" vertical="center"/>
    </xf>
    <xf numFmtId="171" fontId="1" fillId="3" borderId="87" xfId="0" applyNumberFormat="1" applyFont="1" applyFill="1" applyBorder="1" applyAlignment="1" applyProtection="1">
      <alignment horizontal="center" vertical="center"/>
    </xf>
    <xf numFmtId="171" fontId="1" fillId="3" borderId="33" xfId="0" applyNumberFormat="1" applyFont="1" applyFill="1" applyBorder="1" applyAlignment="1" applyProtection="1">
      <alignment horizontal="center" vertical="center"/>
    </xf>
    <xf numFmtId="171" fontId="2" fillId="3" borderId="1" xfId="0" applyNumberFormat="1" applyFont="1" applyFill="1" applyBorder="1" applyAlignment="1" applyProtection="1">
      <alignment horizontal="center" vertical="center"/>
    </xf>
    <xf numFmtId="171" fontId="84" fillId="3" borderId="0" xfId="0" applyNumberFormat="1" applyFont="1" applyFill="1" applyBorder="1" applyAlignment="1" applyProtection="1">
      <alignment horizontal="center" vertical="center"/>
    </xf>
    <xf numFmtId="0" fontId="2" fillId="0" borderId="104" xfId="0" applyFont="1" applyBorder="1" applyAlignment="1">
      <alignment horizontal="center" vertical="center" wrapText="1"/>
    </xf>
    <xf numFmtId="0" fontId="0" fillId="0" borderId="114" xfId="0" applyBorder="1" applyAlignment="1">
      <alignment horizontal="center"/>
    </xf>
    <xf numFmtId="0" fontId="18" fillId="0" borderId="35" xfId="0" applyFont="1" applyFill="1" applyBorder="1" applyAlignment="1">
      <alignment horizontal="center"/>
    </xf>
    <xf numFmtId="0" fontId="18" fillId="0" borderId="87" xfId="0" applyFont="1" applyFill="1" applyBorder="1" applyAlignment="1">
      <alignment horizontal="center"/>
    </xf>
    <xf numFmtId="0" fontId="18" fillId="0" borderId="33" xfId="0" applyFont="1" applyFill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7" fillId="0" borderId="35" xfId="0" applyFont="1" applyFill="1" applyBorder="1" applyAlignment="1">
      <alignment horizontal="center" vertical="center" wrapText="1"/>
    </xf>
    <xf numFmtId="0" fontId="87" fillId="0" borderId="87" xfId="0" applyFont="1" applyFill="1" applyBorder="1" applyAlignment="1">
      <alignment horizontal="center" vertical="center" wrapText="1"/>
    </xf>
    <xf numFmtId="0" fontId="87" fillId="0" borderId="33" xfId="0" applyFont="1" applyFill="1" applyBorder="1" applyAlignment="1">
      <alignment horizontal="center" vertical="center" wrapText="1"/>
    </xf>
    <xf numFmtId="0" fontId="89" fillId="0" borderId="114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54" fillId="3" borderId="39" xfId="0" applyNumberFormat="1" applyFont="1" applyFill="1" applyBorder="1" applyAlignment="1" applyProtection="1">
      <alignment horizontal="center" vertical="center"/>
    </xf>
    <xf numFmtId="164" fontId="54" fillId="3" borderId="104" xfId="0" applyNumberFormat="1" applyFont="1" applyFill="1" applyBorder="1" applyAlignment="1" applyProtection="1">
      <alignment horizontal="center" vertical="center"/>
    </xf>
    <xf numFmtId="164" fontId="2" fillId="0" borderId="38" xfId="0" applyNumberFormat="1" applyFont="1" applyFill="1" applyBorder="1" applyAlignment="1" applyProtection="1">
      <alignment horizontal="center" vertical="center"/>
    </xf>
    <xf numFmtId="164" fontId="2" fillId="0" borderId="107" xfId="0" applyNumberFormat="1" applyFont="1" applyFill="1" applyBorder="1" applyAlignment="1" applyProtection="1">
      <alignment horizontal="center" vertical="center"/>
    </xf>
    <xf numFmtId="164" fontId="2" fillId="0" borderId="105" xfId="0" applyNumberFormat="1" applyFont="1" applyFill="1" applyBorder="1" applyAlignment="1" applyProtection="1">
      <alignment horizontal="center" vertical="center"/>
    </xf>
    <xf numFmtId="164" fontId="2" fillId="0" borderId="106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4" fontId="4" fillId="0" borderId="5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/>
    </xf>
    <xf numFmtId="164" fontId="4" fillId="0" borderId="7" xfId="0" applyNumberFormat="1" applyFont="1" applyFill="1" applyBorder="1" applyAlignment="1" applyProtection="1">
      <alignment horizontal="center" vertical="center"/>
    </xf>
    <xf numFmtId="0" fontId="17" fillId="3" borderId="114" xfId="0" applyNumberFormat="1" applyFont="1" applyFill="1" applyBorder="1" applyAlignment="1" applyProtection="1">
      <alignment horizontal="center" vertical="center"/>
    </xf>
    <xf numFmtId="0" fontId="17" fillId="3" borderId="46" xfId="0" applyNumberFormat="1" applyFont="1" applyFill="1" applyBorder="1" applyAlignment="1" applyProtection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0" fontId="18" fillId="0" borderId="0" xfId="0" applyFont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Font="1" applyFill="1" applyBorder="1" applyAlignment="1">
      <alignment horizontal="right" vertical="center"/>
    </xf>
    <xf numFmtId="0" fontId="66" fillId="3" borderId="97" xfId="0" applyNumberFormat="1" applyFont="1" applyFill="1" applyBorder="1" applyAlignment="1" applyProtection="1">
      <alignment horizontal="right" vertical="center"/>
    </xf>
    <xf numFmtId="0" fontId="66" fillId="3" borderId="90" xfId="0" applyNumberFormat="1" applyFont="1" applyFill="1" applyBorder="1" applyAlignment="1" applyProtection="1">
      <alignment horizontal="right" vertical="center"/>
    </xf>
    <xf numFmtId="0" fontId="66" fillId="3" borderId="86" xfId="0" applyNumberFormat="1" applyFont="1" applyFill="1" applyBorder="1" applyAlignment="1" applyProtection="1">
      <alignment horizontal="right" vertical="center"/>
    </xf>
    <xf numFmtId="164" fontId="67" fillId="3" borderId="35" xfId="0" applyNumberFormat="1" applyFont="1" applyFill="1" applyBorder="1" applyAlignment="1" applyProtection="1">
      <alignment horizontal="center" vertical="center"/>
    </xf>
    <xf numFmtId="164" fontId="67" fillId="3" borderId="92" xfId="0" applyNumberFormat="1" applyFont="1" applyFill="1" applyBorder="1" applyAlignment="1" applyProtection="1">
      <alignment horizontal="center" vertical="center"/>
    </xf>
    <xf numFmtId="0" fontId="66" fillId="3" borderId="63" xfId="0" applyNumberFormat="1" applyFont="1" applyFill="1" applyBorder="1" applyAlignment="1" applyProtection="1">
      <alignment horizontal="right" vertical="center"/>
    </xf>
    <xf numFmtId="0" fontId="66" fillId="3" borderId="10" xfId="0" applyNumberFormat="1" applyFont="1" applyFill="1" applyBorder="1" applyAlignment="1" applyProtection="1">
      <alignment horizontal="right" vertical="center"/>
    </xf>
    <xf numFmtId="0" fontId="66" fillId="3" borderId="64" xfId="0" applyNumberFormat="1" applyFont="1" applyFill="1" applyBorder="1" applyAlignment="1" applyProtection="1">
      <alignment horizontal="right" vertical="center"/>
    </xf>
    <xf numFmtId="0" fontId="66" fillId="3" borderId="97" xfId="0" applyFont="1" applyFill="1" applyBorder="1" applyAlignment="1" applyProtection="1">
      <alignment horizontal="right" vertical="center"/>
    </xf>
    <xf numFmtId="0" fontId="66" fillId="3" borderId="90" xfId="0" applyFont="1" applyFill="1" applyBorder="1" applyAlignment="1" applyProtection="1">
      <alignment horizontal="right" vertical="center"/>
    </xf>
    <xf numFmtId="0" fontId="66" fillId="3" borderId="86" xfId="0" applyFont="1" applyFill="1" applyBorder="1" applyAlignment="1" applyProtection="1">
      <alignment horizontal="right" vertical="center"/>
    </xf>
    <xf numFmtId="164" fontId="66" fillId="3" borderId="35" xfId="0" applyNumberFormat="1" applyFont="1" applyFill="1" applyBorder="1" applyAlignment="1" applyProtection="1">
      <alignment horizontal="center" vertical="center"/>
    </xf>
    <xf numFmtId="164" fontId="66" fillId="3" borderId="92" xfId="0" applyNumberFormat="1" applyFont="1" applyFill="1" applyBorder="1" applyAlignment="1" applyProtection="1">
      <alignment horizontal="center" vertical="center"/>
    </xf>
    <xf numFmtId="164" fontId="2" fillId="4" borderId="105" xfId="0" applyNumberFormat="1" applyFont="1" applyFill="1" applyBorder="1" applyAlignment="1" applyProtection="1">
      <alignment horizontal="center" vertical="center"/>
    </xf>
    <xf numFmtId="164" fontId="2" fillId="4" borderId="106" xfId="0" applyNumberFormat="1" applyFont="1" applyFill="1" applyBorder="1" applyAlignment="1" applyProtection="1">
      <alignment horizontal="center" vertical="center"/>
    </xf>
    <xf numFmtId="164" fontId="2" fillId="4" borderId="99" xfId="0" applyNumberFormat="1" applyFont="1" applyFill="1" applyBorder="1" applyAlignment="1" applyProtection="1">
      <alignment horizontal="center" vertical="center"/>
    </xf>
    <xf numFmtId="0" fontId="57" fillId="3" borderId="38" xfId="0" applyNumberFormat="1" applyFont="1" applyFill="1" applyBorder="1" applyAlignment="1" applyProtection="1">
      <alignment horizontal="center" vertical="center"/>
    </xf>
    <xf numFmtId="0" fontId="57" fillId="3" borderId="107" xfId="0" applyNumberFormat="1" applyFont="1" applyFill="1" applyBorder="1" applyAlignment="1" applyProtection="1">
      <alignment horizontal="center" vertical="center"/>
    </xf>
    <xf numFmtId="0" fontId="57" fillId="3" borderId="108" xfId="0" applyNumberFormat="1" applyFont="1" applyFill="1" applyBorder="1" applyAlignment="1" applyProtection="1">
      <alignment horizontal="center" vertical="center"/>
    </xf>
    <xf numFmtId="0" fontId="64" fillId="3" borderId="39" xfId="0" applyFont="1" applyFill="1" applyBorder="1" applyAlignment="1">
      <alignment horizontal="right" vertical="center"/>
    </xf>
    <xf numFmtId="0" fontId="64" fillId="3" borderId="104" xfId="0" applyFont="1" applyFill="1" applyBorder="1" applyAlignment="1">
      <alignment horizontal="right" vertical="center"/>
    </xf>
    <xf numFmtId="0" fontId="64" fillId="3" borderId="77" xfId="0" applyFont="1" applyFill="1" applyBorder="1" applyAlignment="1">
      <alignment horizontal="right" vertical="center"/>
    </xf>
    <xf numFmtId="0" fontId="66" fillId="3" borderId="28" xfId="0" applyFont="1" applyFill="1" applyBorder="1" applyAlignment="1" applyProtection="1">
      <alignment horizontal="right" vertical="center"/>
    </xf>
    <xf numFmtId="0" fontId="66" fillId="3" borderId="0" xfId="0" applyFont="1" applyFill="1" applyBorder="1" applyAlignment="1" applyProtection="1">
      <alignment horizontal="right" vertical="center"/>
    </xf>
    <xf numFmtId="0" fontId="66" fillId="3" borderId="102" xfId="0" applyFont="1" applyFill="1" applyBorder="1" applyAlignment="1" applyProtection="1">
      <alignment horizontal="right" vertical="center"/>
    </xf>
    <xf numFmtId="164" fontId="66" fillId="3" borderId="34" xfId="0" applyNumberFormat="1" applyFont="1" applyFill="1" applyBorder="1" applyAlignment="1" applyProtection="1">
      <alignment horizontal="center" vertical="center"/>
    </xf>
    <xf numFmtId="164" fontId="66" fillId="3" borderId="100" xfId="0" applyNumberFormat="1" applyFont="1" applyFill="1" applyBorder="1" applyAlignment="1" applyProtection="1">
      <alignment horizontal="center" vertical="center"/>
    </xf>
    <xf numFmtId="0" fontId="2" fillId="3" borderId="59" xfId="0" applyNumberFormat="1" applyFont="1" applyFill="1" applyBorder="1" applyAlignment="1" applyProtection="1">
      <alignment horizontal="right" vertical="center"/>
    </xf>
    <xf numFmtId="0" fontId="2" fillId="3" borderId="116" xfId="0" applyNumberFormat="1" applyFont="1" applyFill="1" applyBorder="1" applyAlignment="1" applyProtection="1">
      <alignment horizontal="right" vertical="center"/>
    </xf>
    <xf numFmtId="0" fontId="2" fillId="3" borderId="101" xfId="0" applyNumberFormat="1" applyFont="1" applyFill="1" applyBorder="1" applyAlignment="1" applyProtection="1">
      <alignment horizontal="right" vertical="center"/>
    </xf>
    <xf numFmtId="164" fontId="2" fillId="3" borderId="96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right" vertical="center"/>
    </xf>
    <xf numFmtId="0" fontId="2" fillId="3" borderId="41" xfId="0" applyNumberFormat="1" applyFont="1" applyFill="1" applyBorder="1" applyAlignment="1" applyProtection="1">
      <alignment horizontal="right" vertical="center"/>
    </xf>
    <xf numFmtId="0" fontId="2" fillId="3" borderId="42" xfId="0" applyNumberFormat="1" applyFont="1" applyFill="1" applyBorder="1" applyAlignment="1" applyProtection="1">
      <alignment horizontal="right" vertical="center"/>
    </xf>
    <xf numFmtId="0" fontId="2" fillId="3" borderId="86" xfId="0" applyFont="1" applyFill="1" applyBorder="1" applyAlignment="1" applyProtection="1">
      <alignment horizontal="right" vertical="center"/>
    </xf>
    <xf numFmtId="0" fontId="57" fillId="3" borderId="109" xfId="0" applyNumberFormat="1" applyFont="1" applyFill="1" applyBorder="1" applyAlignment="1" applyProtection="1">
      <alignment horizontal="right" vertical="center" wrapText="1"/>
    </xf>
    <xf numFmtId="0" fontId="0" fillId="3" borderId="90" xfId="0" applyFill="1" applyBorder="1" applyAlignment="1">
      <alignment vertical="center" wrapText="1"/>
    </xf>
    <xf numFmtId="0" fontId="0" fillId="3" borderId="73" xfId="0" applyFill="1" applyBorder="1" applyAlignment="1">
      <alignment vertical="center" wrapText="1"/>
    </xf>
    <xf numFmtId="0" fontId="5" fillId="3" borderId="39" xfId="0" applyFont="1" applyFill="1" applyBorder="1" applyAlignment="1">
      <alignment horizontal="right" vertical="center"/>
    </xf>
    <xf numFmtId="0" fontId="5" fillId="3" borderId="104" xfId="0" applyFont="1" applyFill="1" applyBorder="1" applyAlignment="1">
      <alignment horizontal="right" vertical="center"/>
    </xf>
    <xf numFmtId="0" fontId="5" fillId="3" borderId="77" xfId="0" applyFont="1" applyFill="1" applyBorder="1" applyAlignment="1">
      <alignment horizontal="right" vertical="center"/>
    </xf>
    <xf numFmtId="49" fontId="5" fillId="4" borderId="15" xfId="0" applyNumberFormat="1" applyFont="1" applyFill="1" applyBorder="1" applyAlignment="1" applyProtection="1">
      <alignment horizontal="center" vertical="center"/>
      <protection hidden="1"/>
    </xf>
    <xf numFmtId="49" fontId="5" fillId="4" borderId="77" xfId="0" applyNumberFormat="1" applyFont="1" applyFill="1" applyBorder="1" applyAlignment="1" applyProtection="1">
      <alignment horizontal="center" vertical="center"/>
      <protection hidden="1"/>
    </xf>
    <xf numFmtId="0" fontId="2" fillId="3" borderId="91" xfId="0" applyFont="1" applyFill="1" applyBorder="1" applyAlignment="1" applyProtection="1">
      <alignment horizontal="right" vertical="center"/>
    </xf>
    <xf numFmtId="0" fontId="2" fillId="3" borderId="115" xfId="0" applyFont="1" applyFill="1" applyBorder="1" applyAlignment="1" applyProtection="1">
      <alignment horizontal="right" vertical="center"/>
    </xf>
    <xf numFmtId="0" fontId="2" fillId="3" borderId="100" xfId="0" applyFont="1" applyFill="1" applyBorder="1" applyAlignment="1" applyProtection="1">
      <alignment horizontal="right" vertical="center"/>
    </xf>
    <xf numFmtId="164" fontId="2" fillId="3" borderId="34" xfId="0" applyNumberFormat="1" applyFont="1" applyFill="1" applyBorder="1" applyAlignment="1" applyProtection="1">
      <alignment horizontal="center" vertical="center"/>
    </xf>
    <xf numFmtId="164" fontId="2" fillId="3" borderId="100" xfId="0" applyNumberFormat="1" applyFont="1" applyFill="1" applyBorder="1" applyAlignment="1" applyProtection="1">
      <alignment horizontal="center" vertical="center"/>
    </xf>
    <xf numFmtId="0" fontId="2" fillId="3" borderId="87" xfId="0" applyNumberFormat="1" applyFont="1" applyFill="1" applyBorder="1" applyAlignment="1" applyProtection="1">
      <alignment horizontal="right" vertical="center"/>
    </xf>
    <xf numFmtId="0" fontId="2" fillId="3" borderId="33" xfId="0" applyNumberFormat="1" applyFont="1" applyFill="1" applyBorder="1" applyAlignment="1" applyProtection="1">
      <alignment horizontal="right" vertical="center"/>
    </xf>
    <xf numFmtId="0" fontId="2" fillId="3" borderId="33" xfId="0" applyFont="1" applyFill="1" applyBorder="1" applyAlignment="1" applyProtection="1">
      <alignment horizontal="right" vertical="center"/>
    </xf>
    <xf numFmtId="0" fontId="5" fillId="3" borderId="15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right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0" fontId="2" fillId="3" borderId="46" xfId="0" applyFont="1" applyFill="1" applyBorder="1" applyAlignment="1" applyProtection="1">
      <alignment horizontal="right" vertical="center"/>
    </xf>
    <xf numFmtId="164" fontId="2" fillId="3" borderId="32" xfId="0" applyNumberFormat="1" applyFont="1" applyFill="1" applyBorder="1" applyAlignment="1" applyProtection="1">
      <alignment horizontal="center" vertical="center"/>
    </xf>
    <xf numFmtId="164" fontId="5" fillId="4" borderId="15" xfId="0" applyNumberFormat="1" applyFont="1" applyFill="1" applyBorder="1" applyAlignment="1" applyProtection="1">
      <alignment horizontal="center" vertical="center"/>
    </xf>
    <xf numFmtId="164" fontId="5" fillId="4" borderId="14" xfId="0" applyNumberFormat="1" applyFont="1" applyFill="1" applyBorder="1" applyAlignment="1" applyProtection="1">
      <alignment horizontal="center" vertical="center"/>
    </xf>
    <xf numFmtId="0" fontId="5" fillId="4" borderId="15" xfId="0" applyNumberFormat="1" applyFont="1" applyFill="1" applyBorder="1" applyAlignment="1" applyProtection="1">
      <alignment horizontal="center" vertical="center"/>
    </xf>
    <xf numFmtId="0" fontId="5" fillId="4" borderId="14" xfId="0" applyNumberFormat="1" applyFont="1" applyFill="1" applyBorder="1" applyAlignment="1" applyProtection="1">
      <alignment horizontal="center" vertical="center"/>
    </xf>
    <xf numFmtId="0" fontId="5" fillId="4" borderId="117" xfId="0" applyNumberFormat="1" applyFont="1" applyFill="1" applyBorder="1" applyAlignment="1" applyProtection="1">
      <alignment horizontal="center" vertical="center"/>
    </xf>
    <xf numFmtId="0" fontId="5" fillId="4" borderId="18" xfId="0" applyNumberFormat="1" applyFont="1" applyFill="1" applyBorder="1" applyAlignment="1" applyProtection="1">
      <alignment horizontal="center" vertical="center"/>
    </xf>
    <xf numFmtId="164" fontId="2" fillId="3" borderId="18" xfId="0" applyNumberFormat="1" applyFont="1" applyFill="1" applyBorder="1" applyAlignment="1" applyProtection="1">
      <alignment horizontal="center" vertical="center"/>
    </xf>
    <xf numFmtId="0" fontId="5" fillId="4" borderId="39" xfId="0" applyNumberFormat="1" applyFont="1" applyFill="1" applyBorder="1" applyAlignment="1" applyProtection="1">
      <alignment horizontal="right" vertical="center"/>
    </xf>
    <xf numFmtId="0" fontId="5" fillId="4" borderId="77" xfId="0" applyNumberFormat="1" applyFont="1" applyFill="1" applyBorder="1" applyAlignment="1" applyProtection="1">
      <alignment horizontal="right" vertical="center"/>
    </xf>
    <xf numFmtId="0" fontId="12" fillId="4" borderId="15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49" fontId="5" fillId="4" borderId="39" xfId="0" applyNumberFormat="1" applyFont="1" applyFill="1" applyBorder="1" applyAlignment="1" applyProtection="1">
      <alignment horizontal="center" vertical="center"/>
    </xf>
    <xf numFmtId="49" fontId="5" fillId="4" borderId="104" xfId="0" applyNumberFormat="1" applyFont="1" applyFill="1" applyBorder="1" applyAlignment="1" applyProtection="1">
      <alignment horizontal="center" vertical="center"/>
    </xf>
    <xf numFmtId="49" fontId="5" fillId="4" borderId="106" xfId="0" applyNumberFormat="1" applyFont="1" applyFill="1" applyBorder="1" applyAlignment="1" applyProtection="1">
      <alignment horizontal="center" vertical="center"/>
    </xf>
    <xf numFmtId="49" fontId="5" fillId="4" borderId="77" xfId="0" applyNumberFormat="1" applyFont="1" applyFill="1" applyBorder="1" applyAlignment="1" applyProtection="1">
      <alignment horizontal="center" vertical="center"/>
    </xf>
    <xf numFmtId="0" fontId="5" fillId="4" borderId="110" xfId="0" applyNumberFormat="1" applyFont="1" applyFill="1" applyBorder="1" applyAlignment="1" applyProtection="1">
      <alignment horizontal="center" vertical="center"/>
    </xf>
    <xf numFmtId="0" fontId="5" fillId="4" borderId="107" xfId="0" applyNumberFormat="1" applyFont="1" applyFill="1" applyBorder="1" applyAlignment="1" applyProtection="1">
      <alignment horizontal="center" vertical="center"/>
    </xf>
    <xf numFmtId="0" fontId="5" fillId="4" borderId="108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 applyProtection="1">
      <alignment horizontal="center" vertical="center"/>
    </xf>
    <xf numFmtId="0" fontId="5" fillId="4" borderId="33" xfId="0" applyNumberFormat="1" applyFont="1" applyFill="1" applyBorder="1" applyAlignment="1" applyProtection="1">
      <alignment horizontal="center" vertical="center"/>
    </xf>
    <xf numFmtId="0" fontId="12" fillId="4" borderId="96" xfId="0" applyNumberFormat="1" applyFont="1" applyFill="1" applyBorder="1" applyAlignment="1" applyProtection="1">
      <alignment horizontal="center" vertical="center"/>
    </xf>
    <xf numFmtId="0" fontId="12" fillId="4" borderId="65" xfId="0" applyNumberFormat="1" applyFont="1" applyFill="1" applyBorder="1" applyAlignment="1" applyProtection="1">
      <alignment horizontal="center" vertical="center"/>
    </xf>
    <xf numFmtId="0" fontId="5" fillId="4" borderId="96" xfId="0" applyNumberFormat="1" applyFont="1" applyFill="1" applyBorder="1" applyAlignment="1" applyProtection="1">
      <alignment horizontal="center" vertical="center"/>
    </xf>
    <xf numFmtId="0" fontId="5" fillId="4" borderId="65" xfId="0" applyNumberFormat="1" applyFont="1" applyFill="1" applyBorder="1" applyAlignment="1" applyProtection="1">
      <alignment horizontal="center" vertical="center"/>
    </xf>
    <xf numFmtId="0" fontId="5" fillId="4" borderId="39" xfId="0" applyFont="1" applyFill="1" applyBorder="1" applyAlignment="1">
      <alignment horizontal="right" vertical="top" wrapText="1"/>
    </xf>
    <xf numFmtId="0" fontId="5" fillId="4" borderId="77" xfId="0" applyFont="1" applyFill="1" applyBorder="1" applyAlignment="1">
      <alignment horizontal="right" vertical="top" wrapText="1"/>
    </xf>
    <xf numFmtId="0" fontId="10" fillId="4" borderId="15" xfId="0" applyFont="1" applyFill="1" applyBorder="1" applyAlignment="1" applyProtection="1">
      <alignment horizontal="center" vertical="center" wrapText="1"/>
      <protection hidden="1"/>
    </xf>
    <xf numFmtId="0" fontId="10" fillId="4" borderId="77" xfId="0" applyFont="1" applyFill="1" applyBorder="1" applyAlignment="1" applyProtection="1">
      <alignment horizontal="center" vertical="center" wrapText="1"/>
      <protection hidden="1"/>
    </xf>
    <xf numFmtId="167" fontId="5" fillId="4" borderId="15" xfId="0" applyNumberFormat="1" applyFont="1" applyFill="1" applyBorder="1" applyAlignment="1" applyProtection="1">
      <alignment horizontal="center" vertical="center"/>
      <protection hidden="1"/>
    </xf>
    <xf numFmtId="167" fontId="5" fillId="4" borderId="77" xfId="0" applyNumberFormat="1" applyFont="1" applyFill="1" applyBorder="1" applyAlignment="1" applyProtection="1">
      <alignment horizontal="center" vertical="center"/>
      <protection hidden="1"/>
    </xf>
    <xf numFmtId="0" fontId="5" fillId="4" borderId="16" xfId="0" applyFont="1" applyFill="1" applyBorder="1" applyAlignment="1" applyProtection="1">
      <alignment horizontal="right" vertical="center" wrapText="1"/>
      <protection hidden="1"/>
    </xf>
    <xf numFmtId="0" fontId="5" fillId="4" borderId="11" xfId="0" applyFont="1" applyFill="1" applyBorder="1" applyAlignment="1" applyProtection="1">
      <alignment horizontal="right" vertical="center" wrapText="1"/>
      <protection hidden="1"/>
    </xf>
    <xf numFmtId="0" fontId="0" fillId="4" borderId="15" xfId="0" applyFill="1" applyBorder="1" applyAlignment="1">
      <alignment horizontal="center" vertical="center" wrapText="1"/>
    </xf>
    <xf numFmtId="0" fontId="0" fillId="4" borderId="77" xfId="0" applyFill="1" applyBorder="1" applyAlignment="1">
      <alignment horizontal="center" vertical="center" wrapText="1"/>
    </xf>
    <xf numFmtId="49" fontId="5" fillId="3" borderId="39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49" fontId="39" fillId="3" borderId="38" xfId="0" applyNumberFormat="1" applyFont="1" applyFill="1" applyBorder="1" applyAlignment="1" applyProtection="1">
      <alignment horizontal="center" vertical="center" wrapText="1"/>
    </xf>
    <xf numFmtId="49" fontId="59" fillId="3" borderId="107" xfId="0" applyNumberFormat="1" applyFont="1" applyFill="1" applyBorder="1" applyAlignment="1" applyProtection="1">
      <alignment horizontal="center" vertical="center" wrapText="1"/>
    </xf>
    <xf numFmtId="49" fontId="59" fillId="3" borderId="0" xfId="0" applyNumberFormat="1" applyFont="1" applyFill="1" applyBorder="1" applyAlignment="1" applyProtection="1">
      <alignment horizontal="center" vertical="center" wrapText="1"/>
    </xf>
    <xf numFmtId="49" fontId="59" fillId="3" borderId="108" xfId="0" applyNumberFormat="1" applyFont="1" applyFill="1" applyBorder="1" applyAlignment="1" applyProtection="1">
      <alignment horizontal="center" vertical="center" wrapText="1"/>
    </xf>
    <xf numFmtId="49" fontId="59" fillId="4" borderId="35" xfId="0" applyNumberFormat="1" applyFont="1" applyFill="1" applyBorder="1" applyAlignment="1" applyProtection="1">
      <alignment horizontal="center" vertical="center" wrapText="1"/>
    </xf>
    <xf numFmtId="49" fontId="59" fillId="4" borderId="33" xfId="0" applyNumberFormat="1" applyFont="1" applyFill="1" applyBorder="1" applyAlignment="1" applyProtection="1">
      <alignment horizontal="center" vertical="center" wrapText="1"/>
    </xf>
    <xf numFmtId="0" fontId="0" fillId="4" borderId="96" xfId="0" applyFill="1" applyBorder="1" applyAlignment="1">
      <alignment horizontal="center" vertical="center" wrapText="1"/>
    </xf>
    <xf numFmtId="0" fontId="0" fillId="4" borderId="101" xfId="0" applyFill="1" applyBorder="1" applyAlignment="1">
      <alignment horizontal="center" vertical="center" wrapText="1"/>
    </xf>
    <xf numFmtId="164" fontId="2" fillId="3" borderId="14" xfId="0" applyNumberFormat="1" applyFont="1" applyFill="1" applyBorder="1" applyAlignment="1" applyProtection="1">
      <alignment horizontal="center" vertical="center"/>
    </xf>
    <xf numFmtId="164" fontId="5" fillId="3" borderId="117" xfId="0" applyNumberFormat="1" applyFont="1" applyFill="1" applyBorder="1" applyAlignment="1" applyProtection="1">
      <alignment horizontal="center" vertical="center"/>
    </xf>
    <xf numFmtId="164" fontId="5" fillId="3" borderId="18" xfId="0" applyNumberFormat="1" applyFont="1" applyFill="1" applyBorder="1" applyAlignment="1" applyProtection="1">
      <alignment horizontal="center" vertical="center"/>
    </xf>
    <xf numFmtId="0" fontId="5" fillId="3" borderId="38" xfId="0" applyNumberFormat="1" applyFont="1" applyFill="1" applyBorder="1" applyAlignment="1" applyProtection="1">
      <alignment horizontal="right" vertical="center"/>
    </xf>
    <xf numFmtId="0" fontId="5" fillId="3" borderId="36" xfId="0" applyNumberFormat="1" applyFont="1" applyFill="1" applyBorder="1" applyAlignment="1" applyProtection="1">
      <alignment horizontal="right" vertical="center"/>
    </xf>
    <xf numFmtId="0" fontId="12" fillId="3" borderId="110" xfId="0" applyNumberFormat="1" applyFont="1" applyFill="1" applyBorder="1" applyAlignment="1" applyProtection="1">
      <alignment horizontal="center" vertical="center"/>
    </xf>
    <xf numFmtId="0" fontId="12" fillId="3" borderId="36" xfId="0" applyNumberFormat="1" applyFont="1" applyFill="1" applyBorder="1" applyAlignment="1" applyProtection="1">
      <alignment horizontal="center" vertical="center"/>
    </xf>
    <xf numFmtId="0" fontId="5" fillId="3" borderId="110" xfId="0" applyNumberFormat="1" applyFont="1" applyFill="1" applyBorder="1" applyAlignment="1" applyProtection="1">
      <alignment horizontal="center" vertical="center"/>
    </xf>
    <xf numFmtId="0" fontId="5" fillId="3" borderId="107" xfId="0" applyNumberFormat="1" applyFont="1" applyFill="1" applyBorder="1" applyAlignment="1" applyProtection="1">
      <alignment horizontal="center" vertical="center"/>
    </xf>
    <xf numFmtId="0" fontId="5" fillId="3" borderId="108" xfId="0" applyNumberFormat="1" applyFont="1" applyFill="1" applyBorder="1" applyAlignment="1" applyProtection="1">
      <alignment horizontal="center" vertical="center"/>
    </xf>
    <xf numFmtId="49" fontId="2" fillId="3" borderId="13" xfId="0" applyNumberFormat="1" applyFont="1" applyFill="1" applyBorder="1" applyAlignment="1">
      <alignment horizontal="right" vertical="center" wrapText="1"/>
    </xf>
    <xf numFmtId="49" fontId="5" fillId="3" borderId="13" xfId="0" applyNumberFormat="1" applyFont="1" applyFill="1" applyBorder="1" applyAlignment="1">
      <alignment horizontal="right" vertical="center" wrapText="1"/>
    </xf>
    <xf numFmtId="49" fontId="5" fillId="3" borderId="39" xfId="0" applyNumberFormat="1" applyFont="1" applyFill="1" applyBorder="1" applyAlignment="1">
      <alignment horizontal="righ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vertical="center"/>
    </xf>
    <xf numFmtId="0" fontId="0" fillId="3" borderId="77" xfId="0" applyFont="1" applyFill="1" applyBorder="1" applyAlignment="1">
      <alignment vertical="center"/>
    </xf>
    <xf numFmtId="0" fontId="5" fillId="3" borderId="13" xfId="0" applyFont="1" applyFill="1" applyBorder="1" applyAlignment="1">
      <alignment horizontal="right" vertical="center" wrapText="1"/>
    </xf>
    <xf numFmtId="49" fontId="5" fillId="3" borderId="96" xfId="0" applyNumberFormat="1" applyFont="1" applyFill="1" applyBorder="1" applyAlignment="1" applyProtection="1">
      <alignment horizontal="center" vertical="center"/>
    </xf>
    <xf numFmtId="49" fontId="5" fillId="3" borderId="101" xfId="0" applyNumberFormat="1" applyFont="1" applyFill="1" applyBorder="1" applyAlignment="1" applyProtection="1">
      <alignment horizontal="center" vertical="center"/>
    </xf>
    <xf numFmtId="49" fontId="10" fillId="3" borderId="13" xfId="0" applyNumberFormat="1" applyFont="1" applyFill="1" applyBorder="1" applyAlignment="1">
      <alignment horizontal="right" vertical="center" wrapText="1"/>
    </xf>
    <xf numFmtId="49" fontId="5" fillId="3" borderId="92" xfId="0" applyNumberFormat="1" applyFont="1" applyFill="1" applyBorder="1" applyAlignment="1" applyProtection="1">
      <alignment horizontal="center" vertical="center"/>
    </xf>
    <xf numFmtId="49" fontId="5" fillId="3" borderId="96" xfId="0" applyNumberFormat="1" applyFont="1" applyFill="1" applyBorder="1" applyAlignment="1">
      <alignment horizontal="center" vertical="center"/>
    </xf>
    <xf numFmtId="49" fontId="5" fillId="3" borderId="101" xfId="0" applyNumberFormat="1" applyFont="1" applyFill="1" applyBorder="1" applyAlignment="1">
      <alignment horizontal="center" vertical="center"/>
    </xf>
    <xf numFmtId="49" fontId="5" fillId="3" borderId="39" xfId="0" applyNumberFormat="1" applyFont="1" applyFill="1" applyBorder="1" applyAlignment="1">
      <alignment horizontal="center" vertical="center" wrapText="1"/>
    </xf>
    <xf numFmtId="0" fontId="18" fillId="3" borderId="104" xfId="0" applyFont="1" applyFill="1" applyBorder="1" applyAlignment="1">
      <alignment horizontal="center" vertical="center"/>
    </xf>
    <xf numFmtId="0" fontId="18" fillId="3" borderId="106" xfId="0" applyFont="1" applyFill="1" applyBorder="1" applyAlignment="1">
      <alignment horizontal="center" vertical="center"/>
    </xf>
    <xf numFmtId="0" fontId="0" fillId="3" borderId="106" xfId="0" applyFill="1" applyBorder="1" applyAlignment="1">
      <alignment horizontal="center" vertical="center"/>
    </xf>
    <xf numFmtId="0" fontId="0" fillId="3" borderId="99" xfId="0" applyFill="1" applyBorder="1" applyAlignment="1">
      <alignment horizontal="center" vertical="center"/>
    </xf>
    <xf numFmtId="49" fontId="5" fillId="3" borderId="34" xfId="0" applyNumberFormat="1" applyFont="1" applyFill="1" applyBorder="1" applyAlignment="1">
      <alignment horizontal="center" vertical="center"/>
    </xf>
    <xf numFmtId="49" fontId="5" fillId="3" borderId="100" xfId="0" applyNumberFormat="1" applyFont="1" applyFill="1" applyBorder="1" applyAlignment="1">
      <alignment horizontal="center" vertical="center"/>
    </xf>
    <xf numFmtId="49" fontId="5" fillId="3" borderId="34" xfId="0" applyNumberFormat="1" applyFont="1" applyFill="1" applyBorder="1" applyAlignment="1" applyProtection="1">
      <alignment horizontal="center" vertical="center"/>
    </xf>
    <xf numFmtId="49" fontId="5" fillId="3" borderId="100" xfId="0" applyNumberFormat="1" applyFont="1" applyFill="1" applyBorder="1" applyAlignment="1" applyProtection="1">
      <alignment horizontal="center" vertical="center"/>
    </xf>
    <xf numFmtId="0" fontId="0" fillId="3" borderId="104" xfId="0" applyFill="1" applyBorder="1" applyAlignment="1">
      <alignment horizontal="center" vertical="center"/>
    </xf>
    <xf numFmtId="0" fontId="0" fillId="3" borderId="77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 wrapText="1"/>
    </xf>
    <xf numFmtId="0" fontId="0" fillId="3" borderId="92" xfId="0" applyFill="1" applyBorder="1" applyAlignment="1">
      <alignment horizontal="center" vertical="center" wrapText="1"/>
    </xf>
    <xf numFmtId="0" fontId="5" fillId="3" borderId="39" xfId="0" applyFont="1" applyFill="1" applyBorder="1" applyAlignment="1" applyProtection="1">
      <alignment horizontal="center" vertical="center" wrapText="1"/>
      <protection hidden="1"/>
    </xf>
    <xf numFmtId="0" fontId="5" fillId="3" borderId="104" xfId="0" applyFont="1" applyFill="1" applyBorder="1" applyAlignment="1" applyProtection="1">
      <alignment horizontal="center" vertical="center" wrapText="1"/>
      <protection hidden="1"/>
    </xf>
    <xf numFmtId="0" fontId="5" fillId="3" borderId="106" xfId="0" applyFont="1" applyFill="1" applyBorder="1" applyAlignment="1" applyProtection="1">
      <alignment horizontal="center" vertical="center" wrapText="1"/>
      <protection hidden="1"/>
    </xf>
    <xf numFmtId="0" fontId="5" fillId="3" borderId="77" xfId="0" applyFont="1" applyFill="1" applyBorder="1" applyAlignment="1" applyProtection="1">
      <alignment horizontal="center" vertical="center" wrapText="1"/>
      <protection hidden="1"/>
    </xf>
    <xf numFmtId="0" fontId="0" fillId="3" borderId="104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0" fontId="41" fillId="0" borderId="16" xfId="0" applyFont="1" applyFill="1" applyBorder="1" applyAlignment="1" applyProtection="1">
      <alignment horizontal="right" vertical="center" wrapText="1"/>
      <protection hidden="1"/>
    </xf>
    <xf numFmtId="0" fontId="41" fillId="0" borderId="2" xfId="0" applyFont="1" applyFill="1" applyBorder="1" applyAlignment="1" applyProtection="1">
      <alignment horizontal="right" vertical="center" wrapText="1"/>
      <protection hidden="1"/>
    </xf>
    <xf numFmtId="0" fontId="0" fillId="3" borderId="15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77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 applyProtection="1">
      <alignment horizontal="right" vertical="center" wrapText="1"/>
      <protection hidden="1"/>
    </xf>
    <xf numFmtId="0" fontId="5" fillId="0" borderId="2" xfId="0" applyFont="1" applyFill="1" applyBorder="1" applyAlignment="1" applyProtection="1">
      <alignment horizontal="right" vertical="center" wrapText="1"/>
      <protection hidden="1"/>
    </xf>
    <xf numFmtId="49" fontId="5" fillId="3" borderId="15" xfId="0" applyNumberFormat="1" applyFont="1" applyFill="1" applyBorder="1" applyAlignment="1" applyProtection="1">
      <alignment horizontal="center" vertical="center"/>
      <protection hidden="1"/>
    </xf>
    <xf numFmtId="49" fontId="5" fillId="3" borderId="77" xfId="0" applyNumberFormat="1" applyFont="1" applyFill="1" applyBorder="1" applyAlignment="1" applyProtection="1">
      <alignment horizontal="center" vertical="center"/>
      <protection hidden="1"/>
    </xf>
    <xf numFmtId="0" fontId="5" fillId="0" borderId="11" xfId="0" applyFont="1" applyFill="1" applyBorder="1" applyAlignment="1" applyProtection="1">
      <alignment horizontal="right" vertical="center" wrapText="1"/>
      <protection hidden="1"/>
    </xf>
    <xf numFmtId="0" fontId="5" fillId="0" borderId="35" xfId="0" applyFont="1" applyFill="1" applyBorder="1" applyAlignment="1" applyProtection="1">
      <alignment horizontal="center" vertical="center" wrapText="1"/>
      <protection hidden="1"/>
    </xf>
    <xf numFmtId="0" fontId="5" fillId="0" borderId="92" xfId="0" applyFont="1" applyFill="1" applyBorder="1" applyAlignment="1" applyProtection="1">
      <alignment horizontal="center" vertical="center" wrapText="1"/>
      <protection hidden="1"/>
    </xf>
    <xf numFmtId="164" fontId="5" fillId="0" borderId="35" xfId="0" applyNumberFormat="1" applyFont="1" applyFill="1" applyBorder="1" applyAlignment="1" applyProtection="1">
      <alignment horizontal="center" vertical="center"/>
    </xf>
    <xf numFmtId="164" fontId="5" fillId="0" borderId="92" xfId="0" applyNumberFormat="1" applyFont="1" applyFill="1" applyBorder="1" applyAlignment="1" applyProtection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39" xfId="0" applyNumberFormat="1" applyFont="1" applyFill="1" applyBorder="1" applyAlignment="1" applyProtection="1">
      <alignment horizontal="center" vertical="center"/>
      <protection locked="0"/>
    </xf>
    <xf numFmtId="49" fontId="5" fillId="0" borderId="104" xfId="0" applyNumberFormat="1" applyFont="1" applyFill="1" applyBorder="1" applyAlignment="1" applyProtection="1">
      <alignment horizontal="center" vertical="center"/>
      <protection locked="0"/>
    </xf>
    <xf numFmtId="49" fontId="5" fillId="0" borderId="77" xfId="0" applyNumberFormat="1" applyFont="1" applyFill="1" applyBorder="1" applyAlignment="1" applyProtection="1">
      <alignment horizontal="center" vertical="center"/>
      <protection locked="0"/>
    </xf>
    <xf numFmtId="0" fontId="5" fillId="0" borderId="34" xfId="0" applyFont="1" applyFill="1" applyBorder="1" applyAlignment="1" applyProtection="1">
      <alignment horizontal="center" vertical="center" wrapText="1"/>
      <protection hidden="1"/>
    </xf>
    <xf numFmtId="0" fontId="5" fillId="0" borderId="100" xfId="0" applyFont="1" applyFill="1" applyBorder="1" applyAlignment="1" applyProtection="1">
      <alignment horizontal="center" vertical="center" wrapText="1"/>
      <protection hidden="1"/>
    </xf>
    <xf numFmtId="164" fontId="5" fillId="0" borderId="34" xfId="0" applyNumberFormat="1" applyFont="1" applyFill="1" applyBorder="1" applyAlignment="1" applyProtection="1">
      <alignment horizontal="center" vertical="center"/>
    </xf>
    <xf numFmtId="164" fontId="5" fillId="0" borderId="100" xfId="0" applyNumberFormat="1" applyFont="1" applyFill="1" applyBorder="1" applyAlignment="1" applyProtection="1">
      <alignment horizontal="center" vertical="center"/>
    </xf>
    <xf numFmtId="49" fontId="5" fillId="0" borderId="96" xfId="0" applyNumberFormat="1" applyFont="1" applyFill="1" applyBorder="1" applyAlignment="1" applyProtection="1">
      <alignment horizontal="center" vertical="center"/>
      <protection hidden="1"/>
    </xf>
    <xf numFmtId="49" fontId="5" fillId="0" borderId="101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0" fontId="0" fillId="0" borderId="35" xfId="0" applyFill="1" applyBorder="1" applyAlignment="1">
      <alignment horizontal="center" vertical="center" wrapText="1"/>
    </xf>
    <xf numFmtId="0" fontId="0" fillId="0" borderId="92" xfId="0" applyFill="1" applyBorder="1" applyAlignment="1">
      <alignment horizontal="center" vertical="center" wrapText="1"/>
    </xf>
    <xf numFmtId="0" fontId="18" fillId="0" borderId="35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49" fontId="5" fillId="0" borderId="92" xfId="0" applyNumberFormat="1" applyFont="1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92" xfId="0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>
      <alignment horizontal="center" vertical="center" wrapText="1"/>
    </xf>
    <xf numFmtId="49" fontId="5" fillId="2" borderId="92" xfId="0" applyNumberFormat="1" applyFont="1" applyFill="1" applyBorder="1" applyAlignment="1">
      <alignment horizontal="center" vertical="center" wrapText="1"/>
    </xf>
    <xf numFmtId="49" fontId="5" fillId="0" borderId="92" xfId="0" applyNumberFormat="1" applyFont="1" applyFill="1" applyBorder="1" applyAlignment="1" applyProtection="1">
      <alignment horizontal="center" vertical="center"/>
    </xf>
    <xf numFmtId="49" fontId="5" fillId="2" borderId="35" xfId="0" applyNumberFormat="1" applyFont="1" applyFill="1" applyBorder="1" applyAlignment="1" applyProtection="1">
      <alignment horizontal="center" vertical="center"/>
    </xf>
    <xf numFmtId="49" fontId="5" fillId="2" borderId="92" xfId="0" applyNumberFormat="1" applyFont="1" applyFill="1" applyBorder="1" applyAlignment="1" applyProtection="1">
      <alignment horizontal="center" vertical="center"/>
    </xf>
    <xf numFmtId="49" fontId="39" fillId="0" borderId="39" xfId="0" applyNumberFormat="1" applyFont="1" applyFill="1" applyBorder="1" applyAlignment="1" applyProtection="1">
      <alignment horizontal="center" vertical="center" wrapText="1"/>
    </xf>
    <xf numFmtId="0" fontId="0" fillId="0" borderId="104" xfId="0" applyFill="1" applyBorder="1" applyAlignment="1">
      <alignment horizontal="center" vertical="center" wrapText="1"/>
    </xf>
    <xf numFmtId="0" fontId="0" fillId="0" borderId="77" xfId="0" applyFill="1" applyBorder="1" applyAlignment="1">
      <alignment horizontal="center" vertical="center" wrapText="1"/>
    </xf>
    <xf numFmtId="0" fontId="2" fillId="2" borderId="34" xfId="0" applyFont="1" applyFill="1" applyBorder="1" applyAlignment="1" applyProtection="1">
      <alignment horizontal="center" vertical="center" wrapText="1"/>
      <protection hidden="1"/>
    </xf>
    <xf numFmtId="0" fontId="2" fillId="2" borderId="100" xfId="0" applyFont="1" applyFill="1" applyBorder="1" applyAlignment="1" applyProtection="1">
      <alignment horizontal="center" vertical="center" wrapText="1"/>
      <protection hidden="1"/>
    </xf>
    <xf numFmtId="49" fontId="58" fillId="3" borderId="15" xfId="0" applyNumberFormat="1" applyFont="1" applyFill="1" applyBorder="1" applyAlignment="1" applyProtection="1">
      <alignment horizontal="right" vertical="center" wrapText="1"/>
    </xf>
    <xf numFmtId="0" fontId="0" fillId="0" borderId="104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49" fontId="5" fillId="4" borderId="16" xfId="0" applyNumberFormat="1" applyFont="1" applyFill="1" applyBorder="1" applyAlignment="1" applyProtection="1">
      <alignment horizontal="right" vertical="center"/>
    </xf>
    <xf numFmtId="49" fontId="5" fillId="4" borderId="2" xfId="0" applyNumberFormat="1" applyFont="1" applyFill="1" applyBorder="1" applyAlignment="1" applyProtection="1">
      <alignment horizontal="right" vertical="center"/>
    </xf>
    <xf numFmtId="164" fontId="5" fillId="4" borderId="77" xfId="0" applyNumberFormat="1" applyFont="1" applyFill="1" applyBorder="1" applyAlignment="1" applyProtection="1">
      <alignment horizontal="center" vertical="center"/>
    </xf>
    <xf numFmtId="49" fontId="5" fillId="4" borderId="15" xfId="0" applyNumberFormat="1" applyFont="1" applyFill="1" applyBorder="1" applyAlignment="1" applyProtection="1">
      <alignment horizontal="center" vertical="center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5" fillId="4" borderId="100" xfId="0" applyNumberFormat="1" applyFont="1" applyFill="1" applyBorder="1" applyAlignment="1" applyProtection="1">
      <alignment horizontal="center" vertical="center"/>
    </xf>
    <xf numFmtId="164" fontId="2" fillId="4" borderId="34" xfId="0" applyNumberFormat="1" applyFont="1" applyFill="1" applyBorder="1" applyAlignment="1" applyProtection="1">
      <alignment horizontal="center" vertical="center"/>
    </xf>
    <xf numFmtId="164" fontId="2" fillId="4" borderId="100" xfId="0" applyNumberFormat="1" applyFont="1" applyFill="1" applyBorder="1" applyAlignment="1" applyProtection="1">
      <alignment horizontal="center" vertical="center"/>
    </xf>
    <xf numFmtId="164" fontId="5" fillId="4" borderId="96" xfId="0" applyNumberFormat="1" applyFont="1" applyFill="1" applyBorder="1" applyAlignment="1" applyProtection="1">
      <alignment horizontal="center" vertical="center"/>
    </xf>
    <xf numFmtId="164" fontId="5" fillId="4" borderId="101" xfId="0" applyNumberFormat="1" applyFont="1" applyFill="1" applyBorder="1" applyAlignment="1" applyProtection="1">
      <alignment horizontal="center" vertical="center"/>
    </xf>
    <xf numFmtId="49" fontId="5" fillId="4" borderId="96" xfId="0" applyNumberFormat="1" applyFont="1" applyFill="1" applyBorder="1" applyAlignment="1" applyProtection="1">
      <alignment horizontal="center" vertical="center"/>
    </xf>
    <xf numFmtId="49" fontId="5" fillId="4" borderId="101" xfId="0" applyNumberFormat="1" applyFont="1" applyFill="1" applyBorder="1" applyAlignment="1" applyProtection="1">
      <alignment horizontal="center" vertical="center"/>
    </xf>
    <xf numFmtId="49" fontId="67" fillId="3" borderId="35" xfId="0" applyNumberFormat="1" applyFont="1" applyFill="1" applyBorder="1" applyAlignment="1">
      <alignment horizontal="center" vertical="center" wrapText="1"/>
    </xf>
    <xf numFmtId="49" fontId="67" fillId="3" borderId="92" xfId="0" applyNumberFormat="1" applyFont="1" applyFill="1" applyBorder="1" applyAlignment="1">
      <alignment horizontal="center" vertical="center" wrapText="1"/>
    </xf>
    <xf numFmtId="49" fontId="67" fillId="3" borderId="35" xfId="0" applyNumberFormat="1" applyFont="1" applyFill="1" applyBorder="1" applyAlignment="1" applyProtection="1">
      <alignment horizontal="center" vertical="center"/>
    </xf>
    <xf numFmtId="49" fontId="67" fillId="3" borderId="92" xfId="0" applyNumberFormat="1" applyFont="1" applyFill="1" applyBorder="1" applyAlignment="1" applyProtection="1">
      <alignment horizontal="center" vertical="center"/>
    </xf>
    <xf numFmtId="0" fontId="12" fillId="3" borderId="104" xfId="0" applyNumberFormat="1" applyFont="1" applyFill="1" applyBorder="1" applyAlignment="1" applyProtection="1">
      <alignment horizontal="center" vertical="center" wrapText="1"/>
    </xf>
    <xf numFmtId="0" fontId="42" fillId="0" borderId="104" xfId="0" applyFont="1" applyBorder="1" applyAlignment="1">
      <alignment horizontal="center" vertical="center" wrapText="1"/>
    </xf>
    <xf numFmtId="49" fontId="2" fillId="3" borderId="100" xfId="0" applyNumberFormat="1" applyFont="1" applyFill="1" applyBorder="1" applyAlignment="1" applyProtection="1">
      <alignment horizontal="center" vertical="center"/>
    </xf>
    <xf numFmtId="49" fontId="2" fillId="3" borderId="96" xfId="0" applyNumberFormat="1" applyFont="1" applyFill="1" applyBorder="1" applyAlignment="1">
      <alignment horizontal="center" vertical="center" wrapText="1"/>
    </xf>
    <xf numFmtId="49" fontId="2" fillId="3" borderId="101" xfId="0" applyNumberFormat="1" applyFont="1" applyFill="1" applyBorder="1" applyAlignment="1">
      <alignment horizontal="center" vertical="center" wrapText="1"/>
    </xf>
    <xf numFmtId="49" fontId="5" fillId="3" borderId="34" xfId="0" applyNumberFormat="1" applyFont="1" applyFill="1" applyBorder="1" applyAlignment="1">
      <alignment horizontal="center" vertical="center" wrapText="1"/>
    </xf>
    <xf numFmtId="49" fontId="5" fillId="3" borderId="100" xfId="0" applyNumberFormat="1" applyFont="1" applyFill="1" applyBorder="1" applyAlignment="1">
      <alignment horizontal="center" vertical="center" wrapText="1"/>
    </xf>
    <xf numFmtId="0" fontId="5" fillId="3" borderId="105" xfId="0" applyNumberFormat="1" applyFont="1" applyFill="1" applyBorder="1" applyAlignment="1" applyProtection="1">
      <alignment horizontal="center" vertical="center" wrapText="1"/>
    </xf>
    <xf numFmtId="0" fontId="0" fillId="0" borderId="106" xfId="0" applyFont="1" applyBorder="1" applyAlignment="1">
      <alignment horizontal="center" vertical="center" wrapText="1"/>
    </xf>
    <xf numFmtId="0" fontId="0" fillId="0" borderId="99" xfId="0" applyFont="1" applyBorder="1" applyAlignment="1">
      <alignment horizontal="center" vertical="center" wrapText="1"/>
    </xf>
    <xf numFmtId="49" fontId="2" fillId="3" borderId="34" xfId="0" applyNumberFormat="1" applyFont="1" applyFill="1" applyBorder="1" applyAlignment="1">
      <alignment horizontal="center" vertical="center" wrapText="1"/>
    </xf>
    <xf numFmtId="49" fontId="2" fillId="3" borderId="100" xfId="0" applyNumberFormat="1" applyFont="1" applyFill="1" applyBorder="1" applyAlignment="1">
      <alignment horizontal="center" vertical="center" wrapText="1"/>
    </xf>
    <xf numFmtId="49" fontId="5" fillId="3" borderId="14" xfId="0" applyNumberFormat="1" applyFont="1" applyFill="1" applyBorder="1" applyAlignment="1">
      <alignment horizontal="center" vertical="center"/>
    </xf>
    <xf numFmtId="0" fontId="5" fillId="3" borderId="16" xfId="0" applyNumberFormat="1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0" fontId="10" fillId="3" borderId="39" xfId="0" applyNumberFormat="1" applyFont="1" applyFill="1" applyBorder="1" applyAlignment="1">
      <alignment horizontal="center" vertical="center" wrapText="1"/>
    </xf>
    <xf numFmtId="0" fontId="10" fillId="3" borderId="77" xfId="0" applyNumberFormat="1" applyFont="1" applyFill="1" applyBorder="1" applyAlignment="1">
      <alignment horizontal="center" vertical="center" wrapText="1"/>
    </xf>
    <xf numFmtId="49" fontId="10" fillId="3" borderId="39" xfId="0" applyNumberFormat="1" applyFont="1" applyFill="1" applyBorder="1" applyAlignment="1">
      <alignment horizontal="right" vertical="center" wrapText="1"/>
    </xf>
    <xf numFmtId="0" fontId="10" fillId="3" borderId="15" xfId="0" applyNumberFormat="1" applyFont="1" applyFill="1" applyBorder="1" applyAlignment="1">
      <alignment horizontal="center" vertical="center" wrapText="1"/>
    </xf>
    <xf numFmtId="0" fontId="22" fillId="3" borderId="104" xfId="0" applyFont="1" applyFill="1" applyBorder="1" applyAlignment="1">
      <alignment horizontal="center" vertical="center" wrapText="1"/>
    </xf>
    <xf numFmtId="49" fontId="5" fillId="0" borderId="15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0" fontId="2" fillId="0" borderId="34" xfId="0" applyFont="1" applyFill="1" applyBorder="1" applyAlignment="1">
      <alignment horizontal="center" vertical="center" wrapText="1"/>
    </xf>
    <xf numFmtId="0" fontId="2" fillId="0" borderId="100" xfId="0" applyFont="1" applyFill="1" applyBorder="1" applyAlignment="1">
      <alignment horizontal="center" vertical="center" wrapText="1"/>
    </xf>
    <xf numFmtId="0" fontId="2" fillId="0" borderId="96" xfId="0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0" fontId="0" fillId="0" borderId="106" xfId="0" applyBorder="1" applyAlignment="1">
      <alignment horizontal="center" vertical="center" wrapText="1"/>
    </xf>
    <xf numFmtId="0" fontId="0" fillId="0" borderId="99" xfId="0" applyBorder="1" applyAlignment="1">
      <alignment horizontal="center" vertical="center" wrapText="1"/>
    </xf>
    <xf numFmtId="0" fontId="12" fillId="0" borderId="39" xfId="0" applyFont="1" applyFill="1" applyBorder="1" applyAlignment="1">
      <alignment horizontal="center" vertical="center" wrapText="1"/>
    </xf>
    <xf numFmtId="0" fontId="42" fillId="0" borderId="104" xfId="0" applyFont="1" applyFill="1" applyBorder="1" applyAlignment="1">
      <alignment horizontal="center" vertical="center" wrapText="1"/>
    </xf>
    <xf numFmtId="0" fontId="42" fillId="0" borderId="77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5" fillId="3" borderId="92" xfId="0" applyNumberFormat="1" applyFont="1" applyFill="1" applyBorder="1" applyAlignment="1">
      <alignment horizontal="center" vertical="center" wrapText="1"/>
    </xf>
    <xf numFmtId="49" fontId="68" fillId="3" borderId="35" xfId="0" applyNumberFormat="1" applyFont="1" applyFill="1" applyBorder="1" applyAlignment="1">
      <alignment horizontal="center" vertical="center" wrapText="1"/>
    </xf>
    <xf numFmtId="49" fontId="68" fillId="3" borderId="92" xfId="0" applyNumberFormat="1" applyFont="1" applyFill="1" applyBorder="1" applyAlignment="1">
      <alignment horizontal="center" vertical="center" wrapText="1"/>
    </xf>
    <xf numFmtId="49" fontId="68" fillId="3" borderId="35" xfId="0" applyNumberFormat="1" applyFont="1" applyFill="1" applyBorder="1" applyAlignment="1" applyProtection="1">
      <alignment horizontal="center" vertical="center"/>
    </xf>
    <xf numFmtId="49" fontId="68" fillId="3" borderId="92" xfId="0" applyNumberFormat="1" applyFont="1" applyFill="1" applyBorder="1" applyAlignment="1" applyProtection="1">
      <alignment horizontal="center" vertical="center"/>
    </xf>
    <xf numFmtId="49" fontId="73" fillId="3" borderId="35" xfId="0" applyNumberFormat="1" applyFont="1" applyFill="1" applyBorder="1" applyAlignment="1">
      <alignment horizontal="center" vertical="center" wrapText="1"/>
    </xf>
    <xf numFmtId="49" fontId="73" fillId="3" borderId="92" xfId="0" applyNumberFormat="1" applyFont="1" applyFill="1" applyBorder="1" applyAlignment="1">
      <alignment horizontal="center" vertical="center" wrapText="1"/>
    </xf>
    <xf numFmtId="49" fontId="73" fillId="3" borderId="35" xfId="0" applyNumberFormat="1" applyFont="1" applyFill="1" applyBorder="1" applyAlignment="1" applyProtection="1">
      <alignment horizontal="center" vertical="center"/>
    </xf>
    <xf numFmtId="49" fontId="73" fillId="3" borderId="92" xfId="0" applyNumberFormat="1" applyFont="1" applyFill="1" applyBorder="1" applyAlignment="1" applyProtection="1">
      <alignment horizontal="center" vertical="center"/>
    </xf>
    <xf numFmtId="0" fontId="0" fillId="0" borderId="77" xfId="0" applyBorder="1" applyAlignment="1">
      <alignment vertical="center" wrapText="1"/>
    </xf>
    <xf numFmtId="0" fontId="0" fillId="0" borderId="104" xfId="0" applyFont="1" applyBorder="1" applyAlignment="1">
      <alignment horizontal="center" vertical="center" wrapText="1"/>
    </xf>
    <xf numFmtId="0" fontId="0" fillId="0" borderId="77" xfId="0" applyFont="1" applyBorder="1" applyAlignment="1">
      <alignment horizontal="center" vertical="center" wrapText="1"/>
    </xf>
    <xf numFmtId="0" fontId="0" fillId="3" borderId="104" xfId="0" applyFont="1" applyFill="1" applyBorder="1" applyAlignment="1">
      <alignment horizontal="right" vertical="center" wrapText="1"/>
    </xf>
    <xf numFmtId="0" fontId="5" fillId="3" borderId="38" xfId="0" applyFont="1" applyFill="1" applyBorder="1" applyAlignment="1">
      <alignment horizontal="right" vertical="center" wrapText="1"/>
    </xf>
    <xf numFmtId="0" fontId="0" fillId="3" borderId="107" xfId="0" applyFont="1" applyFill="1" applyBorder="1" applyAlignment="1">
      <alignment horizontal="right" vertical="center" wrapText="1"/>
    </xf>
    <xf numFmtId="0" fontId="5" fillId="3" borderId="16" xfId="0" applyFont="1" applyFill="1" applyBorder="1" applyAlignment="1">
      <alignment horizontal="right" vertical="center" wrapText="1"/>
    </xf>
    <xf numFmtId="0" fontId="5" fillId="3" borderId="11" xfId="0" applyFont="1" applyFill="1" applyBorder="1" applyAlignment="1">
      <alignment horizontal="right" vertical="center" wrapText="1"/>
    </xf>
    <xf numFmtId="0" fontId="5" fillId="3" borderId="108" xfId="0" applyFont="1" applyFill="1" applyBorder="1" applyAlignment="1">
      <alignment horizontal="right" vertical="center" wrapText="1"/>
    </xf>
    <xf numFmtId="49" fontId="2" fillId="3" borderId="117" xfId="0" applyNumberFormat="1" applyFont="1" applyFill="1" applyBorder="1" applyAlignment="1">
      <alignment horizontal="center" vertical="center" wrapText="1"/>
    </xf>
    <xf numFmtId="49" fontId="2" fillId="3" borderId="99" xfId="0" applyNumberFormat="1" applyFont="1" applyFill="1" applyBorder="1" applyAlignment="1">
      <alignment horizontal="center" vertical="center" wrapText="1"/>
    </xf>
    <xf numFmtId="1" fontId="10" fillId="0" borderId="109" xfId="0" applyNumberFormat="1" applyFont="1" applyFill="1" applyBorder="1" applyAlignment="1">
      <alignment horizontal="center" vertical="center" wrapText="1"/>
    </xf>
    <xf numFmtId="1" fontId="10" fillId="0" borderId="86" xfId="0" applyNumberFormat="1" applyFont="1" applyFill="1" applyBorder="1" applyAlignment="1">
      <alignment horizontal="center" vertical="center" wrapText="1"/>
    </xf>
    <xf numFmtId="1" fontId="10" fillId="0" borderId="35" xfId="0" applyNumberFormat="1" applyFont="1" applyFill="1" applyBorder="1" applyAlignment="1">
      <alignment horizontal="center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right" vertical="center" wrapText="1"/>
    </xf>
    <xf numFmtId="0" fontId="5" fillId="3" borderId="117" xfId="0" applyFont="1" applyFill="1" applyBorder="1" applyAlignment="1">
      <alignment horizontal="right" vertical="center" wrapText="1"/>
    </xf>
    <xf numFmtId="1" fontId="63" fillId="3" borderId="1" xfId="0" applyNumberFormat="1" applyFont="1" applyFill="1" applyBorder="1" applyAlignment="1">
      <alignment horizontal="center" vertical="center" wrapText="1"/>
    </xf>
    <xf numFmtId="1" fontId="63" fillId="3" borderId="117" xfId="0" applyNumberFormat="1" applyFont="1" applyFill="1" applyBorder="1" applyAlignment="1">
      <alignment horizontal="center" vertical="center" wrapText="1"/>
    </xf>
    <xf numFmtId="1" fontId="63" fillId="3" borderId="99" xfId="0" applyNumberFormat="1" applyFont="1" applyFill="1" applyBorder="1" applyAlignment="1">
      <alignment horizontal="center" vertical="center" wrapText="1"/>
    </xf>
    <xf numFmtId="1" fontId="10" fillId="0" borderId="92" xfId="0" applyNumberFormat="1" applyFont="1" applyFill="1" applyBorder="1" applyAlignment="1">
      <alignment horizontal="center" vertical="center" wrapText="1"/>
    </xf>
    <xf numFmtId="1" fontId="10" fillId="4" borderId="35" xfId="0" applyNumberFormat="1" applyFont="1" applyFill="1" applyBorder="1" applyAlignment="1">
      <alignment horizontal="center" vertical="center" wrapText="1"/>
    </xf>
    <xf numFmtId="1" fontId="10" fillId="4" borderId="92" xfId="0" applyNumberFormat="1" applyFont="1" applyFill="1" applyBorder="1" applyAlignment="1">
      <alignment horizontal="center" vertical="center" wrapText="1"/>
    </xf>
    <xf numFmtId="165" fontId="2" fillId="0" borderId="15" xfId="0" applyNumberFormat="1" applyFont="1" applyFill="1" applyBorder="1" applyAlignment="1" applyProtection="1">
      <alignment horizontal="center" vertical="center"/>
    </xf>
    <xf numFmtId="165" fontId="2" fillId="0" borderId="77" xfId="0" applyNumberFormat="1" applyFont="1" applyFill="1" applyBorder="1" applyAlignment="1" applyProtection="1">
      <alignment horizontal="center" vertical="center"/>
    </xf>
    <xf numFmtId="164" fontId="2" fillId="0" borderId="77" xfId="0" applyNumberFormat="1" applyFont="1" applyFill="1" applyBorder="1" applyAlignment="1" applyProtection="1">
      <alignment horizontal="center" vertical="center"/>
    </xf>
    <xf numFmtId="164" fontId="5" fillId="0" borderId="39" xfId="0" applyNumberFormat="1" applyFont="1" applyFill="1" applyBorder="1" applyAlignment="1" applyProtection="1">
      <alignment horizontal="center" vertical="center"/>
    </xf>
    <xf numFmtId="164" fontId="5" fillId="0" borderId="104" xfId="0" applyNumberFormat="1" applyFont="1" applyFill="1" applyBorder="1" applyAlignment="1" applyProtection="1">
      <alignment horizontal="center" vertical="center"/>
    </xf>
    <xf numFmtId="164" fontId="5" fillId="0" borderId="106" xfId="0" applyNumberFormat="1" applyFont="1" applyFill="1" applyBorder="1" applyAlignment="1" applyProtection="1">
      <alignment horizontal="center" vertical="center"/>
    </xf>
    <xf numFmtId="164" fontId="5" fillId="0" borderId="99" xfId="0" applyNumberFormat="1" applyFont="1" applyFill="1" applyBorder="1" applyAlignment="1" applyProtection="1">
      <alignment horizontal="center" vertical="center"/>
    </xf>
    <xf numFmtId="165" fontId="12" fillId="0" borderId="39" xfId="0" applyNumberFormat="1" applyFont="1" applyFill="1" applyBorder="1" applyAlignment="1" applyProtection="1">
      <alignment horizontal="center" vertical="center"/>
    </xf>
    <xf numFmtId="165" fontId="12" fillId="0" borderId="104" xfId="0" applyNumberFormat="1" applyFont="1" applyFill="1" applyBorder="1" applyAlignment="1" applyProtection="1">
      <alignment horizontal="center" vertical="center"/>
    </xf>
    <xf numFmtId="165" fontId="12" fillId="0" borderId="77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 textRotation="90" wrapText="1"/>
    </xf>
    <xf numFmtId="164" fontId="2" fillId="0" borderId="10" xfId="0" applyNumberFormat="1" applyFont="1" applyFill="1" applyBorder="1" applyAlignment="1" applyProtection="1">
      <alignment horizontal="center" vertical="center" textRotation="90" wrapText="1"/>
    </xf>
    <xf numFmtId="49" fontId="2" fillId="0" borderId="6" xfId="0" applyNumberFormat="1" applyFont="1" applyFill="1" applyBorder="1" applyAlignment="1" applyProtection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1" xfId="0" applyBorder="1" applyAlignment="1">
      <alignment horizontal="center" vertical="center" textRotation="90" wrapText="1"/>
    </xf>
    <xf numFmtId="1" fontId="10" fillId="0" borderId="34" xfId="0" applyNumberFormat="1" applyFont="1" applyFill="1" applyBorder="1" applyAlignment="1">
      <alignment horizontal="center" vertical="center" wrapText="1"/>
    </xf>
    <xf numFmtId="1" fontId="10" fillId="0" borderId="100" xfId="0" applyNumberFormat="1" applyFont="1" applyFill="1" applyBorder="1" applyAlignment="1">
      <alignment horizontal="center" vertical="center" wrapText="1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100" xfId="0" applyNumberFormat="1" applyFont="1" applyFill="1" applyBorder="1" applyAlignment="1" applyProtection="1">
      <alignment horizontal="center" vertical="center"/>
    </xf>
    <xf numFmtId="164" fontId="6" fillId="0" borderId="39" xfId="0" applyNumberFormat="1" applyFont="1" applyFill="1" applyBorder="1" applyAlignment="1" applyProtection="1">
      <alignment horizontal="center" vertical="center"/>
    </xf>
    <xf numFmtId="164" fontId="6" fillId="0" borderId="104" xfId="0" applyNumberFormat="1" applyFont="1" applyFill="1" applyBorder="1" applyAlignment="1" applyProtection="1">
      <alignment horizontal="center" vertical="center"/>
    </xf>
    <xf numFmtId="164" fontId="6" fillId="0" borderId="77" xfId="0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 textRotation="90"/>
    </xf>
    <xf numFmtId="0" fontId="2" fillId="0" borderId="24" xfId="0" applyNumberFormat="1" applyFont="1" applyFill="1" applyBorder="1" applyAlignment="1" applyProtection="1">
      <alignment horizontal="center" vertical="center" textRotation="90"/>
    </xf>
    <xf numFmtId="0" fontId="2" fillId="0" borderId="84" xfId="0" applyNumberFormat="1" applyFont="1" applyFill="1" applyBorder="1" applyAlignment="1" applyProtection="1">
      <alignment horizontal="center" vertical="center" textRotation="90"/>
    </xf>
    <xf numFmtId="164" fontId="2" fillId="0" borderId="23" xfId="0" applyNumberFormat="1" applyFont="1" applyFill="1" applyBorder="1" applyAlignment="1" applyProtection="1">
      <alignment horizontal="center" vertical="center" wrapText="1"/>
    </xf>
    <xf numFmtId="164" fontId="2" fillId="0" borderId="24" xfId="0" applyNumberFormat="1" applyFont="1" applyFill="1" applyBorder="1" applyAlignment="1" applyProtection="1">
      <alignment horizontal="center" vertical="center" wrapText="1"/>
    </xf>
    <xf numFmtId="164" fontId="2" fillId="0" borderId="84" xfId="0" applyNumberFormat="1" applyFont="1" applyFill="1" applyBorder="1" applyAlignment="1" applyProtection="1">
      <alignment horizontal="center" vertical="center" wrapText="1"/>
    </xf>
    <xf numFmtId="164" fontId="2" fillId="0" borderId="38" xfId="0" applyNumberFormat="1" applyFont="1" applyFill="1" applyBorder="1" applyAlignment="1" applyProtection="1">
      <alignment horizontal="center" vertical="center" wrapText="1"/>
    </xf>
    <xf numFmtId="164" fontId="2" fillId="0" borderId="107" xfId="0" applyNumberFormat="1" applyFont="1" applyFill="1" applyBorder="1" applyAlignment="1" applyProtection="1">
      <alignment horizontal="center" vertical="center" wrapText="1"/>
    </xf>
    <xf numFmtId="0" fontId="0" fillId="0" borderId="107" xfId="0" applyBorder="1" applyAlignment="1">
      <alignment horizontal="center" vertical="center" wrapText="1"/>
    </xf>
    <xf numFmtId="0" fontId="0" fillId="0" borderId="108" xfId="0" applyBorder="1" applyAlignment="1">
      <alignment horizontal="center" vertical="center" wrapText="1"/>
    </xf>
    <xf numFmtId="164" fontId="2" fillId="0" borderId="105" xfId="0" applyNumberFormat="1" applyFont="1" applyFill="1" applyBorder="1" applyAlignment="1" applyProtection="1">
      <alignment horizontal="center" vertical="center" wrapText="1"/>
    </xf>
    <xf numFmtId="164" fontId="2" fillId="0" borderId="106" xfId="0" applyNumberFormat="1" applyFont="1" applyFill="1" applyBorder="1" applyAlignment="1" applyProtection="1">
      <alignment horizontal="center" vertical="center" wrapText="1"/>
    </xf>
    <xf numFmtId="164" fontId="2" fillId="0" borderId="40" xfId="0" applyNumberFormat="1" applyFont="1" applyFill="1" applyBorder="1" applyAlignment="1" applyProtection="1">
      <alignment horizontal="center" vertical="center" textRotation="90" wrapText="1"/>
    </xf>
    <xf numFmtId="164" fontId="2" fillId="0" borderId="78" xfId="0" applyNumberFormat="1" applyFont="1" applyFill="1" applyBorder="1" applyAlignment="1" applyProtection="1">
      <alignment horizontal="center" vertical="center" textRotation="90" wrapText="1"/>
    </xf>
    <xf numFmtId="164" fontId="2" fillId="0" borderId="17" xfId="0" applyNumberFormat="1" applyFont="1" applyFill="1" applyBorder="1" applyAlignment="1" applyProtection="1">
      <alignment horizontal="center" vertical="center" textRotation="90" wrapText="1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04" xfId="0" applyNumberFormat="1" applyFont="1" applyFill="1" applyBorder="1" applyAlignment="1" applyProtection="1">
      <alignment horizontal="center" vertical="center"/>
    </xf>
    <xf numFmtId="164" fontId="2" fillId="0" borderId="108" xfId="0" applyNumberFormat="1" applyFont="1" applyFill="1" applyBorder="1" applyAlignment="1" applyProtection="1">
      <alignment horizontal="center" vertical="center"/>
    </xf>
    <xf numFmtId="164" fontId="2" fillId="0" borderId="5" xfId="0" applyNumberFormat="1" applyFont="1" applyFill="1" applyBorder="1" applyAlignment="1" applyProtection="1">
      <alignment horizontal="center" vertical="center" textRotation="90" wrapText="1"/>
    </xf>
    <xf numFmtId="164" fontId="2" fillId="0" borderId="29" xfId="0" applyNumberFormat="1" applyFont="1" applyFill="1" applyBorder="1" applyAlignment="1" applyProtection="1">
      <alignment horizontal="center" vertical="center" textRotation="90" wrapText="1"/>
    </xf>
    <xf numFmtId="0" fontId="0" fillId="0" borderId="52" xfId="0" applyBorder="1" applyAlignment="1">
      <alignment horizontal="center" vertical="center" textRotation="90" wrapText="1"/>
    </xf>
    <xf numFmtId="0" fontId="0" fillId="0" borderId="42" xfId="0" applyBorder="1" applyAlignment="1">
      <alignment horizontal="center" vertical="center" textRotation="90" wrapText="1"/>
    </xf>
    <xf numFmtId="164" fontId="2" fillId="0" borderId="9" xfId="0" applyNumberFormat="1" applyFont="1" applyFill="1" applyBorder="1" applyAlignment="1" applyProtection="1">
      <alignment horizontal="center" vertical="center" wrapText="1"/>
    </xf>
    <xf numFmtId="164" fontId="2" fillId="0" borderId="26" xfId="0" applyNumberFormat="1" applyFont="1" applyFill="1" applyBorder="1" applyAlignment="1" applyProtection="1">
      <alignment horizontal="center" vertical="center" wrapText="1"/>
    </xf>
    <xf numFmtId="164" fontId="2" fillId="0" borderId="99" xfId="0" applyNumberFormat="1" applyFont="1" applyFill="1" applyBorder="1" applyAlignment="1" applyProtection="1">
      <alignment horizontal="center" vertical="center"/>
    </xf>
    <xf numFmtId="164" fontId="2" fillId="0" borderId="21" xfId="0" applyNumberFormat="1" applyFont="1" applyFill="1" applyBorder="1" applyAlignment="1" applyProtection="1">
      <alignment horizontal="center" vertical="center" textRotation="90" wrapText="1"/>
    </xf>
    <xf numFmtId="164" fontId="2" fillId="0" borderId="96" xfId="0" applyNumberFormat="1" applyFont="1" applyFill="1" applyBorder="1" applyAlignment="1" applyProtection="1">
      <alignment horizontal="center" vertical="center" textRotation="90" wrapText="1"/>
    </xf>
    <xf numFmtId="164" fontId="2" fillId="0" borderId="48" xfId="0" applyNumberFormat="1" applyFont="1" applyFill="1" applyBorder="1" applyAlignment="1" applyProtection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49" fontId="2" fillId="0" borderId="35" xfId="0" applyNumberFormat="1" applyFont="1" applyFill="1" applyBorder="1" applyAlignment="1" applyProtection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164" fontId="2" fillId="0" borderId="8" xfId="0" applyNumberFormat="1" applyFont="1" applyFill="1" applyBorder="1" applyAlignment="1" applyProtection="1">
      <alignment horizontal="center" vertical="center" textRotation="90" wrapText="1"/>
    </xf>
    <xf numFmtId="164" fontId="2" fillId="0" borderId="19" xfId="0" applyNumberFormat="1" applyFont="1" applyFill="1" applyBorder="1" applyAlignment="1" applyProtection="1">
      <alignment horizontal="center" vertical="center" textRotation="90" wrapText="1"/>
    </xf>
    <xf numFmtId="164" fontId="2" fillId="0" borderId="63" xfId="0" applyNumberFormat="1" applyFont="1" applyFill="1" applyBorder="1" applyAlignment="1" applyProtection="1">
      <alignment horizontal="center" vertical="center" textRotation="90" wrapText="1"/>
    </xf>
    <xf numFmtId="164" fontId="2" fillId="0" borderId="6" xfId="0" applyNumberFormat="1" applyFont="1" applyFill="1" applyBorder="1" applyAlignment="1" applyProtection="1">
      <alignment horizontal="center" vertical="center"/>
    </xf>
    <xf numFmtId="164" fontId="2" fillId="0" borderId="52" xfId="0" applyNumberFormat="1" applyFont="1" applyFill="1" applyBorder="1" applyAlignment="1" applyProtection="1">
      <alignment horizontal="center" vertical="center"/>
    </xf>
    <xf numFmtId="0" fontId="5" fillId="3" borderId="117" xfId="0" applyNumberFormat="1" applyFont="1" applyFill="1" applyBorder="1" applyAlignment="1" applyProtection="1">
      <alignment horizontal="center" vertical="center"/>
    </xf>
    <xf numFmtId="0" fontId="5" fillId="3" borderId="18" xfId="0" applyNumberFormat="1" applyFont="1" applyFill="1" applyBorder="1" applyAlignment="1" applyProtection="1">
      <alignment horizontal="center" vertical="center"/>
    </xf>
    <xf numFmtId="49" fontId="59" fillId="3" borderId="35" xfId="0" applyNumberFormat="1" applyFont="1" applyFill="1" applyBorder="1" applyAlignment="1" applyProtection="1">
      <alignment horizontal="center" vertical="center" wrapText="1"/>
    </xf>
    <xf numFmtId="49" fontId="59" fillId="3" borderId="33" xfId="0" applyNumberFormat="1" applyFont="1" applyFill="1" applyBorder="1" applyAlignment="1" applyProtection="1">
      <alignment horizontal="center" vertical="center" wrapText="1"/>
    </xf>
    <xf numFmtId="0" fontId="0" fillId="3" borderId="96" xfId="0" applyFill="1" applyBorder="1" applyAlignment="1">
      <alignment horizontal="center" vertical="center" wrapText="1"/>
    </xf>
    <xf numFmtId="0" fontId="0" fillId="3" borderId="101" xfId="0" applyFill="1" applyBorder="1" applyAlignment="1">
      <alignment horizontal="center" vertical="center" wrapText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77" xfId="0" applyFont="1" applyFill="1" applyBorder="1" applyAlignment="1" applyProtection="1">
      <alignment horizontal="center" vertical="center" wrapText="1"/>
      <protection hidden="1"/>
    </xf>
    <xf numFmtId="0" fontId="5" fillId="3" borderId="39" xfId="0" applyFont="1" applyFill="1" applyBorder="1" applyAlignment="1">
      <alignment horizontal="right" vertical="top" wrapText="1"/>
    </xf>
    <xf numFmtId="0" fontId="5" fillId="3" borderId="77" xfId="0" applyFont="1" applyFill="1" applyBorder="1" applyAlignment="1">
      <alignment horizontal="right" vertical="top" wrapText="1"/>
    </xf>
    <xf numFmtId="167" fontId="5" fillId="3" borderId="15" xfId="0" applyNumberFormat="1" applyFont="1" applyFill="1" applyBorder="1" applyAlignment="1" applyProtection="1">
      <alignment horizontal="center" vertical="center"/>
      <protection hidden="1"/>
    </xf>
    <xf numFmtId="167" fontId="5" fillId="3" borderId="77" xfId="0" applyNumberFormat="1" applyFont="1" applyFill="1" applyBorder="1" applyAlignment="1" applyProtection="1">
      <alignment horizontal="center" vertical="center"/>
      <protection hidden="1"/>
    </xf>
    <xf numFmtId="49" fontId="5" fillId="3" borderId="106" xfId="0" applyNumberFormat="1" applyFont="1" applyFill="1" applyBorder="1" applyAlignment="1" applyProtection="1">
      <alignment horizontal="center" vertical="center"/>
    </xf>
    <xf numFmtId="0" fontId="5" fillId="3" borderId="14" xfId="0" applyNumberFormat="1" applyFont="1" applyFill="1" applyBorder="1" applyAlignment="1" applyProtection="1">
      <alignment horizontal="right" vertical="center"/>
    </xf>
    <xf numFmtId="0" fontId="0" fillId="3" borderId="104" xfId="0" applyFill="1" applyBorder="1" applyAlignment="1">
      <alignment vertical="center"/>
    </xf>
    <xf numFmtId="0" fontId="0" fillId="3" borderId="77" xfId="0" applyFill="1" applyBorder="1" applyAlignment="1">
      <alignment vertical="center"/>
    </xf>
    <xf numFmtId="164" fontId="5" fillId="3" borderId="96" xfId="0" applyNumberFormat="1" applyFont="1" applyFill="1" applyBorder="1" applyAlignment="1" applyProtection="1">
      <alignment horizontal="center" vertical="center"/>
    </xf>
    <xf numFmtId="164" fontId="5" fillId="3" borderId="101" xfId="0" applyNumberFormat="1" applyFont="1" applyFill="1" applyBorder="1" applyAlignment="1" applyProtection="1">
      <alignment horizontal="center" vertical="center"/>
    </xf>
    <xf numFmtId="49" fontId="59" fillId="0" borderId="39" xfId="0" applyNumberFormat="1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center" vertical="center" wrapText="1"/>
      <protection hidden="1"/>
    </xf>
  </cellXfs>
  <cellStyles count="5">
    <cellStyle name="Обычный" xfId="0" builtinId="0"/>
    <cellStyle name="Обычный 2" xfId="1"/>
    <cellStyle name="Обычный 3" xfId="2"/>
    <cellStyle name="Обычный_Plan Уч(бакал.) д_о 2013_14а" xfId="3"/>
    <cellStyle name="Обычный_Plan_TM_11_12_бакалавр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B41"/>
  <sheetViews>
    <sheetView view="pageBreakPreview" topLeftCell="A25" zoomScale="75" zoomScaleNormal="50" zoomScaleSheetLayoutView="75" workbookViewId="0">
      <selection activeCell="Q14" sqref="Q14:AN15"/>
    </sheetView>
  </sheetViews>
  <sheetFormatPr defaultColWidth="3.28515625" defaultRowHeight="15.75" x14ac:dyDescent="0.25"/>
  <cols>
    <col min="1" max="1" width="3.28515625" style="303"/>
    <col min="2" max="2" width="5" style="303" customWidth="1"/>
    <col min="3" max="3" width="5.140625" style="303" customWidth="1"/>
    <col min="4" max="4" width="4.42578125" style="303" customWidth="1"/>
    <col min="5" max="6" width="4.28515625" style="303" customWidth="1"/>
    <col min="7" max="7" width="4.42578125" style="303" customWidth="1"/>
    <col min="8" max="8" width="3.7109375" style="303" customWidth="1"/>
    <col min="9" max="9" width="3.85546875" style="303" customWidth="1"/>
    <col min="10" max="10" width="6.42578125" style="303" customWidth="1"/>
    <col min="11" max="11" width="4.140625" style="303" customWidth="1"/>
    <col min="12" max="12" width="4.7109375" style="303" customWidth="1"/>
    <col min="13" max="13" width="3.28515625" style="303"/>
    <col min="14" max="14" width="4" style="303" customWidth="1"/>
    <col min="15" max="15" width="5" style="303" customWidth="1"/>
    <col min="16" max="16" width="5.140625" style="303" customWidth="1"/>
    <col min="17" max="17" width="5.7109375" style="303" customWidth="1"/>
    <col min="18" max="19" width="4" style="303" customWidth="1"/>
    <col min="20" max="21" width="3.85546875" style="303" customWidth="1"/>
    <col min="22" max="22" width="3.7109375" style="303" customWidth="1"/>
    <col min="23" max="23" width="4.85546875" style="303" customWidth="1"/>
    <col min="24" max="24" width="3.28515625" style="303"/>
    <col min="25" max="26" width="3.85546875" style="303" customWidth="1"/>
    <col min="27" max="27" width="5" style="303" customWidth="1"/>
    <col min="28" max="28" width="5.42578125" style="303" customWidth="1"/>
    <col min="29" max="29" width="6" style="303" customWidth="1"/>
    <col min="30" max="30" width="5.28515625" style="303" customWidth="1"/>
    <col min="31" max="31" width="5.5703125" style="303" customWidth="1"/>
    <col min="32" max="32" width="5.7109375" style="303" customWidth="1"/>
    <col min="33" max="33" width="5.5703125" style="303" customWidth="1"/>
    <col min="34" max="34" width="5.85546875" style="303" customWidth="1"/>
    <col min="35" max="35" width="6.140625" style="303" customWidth="1"/>
    <col min="36" max="36" width="4.28515625" style="303" customWidth="1"/>
    <col min="37" max="37" width="6.5703125" style="303" customWidth="1"/>
    <col min="38" max="38" width="6" style="303" customWidth="1"/>
    <col min="39" max="39" width="6.7109375" style="303" customWidth="1"/>
    <col min="40" max="40" width="5.7109375" style="303" customWidth="1"/>
    <col min="41" max="41" width="6.7109375" style="303" customWidth="1"/>
    <col min="42" max="42" width="5.7109375" style="303" customWidth="1"/>
    <col min="43" max="43" width="5.140625" style="303" customWidth="1"/>
    <col min="44" max="44" width="4.5703125" style="303" customWidth="1"/>
    <col min="45" max="48" width="3.28515625" style="303"/>
    <col min="49" max="49" width="4.42578125" style="303" customWidth="1"/>
    <col min="50" max="51" width="3.7109375" style="303" customWidth="1"/>
    <col min="52" max="53" width="3.28515625" style="303"/>
    <col min="54" max="54" width="4" style="303" customWidth="1"/>
    <col min="55" max="16384" width="3.28515625" style="303"/>
  </cols>
  <sheetData>
    <row r="1" spans="2:54" ht="12" customHeight="1" x14ac:dyDescent="0.25"/>
    <row r="2" spans="2:54" ht="24" customHeight="1" x14ac:dyDescent="0.4">
      <c r="B2" s="3227"/>
      <c r="C2" s="3227"/>
      <c r="D2" s="3227"/>
      <c r="E2" s="3227"/>
      <c r="F2" s="3227"/>
      <c r="G2" s="3227"/>
      <c r="H2" s="3227"/>
      <c r="I2" s="3227"/>
      <c r="J2" s="3227"/>
      <c r="K2" s="3227"/>
      <c r="L2" s="3227"/>
      <c r="M2" s="3227"/>
      <c r="N2" s="3227"/>
      <c r="O2" s="3227"/>
      <c r="P2" s="3227"/>
      <c r="Q2" s="3231" t="s">
        <v>91</v>
      </c>
      <c r="R2" s="3231"/>
      <c r="S2" s="3231"/>
      <c r="T2" s="3231"/>
      <c r="U2" s="3231"/>
      <c r="V2" s="3231"/>
      <c r="W2" s="3231"/>
      <c r="X2" s="3231"/>
      <c r="Y2" s="3231"/>
      <c r="Z2" s="3231"/>
      <c r="AA2" s="3231"/>
      <c r="AB2" s="3231"/>
      <c r="AC2" s="3231"/>
      <c r="AD2" s="3231"/>
      <c r="AE2" s="3231"/>
      <c r="AF2" s="3231"/>
      <c r="AG2" s="3231"/>
      <c r="AH2" s="3231"/>
      <c r="AI2" s="3231"/>
      <c r="AJ2" s="3231"/>
      <c r="AK2" s="3231"/>
      <c r="AL2" s="3231"/>
      <c r="AM2" s="3231"/>
      <c r="AN2" s="3231"/>
      <c r="AO2" s="3231"/>
      <c r="AP2" s="305"/>
      <c r="AQ2" s="305"/>
      <c r="AR2" s="305"/>
      <c r="AS2" s="305"/>
      <c r="AT2" s="305"/>
      <c r="AU2" s="305"/>
      <c r="AV2" s="305"/>
      <c r="AW2" s="305"/>
      <c r="AX2" s="305"/>
      <c r="AY2" s="305"/>
      <c r="AZ2" s="305"/>
      <c r="BA2" s="305"/>
      <c r="BB2" s="305"/>
    </row>
    <row r="3" spans="2:54" ht="22.5" customHeight="1" x14ac:dyDescent="0.4">
      <c r="B3" s="3226" t="s">
        <v>16</v>
      </c>
      <c r="C3" s="3226"/>
      <c r="D3" s="3226"/>
      <c r="E3" s="3226"/>
      <c r="F3" s="3226"/>
      <c r="G3" s="3226"/>
      <c r="H3" s="3226"/>
      <c r="I3" s="3226"/>
      <c r="J3" s="3226"/>
      <c r="K3" s="3226"/>
      <c r="L3" s="3226"/>
      <c r="M3" s="3226"/>
      <c r="N3" s="3226"/>
      <c r="O3" s="3226"/>
      <c r="P3" s="3226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5"/>
      <c r="AQ3" s="305"/>
      <c r="AR3" s="305"/>
      <c r="AS3" s="305"/>
      <c r="AT3" s="305"/>
      <c r="AU3" s="305"/>
      <c r="AV3" s="305"/>
      <c r="AW3" s="305"/>
      <c r="AX3" s="305"/>
      <c r="AY3" s="305"/>
      <c r="AZ3" s="305"/>
      <c r="BA3" s="305"/>
      <c r="BB3" s="305"/>
    </row>
    <row r="4" spans="2:54" ht="27" x14ac:dyDescent="0.45">
      <c r="B4" s="3232" t="s">
        <v>37</v>
      </c>
      <c r="C4" s="3232"/>
      <c r="D4" s="3232"/>
      <c r="E4" s="3232"/>
      <c r="F4" s="3232"/>
      <c r="G4" s="3232"/>
      <c r="H4" s="3232"/>
      <c r="I4" s="3232"/>
      <c r="J4" s="3232"/>
      <c r="K4" s="3232"/>
      <c r="L4" s="3232"/>
      <c r="M4" s="3232"/>
      <c r="N4" s="3232"/>
      <c r="O4" s="3232"/>
      <c r="P4" s="3232"/>
      <c r="Q4" s="3233" t="s">
        <v>17</v>
      </c>
      <c r="R4" s="3234"/>
      <c r="S4" s="3234"/>
      <c r="T4" s="3234"/>
      <c r="U4" s="3234"/>
      <c r="V4" s="3234"/>
      <c r="W4" s="3234"/>
      <c r="X4" s="3234"/>
      <c r="Y4" s="3234"/>
      <c r="Z4" s="3234"/>
      <c r="AA4" s="3234"/>
      <c r="AB4" s="3234"/>
      <c r="AC4" s="3234"/>
      <c r="AD4" s="3234"/>
      <c r="AE4" s="3234"/>
      <c r="AF4" s="3234"/>
      <c r="AG4" s="3234"/>
      <c r="AH4" s="3234"/>
      <c r="AI4" s="3234"/>
      <c r="AJ4" s="3234"/>
      <c r="AK4" s="3234"/>
      <c r="AL4" s="3234"/>
      <c r="AM4" s="3234"/>
      <c r="AN4" s="3234"/>
      <c r="AO4" s="3222" t="s">
        <v>231</v>
      </c>
      <c r="AP4" s="3235"/>
      <c r="AQ4" s="3235"/>
      <c r="AR4" s="3235"/>
      <c r="AS4" s="3235"/>
      <c r="AT4" s="3235"/>
      <c r="AU4" s="3235"/>
      <c r="AV4" s="3235"/>
      <c r="AW4" s="3235"/>
      <c r="AX4" s="3235"/>
      <c r="AY4" s="3235"/>
      <c r="AZ4" s="3235"/>
      <c r="BA4" s="3235"/>
      <c r="BB4" s="3235"/>
    </row>
    <row r="5" spans="2:54" ht="26.25" x14ac:dyDescent="0.4">
      <c r="B5" s="3226" t="s">
        <v>232</v>
      </c>
      <c r="C5" s="3226"/>
      <c r="D5" s="3226"/>
      <c r="E5" s="3226"/>
      <c r="F5" s="3226"/>
      <c r="G5" s="3226"/>
      <c r="H5" s="3226"/>
      <c r="I5" s="3226"/>
      <c r="J5" s="3226"/>
      <c r="K5" s="3226"/>
      <c r="L5" s="3226"/>
      <c r="M5" s="3226"/>
      <c r="N5" s="3226"/>
      <c r="O5" s="3226"/>
      <c r="P5" s="3226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  <c r="AH5" s="310"/>
      <c r="AI5" s="310"/>
      <c r="AJ5" s="310"/>
      <c r="AK5" s="310"/>
      <c r="AL5" s="310"/>
      <c r="AM5" s="310"/>
      <c r="AN5" s="311"/>
      <c r="AO5" s="3235"/>
      <c r="AP5" s="3235"/>
      <c r="AQ5" s="3235"/>
      <c r="AR5" s="3235"/>
      <c r="AS5" s="3235"/>
      <c r="AT5" s="3235"/>
      <c r="AU5" s="3235"/>
      <c r="AV5" s="3235"/>
      <c r="AW5" s="3235"/>
      <c r="AX5" s="3235"/>
      <c r="AY5" s="3235"/>
      <c r="AZ5" s="3235"/>
      <c r="BA5" s="3235"/>
      <c r="BB5" s="3235"/>
    </row>
    <row r="6" spans="2:54" ht="25.5" x14ac:dyDescent="0.35">
      <c r="B6" s="3227"/>
      <c r="C6" s="3227"/>
      <c r="D6" s="3227"/>
      <c r="E6" s="3227"/>
      <c r="F6" s="3227"/>
      <c r="G6" s="3227"/>
      <c r="H6" s="3227"/>
      <c r="I6" s="3227"/>
      <c r="J6" s="3227"/>
      <c r="K6" s="3227"/>
      <c r="L6" s="3227"/>
      <c r="M6" s="3227"/>
      <c r="N6" s="3227"/>
      <c r="O6" s="3227"/>
      <c r="P6" s="3227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2"/>
      <c r="AC6" s="312"/>
      <c r="AD6" s="312"/>
      <c r="AE6" s="312"/>
      <c r="AF6" s="312"/>
      <c r="AG6" s="312"/>
      <c r="AH6" s="312"/>
      <c r="AI6" s="312"/>
      <c r="AJ6" s="312"/>
      <c r="AK6" s="312"/>
      <c r="AL6" s="312"/>
      <c r="AM6" s="312"/>
      <c r="AN6" s="313"/>
      <c r="AO6" s="3222" t="s">
        <v>233</v>
      </c>
      <c r="AP6" s="3223"/>
      <c r="AQ6" s="3223"/>
      <c r="AR6" s="3223"/>
      <c r="AS6" s="3223"/>
      <c r="AT6" s="3223"/>
      <c r="AU6" s="3223"/>
      <c r="AV6" s="3223"/>
      <c r="AW6" s="3223"/>
      <c r="AX6" s="3223"/>
      <c r="AY6" s="3223"/>
      <c r="AZ6" s="3223"/>
      <c r="BA6" s="3223"/>
      <c r="BB6" s="3223"/>
    </row>
    <row r="7" spans="2:54" ht="23.25" x14ac:dyDescent="0.35"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  <c r="AD7" s="312"/>
      <c r="AE7" s="312"/>
      <c r="AF7" s="312"/>
      <c r="AG7" s="312"/>
      <c r="AH7" s="312"/>
      <c r="AI7" s="312"/>
      <c r="AJ7" s="312"/>
      <c r="AK7" s="312"/>
      <c r="AL7" s="312"/>
      <c r="AM7" s="312"/>
      <c r="AN7" s="313"/>
      <c r="AO7" s="3224" t="s">
        <v>234</v>
      </c>
      <c r="AP7" s="3223"/>
      <c r="AQ7" s="3223"/>
      <c r="AR7" s="3223"/>
      <c r="AS7" s="3223"/>
      <c r="AT7" s="3223"/>
      <c r="AU7" s="3223"/>
      <c r="AV7" s="3223"/>
      <c r="AW7" s="3223"/>
      <c r="AX7" s="3223"/>
      <c r="AY7" s="3223"/>
      <c r="AZ7" s="3223"/>
      <c r="BA7" s="3223"/>
      <c r="BB7" s="3223"/>
    </row>
    <row r="8" spans="2:54" ht="23.25" customHeight="1" x14ac:dyDescent="0.4">
      <c r="B8" s="3226" t="s">
        <v>130</v>
      </c>
      <c r="C8" s="3226"/>
      <c r="D8" s="3226"/>
      <c r="E8" s="3226"/>
      <c r="F8" s="3226"/>
      <c r="G8" s="3226"/>
      <c r="H8" s="3226"/>
      <c r="I8" s="3226"/>
      <c r="J8" s="3226"/>
      <c r="K8" s="3226"/>
      <c r="L8" s="3226"/>
      <c r="M8" s="3226"/>
      <c r="N8" s="3226"/>
      <c r="O8" s="3226"/>
      <c r="P8" s="3226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223"/>
      <c r="AP8" s="3223"/>
      <c r="AQ8" s="3223"/>
      <c r="AR8" s="3223"/>
      <c r="AS8" s="3223"/>
      <c r="AT8" s="3223"/>
      <c r="AU8" s="3223"/>
      <c r="AV8" s="3223"/>
      <c r="AW8" s="3223"/>
      <c r="AX8" s="3223"/>
      <c r="AY8" s="3223"/>
      <c r="AZ8" s="3223"/>
      <c r="BA8" s="3223"/>
      <c r="BB8" s="3223"/>
    </row>
    <row r="9" spans="2:54" ht="32.25" customHeight="1" x14ac:dyDescent="0.4">
      <c r="B9" s="306"/>
      <c r="C9" s="306"/>
      <c r="D9" s="306"/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6"/>
      <c r="P9" s="306"/>
      <c r="Q9" s="314"/>
      <c r="R9" s="314"/>
      <c r="S9" s="314"/>
      <c r="T9" s="314"/>
      <c r="U9" s="314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  <c r="AM9" s="314"/>
      <c r="AN9" s="314"/>
      <c r="AO9" s="3225"/>
      <c r="AP9" s="3225"/>
      <c r="AQ9" s="3225"/>
      <c r="AR9" s="3225"/>
      <c r="AS9" s="3225"/>
      <c r="AT9" s="3225"/>
      <c r="AU9" s="3225"/>
      <c r="AV9" s="3225"/>
      <c r="AW9" s="3225"/>
      <c r="AX9" s="3225"/>
      <c r="AY9" s="3225"/>
      <c r="AZ9" s="3225"/>
      <c r="BA9" s="3225"/>
      <c r="BB9" s="3225"/>
    </row>
    <row r="10" spans="2:54" ht="36" customHeight="1" x14ac:dyDescent="0.3">
      <c r="B10" s="3227"/>
      <c r="C10" s="3227"/>
      <c r="D10" s="3227"/>
      <c r="E10" s="3227"/>
      <c r="F10" s="3227"/>
      <c r="G10" s="3227"/>
      <c r="H10" s="3227"/>
      <c r="I10" s="3227"/>
      <c r="J10" s="3227"/>
      <c r="K10" s="3227"/>
      <c r="L10" s="3227"/>
      <c r="M10" s="3227"/>
      <c r="N10" s="3227"/>
      <c r="O10" s="3227"/>
      <c r="P10" s="3227"/>
      <c r="Q10" s="3228" t="s">
        <v>235</v>
      </c>
      <c r="R10" s="3229"/>
      <c r="S10" s="3229"/>
      <c r="T10" s="3229"/>
      <c r="U10" s="3229"/>
      <c r="V10" s="3229"/>
      <c r="W10" s="3229"/>
      <c r="X10" s="3229"/>
      <c r="Y10" s="3229"/>
      <c r="Z10" s="3229"/>
      <c r="AA10" s="3229"/>
      <c r="AB10" s="3229"/>
      <c r="AC10" s="3229"/>
      <c r="AD10" s="3229"/>
      <c r="AE10" s="3229"/>
      <c r="AF10" s="3229"/>
      <c r="AG10" s="3229"/>
      <c r="AH10" s="3229"/>
      <c r="AI10" s="3229"/>
      <c r="AJ10" s="3229"/>
      <c r="AK10" s="3229"/>
      <c r="AL10" s="3229"/>
      <c r="AM10" s="3229"/>
      <c r="AN10" s="3229"/>
      <c r="AO10" s="3208" t="s">
        <v>236</v>
      </c>
      <c r="AP10" s="3230"/>
      <c r="AQ10" s="3230"/>
      <c r="AR10" s="3230"/>
      <c r="AS10" s="3230"/>
      <c r="AT10" s="3230"/>
      <c r="AU10" s="3230"/>
      <c r="AV10" s="3230"/>
      <c r="AW10" s="3230"/>
      <c r="AX10" s="3230"/>
      <c r="AY10" s="3230"/>
      <c r="AZ10" s="3230"/>
      <c r="BA10" s="3230"/>
      <c r="BB10" s="3230"/>
    </row>
    <row r="11" spans="2:54" ht="48.75" customHeight="1" x14ac:dyDescent="0.4"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213" t="s">
        <v>237</v>
      </c>
      <c r="R11" s="3214"/>
      <c r="S11" s="3214"/>
      <c r="T11" s="3214"/>
      <c r="U11" s="3214"/>
      <c r="V11" s="3214"/>
      <c r="W11" s="3214"/>
      <c r="X11" s="3214"/>
      <c r="Y11" s="3214"/>
      <c r="Z11" s="3214"/>
      <c r="AA11" s="3214"/>
      <c r="AB11" s="3214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M11" s="312"/>
      <c r="AN11" s="312"/>
      <c r="AO11" s="3207" t="s">
        <v>238</v>
      </c>
      <c r="AP11" s="3207"/>
      <c r="AQ11" s="3207"/>
      <c r="AR11" s="3207"/>
      <c r="AS11" s="3207"/>
      <c r="AT11" s="3207"/>
      <c r="AU11" s="3207"/>
      <c r="AV11" s="3207"/>
      <c r="AW11" s="3207"/>
      <c r="AX11" s="3207"/>
      <c r="AY11" s="3207"/>
      <c r="AZ11" s="3207"/>
      <c r="BA11" s="3207"/>
      <c r="BB11" s="3207"/>
    </row>
    <row r="12" spans="2:54" ht="33" customHeight="1" x14ac:dyDescent="0.35">
      <c r="B12" s="315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213" t="s">
        <v>239</v>
      </c>
      <c r="R12" s="3214"/>
      <c r="S12" s="3214"/>
      <c r="T12" s="3214"/>
      <c r="U12" s="3214"/>
      <c r="V12" s="3214"/>
      <c r="W12" s="3214"/>
      <c r="X12" s="3214"/>
      <c r="Y12" s="3214"/>
      <c r="Z12" s="3214"/>
      <c r="AA12" s="3214"/>
      <c r="AB12" s="3214"/>
      <c r="AC12" s="3214"/>
      <c r="AD12" s="3214"/>
      <c r="AE12" s="3214"/>
      <c r="AF12" s="3214"/>
      <c r="AG12" s="3214"/>
      <c r="AH12" s="3214"/>
      <c r="AI12" s="3214"/>
      <c r="AJ12" s="3214"/>
      <c r="AK12" s="3214"/>
      <c r="AL12" s="3214"/>
      <c r="AM12" s="3215"/>
      <c r="AN12" s="3215"/>
      <c r="AO12" s="3207" t="s">
        <v>240</v>
      </c>
      <c r="AP12" s="3216"/>
      <c r="AQ12" s="3216"/>
      <c r="AR12" s="3216"/>
      <c r="AS12" s="3216"/>
      <c r="AT12" s="3216"/>
      <c r="AU12" s="3216"/>
      <c r="AV12" s="3216"/>
      <c r="AW12" s="3216"/>
      <c r="AX12" s="3216"/>
      <c r="AY12" s="3216"/>
      <c r="AZ12" s="3216"/>
      <c r="BA12" s="3216"/>
      <c r="BB12" s="3216"/>
    </row>
    <row r="13" spans="2:54" s="315" customFormat="1" ht="31.5" customHeight="1" x14ac:dyDescent="0.4">
      <c r="Q13" s="3213" t="s">
        <v>241</v>
      </c>
      <c r="R13" s="3214"/>
      <c r="S13" s="3214"/>
      <c r="T13" s="3214"/>
      <c r="U13" s="3214"/>
      <c r="V13" s="3214"/>
      <c r="W13" s="3214"/>
      <c r="X13" s="3214"/>
      <c r="Y13" s="3214"/>
      <c r="Z13" s="3214"/>
      <c r="AA13" s="3214"/>
      <c r="AB13" s="3214"/>
      <c r="AC13" s="3214"/>
      <c r="AD13" s="3214"/>
      <c r="AE13" s="3214"/>
      <c r="AF13" s="3214"/>
      <c r="AG13" s="3214"/>
      <c r="AH13" s="3214"/>
      <c r="AI13" s="308"/>
      <c r="AJ13" s="308"/>
      <c r="AK13" s="308"/>
      <c r="AL13" s="308"/>
      <c r="AM13" s="312"/>
      <c r="AN13" s="312"/>
      <c r="AO13" s="3207" t="s">
        <v>242</v>
      </c>
      <c r="AP13" s="3207"/>
      <c r="AQ13" s="3207"/>
      <c r="AR13" s="3207"/>
      <c r="AS13" s="3207"/>
      <c r="AT13" s="3207"/>
      <c r="AU13" s="3207"/>
      <c r="AV13" s="3207"/>
      <c r="AW13" s="3207"/>
      <c r="AX13" s="3207"/>
      <c r="AY13" s="3207"/>
      <c r="AZ13" s="3207"/>
      <c r="BA13" s="3207"/>
      <c r="BB13" s="3207"/>
    </row>
    <row r="14" spans="2:54" s="315" customFormat="1" ht="22.5" customHeight="1" x14ac:dyDescent="0.3">
      <c r="Q14" s="3217"/>
      <c r="R14" s="3218"/>
      <c r="S14" s="3218"/>
      <c r="T14" s="3218"/>
      <c r="U14" s="3218"/>
      <c r="V14" s="3218"/>
      <c r="W14" s="3218"/>
      <c r="X14" s="3218"/>
      <c r="Y14" s="3218"/>
      <c r="Z14" s="3218"/>
      <c r="AA14" s="3218"/>
      <c r="AB14" s="3218"/>
      <c r="AC14" s="3218"/>
      <c r="AD14" s="3218"/>
      <c r="AE14" s="3218"/>
      <c r="AF14" s="3218"/>
      <c r="AG14" s="3218"/>
      <c r="AH14" s="3218"/>
      <c r="AI14" s="3218"/>
      <c r="AJ14" s="3218"/>
      <c r="AK14" s="3219"/>
      <c r="AL14" s="3219"/>
      <c r="AM14" s="3219"/>
      <c r="AN14" s="3219"/>
      <c r="AO14" s="3207" t="s">
        <v>243</v>
      </c>
      <c r="AP14" s="3207"/>
      <c r="AQ14" s="3207"/>
      <c r="AR14" s="3207"/>
      <c r="AS14" s="3207"/>
      <c r="AT14" s="3207"/>
      <c r="AU14" s="3207"/>
      <c r="AV14" s="3207"/>
      <c r="AW14" s="3207"/>
      <c r="AX14" s="3207"/>
      <c r="AY14" s="3207"/>
      <c r="AZ14" s="3207"/>
      <c r="BA14" s="3207"/>
      <c r="BB14" s="3207"/>
    </row>
    <row r="15" spans="2:54" s="315" customFormat="1" ht="23.25" customHeight="1" x14ac:dyDescent="0.3">
      <c r="Q15" s="3219"/>
      <c r="R15" s="3219"/>
      <c r="S15" s="3219"/>
      <c r="T15" s="3219"/>
      <c r="U15" s="3219"/>
      <c r="V15" s="3219"/>
      <c r="W15" s="3219"/>
      <c r="X15" s="3219"/>
      <c r="Y15" s="3219"/>
      <c r="Z15" s="3219"/>
      <c r="AA15" s="3219"/>
      <c r="AB15" s="3219"/>
      <c r="AC15" s="3219"/>
      <c r="AD15" s="3219"/>
      <c r="AE15" s="3219"/>
      <c r="AF15" s="3219"/>
      <c r="AG15" s="3219"/>
      <c r="AH15" s="3219"/>
      <c r="AI15" s="3219"/>
      <c r="AJ15" s="3219"/>
      <c r="AK15" s="3219"/>
      <c r="AL15" s="3219"/>
      <c r="AM15" s="3219"/>
      <c r="AN15" s="3219"/>
      <c r="AO15" s="3207" t="s">
        <v>244</v>
      </c>
      <c r="AP15" s="3207"/>
      <c r="AQ15" s="3207"/>
      <c r="AR15" s="3207"/>
      <c r="AS15" s="3207"/>
      <c r="AT15" s="3207"/>
      <c r="AU15" s="3207"/>
      <c r="AV15" s="3207"/>
      <c r="AW15" s="3207"/>
      <c r="AX15" s="3207"/>
      <c r="AY15" s="3207"/>
      <c r="AZ15" s="3207"/>
      <c r="BA15" s="3207"/>
      <c r="BB15" s="3207"/>
    </row>
    <row r="16" spans="2:54" s="315" customFormat="1" ht="23.25" customHeight="1" x14ac:dyDescent="0.3">
      <c r="Q16" s="3220" t="s">
        <v>245</v>
      </c>
      <c r="R16" s="3221"/>
      <c r="S16" s="3221"/>
      <c r="T16" s="3221"/>
      <c r="U16" s="3221"/>
      <c r="V16" s="3221"/>
      <c r="W16" s="3221"/>
      <c r="X16" s="3221"/>
      <c r="Y16" s="3221"/>
      <c r="Z16" s="3221"/>
      <c r="AA16" s="3221"/>
      <c r="AB16" s="3221"/>
      <c r="AC16" s="3221"/>
      <c r="AD16" s="3221"/>
      <c r="AE16" s="3221"/>
      <c r="AF16" s="3221"/>
      <c r="AG16" s="3221"/>
      <c r="AH16" s="3221"/>
      <c r="AI16" s="3221"/>
      <c r="AJ16" s="3221"/>
      <c r="AK16" s="3221"/>
      <c r="AL16" s="3221"/>
      <c r="AO16" s="3207" t="s">
        <v>246</v>
      </c>
      <c r="AP16" s="3207"/>
      <c r="AQ16" s="3207"/>
      <c r="AR16" s="3207"/>
      <c r="AS16" s="3207"/>
      <c r="AT16" s="3207"/>
      <c r="AU16" s="3207"/>
      <c r="AV16" s="3207"/>
      <c r="AW16" s="3207"/>
      <c r="AX16" s="3207"/>
      <c r="AY16" s="3207"/>
      <c r="AZ16" s="3207"/>
      <c r="BA16" s="3207"/>
      <c r="BB16" s="3207"/>
    </row>
    <row r="17" spans="2:54" s="315" customFormat="1" ht="18.75" customHeight="1" x14ac:dyDescent="0.3">
      <c r="AO17" s="3207" t="s">
        <v>247</v>
      </c>
      <c r="AP17" s="3207"/>
      <c r="AQ17" s="3207"/>
      <c r="AR17" s="3207"/>
      <c r="AS17" s="3207"/>
      <c r="AT17" s="3207"/>
      <c r="AU17" s="3207"/>
      <c r="AV17" s="3207"/>
      <c r="AW17" s="3207"/>
      <c r="AX17" s="3207"/>
      <c r="AY17" s="3207"/>
      <c r="AZ17" s="3207"/>
      <c r="BA17" s="3207"/>
      <c r="BB17" s="3207"/>
    </row>
    <row r="18" spans="2:54" s="315" customFormat="1" ht="34.5" customHeight="1" x14ac:dyDescent="0.3">
      <c r="AO18" s="3207" t="s">
        <v>248</v>
      </c>
      <c r="AP18" s="3207"/>
      <c r="AQ18" s="3207"/>
      <c r="AR18" s="3207"/>
      <c r="AS18" s="3207"/>
      <c r="AT18" s="3207"/>
      <c r="AU18" s="3207"/>
      <c r="AV18" s="3207"/>
      <c r="AW18" s="3207"/>
      <c r="AX18" s="3207"/>
      <c r="AY18" s="3207"/>
      <c r="AZ18" s="3207"/>
      <c r="BA18" s="3207"/>
      <c r="BB18" s="3207"/>
    </row>
    <row r="19" spans="2:54" s="315" customFormat="1" ht="20.25" customHeight="1" x14ac:dyDescent="0.3">
      <c r="AO19" s="3207"/>
      <c r="AP19" s="3207"/>
      <c r="AQ19" s="3207"/>
      <c r="AR19" s="3207"/>
      <c r="AS19" s="3207"/>
      <c r="AT19" s="3207"/>
      <c r="AU19" s="3207"/>
      <c r="AV19" s="3207"/>
      <c r="AW19" s="3207"/>
      <c r="AX19" s="3207"/>
      <c r="AY19" s="3207"/>
      <c r="AZ19" s="3207"/>
      <c r="BA19" s="3207"/>
      <c r="BB19" s="3207"/>
    </row>
    <row r="20" spans="2:54" s="315" customFormat="1" ht="19.5" customHeight="1" x14ac:dyDescent="0.3">
      <c r="AO20" s="3208"/>
      <c r="AP20" s="3209"/>
      <c r="AQ20" s="3209"/>
      <c r="AR20" s="3209"/>
      <c r="AS20" s="3209"/>
      <c r="AT20" s="3209"/>
      <c r="AU20" s="3209"/>
      <c r="AV20" s="3209"/>
      <c r="AW20" s="3209"/>
      <c r="AX20" s="3209"/>
      <c r="AY20" s="3209"/>
      <c r="AZ20" s="3209"/>
      <c r="BA20" s="3209"/>
      <c r="BB20" s="3209"/>
    </row>
    <row r="21" spans="2:54" s="315" customFormat="1" ht="12.75" customHeight="1" x14ac:dyDescent="0.3">
      <c r="AO21" s="3209"/>
      <c r="AP21" s="3209"/>
      <c r="AQ21" s="3209"/>
      <c r="AR21" s="3209"/>
      <c r="AS21" s="3209"/>
      <c r="AT21" s="3209"/>
      <c r="AU21" s="3209"/>
      <c r="AV21" s="3209"/>
      <c r="AW21" s="3209"/>
      <c r="AX21" s="3209"/>
      <c r="AY21" s="3209"/>
      <c r="AZ21" s="3209"/>
      <c r="BA21" s="3209"/>
      <c r="BB21" s="3209"/>
    </row>
    <row r="22" spans="2:54" s="315" customFormat="1" ht="0.75" customHeight="1" x14ac:dyDescent="0.3"/>
    <row r="23" spans="2:54" s="315" customFormat="1" ht="21" customHeight="1" x14ac:dyDescent="0.3">
      <c r="B23" s="3210" t="s">
        <v>249</v>
      </c>
      <c r="C23" s="3210"/>
      <c r="D23" s="3210"/>
      <c r="E23" s="3210"/>
      <c r="F23" s="3210"/>
      <c r="G23" s="3210"/>
      <c r="H23" s="3210"/>
      <c r="I23" s="3210"/>
      <c r="J23" s="3210"/>
      <c r="K23" s="3210"/>
      <c r="L23" s="3210"/>
      <c r="M23" s="3210"/>
      <c r="N23" s="3210"/>
      <c r="O23" s="3210"/>
      <c r="P23" s="3210"/>
      <c r="Q23" s="3210"/>
      <c r="R23" s="3210"/>
      <c r="S23" s="3210"/>
      <c r="T23" s="3210"/>
      <c r="U23" s="3210"/>
      <c r="V23" s="3210"/>
      <c r="W23" s="3210"/>
      <c r="X23" s="3210"/>
      <c r="Y23" s="3210"/>
      <c r="Z23" s="3210"/>
      <c r="AA23" s="3210"/>
      <c r="AB23" s="3210"/>
      <c r="AC23" s="3210"/>
      <c r="AD23" s="3210"/>
      <c r="AE23" s="3210"/>
      <c r="AF23" s="3210"/>
      <c r="AG23" s="3210"/>
      <c r="AH23" s="3210"/>
      <c r="AI23" s="3210"/>
      <c r="AJ23" s="3210"/>
      <c r="AK23" s="3210"/>
      <c r="AL23" s="3210"/>
      <c r="AM23" s="3210"/>
      <c r="AN23" s="3210"/>
      <c r="AO23" s="3210"/>
      <c r="AP23" s="3210"/>
      <c r="AQ23" s="3210"/>
      <c r="AR23" s="3210"/>
      <c r="AS23" s="3210"/>
      <c r="AT23" s="3210"/>
      <c r="AU23" s="3210"/>
      <c r="AV23" s="3210"/>
      <c r="AW23" s="3210"/>
      <c r="AX23" s="3210"/>
      <c r="AY23" s="3210"/>
      <c r="AZ23" s="3210"/>
      <c r="BA23" s="3210"/>
      <c r="BB23" s="3210"/>
    </row>
    <row r="24" spans="2:54" s="315" customFormat="1" ht="8.25" customHeight="1" thickBot="1" x14ac:dyDescent="0.35"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</row>
    <row r="25" spans="2:54" ht="18" customHeight="1" thickBot="1" x14ac:dyDescent="0.3">
      <c r="B25" s="3211" t="s">
        <v>12</v>
      </c>
      <c r="C25" s="3204" t="s">
        <v>11</v>
      </c>
      <c r="D25" s="3205"/>
      <c r="E25" s="3205"/>
      <c r="F25" s="3206"/>
      <c r="G25" s="3204" t="s">
        <v>0</v>
      </c>
      <c r="H25" s="3205"/>
      <c r="I25" s="3205"/>
      <c r="J25" s="3206"/>
      <c r="K25" s="3201" t="s">
        <v>1</v>
      </c>
      <c r="L25" s="3202"/>
      <c r="M25" s="3202"/>
      <c r="N25" s="3202"/>
      <c r="O25" s="3203"/>
      <c r="P25" s="3201" t="s">
        <v>2</v>
      </c>
      <c r="Q25" s="3202"/>
      <c r="R25" s="3202"/>
      <c r="S25" s="3203"/>
      <c r="T25" s="3204" t="s">
        <v>3</v>
      </c>
      <c r="U25" s="3205"/>
      <c r="V25" s="3205"/>
      <c r="W25" s="3206"/>
      <c r="X25" s="3204" t="s">
        <v>4</v>
      </c>
      <c r="Y25" s="3205"/>
      <c r="Z25" s="3205"/>
      <c r="AA25" s="3205"/>
      <c r="AB25" s="3206"/>
      <c r="AC25" s="3204" t="s">
        <v>5</v>
      </c>
      <c r="AD25" s="3205"/>
      <c r="AE25" s="3205"/>
      <c r="AF25" s="3206"/>
      <c r="AG25" s="3204" t="s">
        <v>6</v>
      </c>
      <c r="AH25" s="3205"/>
      <c r="AI25" s="3205"/>
      <c r="AJ25" s="3206"/>
      <c r="AK25" s="3204" t="s">
        <v>7</v>
      </c>
      <c r="AL25" s="3205"/>
      <c r="AM25" s="3205"/>
      <c r="AN25" s="3206"/>
      <c r="AO25" s="3204" t="s">
        <v>8</v>
      </c>
      <c r="AP25" s="3205"/>
      <c r="AQ25" s="3205"/>
      <c r="AR25" s="3205"/>
      <c r="AS25" s="3206"/>
      <c r="AT25" s="3204" t="s">
        <v>9</v>
      </c>
      <c r="AU25" s="3205"/>
      <c r="AV25" s="3205"/>
      <c r="AW25" s="3206"/>
      <c r="AX25" s="3204" t="s">
        <v>10</v>
      </c>
      <c r="AY25" s="3205"/>
      <c r="AZ25" s="3205"/>
      <c r="BA25" s="3205"/>
      <c r="BB25" s="3206"/>
    </row>
    <row r="26" spans="2:54" s="320" customFormat="1" ht="20.25" customHeight="1" thickBot="1" x14ac:dyDescent="0.25">
      <c r="B26" s="3212"/>
      <c r="C26" s="317">
        <v>1</v>
      </c>
      <c r="D26" s="318">
        <v>2</v>
      </c>
      <c r="E26" s="318">
        <v>3</v>
      </c>
      <c r="F26" s="319">
        <v>4</v>
      </c>
      <c r="G26" s="317">
        <v>5</v>
      </c>
      <c r="H26" s="318">
        <v>6</v>
      </c>
      <c r="I26" s="318">
        <v>7</v>
      </c>
      <c r="J26" s="319">
        <v>8</v>
      </c>
      <c r="K26" s="317">
        <v>9</v>
      </c>
      <c r="L26" s="318">
        <v>10</v>
      </c>
      <c r="M26" s="318">
        <v>11</v>
      </c>
      <c r="N26" s="318">
        <v>12</v>
      </c>
      <c r="O26" s="319">
        <v>13</v>
      </c>
      <c r="P26" s="317">
        <v>14</v>
      </c>
      <c r="Q26" s="318">
        <v>15</v>
      </c>
      <c r="R26" s="318">
        <v>16</v>
      </c>
      <c r="S26" s="319">
        <v>17</v>
      </c>
      <c r="T26" s="317">
        <v>18</v>
      </c>
      <c r="U26" s="318">
        <v>19</v>
      </c>
      <c r="V26" s="318">
        <v>20</v>
      </c>
      <c r="W26" s="319">
        <v>21</v>
      </c>
      <c r="X26" s="317">
        <v>22</v>
      </c>
      <c r="Y26" s="318">
        <v>23</v>
      </c>
      <c r="Z26" s="318">
        <v>24</v>
      </c>
      <c r="AA26" s="318">
        <v>25</v>
      </c>
      <c r="AB26" s="319">
        <v>26</v>
      </c>
      <c r="AC26" s="317">
        <v>27</v>
      </c>
      <c r="AD26" s="318">
        <v>28</v>
      </c>
      <c r="AE26" s="318">
        <v>29</v>
      </c>
      <c r="AF26" s="319">
        <v>30</v>
      </c>
      <c r="AG26" s="317">
        <v>31</v>
      </c>
      <c r="AH26" s="318">
        <v>32</v>
      </c>
      <c r="AI26" s="318">
        <v>33</v>
      </c>
      <c r="AJ26" s="319">
        <v>34</v>
      </c>
      <c r="AK26" s="317">
        <v>35</v>
      </c>
      <c r="AL26" s="318">
        <v>36</v>
      </c>
      <c r="AM26" s="318">
        <v>37</v>
      </c>
      <c r="AN26" s="319">
        <v>38</v>
      </c>
      <c r="AO26" s="317">
        <v>39</v>
      </c>
      <c r="AP26" s="318">
        <v>40</v>
      </c>
      <c r="AQ26" s="318">
        <v>41</v>
      </c>
      <c r="AR26" s="318">
        <v>42</v>
      </c>
      <c r="AS26" s="319">
        <v>43</v>
      </c>
      <c r="AT26" s="317">
        <v>44</v>
      </c>
      <c r="AU26" s="318">
        <v>45</v>
      </c>
      <c r="AV26" s="318">
        <v>46</v>
      </c>
      <c r="AW26" s="319">
        <v>47</v>
      </c>
      <c r="AX26" s="317">
        <v>48</v>
      </c>
      <c r="AY26" s="318">
        <v>49</v>
      </c>
      <c r="AZ26" s="318">
        <v>50</v>
      </c>
      <c r="BA26" s="318">
        <v>51</v>
      </c>
      <c r="BB26" s="319">
        <v>52</v>
      </c>
    </row>
    <row r="27" spans="2:54" s="320" customFormat="1" ht="20.25" customHeight="1" x14ac:dyDescent="0.3">
      <c r="B27" s="321">
        <v>3</v>
      </c>
      <c r="C27" s="322" t="s">
        <v>250</v>
      </c>
      <c r="D27" s="323" t="s">
        <v>250</v>
      </c>
      <c r="E27" s="323" t="s">
        <v>250</v>
      </c>
      <c r="F27" s="324" t="s">
        <v>39</v>
      </c>
      <c r="G27" s="325" t="s">
        <v>87</v>
      </c>
      <c r="H27" s="326"/>
      <c r="I27" s="326"/>
      <c r="J27" s="327"/>
      <c r="K27" s="328"/>
      <c r="L27" s="329"/>
      <c r="M27" s="329"/>
      <c r="N27" s="329"/>
      <c r="O27" s="330"/>
      <c r="P27" s="331"/>
      <c r="Q27" s="329"/>
      <c r="R27" s="329"/>
      <c r="S27" s="330"/>
      <c r="T27" s="331"/>
      <c r="U27" s="329"/>
      <c r="V27" s="329" t="s">
        <v>18</v>
      </c>
      <c r="W27" s="332" t="s">
        <v>88</v>
      </c>
      <c r="X27" s="325" t="s">
        <v>39</v>
      </c>
      <c r="Y27" s="326" t="s">
        <v>251</v>
      </c>
      <c r="Z27" s="326"/>
      <c r="AA27" s="326"/>
      <c r="AB27" s="327"/>
      <c r="AC27" s="328"/>
      <c r="AD27" s="329"/>
      <c r="AE27" s="329"/>
      <c r="AF27" s="330"/>
      <c r="AG27" s="331"/>
      <c r="AH27" s="329"/>
      <c r="AI27" s="329"/>
      <c r="AJ27" s="330"/>
      <c r="AK27" s="331"/>
      <c r="AL27" s="329"/>
      <c r="AM27" s="329"/>
      <c r="AN27" s="333"/>
      <c r="AO27" s="325"/>
      <c r="AP27" s="326"/>
      <c r="AQ27" s="326"/>
      <c r="AR27" s="326"/>
      <c r="AS27" s="327"/>
      <c r="AT27" s="331"/>
      <c r="AU27" s="334" t="s">
        <v>89</v>
      </c>
      <c r="AV27" s="334" t="s">
        <v>18</v>
      </c>
      <c r="AW27" s="332" t="s">
        <v>21</v>
      </c>
      <c r="AX27" s="335" t="s">
        <v>21</v>
      </c>
      <c r="AY27" s="336" t="s">
        <v>21</v>
      </c>
      <c r="AZ27" s="336" t="s">
        <v>21</v>
      </c>
      <c r="BA27" s="336" t="s">
        <v>21</v>
      </c>
      <c r="BB27" s="337" t="s">
        <v>21</v>
      </c>
    </row>
    <row r="28" spans="2:54" ht="20.100000000000001" customHeight="1" x14ac:dyDescent="0.3">
      <c r="B28" s="321">
        <v>4</v>
      </c>
      <c r="C28" s="338" t="s">
        <v>21</v>
      </c>
      <c r="D28" s="339" t="s">
        <v>21</v>
      </c>
      <c r="E28" s="339" t="s">
        <v>92</v>
      </c>
      <c r="F28" s="340" t="s">
        <v>39</v>
      </c>
      <c r="G28" s="338"/>
      <c r="H28" s="339"/>
      <c r="I28" s="339"/>
      <c r="J28" s="341"/>
      <c r="K28" s="342"/>
      <c r="L28" s="343"/>
      <c r="M28" s="343"/>
      <c r="N28" s="343"/>
      <c r="O28" s="344"/>
      <c r="P28" s="345"/>
      <c r="Q28" s="346"/>
      <c r="R28" s="346"/>
      <c r="S28" s="347"/>
      <c r="T28" s="345"/>
      <c r="U28" s="346"/>
      <c r="V28" s="348" t="s">
        <v>18</v>
      </c>
      <c r="W28" s="332" t="s">
        <v>88</v>
      </c>
      <c r="X28" s="338" t="s">
        <v>39</v>
      </c>
      <c r="Y28" s="339" t="s">
        <v>251</v>
      </c>
      <c r="Z28" s="339"/>
      <c r="AA28" s="339"/>
      <c r="AB28" s="341"/>
      <c r="AC28" s="348"/>
      <c r="AD28" s="334"/>
      <c r="AE28" s="334"/>
      <c r="AF28" s="349"/>
      <c r="AG28" s="350"/>
      <c r="AH28" s="334"/>
      <c r="AI28" s="334"/>
      <c r="AJ28" s="349"/>
      <c r="AK28" s="331"/>
      <c r="AL28" s="329"/>
      <c r="AM28" s="329"/>
      <c r="AN28" s="333"/>
      <c r="AO28" s="331"/>
      <c r="AP28" s="329"/>
      <c r="AQ28" s="329"/>
      <c r="AR28" s="329"/>
      <c r="AS28" s="330"/>
      <c r="AT28" s="350"/>
      <c r="AU28" s="334" t="s">
        <v>89</v>
      </c>
      <c r="AV28" s="334" t="s">
        <v>18</v>
      </c>
      <c r="AW28" s="332" t="s">
        <v>21</v>
      </c>
      <c r="AX28" s="338" t="s">
        <v>21</v>
      </c>
      <c r="AY28" s="348" t="s">
        <v>21</v>
      </c>
      <c r="AZ28" s="334" t="s">
        <v>21</v>
      </c>
      <c r="BA28" s="334" t="s">
        <v>21</v>
      </c>
      <c r="BB28" s="349" t="s">
        <v>21</v>
      </c>
    </row>
    <row r="29" spans="2:54" ht="19.5" customHeight="1" thickBot="1" x14ac:dyDescent="0.35">
      <c r="B29" s="351">
        <v>5</v>
      </c>
      <c r="C29" s="352" t="s">
        <v>21</v>
      </c>
      <c r="D29" s="353" t="s">
        <v>21</v>
      </c>
      <c r="E29" s="353" t="s">
        <v>92</v>
      </c>
      <c r="F29" s="354" t="s">
        <v>39</v>
      </c>
      <c r="G29" s="355"/>
      <c r="H29" s="356"/>
      <c r="I29" s="356"/>
      <c r="J29" s="357"/>
      <c r="K29" s="358"/>
      <c r="L29" s="356"/>
      <c r="M29" s="356"/>
      <c r="N29" s="356"/>
      <c r="O29" s="357"/>
      <c r="P29" s="359"/>
      <c r="Q29" s="360"/>
      <c r="R29" s="360"/>
      <c r="S29" s="361"/>
      <c r="T29" s="359"/>
      <c r="U29" s="360"/>
      <c r="V29" s="360" t="s">
        <v>18</v>
      </c>
      <c r="W29" s="354" t="s">
        <v>88</v>
      </c>
      <c r="X29" s="355" t="s">
        <v>39</v>
      </c>
      <c r="Y29" s="356" t="s">
        <v>251</v>
      </c>
      <c r="Z29" s="356"/>
      <c r="AA29" s="362"/>
      <c r="AB29" s="363"/>
      <c r="AC29" s="364"/>
      <c r="AD29" s="362"/>
      <c r="AE29" s="362"/>
      <c r="AF29" s="363"/>
      <c r="AG29" s="365"/>
      <c r="AH29" s="362"/>
      <c r="AI29" s="356" t="s">
        <v>18</v>
      </c>
      <c r="AJ29" s="361" t="s">
        <v>20</v>
      </c>
      <c r="AK29" s="366" t="s">
        <v>20</v>
      </c>
      <c r="AL29" s="367" t="s">
        <v>20</v>
      </c>
      <c r="AM29" s="367" t="s">
        <v>13</v>
      </c>
      <c r="AN29" s="354" t="s">
        <v>13</v>
      </c>
      <c r="AO29" s="359" t="s">
        <v>13</v>
      </c>
      <c r="AP29" s="360" t="s">
        <v>13</v>
      </c>
      <c r="AQ29" s="360" t="s">
        <v>13</v>
      </c>
      <c r="AR29" s="360" t="s">
        <v>13</v>
      </c>
      <c r="AS29" s="361" t="s">
        <v>13</v>
      </c>
      <c r="AT29" s="359" t="s">
        <v>13</v>
      </c>
      <c r="AU29" s="360" t="s">
        <v>13</v>
      </c>
      <c r="AV29" s="360" t="s">
        <v>76</v>
      </c>
      <c r="AW29" s="354" t="s">
        <v>76</v>
      </c>
      <c r="AX29" s="368" t="s">
        <v>250</v>
      </c>
      <c r="AY29" s="369" t="s">
        <v>250</v>
      </c>
      <c r="AZ29" s="370" t="s">
        <v>250</v>
      </c>
      <c r="BA29" s="370" t="s">
        <v>250</v>
      </c>
      <c r="BB29" s="371" t="s">
        <v>250</v>
      </c>
    </row>
    <row r="30" spans="2:54" ht="12.75" customHeight="1" x14ac:dyDescent="0.25"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72"/>
      <c r="P30" s="372"/>
      <c r="Q30" s="372"/>
      <c r="R30" s="372"/>
      <c r="S30" s="372"/>
      <c r="T30" s="372"/>
      <c r="U30" s="372"/>
      <c r="V30" s="372"/>
      <c r="W30" s="372"/>
      <c r="X30" s="372"/>
      <c r="Y30" s="372"/>
      <c r="Z30" s="372"/>
      <c r="AA30" s="372" t="s">
        <v>252</v>
      </c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</row>
    <row r="31" spans="2:54" s="372" customFormat="1" ht="21" customHeight="1" x14ac:dyDescent="0.3">
      <c r="B31" s="3151" t="s">
        <v>253</v>
      </c>
      <c r="C31" s="3151"/>
      <c r="D31" s="3151"/>
      <c r="E31" s="3151"/>
      <c r="F31" s="3151"/>
      <c r="G31" s="3151"/>
      <c r="H31" s="3151"/>
      <c r="I31" s="3151"/>
      <c r="J31" s="3151"/>
      <c r="K31" s="3152"/>
      <c r="L31" s="3152"/>
      <c r="M31" s="3152"/>
      <c r="N31" s="3152"/>
      <c r="O31" s="3152"/>
      <c r="P31" s="3152"/>
      <c r="Q31" s="3152"/>
      <c r="R31" s="3152"/>
      <c r="S31" s="3152"/>
      <c r="T31" s="3152"/>
      <c r="U31" s="3152"/>
      <c r="V31" s="3152"/>
      <c r="W31" s="3152"/>
      <c r="X31" s="3152"/>
      <c r="Y31" s="3152"/>
      <c r="Z31" s="3152"/>
      <c r="AA31" s="3152"/>
      <c r="AB31" s="3152"/>
      <c r="AC31" s="3152"/>
      <c r="AD31" s="3152"/>
      <c r="AE31" s="3152"/>
      <c r="AF31" s="3152"/>
      <c r="AG31" s="3152"/>
      <c r="AH31" s="3152"/>
      <c r="AI31" s="3152"/>
      <c r="AJ31" s="3152"/>
      <c r="AK31" s="3152"/>
      <c r="AL31" s="3152"/>
      <c r="AM31" s="3152"/>
      <c r="AN31" s="3152"/>
      <c r="AO31" s="3152"/>
      <c r="AP31" s="3152"/>
      <c r="AQ31" s="3152"/>
      <c r="AR31" s="3152"/>
      <c r="AS31" s="3152"/>
      <c r="AT31" s="3152"/>
      <c r="AU31" s="3152"/>
      <c r="AV31" s="3152"/>
      <c r="AW31" s="373"/>
      <c r="AX31" s="373"/>
      <c r="AY31" s="373"/>
      <c r="AZ31" s="373"/>
      <c r="BA31" s="373"/>
      <c r="BB31" s="303"/>
    </row>
    <row r="32" spans="2:54" s="372" customFormat="1" ht="6.75" customHeight="1" x14ac:dyDescent="0.25">
      <c r="B32" s="374"/>
      <c r="C32" s="374"/>
      <c r="D32" s="374"/>
      <c r="E32" s="374"/>
      <c r="F32" s="374"/>
      <c r="G32" s="374"/>
      <c r="H32" s="374"/>
      <c r="I32" s="374"/>
      <c r="J32" s="374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  <c r="AH32" s="309"/>
      <c r="AI32" s="309"/>
      <c r="AJ32" s="309"/>
      <c r="AK32" s="309"/>
      <c r="AL32" s="309"/>
      <c r="AM32" s="309"/>
      <c r="AN32" s="309"/>
      <c r="AO32" s="309"/>
      <c r="AP32" s="309"/>
      <c r="AQ32" s="309"/>
      <c r="AR32" s="309"/>
      <c r="AS32" s="309"/>
      <c r="AT32" s="309"/>
      <c r="AU32" s="309"/>
      <c r="AV32" s="309"/>
      <c r="AW32" s="373"/>
      <c r="AX32" s="373"/>
      <c r="AY32" s="373"/>
      <c r="AZ32" s="373"/>
      <c r="BA32" s="373"/>
      <c r="BB32" s="303"/>
    </row>
    <row r="33" spans="2:54" ht="21.75" customHeight="1" x14ac:dyDescent="0.3">
      <c r="B33" s="78" t="s">
        <v>254</v>
      </c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80"/>
      <c r="AY33" s="80"/>
      <c r="AZ33" s="80"/>
      <c r="BA33" s="80"/>
      <c r="BB33" s="315"/>
    </row>
    <row r="34" spans="2:54" ht="12.75" customHeight="1" thickBot="1" x14ac:dyDescent="0.35">
      <c r="B34" s="375"/>
      <c r="C34" s="376"/>
      <c r="D34" s="376"/>
      <c r="E34" s="376"/>
      <c r="F34" s="376"/>
      <c r="G34" s="376"/>
      <c r="H34" s="376"/>
      <c r="I34" s="376"/>
      <c r="J34" s="376"/>
      <c r="K34" s="376"/>
      <c r="L34" s="376"/>
      <c r="M34" s="376"/>
      <c r="N34" s="376"/>
      <c r="O34" s="376"/>
      <c r="P34" s="376"/>
      <c r="Q34" s="376"/>
      <c r="R34" s="376"/>
      <c r="S34" s="376"/>
      <c r="T34" s="376"/>
      <c r="U34" s="376"/>
      <c r="V34" s="376"/>
      <c r="W34" s="376"/>
      <c r="X34" s="376"/>
      <c r="Y34" s="376"/>
      <c r="Z34" s="376"/>
      <c r="AA34" s="376"/>
      <c r="AB34" s="376"/>
      <c r="AC34" s="376"/>
      <c r="AD34" s="376"/>
      <c r="AE34" s="376"/>
      <c r="AF34" s="376"/>
      <c r="AG34" s="376"/>
      <c r="AH34" s="376"/>
      <c r="AI34" s="376"/>
      <c r="AJ34" s="376"/>
      <c r="AK34" s="376"/>
      <c r="AL34" s="376"/>
      <c r="AM34" s="376"/>
      <c r="AN34" s="376"/>
      <c r="AO34" s="376"/>
      <c r="AP34" s="376"/>
      <c r="AQ34" s="376"/>
      <c r="AR34" s="376"/>
      <c r="AS34" s="376"/>
      <c r="AT34" s="376"/>
      <c r="AU34" s="376"/>
      <c r="AV34" s="376"/>
      <c r="AW34" s="376"/>
      <c r="AX34" s="376"/>
      <c r="AY34" s="376"/>
      <c r="AZ34" s="376"/>
      <c r="BA34" s="376"/>
      <c r="BB34" s="315"/>
    </row>
    <row r="35" spans="2:54" ht="22.5" customHeight="1" x14ac:dyDescent="0.25">
      <c r="B35" s="3153" t="s">
        <v>12</v>
      </c>
      <c r="C35" s="3154"/>
      <c r="D35" s="3159" t="s">
        <v>14</v>
      </c>
      <c r="E35" s="3160"/>
      <c r="F35" s="3160"/>
      <c r="G35" s="3161"/>
      <c r="H35" s="3166" t="s">
        <v>255</v>
      </c>
      <c r="I35" s="3167"/>
      <c r="J35" s="3167"/>
      <c r="K35" s="3172" t="s">
        <v>19</v>
      </c>
      <c r="L35" s="3160"/>
      <c r="M35" s="3160"/>
      <c r="N35" s="3161"/>
      <c r="O35" s="3172" t="s">
        <v>115</v>
      </c>
      <c r="P35" s="3160"/>
      <c r="Q35" s="3161"/>
      <c r="R35" s="3172" t="s">
        <v>116</v>
      </c>
      <c r="S35" s="3160"/>
      <c r="T35" s="3161"/>
      <c r="U35" s="3172" t="s">
        <v>117</v>
      </c>
      <c r="V35" s="3160"/>
      <c r="W35" s="3160"/>
      <c r="X35" s="3070" t="s">
        <v>118</v>
      </c>
      <c r="Y35" s="3160"/>
      <c r="Z35" s="3154"/>
      <c r="AA35" s="377"/>
      <c r="AB35" s="3064" t="s">
        <v>119</v>
      </c>
      <c r="AC35" s="3065"/>
      <c r="AD35" s="3065"/>
      <c r="AE35" s="3065"/>
      <c r="AF35" s="3065"/>
      <c r="AG35" s="3065"/>
      <c r="AH35" s="3066"/>
      <c r="AI35" s="3070" t="s">
        <v>70</v>
      </c>
      <c r="AJ35" s="3071"/>
      <c r="AK35" s="3072"/>
      <c r="AL35" s="3175" t="s">
        <v>97</v>
      </c>
      <c r="AM35" s="3159"/>
      <c r="AN35" s="3176"/>
      <c r="AO35" s="377"/>
      <c r="AP35" s="3183" t="s">
        <v>98</v>
      </c>
      <c r="AQ35" s="3184"/>
      <c r="AR35" s="3184"/>
      <c r="AS35" s="3185"/>
      <c r="AT35" s="3192" t="s">
        <v>256</v>
      </c>
      <c r="AU35" s="3193"/>
      <c r="AV35" s="3193"/>
      <c r="AW35" s="3193"/>
      <c r="AX35" s="3194"/>
      <c r="AY35" s="3053" t="s">
        <v>70</v>
      </c>
      <c r="AZ35" s="3054"/>
      <c r="BA35" s="3054"/>
      <c r="BB35" s="3055"/>
    </row>
    <row r="36" spans="2:54" ht="15.75" customHeight="1" x14ac:dyDescent="0.25">
      <c r="B36" s="3155"/>
      <c r="C36" s="3156"/>
      <c r="D36" s="3162"/>
      <c r="E36" s="3162"/>
      <c r="F36" s="3162"/>
      <c r="G36" s="3163"/>
      <c r="H36" s="3168"/>
      <c r="I36" s="3169"/>
      <c r="J36" s="3169"/>
      <c r="K36" s="3173"/>
      <c r="L36" s="3162"/>
      <c r="M36" s="3162"/>
      <c r="N36" s="3163"/>
      <c r="O36" s="3173"/>
      <c r="P36" s="3162"/>
      <c r="Q36" s="3163"/>
      <c r="R36" s="3173"/>
      <c r="S36" s="3162"/>
      <c r="T36" s="3163"/>
      <c r="U36" s="3173"/>
      <c r="V36" s="3162"/>
      <c r="W36" s="3162"/>
      <c r="X36" s="3155"/>
      <c r="Y36" s="3162"/>
      <c r="Z36" s="3156"/>
      <c r="AA36" s="377"/>
      <c r="AB36" s="3067"/>
      <c r="AC36" s="3068"/>
      <c r="AD36" s="3068"/>
      <c r="AE36" s="3068"/>
      <c r="AF36" s="3068"/>
      <c r="AG36" s="3068"/>
      <c r="AH36" s="3069"/>
      <c r="AI36" s="3073"/>
      <c r="AJ36" s="3074"/>
      <c r="AK36" s="3075"/>
      <c r="AL36" s="3177"/>
      <c r="AM36" s="3178"/>
      <c r="AN36" s="3179"/>
      <c r="AO36" s="377"/>
      <c r="AP36" s="3186"/>
      <c r="AQ36" s="3187"/>
      <c r="AR36" s="3187"/>
      <c r="AS36" s="3188"/>
      <c r="AT36" s="3195"/>
      <c r="AU36" s="3196"/>
      <c r="AV36" s="3196"/>
      <c r="AW36" s="3196"/>
      <c r="AX36" s="3197"/>
      <c r="AY36" s="3056"/>
      <c r="AZ36" s="3057"/>
      <c r="BA36" s="3057"/>
      <c r="BB36" s="3058"/>
    </row>
    <row r="37" spans="2:54" ht="23.25" customHeight="1" thickBot="1" x14ac:dyDescent="0.3">
      <c r="B37" s="3157"/>
      <c r="C37" s="3158"/>
      <c r="D37" s="3164"/>
      <c r="E37" s="3164"/>
      <c r="F37" s="3164"/>
      <c r="G37" s="3165"/>
      <c r="H37" s="3170"/>
      <c r="I37" s="3171"/>
      <c r="J37" s="3171"/>
      <c r="K37" s="3174"/>
      <c r="L37" s="3164"/>
      <c r="M37" s="3164"/>
      <c r="N37" s="3165"/>
      <c r="O37" s="3174"/>
      <c r="P37" s="3164"/>
      <c r="Q37" s="3165"/>
      <c r="R37" s="3174"/>
      <c r="S37" s="3164"/>
      <c r="T37" s="3165"/>
      <c r="U37" s="3174"/>
      <c r="V37" s="3164"/>
      <c r="W37" s="3164"/>
      <c r="X37" s="3157"/>
      <c r="Y37" s="3164"/>
      <c r="Z37" s="3158"/>
      <c r="AA37" s="377"/>
      <c r="AB37" s="3067"/>
      <c r="AC37" s="3068"/>
      <c r="AD37" s="3068"/>
      <c r="AE37" s="3068"/>
      <c r="AF37" s="3068"/>
      <c r="AG37" s="3068"/>
      <c r="AH37" s="3069"/>
      <c r="AI37" s="3076"/>
      <c r="AJ37" s="3077"/>
      <c r="AK37" s="3078"/>
      <c r="AL37" s="3180"/>
      <c r="AM37" s="3181"/>
      <c r="AN37" s="3182"/>
      <c r="AO37" s="377"/>
      <c r="AP37" s="3189"/>
      <c r="AQ37" s="3190"/>
      <c r="AR37" s="3190"/>
      <c r="AS37" s="3191"/>
      <c r="AT37" s="3198"/>
      <c r="AU37" s="3199"/>
      <c r="AV37" s="3199"/>
      <c r="AW37" s="3199"/>
      <c r="AX37" s="3200"/>
      <c r="AY37" s="3059"/>
      <c r="AZ37" s="3060"/>
      <c r="BA37" s="3060"/>
      <c r="BB37" s="3061"/>
    </row>
    <row r="38" spans="2:54" ht="21.75" customHeight="1" x14ac:dyDescent="0.25">
      <c r="B38" s="3021">
        <v>3</v>
      </c>
      <c r="C38" s="3022"/>
      <c r="D38" s="3023">
        <v>36</v>
      </c>
      <c r="E38" s="3024"/>
      <c r="F38" s="3024"/>
      <c r="G38" s="3025"/>
      <c r="H38" s="3026">
        <v>6</v>
      </c>
      <c r="I38" s="3027"/>
      <c r="J38" s="3027"/>
      <c r="K38" s="3028"/>
      <c r="L38" s="3029"/>
      <c r="M38" s="3029"/>
      <c r="N38" s="3030"/>
      <c r="O38" s="3028"/>
      <c r="P38" s="3029"/>
      <c r="Q38" s="3030"/>
      <c r="R38" s="3044"/>
      <c r="S38" s="3062"/>
      <c r="T38" s="3063"/>
      <c r="U38" s="3047">
        <v>7</v>
      </c>
      <c r="V38" s="3079"/>
      <c r="W38" s="3079"/>
      <c r="X38" s="3080">
        <f>SUM(D38:W38)</f>
        <v>49</v>
      </c>
      <c r="Y38" s="3079"/>
      <c r="Z38" s="3081"/>
      <c r="AA38" s="378"/>
      <c r="AB38" s="3082" t="s">
        <v>100</v>
      </c>
      <c r="AC38" s="3083"/>
      <c r="AD38" s="3083"/>
      <c r="AE38" s="3083"/>
      <c r="AF38" s="3083"/>
      <c r="AG38" s="3083"/>
      <c r="AH38" s="3084"/>
      <c r="AI38" s="3088">
        <v>15</v>
      </c>
      <c r="AJ38" s="3089"/>
      <c r="AK38" s="3090"/>
      <c r="AL38" s="3118">
        <v>3</v>
      </c>
      <c r="AM38" s="3119"/>
      <c r="AN38" s="3120"/>
      <c r="AO38" s="378"/>
      <c r="AP38" s="3124" t="s">
        <v>23</v>
      </c>
      <c r="AQ38" s="3125"/>
      <c r="AR38" s="3125"/>
      <c r="AS38" s="3126"/>
      <c r="AT38" s="3094" t="s">
        <v>128</v>
      </c>
      <c r="AU38" s="3095"/>
      <c r="AV38" s="3095"/>
      <c r="AW38" s="3095"/>
      <c r="AX38" s="3096"/>
      <c r="AY38" s="3106">
        <v>15</v>
      </c>
      <c r="AZ38" s="3107"/>
      <c r="BA38" s="3107"/>
      <c r="BB38" s="3108"/>
    </row>
    <row r="39" spans="2:54" ht="21.75" customHeight="1" x14ac:dyDescent="0.25">
      <c r="B39" s="3021">
        <v>4</v>
      </c>
      <c r="C39" s="3041"/>
      <c r="D39" s="3023">
        <v>36.5</v>
      </c>
      <c r="E39" s="3024"/>
      <c r="F39" s="3024"/>
      <c r="G39" s="3025"/>
      <c r="H39" s="3026">
        <v>6</v>
      </c>
      <c r="I39" s="3027"/>
      <c r="J39" s="3027"/>
      <c r="K39" s="3028"/>
      <c r="L39" s="3042"/>
      <c r="M39" s="3042"/>
      <c r="N39" s="3043"/>
      <c r="O39" s="3028"/>
      <c r="P39" s="3042"/>
      <c r="Q39" s="3043"/>
      <c r="R39" s="3044"/>
      <c r="S39" s="3045"/>
      <c r="T39" s="3046"/>
      <c r="U39" s="3047">
        <v>9.5</v>
      </c>
      <c r="V39" s="3048"/>
      <c r="W39" s="3049"/>
      <c r="X39" s="3080">
        <f>SUM(D39:W39)</f>
        <v>52</v>
      </c>
      <c r="Y39" s="3048"/>
      <c r="Z39" s="3049"/>
      <c r="AA39" s="378"/>
      <c r="AB39" s="3085"/>
      <c r="AC39" s="3086"/>
      <c r="AD39" s="3086"/>
      <c r="AE39" s="3086"/>
      <c r="AF39" s="3086"/>
      <c r="AG39" s="3086"/>
      <c r="AH39" s="3087"/>
      <c r="AI39" s="3091"/>
      <c r="AJ39" s="3092"/>
      <c r="AK39" s="3093"/>
      <c r="AL39" s="3121"/>
      <c r="AM39" s="3122"/>
      <c r="AN39" s="3123"/>
      <c r="AO39" s="378"/>
      <c r="AP39" s="3127"/>
      <c r="AQ39" s="3128"/>
      <c r="AR39" s="3128"/>
      <c r="AS39" s="3129"/>
      <c r="AT39" s="3097"/>
      <c r="AU39" s="3098"/>
      <c r="AV39" s="3098"/>
      <c r="AW39" s="3098"/>
      <c r="AX39" s="3099"/>
      <c r="AY39" s="3109"/>
      <c r="AZ39" s="3110"/>
      <c r="BA39" s="3110"/>
      <c r="BB39" s="3111"/>
    </row>
    <row r="40" spans="2:54" ht="25.5" customHeight="1" thickBot="1" x14ac:dyDescent="0.3">
      <c r="B40" s="3031">
        <v>5</v>
      </c>
      <c r="C40" s="3032"/>
      <c r="D40" s="3023">
        <v>24</v>
      </c>
      <c r="E40" s="3024"/>
      <c r="F40" s="3024"/>
      <c r="G40" s="3025"/>
      <c r="H40" s="3026">
        <v>5.5</v>
      </c>
      <c r="I40" s="3027"/>
      <c r="J40" s="3027"/>
      <c r="K40" s="3026">
        <v>3</v>
      </c>
      <c r="L40" s="3027"/>
      <c r="M40" s="3027"/>
      <c r="N40" s="3033"/>
      <c r="O40" s="3050">
        <v>9</v>
      </c>
      <c r="P40" s="3051"/>
      <c r="Q40" s="3052"/>
      <c r="R40" s="3026">
        <v>2</v>
      </c>
      <c r="S40" s="3027"/>
      <c r="T40" s="3027"/>
      <c r="U40" s="3136">
        <v>3.5</v>
      </c>
      <c r="V40" s="3137"/>
      <c r="W40" s="3137"/>
      <c r="X40" s="3138">
        <f>SUM(D40:W40)</f>
        <v>47</v>
      </c>
      <c r="Y40" s="3137"/>
      <c r="Z40" s="3139"/>
      <c r="AA40" s="378"/>
      <c r="AB40" s="3133" t="s">
        <v>23</v>
      </c>
      <c r="AC40" s="3140"/>
      <c r="AD40" s="3140"/>
      <c r="AE40" s="3140"/>
      <c r="AF40" s="3140"/>
      <c r="AG40" s="3140"/>
      <c r="AH40" s="3141"/>
      <c r="AI40" s="3115">
        <v>15</v>
      </c>
      <c r="AJ40" s="3116"/>
      <c r="AK40" s="3117"/>
      <c r="AL40" s="3148">
        <v>9</v>
      </c>
      <c r="AM40" s="3149"/>
      <c r="AN40" s="3150"/>
      <c r="AO40" s="378"/>
      <c r="AP40" s="3130"/>
      <c r="AQ40" s="3131"/>
      <c r="AR40" s="3131"/>
      <c r="AS40" s="3132"/>
      <c r="AT40" s="3100"/>
      <c r="AU40" s="3101"/>
      <c r="AV40" s="3101"/>
      <c r="AW40" s="3101"/>
      <c r="AX40" s="3102"/>
      <c r="AY40" s="3112"/>
      <c r="AZ40" s="3113"/>
      <c r="BA40" s="3113"/>
      <c r="BB40" s="3114"/>
    </row>
    <row r="41" spans="2:54" ht="21.75" customHeight="1" thickBot="1" x14ac:dyDescent="0.3">
      <c r="B41" s="3036" t="s">
        <v>25</v>
      </c>
      <c r="C41" s="3037"/>
      <c r="D41" s="3036">
        <f>SUM(D38:G40)</f>
        <v>96.5</v>
      </c>
      <c r="E41" s="3035"/>
      <c r="F41" s="3035"/>
      <c r="G41" s="3038"/>
      <c r="H41" s="3034">
        <f>SUM(H38:J40)</f>
        <v>17.5</v>
      </c>
      <c r="I41" s="3039"/>
      <c r="J41" s="3040"/>
      <c r="K41" s="3034">
        <f>SUM(K38:N40)</f>
        <v>3</v>
      </c>
      <c r="L41" s="3035"/>
      <c r="M41" s="3035"/>
      <c r="N41" s="3038"/>
      <c r="O41" s="3034">
        <f>SUM(O38:Q40)</f>
        <v>9</v>
      </c>
      <c r="P41" s="3035"/>
      <c r="Q41" s="3035"/>
      <c r="R41" s="3034">
        <f>SUM(R38:T40)</f>
        <v>2</v>
      </c>
      <c r="S41" s="3035"/>
      <c r="T41" s="3035"/>
      <c r="U41" s="3034">
        <f>SUM(U38:W40)</f>
        <v>20</v>
      </c>
      <c r="V41" s="3035"/>
      <c r="W41" s="3035"/>
      <c r="X41" s="3036">
        <f>SUM(X38:Z40)</f>
        <v>148</v>
      </c>
      <c r="Y41" s="3035"/>
      <c r="Z41" s="3142"/>
      <c r="AA41" s="378"/>
      <c r="AB41" s="3143"/>
      <c r="AC41" s="3144"/>
      <c r="AD41" s="3144"/>
      <c r="AE41" s="3144"/>
      <c r="AF41" s="3144"/>
      <c r="AG41" s="3144"/>
      <c r="AH41" s="3144"/>
      <c r="AI41" s="3145"/>
      <c r="AJ41" s="3145"/>
      <c r="AK41" s="3145"/>
      <c r="AL41" s="3146"/>
      <c r="AM41" s="3147"/>
      <c r="AN41" s="3147"/>
      <c r="AO41" s="378"/>
      <c r="AP41" s="3133"/>
      <c r="AQ41" s="3134"/>
      <c r="AR41" s="3134"/>
      <c r="AS41" s="3135"/>
      <c r="AT41" s="3103"/>
      <c r="AU41" s="3104"/>
      <c r="AV41" s="3104"/>
      <c r="AW41" s="3104"/>
      <c r="AX41" s="3105"/>
      <c r="AY41" s="3115"/>
      <c r="AZ41" s="3116"/>
      <c r="BA41" s="3116"/>
      <c r="BB41" s="3117"/>
    </row>
  </sheetData>
  <sheetProtection selectLockedCells="1" selectUnlockedCells="1"/>
  <mergeCells count="102">
    <mergeCell ref="AO6:BB6"/>
    <mergeCell ref="AO7:BB9"/>
    <mergeCell ref="B8:P8"/>
    <mergeCell ref="B10:P10"/>
    <mergeCell ref="Q10:AN10"/>
    <mergeCell ref="AO10:BB10"/>
    <mergeCell ref="Q11:AB11"/>
    <mergeCell ref="B2:P2"/>
    <mergeCell ref="Q2:AO2"/>
    <mergeCell ref="B3:P3"/>
    <mergeCell ref="B4:P4"/>
    <mergeCell ref="Q4:AN4"/>
    <mergeCell ref="AO4:BB5"/>
    <mergeCell ref="B5:P5"/>
    <mergeCell ref="AO11:BB11"/>
    <mergeCell ref="B6:P6"/>
    <mergeCell ref="Q12:AN12"/>
    <mergeCell ref="AO12:BB12"/>
    <mergeCell ref="P25:S25"/>
    <mergeCell ref="T25:W25"/>
    <mergeCell ref="Q14:AN15"/>
    <mergeCell ref="AO14:BB14"/>
    <mergeCell ref="AO15:BB15"/>
    <mergeCell ref="Q16:AL16"/>
    <mergeCell ref="AO16:BB16"/>
    <mergeCell ref="Q13:AH13"/>
    <mergeCell ref="AO13:BB13"/>
    <mergeCell ref="K25:O25"/>
    <mergeCell ref="X25:AB25"/>
    <mergeCell ref="AC25:AF25"/>
    <mergeCell ref="AG25:AJ25"/>
    <mergeCell ref="AK25:AN25"/>
    <mergeCell ref="AX25:BB25"/>
    <mergeCell ref="AO17:BB17"/>
    <mergeCell ref="AO25:AS25"/>
    <mergeCell ref="AT25:AW25"/>
    <mergeCell ref="AO18:BB18"/>
    <mergeCell ref="AO19:BB19"/>
    <mergeCell ref="AO20:BB21"/>
    <mergeCell ref="B23:BB23"/>
    <mergeCell ref="B25:B26"/>
    <mergeCell ref="C25:F25"/>
    <mergeCell ref="G25:J25"/>
    <mergeCell ref="B31:AV31"/>
    <mergeCell ref="B35:C37"/>
    <mergeCell ref="D35:G37"/>
    <mergeCell ref="H35:J37"/>
    <mergeCell ref="K35:N37"/>
    <mergeCell ref="O35:Q37"/>
    <mergeCell ref="R35:T37"/>
    <mergeCell ref="U35:W37"/>
    <mergeCell ref="X35:Z37"/>
    <mergeCell ref="AL35:AN37"/>
    <mergeCell ref="AP35:AS37"/>
    <mergeCell ref="AT35:AX37"/>
    <mergeCell ref="AY35:BB37"/>
    <mergeCell ref="O38:Q38"/>
    <mergeCell ref="R38:T38"/>
    <mergeCell ref="AB35:AH37"/>
    <mergeCell ref="AI35:AK37"/>
    <mergeCell ref="U38:W38"/>
    <mergeCell ref="X38:Z38"/>
    <mergeCell ref="AB38:AH39"/>
    <mergeCell ref="AI38:AK39"/>
    <mergeCell ref="AT38:AX41"/>
    <mergeCell ref="AY38:BB41"/>
    <mergeCell ref="AL38:AN39"/>
    <mergeCell ref="AP38:AS41"/>
    <mergeCell ref="U40:W40"/>
    <mergeCell ref="X40:Z40"/>
    <mergeCell ref="AB40:AH40"/>
    <mergeCell ref="AI40:AK40"/>
    <mergeCell ref="X39:Z39"/>
    <mergeCell ref="X41:Z41"/>
    <mergeCell ref="AB41:AH41"/>
    <mergeCell ref="AI41:AK41"/>
    <mergeCell ref="AL41:AN41"/>
    <mergeCell ref="AL40:AN40"/>
    <mergeCell ref="B38:C38"/>
    <mergeCell ref="D38:G38"/>
    <mergeCell ref="H38:J38"/>
    <mergeCell ref="K38:N38"/>
    <mergeCell ref="B40:C40"/>
    <mergeCell ref="D40:G40"/>
    <mergeCell ref="H40:J40"/>
    <mergeCell ref="K40:N40"/>
    <mergeCell ref="U41:W41"/>
    <mergeCell ref="R40:T40"/>
    <mergeCell ref="B41:C41"/>
    <mergeCell ref="D41:G41"/>
    <mergeCell ref="H41:J41"/>
    <mergeCell ref="K41:N41"/>
    <mergeCell ref="O41:Q41"/>
    <mergeCell ref="B39:C39"/>
    <mergeCell ref="D39:G39"/>
    <mergeCell ref="H39:J39"/>
    <mergeCell ref="K39:N39"/>
    <mergeCell ref="O39:Q39"/>
    <mergeCell ref="R39:T39"/>
    <mergeCell ref="U39:W39"/>
    <mergeCell ref="O40:Q40"/>
    <mergeCell ref="R41:T41"/>
  </mergeCells>
  <phoneticPr fontId="3" type="noConversion"/>
  <pageMargins left="0.39370078740157483" right="0.39370078740157483" top="0.39370078740157483" bottom="0.39370078740157483" header="0.51181102362204722" footer="0.51181102362204722"/>
  <pageSetup paperSize="9" scale="57" firstPageNumber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399"/>
  <sheetViews>
    <sheetView view="pageBreakPreview" zoomScale="80" zoomScaleNormal="70" zoomScaleSheetLayoutView="80" workbookViewId="0">
      <pane xSplit="1" ySplit="7" topLeftCell="B214" activePane="bottomRight" state="frozen"/>
      <selection pane="topRight" activeCell="B1" sqref="B1"/>
      <selection pane="bottomLeft" activeCell="A8" sqref="A8"/>
      <selection pane="bottomRight" activeCell="R172" sqref="R172:S172"/>
    </sheetView>
  </sheetViews>
  <sheetFormatPr defaultRowHeight="15.75" x14ac:dyDescent="0.2"/>
  <cols>
    <col min="1" max="1" width="12.5703125" style="32" customWidth="1"/>
    <col min="2" max="2" width="49" style="27" customWidth="1"/>
    <col min="3" max="3" width="7.5703125" style="33" hidden="1" customWidth="1"/>
    <col min="4" max="4" width="7.85546875" style="34" hidden="1" customWidth="1"/>
    <col min="5" max="5" width="6.28515625" style="34" hidden="1" customWidth="1"/>
    <col min="6" max="6" width="5.42578125" style="33" hidden="1" customWidth="1"/>
    <col min="7" max="7" width="10" style="33" hidden="1" customWidth="1"/>
    <col min="8" max="8" width="11.28515625" style="27" hidden="1" customWidth="1"/>
    <col min="9" max="9" width="9.42578125" style="27" hidden="1" customWidth="1"/>
    <col min="10" max="10" width="11.42578125" style="47" hidden="1" customWidth="1"/>
    <col min="11" max="11" width="7.42578125" style="27" hidden="1" customWidth="1"/>
    <col min="12" max="12" width="8.42578125" style="47" hidden="1" customWidth="1"/>
    <col min="13" max="13" width="8.85546875" style="27" hidden="1" customWidth="1"/>
    <col min="14" max="14" width="7" style="27" bestFit="1" customWidth="1"/>
    <col min="15" max="15" width="4.28515625" style="27" customWidth="1"/>
    <col min="16" max="16" width="4.42578125" style="31" customWidth="1"/>
    <col min="17" max="17" width="7.7109375" style="31" bestFit="1" customWidth="1"/>
    <col min="18" max="18" width="5.7109375" style="31" customWidth="1"/>
    <col min="19" max="19" width="2.85546875" style="31" customWidth="1"/>
    <col min="20" max="21" width="7.7109375" style="31" bestFit="1" customWidth="1"/>
    <col min="22" max="22" width="8.7109375" style="31" customWidth="1"/>
    <col min="23" max="31" width="0" style="27" hidden="1" customWidth="1"/>
    <col min="32" max="16384" width="9.140625" style="27"/>
  </cols>
  <sheetData>
    <row r="1" spans="1:235" s="38" customFormat="1" ht="21" customHeight="1" thickBot="1" x14ac:dyDescent="0.25">
      <c r="A1" s="4363" t="s">
        <v>491</v>
      </c>
      <c r="B1" s="4364"/>
      <c r="C1" s="4364"/>
      <c r="D1" s="4364"/>
      <c r="E1" s="4364"/>
      <c r="F1" s="4364"/>
      <c r="G1" s="4364"/>
      <c r="H1" s="4364"/>
      <c r="I1" s="4364"/>
      <c r="J1" s="4364"/>
      <c r="K1" s="4364"/>
      <c r="L1" s="4364"/>
      <c r="M1" s="4364"/>
      <c r="N1" s="4364"/>
      <c r="O1" s="4364"/>
      <c r="P1" s="4364"/>
      <c r="Q1" s="4364"/>
      <c r="R1" s="4364"/>
      <c r="S1" s="4364"/>
      <c r="T1" s="4364"/>
      <c r="U1" s="4364"/>
      <c r="V1" s="4365"/>
    </row>
    <row r="2" spans="1:235" ht="18.75" customHeight="1" x14ac:dyDescent="0.2">
      <c r="A2" s="4366" t="s">
        <v>26</v>
      </c>
      <c r="B2" s="4369" t="s">
        <v>33</v>
      </c>
      <c r="C2" s="4372" t="s">
        <v>536</v>
      </c>
      <c r="D2" s="4373"/>
      <c r="E2" s="4374"/>
      <c r="F2" s="4375"/>
      <c r="G2" s="4378" t="s">
        <v>120</v>
      </c>
      <c r="H2" s="4388" t="s">
        <v>107</v>
      </c>
      <c r="I2" s="4388"/>
      <c r="J2" s="4388"/>
      <c r="K2" s="4388"/>
      <c r="L2" s="4388"/>
      <c r="M2" s="4389"/>
      <c r="N2" s="4054" t="s">
        <v>500</v>
      </c>
      <c r="O2" s="4055"/>
      <c r="P2" s="4055"/>
      <c r="Q2" s="4055"/>
      <c r="R2" s="4055"/>
      <c r="S2" s="4055"/>
      <c r="T2" s="4055"/>
      <c r="U2" s="4055"/>
      <c r="V2" s="4383"/>
    </row>
    <row r="3" spans="1:235" ht="24.75" customHeight="1" thickBot="1" x14ac:dyDescent="0.25">
      <c r="A3" s="4367"/>
      <c r="B3" s="4370"/>
      <c r="C3" s="4376"/>
      <c r="D3" s="4377"/>
      <c r="E3" s="4306"/>
      <c r="F3" s="4307"/>
      <c r="G3" s="4379"/>
      <c r="H3" s="3984" t="s">
        <v>27</v>
      </c>
      <c r="I3" s="3372" t="s">
        <v>109</v>
      </c>
      <c r="J3" s="3372"/>
      <c r="K3" s="3372"/>
      <c r="L3" s="3372"/>
      <c r="M3" s="4391" t="s">
        <v>103</v>
      </c>
      <c r="N3" s="4056"/>
      <c r="O3" s="4057"/>
      <c r="P3" s="4057"/>
      <c r="Q3" s="4057"/>
      <c r="R3" s="4057"/>
      <c r="S3" s="4057"/>
      <c r="T3" s="4057"/>
      <c r="U3" s="4057"/>
      <c r="V3" s="4390"/>
    </row>
    <row r="4" spans="1:235" ht="18" customHeight="1" thickBot="1" x14ac:dyDescent="0.25">
      <c r="A4" s="4367"/>
      <c r="B4" s="4370"/>
      <c r="C4" s="4398" t="s">
        <v>28</v>
      </c>
      <c r="D4" s="4354" t="s">
        <v>29</v>
      </c>
      <c r="E4" s="4393" t="s">
        <v>104</v>
      </c>
      <c r="F4" s="4394"/>
      <c r="G4" s="4379"/>
      <c r="H4" s="3984"/>
      <c r="I4" s="3984" t="s">
        <v>108</v>
      </c>
      <c r="J4" s="4395" t="s">
        <v>110</v>
      </c>
      <c r="K4" s="4396"/>
      <c r="L4" s="4397"/>
      <c r="M4" s="4391"/>
      <c r="N4" s="4005" t="s">
        <v>542</v>
      </c>
      <c r="O4" s="4381"/>
      <c r="P4" s="4006"/>
      <c r="Q4" s="4005" t="s">
        <v>543</v>
      </c>
      <c r="R4" s="4381"/>
      <c r="S4" s="4006"/>
      <c r="T4" s="4382" t="s">
        <v>30</v>
      </c>
      <c r="U4" s="4055"/>
      <c r="V4" s="4383"/>
    </row>
    <row r="5" spans="1:235" ht="16.5" thickBot="1" x14ac:dyDescent="0.25">
      <c r="A5" s="4367"/>
      <c r="B5" s="4370"/>
      <c r="C5" s="4399"/>
      <c r="D5" s="3984"/>
      <c r="E5" s="4384" t="s">
        <v>105</v>
      </c>
      <c r="F5" s="4385" t="s">
        <v>106</v>
      </c>
      <c r="G5" s="4379"/>
      <c r="H5" s="3984"/>
      <c r="I5" s="3984"/>
      <c r="J5" s="4356" t="s">
        <v>50</v>
      </c>
      <c r="K5" s="4356" t="s">
        <v>51</v>
      </c>
      <c r="L5" s="4356" t="s">
        <v>52</v>
      </c>
      <c r="M5" s="4391"/>
      <c r="N5" s="193">
        <v>1</v>
      </c>
      <c r="O5" s="4344">
        <v>2</v>
      </c>
      <c r="P5" s="4345"/>
      <c r="Q5" s="193">
        <v>3</v>
      </c>
      <c r="R5" s="4344">
        <v>4</v>
      </c>
      <c r="S5" s="4345"/>
      <c r="T5" s="194">
        <v>5</v>
      </c>
      <c r="U5" s="1140" t="s">
        <v>544</v>
      </c>
      <c r="V5" s="1140" t="s">
        <v>545</v>
      </c>
    </row>
    <row r="6" spans="1:235" ht="16.5" thickBot="1" x14ac:dyDescent="0.25">
      <c r="A6" s="4367"/>
      <c r="B6" s="4370"/>
      <c r="C6" s="4399"/>
      <c r="D6" s="3984"/>
      <c r="E6" s="4357"/>
      <c r="F6" s="4386"/>
      <c r="G6" s="4379"/>
      <c r="H6" s="3984"/>
      <c r="I6" s="3984"/>
      <c r="J6" s="4357"/>
      <c r="K6" s="4357"/>
      <c r="L6" s="4357"/>
      <c r="M6" s="4391"/>
      <c r="N6" s="4005"/>
      <c r="O6" s="4381"/>
      <c r="P6" s="4381"/>
      <c r="Q6" s="4381"/>
      <c r="R6" s="4381"/>
      <c r="S6" s="4381"/>
      <c r="T6" s="4381"/>
      <c r="U6" s="4401"/>
      <c r="V6" s="4402"/>
    </row>
    <row r="7" spans="1:235" ht="38.25" customHeight="1" thickBot="1" x14ac:dyDescent="0.25">
      <c r="A7" s="4368"/>
      <c r="B7" s="4371"/>
      <c r="C7" s="4400"/>
      <c r="D7" s="4355"/>
      <c r="E7" s="4358"/>
      <c r="F7" s="4387"/>
      <c r="G7" s="4380"/>
      <c r="H7" s="4355"/>
      <c r="I7" s="4355"/>
      <c r="J7" s="4358"/>
      <c r="K7" s="4358"/>
      <c r="L7" s="4358"/>
      <c r="M7" s="4392"/>
      <c r="N7" s="191"/>
      <c r="O7" s="4344"/>
      <c r="P7" s="4345"/>
      <c r="Q7" s="191"/>
      <c r="R7" s="4344"/>
      <c r="S7" s="4345"/>
      <c r="T7" s="191"/>
      <c r="U7" s="1140"/>
      <c r="V7" s="1140"/>
    </row>
    <row r="8" spans="1:235" ht="16.5" thickBot="1" x14ac:dyDescent="0.25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058">
        <v>15</v>
      </c>
      <c r="P8" s="4346"/>
      <c r="Q8" s="192">
        <v>16</v>
      </c>
      <c r="R8" s="4058">
        <v>17</v>
      </c>
      <c r="S8" s="4346"/>
      <c r="T8" s="192">
        <v>18</v>
      </c>
      <c r="U8" s="29">
        <v>19</v>
      </c>
      <c r="V8" s="29">
        <v>20</v>
      </c>
    </row>
    <row r="9" spans="1:235" ht="16.5" thickBot="1" x14ac:dyDescent="0.25">
      <c r="A9" s="4347" t="s">
        <v>154</v>
      </c>
      <c r="B9" s="4348"/>
      <c r="C9" s="4348"/>
      <c r="D9" s="4348"/>
      <c r="E9" s="4348"/>
      <c r="F9" s="4348"/>
      <c r="G9" s="4348"/>
      <c r="H9" s="4348"/>
      <c r="I9" s="4348"/>
      <c r="J9" s="4348"/>
      <c r="K9" s="4348"/>
      <c r="L9" s="4348"/>
      <c r="M9" s="4348"/>
      <c r="N9" s="4348"/>
      <c r="O9" s="4348"/>
      <c r="P9" s="4348"/>
      <c r="Q9" s="4348"/>
      <c r="R9" s="4348"/>
      <c r="S9" s="4348"/>
      <c r="T9" s="4348"/>
      <c r="U9" s="4349"/>
      <c r="V9" s="4350"/>
    </row>
    <row r="10" spans="1:235" ht="16.5" thickBot="1" x14ac:dyDescent="0.25">
      <c r="A10" s="4351" t="s">
        <v>78</v>
      </c>
      <c r="B10" s="4352"/>
      <c r="C10" s="4352"/>
      <c r="D10" s="4352"/>
      <c r="E10" s="4352"/>
      <c r="F10" s="4352"/>
      <c r="G10" s="4352"/>
      <c r="H10" s="4352"/>
      <c r="I10" s="4352"/>
      <c r="J10" s="4352"/>
      <c r="K10" s="4352"/>
      <c r="L10" s="4352"/>
      <c r="M10" s="4352"/>
      <c r="N10" s="4352"/>
      <c r="O10" s="4352"/>
      <c r="P10" s="4352"/>
      <c r="Q10" s="4352"/>
      <c r="R10" s="4352"/>
      <c r="S10" s="4352"/>
      <c r="T10" s="4352"/>
      <c r="U10" s="4352"/>
      <c r="V10" s="4353"/>
      <c r="W10" s="27" t="s">
        <v>501</v>
      </c>
    </row>
    <row r="11" spans="1:235" x14ac:dyDescent="0.2">
      <c r="A11" s="379" t="s">
        <v>137</v>
      </c>
      <c r="B11" s="445" t="s">
        <v>408</v>
      </c>
      <c r="C11" s="143"/>
      <c r="D11" s="141"/>
      <c r="E11" s="446"/>
      <c r="F11" s="447"/>
      <c r="G11" s="122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359"/>
      <c r="P11" s="4360"/>
      <c r="Q11" s="245"/>
      <c r="R11" s="4359"/>
      <c r="S11" s="4360"/>
      <c r="U11" s="4361"/>
      <c r="V11" s="4362"/>
      <c r="AG11" s="3372">
        <v>1</v>
      </c>
      <c r="AH11" s="3372"/>
      <c r="AI11" s="3372">
        <v>2</v>
      </c>
      <c r="AJ11" s="3372"/>
      <c r="AK11" s="3372">
        <v>3</v>
      </c>
      <c r="AL11" s="3372"/>
      <c r="AM11" s="3372">
        <v>4</v>
      </c>
      <c r="AN11" s="3372"/>
      <c r="AO11" s="3372">
        <v>5</v>
      </c>
      <c r="AP11" s="3372"/>
      <c r="AQ11" s="3372">
        <v>6</v>
      </c>
      <c r="AR11" s="3372"/>
      <c r="AU11" s="3372" t="s">
        <v>561</v>
      </c>
      <c r="AV11" s="3372"/>
      <c r="AW11" s="3372" t="s">
        <v>503</v>
      </c>
      <c r="AX11" s="3372"/>
      <c r="AY11" s="3372" t="s">
        <v>512</v>
      </c>
      <c r="AZ11" s="3372"/>
    </row>
    <row r="12" spans="1:235" x14ac:dyDescent="0.2">
      <c r="A12" s="379"/>
      <c r="B12" s="202" t="s">
        <v>55</v>
      </c>
      <c r="C12" s="143"/>
      <c r="D12" s="380"/>
      <c r="E12" s="380"/>
      <c r="F12" s="449"/>
      <c r="G12" s="1229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334"/>
      <c r="P12" s="4341"/>
      <c r="Q12" s="245"/>
      <c r="R12" s="4334"/>
      <c r="S12" s="4341"/>
      <c r="T12" s="417"/>
      <c r="U12" s="248"/>
      <c r="V12" s="249"/>
      <c r="AG12" s="29" t="s">
        <v>559</v>
      </c>
      <c r="AH12" s="29" t="s">
        <v>560</v>
      </c>
      <c r="AI12" s="29" t="s">
        <v>559</v>
      </c>
      <c r="AJ12" s="29" t="s">
        <v>560</v>
      </c>
      <c r="AK12" s="29" t="s">
        <v>559</v>
      </c>
      <c r="AL12" s="29" t="s">
        <v>560</v>
      </c>
      <c r="AM12" s="29" t="s">
        <v>559</v>
      </c>
      <c r="AN12" s="29" t="s">
        <v>560</v>
      </c>
      <c r="AO12" s="29" t="s">
        <v>559</v>
      </c>
      <c r="AP12" s="29" t="s">
        <v>560</v>
      </c>
      <c r="AQ12" s="29" t="s">
        <v>559</v>
      </c>
      <c r="AR12" s="29" t="s">
        <v>560</v>
      </c>
      <c r="AU12" s="29" t="s">
        <v>559</v>
      </c>
      <c r="AV12" s="29" t="s">
        <v>560</v>
      </c>
      <c r="AW12" s="29" t="s">
        <v>559</v>
      </c>
      <c r="AX12" s="29" t="s">
        <v>560</v>
      </c>
      <c r="AY12" s="29" t="s">
        <v>559</v>
      </c>
      <c r="AZ12" s="29" t="s">
        <v>560</v>
      </c>
    </row>
    <row r="13" spans="1:235" x14ac:dyDescent="0.2">
      <c r="A13" s="379"/>
      <c r="B13" s="452" t="s">
        <v>56</v>
      </c>
      <c r="C13" s="425"/>
      <c r="D13" s="380">
        <v>6</v>
      </c>
      <c r="E13" s="380"/>
      <c r="F13" s="423"/>
      <c r="G13" s="1230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334"/>
      <c r="P13" s="4341"/>
      <c r="Q13" s="245"/>
      <c r="R13" s="4334"/>
      <c r="S13" s="4341"/>
      <c r="T13" s="417"/>
      <c r="U13" s="248" t="s">
        <v>114</v>
      </c>
      <c r="V13" s="418"/>
      <c r="AG13" s="29">
        <v>4</v>
      </c>
      <c r="AH13" s="29">
        <v>0</v>
      </c>
      <c r="AI13" s="29"/>
      <c r="AJ13" s="29"/>
      <c r="AK13" s="29"/>
      <c r="AL13" s="29"/>
      <c r="AM13" s="29"/>
      <c r="AN13" s="29"/>
      <c r="AO13" s="29"/>
      <c r="AP13" s="29"/>
      <c r="AQ13" s="29">
        <v>4</v>
      </c>
      <c r="AR13" s="29"/>
      <c r="AU13" s="29">
        <v>4</v>
      </c>
      <c r="AV13" s="29">
        <v>0</v>
      </c>
      <c r="AW13" s="29"/>
      <c r="AX13" s="29"/>
      <c r="AY13" s="29">
        <v>4</v>
      </c>
      <c r="AZ13" s="29">
        <v>0</v>
      </c>
    </row>
    <row r="14" spans="1:235" s="29" customFormat="1" x14ac:dyDescent="0.2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1354">
        <v>4.5</v>
      </c>
      <c r="H14" s="281">
        <f t="shared" ref="H14:H21" si="0">G14*30</f>
        <v>135</v>
      </c>
      <c r="I14" s="137"/>
      <c r="J14" s="142"/>
      <c r="K14" s="137"/>
      <c r="L14" s="137"/>
      <c r="M14" s="187"/>
      <c r="N14" s="245"/>
      <c r="O14" s="4334"/>
      <c r="P14" s="4341"/>
      <c r="Q14" s="246"/>
      <c r="R14" s="4334"/>
      <c r="S14" s="4341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S14" s="27"/>
      <c r="AT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1227" customFormat="1" x14ac:dyDescent="0.2">
      <c r="A15" s="1213" t="s">
        <v>139</v>
      </c>
      <c r="B15" s="1214" t="s">
        <v>133</v>
      </c>
      <c r="C15" s="1215"/>
      <c r="D15" s="1216" t="s">
        <v>134</v>
      </c>
      <c r="E15" s="1217"/>
      <c r="F15" s="1218"/>
      <c r="G15" s="1355">
        <v>3</v>
      </c>
      <c r="H15" s="1219">
        <f t="shared" si="0"/>
        <v>90</v>
      </c>
      <c r="I15" s="1216"/>
      <c r="J15" s="1216"/>
      <c r="K15" s="1216"/>
      <c r="L15" s="1216"/>
      <c r="M15" s="1220"/>
      <c r="N15" s="1221"/>
      <c r="O15" s="4342"/>
      <c r="P15" s="4343"/>
      <c r="Q15" s="1221"/>
      <c r="R15" s="4342"/>
      <c r="S15" s="4343"/>
      <c r="T15" s="1222"/>
      <c r="U15" s="1223"/>
      <c r="V15" s="1224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S15" s="1225"/>
      <c r="AT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</row>
    <row r="16" spans="1:235" ht="31.5" x14ac:dyDescent="0.2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1356">
        <v>4</v>
      </c>
      <c r="H16" s="282">
        <f t="shared" si="0"/>
        <v>120</v>
      </c>
      <c r="I16" s="138"/>
      <c r="J16" s="138"/>
      <c r="K16" s="138"/>
      <c r="L16" s="138"/>
      <c r="M16" s="210"/>
      <c r="N16" s="250"/>
      <c r="O16" s="4334"/>
      <c r="P16" s="4341"/>
      <c r="Q16" s="250"/>
      <c r="R16" s="4334"/>
      <c r="S16" s="4341"/>
      <c r="T16" s="247"/>
      <c r="U16" s="248"/>
      <c r="V16" s="249"/>
    </row>
    <row r="17" spans="1:52" x14ac:dyDescent="0.2">
      <c r="A17" s="269" t="s">
        <v>141</v>
      </c>
      <c r="B17" s="201" t="s">
        <v>136</v>
      </c>
      <c r="C17" s="207"/>
      <c r="D17" s="140"/>
      <c r="E17" s="90"/>
      <c r="F17" s="206"/>
      <c r="G17" s="1356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334"/>
      <c r="P17" s="4341"/>
      <c r="Q17" s="196"/>
      <c r="R17" s="4334"/>
      <c r="S17" s="4341"/>
      <c r="T17" s="247"/>
      <c r="U17" s="248"/>
      <c r="V17" s="249"/>
    </row>
    <row r="18" spans="1:52" s="58" customFormat="1" x14ac:dyDescent="0.2">
      <c r="A18" s="270"/>
      <c r="B18" s="202" t="s">
        <v>55</v>
      </c>
      <c r="C18" s="143"/>
      <c r="D18" s="139"/>
      <c r="E18" s="90"/>
      <c r="F18" s="206"/>
      <c r="G18" s="1357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334"/>
      <c r="P18" s="4341"/>
      <c r="Q18" s="252"/>
      <c r="R18" s="4334"/>
      <c r="S18" s="4341"/>
      <c r="T18" s="247"/>
      <c r="U18" s="248"/>
      <c r="V18" s="249"/>
    </row>
    <row r="19" spans="1:52" s="58" customFormat="1" x14ac:dyDescent="0.2">
      <c r="A19" s="1359" t="s">
        <v>142</v>
      </c>
      <c r="B19" s="1360" t="s">
        <v>56</v>
      </c>
      <c r="C19" s="1361">
        <v>1</v>
      </c>
      <c r="D19" s="1362"/>
      <c r="E19" s="89"/>
      <c r="F19" s="1363"/>
      <c r="G19" s="1364">
        <v>1.5</v>
      </c>
      <c r="H19" s="1365">
        <f t="shared" si="0"/>
        <v>45</v>
      </c>
      <c r="I19" s="1366">
        <f>SUM(J19:L19)</f>
        <v>4</v>
      </c>
      <c r="J19" s="1366">
        <v>4</v>
      </c>
      <c r="K19" s="1367"/>
      <c r="L19" s="1367"/>
      <c r="M19" s="1388">
        <f>H19-I19</f>
        <v>41</v>
      </c>
      <c r="N19" s="1578" t="s">
        <v>114</v>
      </c>
      <c r="O19" s="4332"/>
      <c r="P19" s="4333"/>
      <c r="Q19" s="196"/>
      <c r="R19" s="4332"/>
      <c r="S19" s="4333"/>
      <c r="T19" s="1368"/>
      <c r="U19" s="1369"/>
      <c r="V19" s="1358"/>
    </row>
    <row r="20" spans="1:52" s="58" customFormat="1" x14ac:dyDescent="0.2">
      <c r="A20" s="1380" t="s">
        <v>549</v>
      </c>
      <c r="B20" s="1385" t="s">
        <v>550</v>
      </c>
      <c r="C20" s="1381"/>
      <c r="D20" s="140" t="s">
        <v>551</v>
      </c>
      <c r="E20" s="90"/>
      <c r="F20" s="88"/>
      <c r="G20" s="1382">
        <v>3.5</v>
      </c>
      <c r="H20" s="1365">
        <f t="shared" si="0"/>
        <v>105</v>
      </c>
      <c r="I20" s="240"/>
      <c r="J20" s="240"/>
      <c r="K20" s="241"/>
      <c r="L20" s="241"/>
      <c r="M20" s="687"/>
      <c r="N20" s="163"/>
      <c r="O20" s="4332"/>
      <c r="P20" s="4333"/>
      <c r="Q20" s="1384"/>
      <c r="R20" s="4334"/>
      <c r="S20" s="4335"/>
      <c r="T20" s="248"/>
      <c r="U20" s="248"/>
      <c r="V20" s="248"/>
    </row>
    <row r="21" spans="1:52" s="58" customFormat="1" ht="32.25" thickBot="1" x14ac:dyDescent="0.25">
      <c r="A21" s="1380" t="s">
        <v>552</v>
      </c>
      <c r="B21" s="1385" t="s">
        <v>553</v>
      </c>
      <c r="C21" s="1381"/>
      <c r="D21" s="140" t="s">
        <v>551</v>
      </c>
      <c r="E21" s="90"/>
      <c r="F21" s="88"/>
      <c r="G21" s="1382">
        <v>3.5</v>
      </c>
      <c r="H21" s="1383">
        <f t="shared" si="0"/>
        <v>105</v>
      </c>
      <c r="I21" s="240"/>
      <c r="J21" s="240"/>
      <c r="K21" s="241"/>
      <c r="L21" s="241"/>
      <c r="M21" s="97"/>
      <c r="N21" s="1376"/>
      <c r="O21" s="4332"/>
      <c r="P21" s="4333"/>
      <c r="Q21" s="1386"/>
      <c r="R21" s="4334"/>
      <c r="S21" s="4335"/>
      <c r="T21" s="248"/>
      <c r="U21" s="248"/>
      <c r="V21" s="248"/>
    </row>
    <row r="22" spans="1:52" ht="14.25" customHeight="1" thickBot="1" x14ac:dyDescent="0.25">
      <c r="A22" s="4336" t="s">
        <v>36</v>
      </c>
      <c r="B22" s="4337"/>
      <c r="C22" s="1370"/>
      <c r="D22" s="1371"/>
      <c r="E22" s="1371"/>
      <c r="F22" s="1372"/>
      <c r="G22" s="1373">
        <f>G$11+G$14+G$15+G$16+G$17+G20+G21</f>
        <v>29.5</v>
      </c>
      <c r="H22" s="1373">
        <f>H$11+H$14+H$15+H$16+H$17+H20+H21</f>
        <v>885</v>
      </c>
      <c r="I22" s="1374">
        <f>I$11+I$14+I$15+I$16+I$17</f>
        <v>0</v>
      </c>
      <c r="J22" s="1374">
        <f>J$11+J$14+J$15+J$16+J$17</f>
        <v>0</v>
      </c>
      <c r="K22" s="1374">
        <f>K$11+K$14+K$15+K$16+K$17</f>
        <v>0</v>
      </c>
      <c r="L22" s="1374">
        <f>L$11+L$14+L$15+L$16+L$17</f>
        <v>0</v>
      </c>
      <c r="M22" s="1375">
        <f>M$11+M$14+M$15+M$16+M$17</f>
        <v>0</v>
      </c>
      <c r="N22" s="1376"/>
      <c r="O22" s="4338"/>
      <c r="P22" s="4338"/>
      <c r="Q22" s="1387">
        <f>SUM(Q11:Q19)</f>
        <v>0</v>
      </c>
      <c r="R22" s="4339">
        <f>SUM(R11:R19)</f>
        <v>0</v>
      </c>
      <c r="S22" s="4340"/>
      <c r="T22" s="1377">
        <f>SUM(T11:T19)</f>
        <v>0</v>
      </c>
      <c r="U22" s="1378"/>
      <c r="V22" s="1379"/>
    </row>
    <row r="23" spans="1:52" ht="17.25" customHeight="1" thickBot="1" x14ac:dyDescent="0.25">
      <c r="A23" s="4325" t="s">
        <v>79</v>
      </c>
      <c r="B23" s="4329"/>
      <c r="C23" s="443"/>
      <c r="D23" s="444"/>
      <c r="E23" s="444"/>
      <c r="F23" s="681"/>
      <c r="G23" s="1231">
        <f>SUMIF($B$11:$B$19,"на базі ВНЗ 1 рівня",G$11:G$19)+G$14+G$15+G$16+G20+G21</f>
        <v>26.5</v>
      </c>
      <c r="H23" s="1231">
        <f>SUMIF($B$11:$B$19,"на базі ВНЗ 1 рівня",H$11:H$19)+H$14+H$15+H$16+H20+H21</f>
        <v>795</v>
      </c>
      <c r="I23" s="301"/>
      <c r="J23" s="243"/>
      <c r="K23" s="301"/>
      <c r="L23" s="243"/>
      <c r="M23" s="302"/>
      <c r="N23" s="432"/>
      <c r="O23" s="4330"/>
      <c r="P23" s="4331"/>
      <c r="Q23" s="434"/>
      <c r="R23" s="3521"/>
      <c r="S23" s="3522"/>
      <c r="T23" s="434"/>
      <c r="U23" s="100"/>
      <c r="V23" s="433"/>
    </row>
    <row r="24" spans="1:52" ht="17.25" customHeight="1" thickBot="1" x14ac:dyDescent="0.25">
      <c r="A24" s="3430" t="s">
        <v>227</v>
      </c>
      <c r="B24" s="4324"/>
      <c r="C24" s="208"/>
      <c r="D24" s="105"/>
      <c r="E24" s="105"/>
      <c r="F24" s="242"/>
      <c r="G24" s="1232">
        <f>G13+G19</f>
        <v>3</v>
      </c>
      <c r="H24" s="299">
        <f t="shared" ref="H24:M24" si="1">H13+H19</f>
        <v>90</v>
      </c>
      <c r="I24" s="299">
        <v>8</v>
      </c>
      <c r="J24" s="299">
        <v>4</v>
      </c>
      <c r="K24" s="299">
        <f t="shared" si="1"/>
        <v>0</v>
      </c>
      <c r="L24" s="299">
        <f t="shared" si="1"/>
        <v>4</v>
      </c>
      <c r="M24" s="682">
        <f t="shared" si="1"/>
        <v>82</v>
      </c>
      <c r="N24" s="254" t="s">
        <v>114</v>
      </c>
      <c r="O24" s="3519">
        <f t="shared" ref="O24:T24" si="2">O22</f>
        <v>0</v>
      </c>
      <c r="P24" s="3520"/>
      <c r="Q24" s="431">
        <f t="shared" si="2"/>
        <v>0</v>
      </c>
      <c r="R24" s="3519">
        <f t="shared" si="2"/>
        <v>0</v>
      </c>
      <c r="S24" s="3520"/>
      <c r="T24" s="431">
        <f t="shared" si="2"/>
        <v>0</v>
      </c>
      <c r="U24" s="435" t="s">
        <v>114</v>
      </c>
      <c r="V24" s="419"/>
    </row>
    <row r="25" spans="1:52" ht="18.75" customHeight="1" thickBot="1" x14ac:dyDescent="0.25">
      <c r="A25" s="3503" t="s">
        <v>82</v>
      </c>
      <c r="B25" s="3504"/>
      <c r="C25" s="3504"/>
      <c r="D25" s="3504"/>
      <c r="E25" s="3504"/>
      <c r="F25" s="3504"/>
      <c r="G25" s="3504"/>
      <c r="H25" s="3504"/>
      <c r="I25" s="3504"/>
      <c r="J25" s="3504"/>
      <c r="K25" s="3504"/>
      <c r="L25" s="3504"/>
      <c r="M25" s="3504"/>
      <c r="N25" s="3504"/>
      <c r="O25" s="3504"/>
      <c r="P25" s="3504"/>
      <c r="Q25" s="3504"/>
      <c r="R25" s="3504"/>
      <c r="S25" s="3504"/>
      <c r="T25" s="3504"/>
      <c r="U25" s="3504"/>
      <c r="V25" s="3506"/>
    </row>
    <row r="26" spans="1:52" ht="18.75" customHeight="1" x14ac:dyDescent="0.2">
      <c r="A26" s="269" t="s">
        <v>143</v>
      </c>
      <c r="B26" s="217" t="s">
        <v>158</v>
      </c>
      <c r="C26" s="265"/>
      <c r="D26" s="110"/>
      <c r="E26" s="110"/>
      <c r="F26" s="267"/>
      <c r="G26" s="1389">
        <v>3</v>
      </c>
      <c r="H26" s="281">
        <f t="shared" ref="H26:H55" si="3">$G26*30</f>
        <v>90</v>
      </c>
      <c r="I26" s="111"/>
      <c r="J26" s="112"/>
      <c r="K26" s="113"/>
      <c r="L26" s="112"/>
      <c r="M26" s="257"/>
      <c r="N26" s="259"/>
      <c r="O26" s="4285"/>
      <c r="P26" s="4286"/>
      <c r="Q26" s="197"/>
      <c r="R26" s="3598"/>
      <c r="S26" s="4277"/>
      <c r="T26" s="197"/>
      <c r="U26" s="93"/>
      <c r="V26" s="199"/>
      <c r="W26" s="27" t="s">
        <v>505</v>
      </c>
      <c r="AG26" s="3372">
        <v>1</v>
      </c>
      <c r="AH26" s="3372"/>
      <c r="AI26" s="3372">
        <v>2</v>
      </c>
      <c r="AJ26" s="3372"/>
      <c r="AK26" s="3372">
        <v>3</v>
      </c>
      <c r="AL26" s="3372"/>
      <c r="AM26" s="3372">
        <v>4</v>
      </c>
      <c r="AN26" s="3372"/>
      <c r="AO26" s="3372">
        <v>5</v>
      </c>
      <c r="AP26" s="3372"/>
      <c r="AQ26" s="3372">
        <v>6</v>
      </c>
      <c r="AR26" s="3372"/>
      <c r="AU26" s="3372" t="s">
        <v>561</v>
      </c>
      <c r="AV26" s="3372"/>
      <c r="AW26" s="3372" t="s">
        <v>503</v>
      </c>
      <c r="AX26" s="3372"/>
      <c r="AY26" s="3372" t="s">
        <v>512</v>
      </c>
      <c r="AZ26" s="3372"/>
    </row>
    <row r="27" spans="1:52" ht="18.75" customHeight="1" x14ac:dyDescent="0.2">
      <c r="A27" s="269" t="s">
        <v>144</v>
      </c>
      <c r="B27" s="215" t="s">
        <v>60</v>
      </c>
      <c r="C27" s="265"/>
      <c r="D27" s="110"/>
      <c r="E27" s="110"/>
      <c r="F27" s="267"/>
      <c r="G27" s="1390">
        <f>G28+G29</f>
        <v>8</v>
      </c>
      <c r="H27" s="289">
        <f>H28+H29</f>
        <v>240</v>
      </c>
      <c r="I27" s="110"/>
      <c r="J27" s="109"/>
      <c r="K27" s="120"/>
      <c r="L27" s="109"/>
      <c r="M27" s="257"/>
      <c r="N27" s="259"/>
      <c r="O27" s="3491"/>
      <c r="P27" s="3492"/>
      <c r="Q27" s="197"/>
      <c r="R27" s="3448"/>
      <c r="S27" s="3490"/>
      <c r="T27" s="197"/>
      <c r="U27" s="93"/>
      <c r="V27" s="199"/>
      <c r="AG27" s="29" t="s">
        <v>559</v>
      </c>
      <c r="AH27" s="29" t="s">
        <v>560</v>
      </c>
      <c r="AI27" s="29" t="s">
        <v>559</v>
      </c>
      <c r="AJ27" s="29" t="s">
        <v>560</v>
      </c>
      <c r="AK27" s="29" t="s">
        <v>559</v>
      </c>
      <c r="AL27" s="29" t="s">
        <v>560</v>
      </c>
      <c r="AM27" s="29" t="s">
        <v>559</v>
      </c>
      <c r="AN27" s="29" t="s">
        <v>560</v>
      </c>
      <c r="AO27" s="29" t="s">
        <v>559</v>
      </c>
      <c r="AP27" s="29" t="s">
        <v>560</v>
      </c>
      <c r="AQ27" s="29" t="s">
        <v>559</v>
      </c>
      <c r="AR27" s="29" t="s">
        <v>560</v>
      </c>
      <c r="AU27" s="29" t="s">
        <v>559</v>
      </c>
      <c r="AV27" s="29" t="s">
        <v>560</v>
      </c>
      <c r="AW27" s="29" t="s">
        <v>559</v>
      </c>
      <c r="AX27" s="29" t="s">
        <v>560</v>
      </c>
      <c r="AY27" s="29" t="s">
        <v>559</v>
      </c>
      <c r="AZ27" s="29" t="s">
        <v>560</v>
      </c>
    </row>
    <row r="28" spans="1:52" ht="18.75" customHeight="1" x14ac:dyDescent="0.2">
      <c r="A28" s="270"/>
      <c r="B28" s="213" t="s">
        <v>55</v>
      </c>
      <c r="C28" s="265"/>
      <c r="D28" s="110"/>
      <c r="E28" s="110"/>
      <c r="F28" s="267"/>
      <c r="G28" s="1391">
        <v>3.5</v>
      </c>
      <c r="H28" s="288">
        <f t="shared" si="3"/>
        <v>105</v>
      </c>
      <c r="I28" s="110"/>
      <c r="J28" s="109"/>
      <c r="K28" s="120"/>
      <c r="L28" s="109"/>
      <c r="M28" s="257"/>
      <c r="N28" s="259"/>
      <c r="O28" s="3491"/>
      <c r="P28" s="3492"/>
      <c r="Q28" s="197"/>
      <c r="R28" s="3448"/>
      <c r="S28" s="3490"/>
      <c r="T28" s="197"/>
      <c r="U28" s="93"/>
      <c r="V28" s="199"/>
      <c r="X28" s="27" t="s">
        <v>502</v>
      </c>
      <c r="Y28" s="27" t="s">
        <v>503</v>
      </c>
      <c r="Z28" s="27" t="s">
        <v>504</v>
      </c>
      <c r="AG28" s="1580"/>
      <c r="AH28" s="1580"/>
      <c r="AI28" s="1580"/>
      <c r="AJ28" s="1580"/>
      <c r="AK28" s="1580"/>
      <c r="AL28" s="1580"/>
      <c r="AM28" s="1580"/>
      <c r="AN28" s="1580"/>
      <c r="AO28" s="1580"/>
      <c r="AP28" s="1580"/>
      <c r="AQ28" s="1580"/>
      <c r="AR28" s="1580"/>
      <c r="AU28" s="1580"/>
      <c r="AV28" s="1580"/>
      <c r="AW28" s="1580"/>
      <c r="AX28" s="1580"/>
      <c r="AY28" s="1580"/>
      <c r="AZ28" s="1580"/>
    </row>
    <row r="29" spans="1:52" s="58" customFormat="1" ht="18.75" customHeight="1" x14ac:dyDescent="0.2">
      <c r="A29" s="269" t="s">
        <v>455</v>
      </c>
      <c r="B29" s="214" t="s">
        <v>56</v>
      </c>
      <c r="C29" s="265">
        <v>1</v>
      </c>
      <c r="D29" s="110"/>
      <c r="E29" s="110"/>
      <c r="F29" s="267"/>
      <c r="G29" s="1390">
        <v>4.5</v>
      </c>
      <c r="H29" s="281">
        <f t="shared" si="3"/>
        <v>135</v>
      </c>
      <c r="I29" s="116">
        <v>12</v>
      </c>
      <c r="J29" s="117" t="s">
        <v>114</v>
      </c>
      <c r="K29" s="114" t="s">
        <v>113</v>
      </c>
      <c r="L29" s="96"/>
      <c r="M29" s="257">
        <f>$H29-$I29</f>
        <v>123</v>
      </c>
      <c r="N29" s="260" t="s">
        <v>111</v>
      </c>
      <c r="O29" s="3491"/>
      <c r="P29" s="3492"/>
      <c r="Q29" s="197"/>
      <c r="R29" s="3448"/>
      <c r="S29" s="3490"/>
      <c r="T29" s="197"/>
      <c r="U29" s="93"/>
      <c r="V29" s="199"/>
      <c r="AG29" s="1581">
        <v>8</v>
      </c>
      <c r="AH29" s="1581">
        <v>4</v>
      </c>
      <c r="AI29" s="1581">
        <v>8</v>
      </c>
      <c r="AJ29" s="1581">
        <v>4</v>
      </c>
      <c r="AK29" s="1581">
        <v>8</v>
      </c>
      <c r="AL29" s="1581">
        <v>2</v>
      </c>
      <c r="AM29" s="1581"/>
      <c r="AN29" s="1581">
        <v>0</v>
      </c>
      <c r="AO29" s="1581"/>
      <c r="AP29" s="1581"/>
      <c r="AQ29" s="1581"/>
      <c r="AR29" s="1581"/>
      <c r="AS29" s="1581"/>
      <c r="AT29" s="1581"/>
      <c r="AU29" s="1581"/>
      <c r="AV29" s="1581"/>
      <c r="AW29" s="1581"/>
      <c r="AX29" s="1581"/>
      <c r="AY29" s="1581"/>
      <c r="AZ29" s="1581"/>
    </row>
    <row r="30" spans="1:52" x14ac:dyDescent="0.2">
      <c r="A30" s="269" t="s">
        <v>145</v>
      </c>
      <c r="B30" s="215" t="s">
        <v>58</v>
      </c>
      <c r="C30" s="265"/>
      <c r="D30" s="110"/>
      <c r="E30" s="110"/>
      <c r="F30" s="267"/>
      <c r="G30" s="1234">
        <f>SUM(G$31:G$32)</f>
        <v>16</v>
      </c>
      <c r="H30" s="289">
        <f>SUM(H$31:H$32)</f>
        <v>480</v>
      </c>
      <c r="I30" s="110"/>
      <c r="J30" s="109"/>
      <c r="K30" s="120"/>
      <c r="L30" s="109"/>
      <c r="M30" s="257"/>
      <c r="N30" s="259"/>
      <c r="O30" s="3491"/>
      <c r="P30" s="3492"/>
      <c r="Q30" s="197"/>
      <c r="R30" s="3448"/>
      <c r="S30" s="3490"/>
      <c r="T30" s="197"/>
      <c r="U30" s="93"/>
      <c r="V30" s="199"/>
      <c r="X30" s="27">
        <v>8</v>
      </c>
      <c r="Y30" s="27">
        <v>4</v>
      </c>
      <c r="AG30" s="29">
        <v>12</v>
      </c>
      <c r="AH30" s="29">
        <v>4</v>
      </c>
      <c r="AI30" s="29">
        <v>8</v>
      </c>
      <c r="AJ30" s="29">
        <v>6</v>
      </c>
      <c r="AK30" s="29"/>
      <c r="AL30" s="29"/>
      <c r="AM30" s="29"/>
      <c r="AN30" s="29">
        <v>0</v>
      </c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</row>
    <row r="31" spans="1:52" x14ac:dyDescent="0.2">
      <c r="A31" s="270"/>
      <c r="B31" s="213" t="s">
        <v>55</v>
      </c>
      <c r="C31" s="265"/>
      <c r="D31" s="110"/>
      <c r="E31" s="110"/>
      <c r="F31" s="267"/>
      <c r="G31" s="1235">
        <v>8</v>
      </c>
      <c r="H31" s="288">
        <f t="shared" si="3"/>
        <v>240</v>
      </c>
      <c r="I31" s="110"/>
      <c r="J31" s="109"/>
      <c r="K31" s="120"/>
      <c r="L31" s="109"/>
      <c r="M31" s="257"/>
      <c r="N31" s="259"/>
      <c r="O31" s="3491"/>
      <c r="P31" s="3492"/>
      <c r="Q31" s="197"/>
      <c r="R31" s="3448"/>
      <c r="S31" s="3490"/>
      <c r="T31" s="197"/>
      <c r="U31" s="93"/>
      <c r="V31" s="199"/>
      <c r="X31" s="27">
        <v>12</v>
      </c>
      <c r="Y31" s="27">
        <v>4</v>
      </c>
      <c r="AG31" s="29">
        <v>4</v>
      </c>
      <c r="AH31" s="29">
        <v>0</v>
      </c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</row>
    <row r="32" spans="1:52" s="58" customFormat="1" x14ac:dyDescent="0.2">
      <c r="A32" s="269" t="s">
        <v>146</v>
      </c>
      <c r="B32" s="214" t="s">
        <v>56</v>
      </c>
      <c r="C32" s="265"/>
      <c r="D32" s="110"/>
      <c r="E32" s="110"/>
      <c r="F32" s="267"/>
      <c r="G32" s="1191">
        <f>G33+G34</f>
        <v>8</v>
      </c>
      <c r="H32" s="290">
        <f>SUM(H$33:H$34)</f>
        <v>240</v>
      </c>
      <c r="I32" s="162">
        <f>SUM(I$33:I$34)</f>
        <v>28</v>
      </c>
      <c r="J32" s="117">
        <v>20</v>
      </c>
      <c r="K32" s="121"/>
      <c r="L32" s="117">
        <v>8</v>
      </c>
      <c r="M32" s="257">
        <f>SUM(M$33:M$34)</f>
        <v>212</v>
      </c>
      <c r="N32" s="260"/>
      <c r="O32" s="3491"/>
      <c r="P32" s="3492"/>
      <c r="Q32" s="197"/>
      <c r="R32" s="3448"/>
      <c r="S32" s="3490"/>
      <c r="T32" s="197"/>
      <c r="U32" s="93"/>
      <c r="V32" s="199"/>
      <c r="X32" s="58">
        <v>4</v>
      </c>
      <c r="AG32" s="1581">
        <v>8</v>
      </c>
      <c r="AH32" s="1581">
        <v>6</v>
      </c>
      <c r="AI32" s="1581"/>
      <c r="AJ32" s="1581"/>
      <c r="AK32" s="1581"/>
      <c r="AL32" s="1581"/>
      <c r="AM32" s="1581"/>
      <c r="AN32" s="1581"/>
      <c r="AO32" s="1581"/>
      <c r="AP32" s="1581"/>
      <c r="AQ32" s="1581"/>
      <c r="AR32" s="1581"/>
      <c r="AS32" s="1581"/>
      <c r="AT32" s="1581"/>
      <c r="AU32" s="1581"/>
      <c r="AV32" s="1581"/>
      <c r="AW32" s="1581"/>
      <c r="AX32" s="1581"/>
      <c r="AY32" s="1581"/>
      <c r="AZ32" s="1581"/>
    </row>
    <row r="33" spans="1:53" s="58" customFormat="1" x14ac:dyDescent="0.2">
      <c r="A33" s="269" t="s">
        <v>267</v>
      </c>
      <c r="B33" s="214" t="s">
        <v>56</v>
      </c>
      <c r="C33" s="265">
        <v>1</v>
      </c>
      <c r="D33" s="110"/>
      <c r="E33" s="110"/>
      <c r="F33" s="267"/>
      <c r="G33" s="1191">
        <v>4</v>
      </c>
      <c r="H33" s="281">
        <f t="shared" si="3"/>
        <v>120</v>
      </c>
      <c r="I33" s="116">
        <v>16</v>
      </c>
      <c r="J33" s="114" t="s">
        <v>123</v>
      </c>
      <c r="K33" s="121"/>
      <c r="L33" s="114" t="s">
        <v>324</v>
      </c>
      <c r="M33" s="257">
        <f>$H33-$I33</f>
        <v>104</v>
      </c>
      <c r="N33" s="260" t="s">
        <v>456</v>
      </c>
      <c r="O33" s="3491"/>
      <c r="P33" s="3492"/>
      <c r="Q33" s="197"/>
      <c r="R33" s="3448"/>
      <c r="S33" s="3490"/>
      <c r="T33" s="197"/>
      <c r="U33" s="93"/>
      <c r="V33" s="199"/>
      <c r="X33" s="58">
        <v>8</v>
      </c>
      <c r="Y33" s="58">
        <v>6</v>
      </c>
      <c r="AG33" s="1581">
        <v>4</v>
      </c>
      <c r="AH33" s="1581">
        <v>0</v>
      </c>
      <c r="AI33" s="1581"/>
      <c r="AJ33" s="1581"/>
      <c r="AK33" s="1581"/>
      <c r="AL33" s="1581"/>
      <c r="AM33" s="1581"/>
      <c r="AN33" s="1581"/>
      <c r="AO33" s="1581"/>
      <c r="AP33" s="1581"/>
      <c r="AQ33" s="1581"/>
      <c r="AR33" s="1581"/>
      <c r="AS33" s="1581"/>
      <c r="AT33" s="1581"/>
      <c r="AU33" s="1581"/>
      <c r="AV33" s="1581"/>
      <c r="AW33" s="1581"/>
      <c r="AX33" s="1581"/>
      <c r="AY33" s="1581"/>
      <c r="AZ33" s="1581"/>
    </row>
    <row r="34" spans="1:53" s="58" customFormat="1" x14ac:dyDescent="0.2">
      <c r="A34" s="269" t="s">
        <v>268</v>
      </c>
      <c r="B34" s="214" t="s">
        <v>56</v>
      </c>
      <c r="C34" s="265">
        <v>2</v>
      </c>
      <c r="D34" s="110"/>
      <c r="E34" s="110"/>
      <c r="F34" s="267"/>
      <c r="G34" s="1191">
        <v>4</v>
      </c>
      <c r="H34" s="281">
        <f t="shared" si="3"/>
        <v>120</v>
      </c>
      <c r="I34" s="116">
        <v>12</v>
      </c>
      <c r="J34" s="114" t="s">
        <v>125</v>
      </c>
      <c r="K34" s="121"/>
      <c r="L34" s="114" t="s">
        <v>324</v>
      </c>
      <c r="M34" s="257">
        <f>$H34-$I34</f>
        <v>108</v>
      </c>
      <c r="N34" s="260"/>
      <c r="O34" s="3447" t="s">
        <v>111</v>
      </c>
      <c r="P34" s="4189"/>
      <c r="Q34" s="197"/>
      <c r="R34" s="3448"/>
      <c r="S34" s="3490"/>
      <c r="T34" s="197"/>
      <c r="U34" s="93"/>
      <c r="V34" s="199"/>
      <c r="X34" s="58">
        <v>4</v>
      </c>
      <c r="AG34" s="1582">
        <f>SUM(AG29:AG33)</f>
        <v>36</v>
      </c>
      <c r="AH34" s="1582">
        <f t="shared" ref="AH34:AR34" si="4">SUM(AH29:AH33)</f>
        <v>14</v>
      </c>
      <c r="AI34" s="1582">
        <f t="shared" si="4"/>
        <v>16</v>
      </c>
      <c r="AJ34" s="1582">
        <f t="shared" si="4"/>
        <v>10</v>
      </c>
      <c r="AK34" s="1582">
        <f t="shared" si="4"/>
        <v>8</v>
      </c>
      <c r="AL34" s="1582">
        <f t="shared" si="4"/>
        <v>2</v>
      </c>
      <c r="AM34" s="1582"/>
      <c r="AN34" s="1582">
        <f t="shared" si="4"/>
        <v>0</v>
      </c>
      <c r="AO34" s="1582">
        <v>8</v>
      </c>
      <c r="AP34" s="1582">
        <v>0</v>
      </c>
      <c r="AQ34" s="1582"/>
      <c r="AR34" s="1582">
        <f t="shared" si="4"/>
        <v>0</v>
      </c>
      <c r="AS34" s="1582">
        <f>SUM(AG34:AR34)</f>
        <v>94</v>
      </c>
      <c r="AT34" s="1582"/>
      <c r="AU34" s="1582">
        <v>64</v>
      </c>
      <c r="AV34" s="1582">
        <v>0</v>
      </c>
      <c r="AW34" s="1582">
        <v>4</v>
      </c>
      <c r="AX34" s="1582">
        <v>16</v>
      </c>
      <c r="AY34" s="1582">
        <v>0</v>
      </c>
      <c r="AZ34" s="1582">
        <v>10</v>
      </c>
      <c r="BA34" s="58">
        <f>SUM(AU34:AZ34)</f>
        <v>94</v>
      </c>
    </row>
    <row r="35" spans="1:53" ht="31.5" x14ac:dyDescent="0.2">
      <c r="A35" s="269" t="s">
        <v>147</v>
      </c>
      <c r="B35" s="215" t="s">
        <v>64</v>
      </c>
      <c r="C35" s="265"/>
      <c r="D35" s="110"/>
      <c r="E35" s="110"/>
      <c r="F35" s="267"/>
      <c r="G35" s="1392">
        <f>SUM(G$36:G$37)</f>
        <v>8</v>
      </c>
      <c r="H35" s="290">
        <f>SUM(H$36:H$37)</f>
        <v>240</v>
      </c>
      <c r="I35" s="110"/>
      <c r="J35" s="109"/>
      <c r="K35" s="120"/>
      <c r="L35" s="109"/>
      <c r="M35" s="257"/>
      <c r="N35" s="259"/>
      <c r="O35" s="3491"/>
      <c r="P35" s="3492"/>
      <c r="Q35" s="197"/>
      <c r="R35" s="3448"/>
      <c r="S35" s="3490"/>
      <c r="T35" s="197"/>
      <c r="U35" s="93"/>
      <c r="V35" s="199"/>
      <c r="AG35" s="30">
        <f>AG34+AG13</f>
        <v>40</v>
      </c>
      <c r="AH35" s="30">
        <f t="shared" ref="AH35:AU35" si="5">AH34+AH13</f>
        <v>14</v>
      </c>
      <c r="AI35" s="30">
        <f t="shared" si="5"/>
        <v>16</v>
      </c>
      <c r="AJ35" s="30">
        <f t="shared" si="5"/>
        <v>10</v>
      </c>
      <c r="AK35" s="30">
        <f t="shared" si="5"/>
        <v>8</v>
      </c>
      <c r="AL35" s="30">
        <f t="shared" si="5"/>
        <v>2</v>
      </c>
      <c r="AM35" s="30">
        <f t="shared" si="5"/>
        <v>0</v>
      </c>
      <c r="AN35" s="30">
        <f t="shared" si="5"/>
        <v>0</v>
      </c>
      <c r="AO35" s="30">
        <f t="shared" si="5"/>
        <v>8</v>
      </c>
      <c r="AP35" s="30">
        <f t="shared" si="5"/>
        <v>0</v>
      </c>
      <c r="AQ35" s="30">
        <f t="shared" si="5"/>
        <v>4</v>
      </c>
      <c r="AR35" s="27">
        <f t="shared" si="5"/>
        <v>0</v>
      </c>
      <c r="AS35" s="1582">
        <f>SUM(AG35:AR35)</f>
        <v>102</v>
      </c>
      <c r="AU35" s="30">
        <f t="shared" si="5"/>
        <v>68</v>
      </c>
      <c r="AV35" s="30">
        <f>AV34+AV13</f>
        <v>0</v>
      </c>
      <c r="AW35" s="30">
        <f>AW34+AW13</f>
        <v>4</v>
      </c>
      <c r="AX35" s="30">
        <f>AX34+AX13</f>
        <v>16</v>
      </c>
      <c r="AY35" s="30">
        <f>AY34+AY13</f>
        <v>4</v>
      </c>
      <c r="AZ35" s="30">
        <f>AZ34+AZ13</f>
        <v>10</v>
      </c>
      <c r="BA35" s="58">
        <f>SUM(AU35:AZ35)</f>
        <v>102</v>
      </c>
    </row>
    <row r="36" spans="1:53" x14ac:dyDescent="0.2">
      <c r="A36" s="270"/>
      <c r="B36" s="213" t="s">
        <v>55</v>
      </c>
      <c r="C36" s="265"/>
      <c r="D36" s="110"/>
      <c r="E36" s="110"/>
      <c r="F36" s="267"/>
      <c r="G36" s="1393">
        <v>4</v>
      </c>
      <c r="H36" s="288">
        <f t="shared" si="3"/>
        <v>120</v>
      </c>
      <c r="I36" s="110"/>
      <c r="J36" s="109"/>
      <c r="K36" s="120"/>
      <c r="L36" s="109"/>
      <c r="M36" s="257"/>
      <c r="N36" s="259"/>
      <c r="O36" s="3491"/>
      <c r="P36" s="3492"/>
      <c r="Q36" s="197"/>
      <c r="R36" s="3448"/>
      <c r="S36" s="3490"/>
      <c r="T36" s="197"/>
      <c r="U36" s="93"/>
      <c r="V36" s="199"/>
    </row>
    <row r="37" spans="1:53" s="58" customFormat="1" x14ac:dyDescent="0.2">
      <c r="A37" s="269" t="s">
        <v>269</v>
      </c>
      <c r="B37" s="214" t="s">
        <v>56</v>
      </c>
      <c r="C37" s="265">
        <v>1</v>
      </c>
      <c r="D37" s="110"/>
      <c r="E37" s="110"/>
      <c r="F37" s="267"/>
      <c r="G37" s="1392">
        <v>4</v>
      </c>
      <c r="H37" s="281">
        <f t="shared" si="3"/>
        <v>120</v>
      </c>
      <c r="I37" s="116">
        <v>4</v>
      </c>
      <c r="J37" s="114" t="s">
        <v>114</v>
      </c>
      <c r="K37" s="121"/>
      <c r="L37" s="96"/>
      <c r="M37" s="257">
        <f>$H37-$I37</f>
        <v>116</v>
      </c>
      <c r="N37" s="260" t="s">
        <v>114</v>
      </c>
      <c r="O37" s="3491"/>
      <c r="P37" s="3492"/>
      <c r="Q37" s="197"/>
      <c r="R37" s="3448"/>
      <c r="S37" s="3490"/>
      <c r="T37" s="197"/>
      <c r="U37" s="93"/>
      <c r="V37" s="199"/>
    </row>
    <row r="38" spans="1:53" x14ac:dyDescent="0.2">
      <c r="A38" s="269" t="s">
        <v>148</v>
      </c>
      <c r="B38" s="215" t="s">
        <v>62</v>
      </c>
      <c r="C38" s="265"/>
      <c r="D38" s="110"/>
      <c r="E38" s="110"/>
      <c r="F38" s="267"/>
      <c r="G38" s="1392">
        <v>8</v>
      </c>
      <c r="H38" s="290">
        <f>SUM(H$39:H$40)</f>
        <v>240</v>
      </c>
      <c r="I38" s="120"/>
      <c r="J38" s="109"/>
      <c r="K38" s="120"/>
      <c r="L38" s="109"/>
      <c r="M38" s="257"/>
      <c r="N38" s="259"/>
      <c r="O38" s="3491"/>
      <c r="P38" s="3492"/>
      <c r="Q38" s="197"/>
      <c r="R38" s="3448"/>
      <c r="S38" s="3490"/>
      <c r="T38" s="197"/>
      <c r="U38" s="93"/>
      <c r="V38" s="199"/>
    </row>
    <row r="39" spans="1:53" x14ac:dyDescent="0.2">
      <c r="A39" s="270"/>
      <c r="B39" s="213" t="s">
        <v>55</v>
      </c>
      <c r="C39" s="265"/>
      <c r="D39" s="110"/>
      <c r="E39" s="110"/>
      <c r="F39" s="267"/>
      <c r="G39" s="1393">
        <v>2</v>
      </c>
      <c r="H39" s="288">
        <f t="shared" si="3"/>
        <v>60</v>
      </c>
      <c r="I39" s="120"/>
      <c r="J39" s="109"/>
      <c r="K39" s="120"/>
      <c r="L39" s="109"/>
      <c r="M39" s="257"/>
      <c r="N39" s="259"/>
      <c r="O39" s="3491"/>
      <c r="P39" s="3492"/>
      <c r="Q39" s="197"/>
      <c r="R39" s="3448"/>
      <c r="S39" s="3490"/>
      <c r="T39" s="197"/>
      <c r="U39" s="93"/>
      <c r="V39" s="199"/>
    </row>
    <row r="40" spans="1:53" s="58" customFormat="1" x14ac:dyDescent="0.2">
      <c r="A40" s="269" t="s">
        <v>149</v>
      </c>
      <c r="B40" s="214" t="s">
        <v>56</v>
      </c>
      <c r="C40" s="218">
        <v>3</v>
      </c>
      <c r="D40" s="110"/>
      <c r="E40" s="110"/>
      <c r="F40" s="267"/>
      <c r="G40" s="1392">
        <v>6</v>
      </c>
      <c r="H40" s="281">
        <f t="shared" si="3"/>
        <v>180</v>
      </c>
      <c r="I40" s="117">
        <v>10</v>
      </c>
      <c r="J40" s="114" t="s">
        <v>125</v>
      </c>
      <c r="K40" s="121"/>
      <c r="L40" s="114" t="s">
        <v>126</v>
      </c>
      <c r="M40" s="257">
        <f>$H40-$I40</f>
        <v>170</v>
      </c>
      <c r="N40" s="260"/>
      <c r="O40" s="3491"/>
      <c r="P40" s="3492"/>
      <c r="Q40" s="229" t="s">
        <v>260</v>
      </c>
      <c r="R40" s="3448"/>
      <c r="S40" s="3490"/>
      <c r="T40" s="197"/>
      <c r="U40" s="93"/>
      <c r="V40" s="199"/>
    </row>
    <row r="41" spans="1:53" ht="31.5" x14ac:dyDescent="0.2">
      <c r="A41" s="269" t="s">
        <v>150</v>
      </c>
      <c r="B41" s="216" t="s">
        <v>156</v>
      </c>
      <c r="C41" s="265"/>
      <c r="D41" s="110"/>
      <c r="E41" s="110"/>
      <c r="F41" s="267"/>
      <c r="G41" s="297">
        <f>SUM(G$42:G$44)</f>
        <v>4</v>
      </c>
      <c r="H41" s="290">
        <f>SUM(H$42:H$44)</f>
        <v>120</v>
      </c>
      <c r="I41" s="111"/>
      <c r="J41" s="112"/>
      <c r="K41" s="113"/>
      <c r="L41" s="112"/>
      <c r="M41" s="257"/>
      <c r="N41" s="259"/>
      <c r="O41" s="3491"/>
      <c r="P41" s="3492"/>
      <c r="Q41" s="197"/>
      <c r="R41" s="3448"/>
      <c r="S41" s="3490"/>
      <c r="T41" s="197"/>
      <c r="U41" s="93"/>
      <c r="V41" s="199"/>
    </row>
    <row r="42" spans="1:53" ht="20.25" customHeight="1" x14ac:dyDescent="0.2">
      <c r="A42" s="269"/>
      <c r="B42" s="213" t="s">
        <v>155</v>
      </c>
      <c r="C42" s="265"/>
      <c r="D42" s="110"/>
      <c r="E42" s="110"/>
      <c r="F42" s="267"/>
      <c r="G42" s="296">
        <v>2</v>
      </c>
      <c r="H42" s="288">
        <f t="shared" si="3"/>
        <v>60</v>
      </c>
      <c r="I42" s="111"/>
      <c r="J42" s="112"/>
      <c r="K42" s="113"/>
      <c r="L42" s="112"/>
      <c r="M42" s="257"/>
      <c r="N42" s="259"/>
      <c r="O42" s="3491"/>
      <c r="P42" s="3492"/>
      <c r="Q42" s="197"/>
      <c r="R42" s="3448"/>
      <c r="S42" s="3490"/>
      <c r="T42" s="197"/>
      <c r="U42" s="93"/>
      <c r="V42" s="199"/>
    </row>
    <row r="43" spans="1:53" x14ac:dyDescent="0.2">
      <c r="A43" s="269"/>
      <c r="B43" s="213" t="s">
        <v>157</v>
      </c>
      <c r="C43" s="265"/>
      <c r="D43" s="110"/>
      <c r="E43" s="110"/>
      <c r="F43" s="267"/>
      <c r="G43" s="296">
        <v>0.5</v>
      </c>
      <c r="H43" s="288">
        <f t="shared" si="3"/>
        <v>15</v>
      </c>
      <c r="I43" s="111"/>
      <c r="J43" s="112"/>
      <c r="K43" s="113"/>
      <c r="L43" s="112"/>
      <c r="M43" s="257"/>
      <c r="N43" s="259"/>
      <c r="O43" s="3491"/>
      <c r="P43" s="3492"/>
      <c r="Q43" s="197"/>
      <c r="R43" s="3448"/>
      <c r="S43" s="3490"/>
      <c r="T43" s="197"/>
      <c r="U43" s="93"/>
      <c r="V43" s="199"/>
    </row>
    <row r="44" spans="1:53" s="58" customFormat="1" x14ac:dyDescent="0.2">
      <c r="A44" s="269" t="s">
        <v>162</v>
      </c>
      <c r="B44" s="214" t="s">
        <v>56</v>
      </c>
      <c r="C44" s="218">
        <v>5</v>
      </c>
      <c r="D44" s="110"/>
      <c r="E44" s="110"/>
      <c r="F44" s="267"/>
      <c r="G44" s="297">
        <v>1.5</v>
      </c>
      <c r="H44" s="281">
        <f t="shared" si="3"/>
        <v>45</v>
      </c>
      <c r="I44" s="394">
        <v>4</v>
      </c>
      <c r="J44" s="395" t="s">
        <v>114</v>
      </c>
      <c r="K44" s="117"/>
      <c r="L44" s="96"/>
      <c r="M44" s="257">
        <f>$H44-$I44</f>
        <v>41</v>
      </c>
      <c r="N44" s="259"/>
      <c r="O44" s="3491"/>
      <c r="P44" s="3492"/>
      <c r="Q44" s="197"/>
      <c r="R44" s="3448"/>
      <c r="S44" s="3490"/>
      <c r="T44" s="680" t="s">
        <v>114</v>
      </c>
      <c r="U44" s="123"/>
      <c r="V44" s="199"/>
    </row>
    <row r="45" spans="1:53" s="58" customFormat="1" ht="31.5" x14ac:dyDescent="0.2">
      <c r="A45" s="269"/>
      <c r="B45" s="215" t="s">
        <v>90</v>
      </c>
      <c r="C45" s="218"/>
      <c r="D45" s="109"/>
      <c r="E45" s="109"/>
      <c r="F45" s="219"/>
      <c r="G45" s="294">
        <f>G46+G47</f>
        <v>3</v>
      </c>
      <c r="H45" s="281">
        <f t="shared" si="3"/>
        <v>90</v>
      </c>
      <c r="I45" s="111"/>
      <c r="J45" s="112"/>
      <c r="K45" s="113"/>
      <c r="L45" s="112"/>
      <c r="M45" s="223"/>
      <c r="N45" s="225"/>
      <c r="O45" s="3491"/>
      <c r="P45" s="3492"/>
      <c r="Q45" s="197"/>
      <c r="R45" s="3448"/>
      <c r="S45" s="3490"/>
      <c r="T45" s="197"/>
      <c r="U45" s="93"/>
      <c r="V45" s="199"/>
    </row>
    <row r="46" spans="1:53" s="58" customFormat="1" x14ac:dyDescent="0.2">
      <c r="A46" s="269"/>
      <c r="B46" s="213" t="s">
        <v>55</v>
      </c>
      <c r="C46" s="218"/>
      <c r="D46" s="109"/>
      <c r="E46" s="109"/>
      <c r="F46" s="219"/>
      <c r="G46" s="392">
        <v>1.5</v>
      </c>
      <c r="H46" s="281">
        <f t="shared" si="3"/>
        <v>45</v>
      </c>
      <c r="I46" s="111"/>
      <c r="J46" s="112"/>
      <c r="K46" s="113"/>
      <c r="L46" s="112"/>
      <c r="M46" s="223"/>
      <c r="N46" s="225"/>
      <c r="O46" s="3491"/>
      <c r="P46" s="3492"/>
      <c r="Q46" s="197"/>
      <c r="R46" s="3448"/>
      <c r="S46" s="3490"/>
      <c r="T46" s="197"/>
      <c r="U46" s="93"/>
      <c r="V46" s="199"/>
    </row>
    <row r="47" spans="1:53" s="58" customFormat="1" x14ac:dyDescent="0.2">
      <c r="A47" s="269"/>
      <c r="B47" s="232" t="s">
        <v>56</v>
      </c>
      <c r="C47" s="442">
        <v>5</v>
      </c>
      <c r="D47" s="118"/>
      <c r="E47" s="118"/>
      <c r="F47" s="233"/>
      <c r="G47" s="393">
        <v>1.5</v>
      </c>
      <c r="H47" s="281">
        <f t="shared" si="3"/>
        <v>45</v>
      </c>
      <c r="I47" s="119">
        <v>4</v>
      </c>
      <c r="J47" s="182" t="s">
        <v>114</v>
      </c>
      <c r="K47" s="153"/>
      <c r="L47" s="104"/>
      <c r="M47" s="437">
        <f>H47-I47</f>
        <v>41</v>
      </c>
      <c r="N47" s="225"/>
      <c r="O47" s="3491"/>
      <c r="P47" s="3492"/>
      <c r="Q47" s="197"/>
      <c r="R47" s="3448"/>
      <c r="S47" s="3490"/>
      <c r="T47" s="229" t="s">
        <v>114</v>
      </c>
      <c r="U47" s="93"/>
      <c r="V47" s="199"/>
    </row>
    <row r="48" spans="1:53" x14ac:dyDescent="0.2">
      <c r="A48" s="269" t="s">
        <v>151</v>
      </c>
      <c r="B48" s="215" t="s">
        <v>57</v>
      </c>
      <c r="C48" s="265"/>
      <c r="D48" s="110"/>
      <c r="E48" s="110"/>
      <c r="F48" s="267"/>
      <c r="G48" s="297">
        <f>SUM(G$49:G$50)</f>
        <v>11</v>
      </c>
      <c r="H48" s="290">
        <f>SUM(H$49:H$50)</f>
        <v>330</v>
      </c>
      <c r="I48" s="120"/>
      <c r="J48" s="109"/>
      <c r="K48" s="120"/>
      <c r="L48" s="109"/>
      <c r="M48" s="257"/>
      <c r="N48" s="259"/>
      <c r="O48" s="3491"/>
      <c r="P48" s="3492"/>
      <c r="Q48" s="197"/>
      <c r="R48" s="3448"/>
      <c r="S48" s="3490"/>
      <c r="T48" s="197"/>
      <c r="U48" s="93"/>
      <c r="V48" s="199"/>
    </row>
    <row r="49" spans="1:32" x14ac:dyDescent="0.2">
      <c r="A49" s="270"/>
      <c r="B49" s="213" t="s">
        <v>55</v>
      </c>
      <c r="C49" s="265"/>
      <c r="D49" s="110"/>
      <c r="E49" s="110"/>
      <c r="F49" s="267"/>
      <c r="G49" s="296">
        <v>5</v>
      </c>
      <c r="H49" s="1100">
        <f t="shared" si="3"/>
        <v>150</v>
      </c>
      <c r="I49" s="120"/>
      <c r="J49" s="109"/>
      <c r="K49" s="120"/>
      <c r="L49" s="109"/>
      <c r="M49" s="257"/>
      <c r="N49" s="259"/>
      <c r="O49" s="3491"/>
      <c r="P49" s="3492"/>
      <c r="Q49" s="197"/>
      <c r="R49" s="3448"/>
      <c r="S49" s="3490"/>
      <c r="T49" s="197"/>
      <c r="U49" s="93"/>
      <c r="V49" s="199"/>
    </row>
    <row r="50" spans="1:32" s="58" customFormat="1" x14ac:dyDescent="0.2">
      <c r="A50" s="269" t="s">
        <v>152</v>
      </c>
      <c r="B50" s="214" t="s">
        <v>56</v>
      </c>
      <c r="C50" s="265"/>
      <c r="D50" s="110"/>
      <c r="E50" s="110"/>
      <c r="F50" s="267"/>
      <c r="G50" s="297">
        <v>6</v>
      </c>
      <c r="H50" s="290">
        <f>SUM(H$51:H$52)</f>
        <v>180</v>
      </c>
      <c r="I50" s="162">
        <f>SUM(I$51:I$52)</f>
        <v>28</v>
      </c>
      <c r="J50" s="117">
        <v>16</v>
      </c>
      <c r="K50" s="121">
        <v>12</v>
      </c>
      <c r="L50" s="114"/>
      <c r="M50" s="257">
        <f>SUM(M$51:M$52)</f>
        <v>152</v>
      </c>
      <c r="N50" s="260"/>
      <c r="O50" s="3491"/>
      <c r="P50" s="3492"/>
      <c r="Q50" s="197"/>
      <c r="R50" s="3448"/>
      <c r="S50" s="3490"/>
      <c r="T50" s="197"/>
      <c r="U50" s="93"/>
      <c r="V50" s="199"/>
    </row>
    <row r="51" spans="1:32" s="58" customFormat="1" x14ac:dyDescent="0.2">
      <c r="A51" s="269" t="s">
        <v>163</v>
      </c>
      <c r="B51" s="214" t="s">
        <v>56</v>
      </c>
      <c r="C51" s="265"/>
      <c r="D51" s="108">
        <v>1</v>
      </c>
      <c r="E51" s="110"/>
      <c r="F51" s="267"/>
      <c r="G51" s="297">
        <v>3</v>
      </c>
      <c r="H51" s="1099">
        <f t="shared" si="3"/>
        <v>90</v>
      </c>
      <c r="I51" s="116">
        <v>14</v>
      </c>
      <c r="J51" s="114" t="s">
        <v>125</v>
      </c>
      <c r="K51" s="121" t="s">
        <v>124</v>
      </c>
      <c r="L51" s="114"/>
      <c r="M51" s="257">
        <f>$H51-$I51</f>
        <v>76</v>
      </c>
      <c r="N51" s="260" t="s">
        <v>127</v>
      </c>
      <c r="O51" s="3491"/>
      <c r="P51" s="3492"/>
      <c r="Q51" s="197"/>
      <c r="R51" s="3448"/>
      <c r="S51" s="3490"/>
      <c r="T51" s="197"/>
      <c r="U51" s="93"/>
      <c r="V51" s="199"/>
    </row>
    <row r="52" spans="1:32" s="58" customFormat="1" x14ac:dyDescent="0.2">
      <c r="A52" s="269" t="s">
        <v>164</v>
      </c>
      <c r="B52" s="214" t="s">
        <v>56</v>
      </c>
      <c r="C52" s="218">
        <v>2</v>
      </c>
      <c r="D52" s="110"/>
      <c r="E52" s="110"/>
      <c r="F52" s="267"/>
      <c r="G52" s="297">
        <v>3</v>
      </c>
      <c r="H52" s="1099">
        <f t="shared" si="3"/>
        <v>90</v>
      </c>
      <c r="I52" s="116">
        <v>14</v>
      </c>
      <c r="J52" s="114" t="s">
        <v>125</v>
      </c>
      <c r="K52" s="121" t="s">
        <v>124</v>
      </c>
      <c r="L52" s="114"/>
      <c r="M52" s="257">
        <f>$H52-$I52</f>
        <v>76</v>
      </c>
      <c r="N52" s="260"/>
      <c r="O52" s="3447" t="s">
        <v>127</v>
      </c>
      <c r="P52" s="4189"/>
      <c r="Q52" s="197"/>
      <c r="R52" s="3448"/>
      <c r="S52" s="3490"/>
      <c r="T52" s="197"/>
      <c r="U52" s="93"/>
      <c r="V52" s="199"/>
    </row>
    <row r="53" spans="1:32" x14ac:dyDescent="0.2">
      <c r="A53" s="269" t="s">
        <v>153</v>
      </c>
      <c r="B53" s="215" t="s">
        <v>59</v>
      </c>
      <c r="C53" s="265"/>
      <c r="D53" s="110"/>
      <c r="E53" s="110"/>
      <c r="F53" s="267"/>
      <c r="G53" s="1117">
        <f>SUM(G$54:G$55)</f>
        <v>5</v>
      </c>
      <c r="H53" s="291">
        <f>SUM(H$54:H$55)</f>
        <v>150</v>
      </c>
      <c r="I53" s="110"/>
      <c r="J53" s="109"/>
      <c r="K53" s="120"/>
      <c r="L53" s="109"/>
      <c r="M53" s="257"/>
      <c r="N53" s="259"/>
      <c r="O53" s="3491"/>
      <c r="P53" s="3492"/>
      <c r="Q53" s="197"/>
      <c r="R53" s="3448"/>
      <c r="S53" s="3490"/>
      <c r="T53" s="197"/>
      <c r="U53" s="93"/>
      <c r="V53" s="199"/>
    </row>
    <row r="54" spans="1:32" x14ac:dyDescent="0.2">
      <c r="A54" s="270"/>
      <c r="B54" s="213" t="s">
        <v>55</v>
      </c>
      <c r="C54" s="265"/>
      <c r="D54" s="110"/>
      <c r="E54" s="110"/>
      <c r="F54" s="267"/>
      <c r="G54" s="296">
        <v>2.5</v>
      </c>
      <c r="H54" s="1100">
        <f t="shared" si="3"/>
        <v>75</v>
      </c>
      <c r="I54" s="110"/>
      <c r="J54" s="109"/>
      <c r="K54" s="120"/>
      <c r="L54" s="109"/>
      <c r="M54" s="257"/>
      <c r="N54" s="259"/>
      <c r="O54" s="3491"/>
      <c r="P54" s="3492"/>
      <c r="Q54" s="197"/>
      <c r="R54" s="3448"/>
      <c r="S54" s="3490"/>
      <c r="T54" s="197"/>
      <c r="U54" s="93"/>
      <c r="V54" s="199"/>
    </row>
    <row r="55" spans="1:32" s="58" customFormat="1" ht="16.5" thickBot="1" x14ac:dyDescent="0.25">
      <c r="A55" s="273" t="s">
        <v>270</v>
      </c>
      <c r="B55" s="232" t="s">
        <v>56</v>
      </c>
      <c r="C55" s="441">
        <v>1</v>
      </c>
      <c r="D55" s="1118"/>
      <c r="E55" s="1118"/>
      <c r="F55" s="1119"/>
      <c r="G55" s="1148">
        <v>2.5</v>
      </c>
      <c r="H55" s="1149">
        <f t="shared" si="3"/>
        <v>75</v>
      </c>
      <c r="I55" s="119">
        <v>4</v>
      </c>
      <c r="J55" s="153">
        <v>4</v>
      </c>
      <c r="K55" s="1120"/>
      <c r="L55" s="153"/>
      <c r="M55" s="1121">
        <f>$H55-$I55</f>
        <v>71</v>
      </c>
      <c r="N55" s="1122" t="s">
        <v>114</v>
      </c>
      <c r="O55" s="3491"/>
      <c r="P55" s="3492"/>
      <c r="Q55" s="198"/>
      <c r="R55" s="3448"/>
      <c r="S55" s="3490"/>
      <c r="T55" s="198"/>
      <c r="U55" s="91"/>
      <c r="V55" s="1123"/>
    </row>
    <row r="56" spans="1:32" ht="17.25" customHeight="1" thickBot="1" x14ac:dyDescent="0.25">
      <c r="A56" s="4327" t="s">
        <v>453</v>
      </c>
      <c r="B56" s="4328"/>
      <c r="C56" s="208"/>
      <c r="D56" s="105"/>
      <c r="E56" s="105"/>
      <c r="F56" s="209"/>
      <c r="G56" s="1124">
        <f>G$26+G$27+G$30+G$35+G$38+G$41+G$48+G$53+G45</f>
        <v>66</v>
      </c>
      <c r="H56" s="1124">
        <f>H$26+H$27+H$30+H$35+H$38+H$41+H$48+H$53+H45</f>
        <v>1980</v>
      </c>
      <c r="I56" s="1125"/>
      <c r="J56" s="1125"/>
      <c r="K56" s="1125"/>
      <c r="L56" s="1125"/>
      <c r="M56" s="1126"/>
      <c r="N56" s="1127"/>
      <c r="O56" s="3514"/>
      <c r="P56" s="3515"/>
      <c r="Q56" s="1128"/>
      <c r="R56" s="3521"/>
      <c r="S56" s="3522"/>
      <c r="T56" s="1128"/>
      <c r="U56" s="854"/>
      <c r="V56" s="852"/>
      <c r="W56" s="27">
        <f>30*G56</f>
        <v>1980</v>
      </c>
      <c r="Y56" s="27">
        <v>36</v>
      </c>
      <c r="Z56" s="27">
        <v>14</v>
      </c>
      <c r="AA56" s="27">
        <v>16</v>
      </c>
      <c r="AB56" s="27">
        <v>10</v>
      </c>
      <c r="AC56" s="27">
        <v>8</v>
      </c>
      <c r="AD56" s="27">
        <v>2</v>
      </c>
      <c r="AE56" s="27">
        <v>8</v>
      </c>
    </row>
    <row r="57" spans="1:32" ht="18" customHeight="1" thickBot="1" x14ac:dyDescent="0.25">
      <c r="A57" s="3430" t="s">
        <v>79</v>
      </c>
      <c r="B57" s="3578"/>
      <c r="C57" s="208"/>
      <c r="D57" s="105"/>
      <c r="E57" s="105"/>
      <c r="F57" s="209"/>
      <c r="G57" s="298">
        <f>SUMIF($B$26:$B$55,"на базі ВНЗ 1 рівня",G$26:G$55)+G$26+G$42+G$43</f>
        <v>32</v>
      </c>
      <c r="H57" s="300">
        <f>SUMIF($B$26:$B$55,"на базі ВНЗ 1 рівня",H$26:H$55)+H$26+H$42+H$43</f>
        <v>960</v>
      </c>
      <c r="I57" s="301"/>
      <c r="J57" s="243"/>
      <c r="K57" s="301"/>
      <c r="L57" s="243"/>
      <c r="M57" s="302"/>
      <c r="N57" s="1127"/>
      <c r="O57" s="3514"/>
      <c r="P57" s="3515"/>
      <c r="Q57" s="1128"/>
      <c r="R57" s="3521"/>
      <c r="S57" s="3522"/>
      <c r="T57" s="1128"/>
      <c r="U57" s="854"/>
      <c r="V57" s="852"/>
      <c r="W57" s="27">
        <f>30*G57</f>
        <v>960</v>
      </c>
    </row>
    <row r="58" spans="1:32" ht="20.25" customHeight="1" thickBot="1" x14ac:dyDescent="0.25">
      <c r="A58" s="4325" t="s">
        <v>228</v>
      </c>
      <c r="B58" s="4326"/>
      <c r="C58" s="443"/>
      <c r="D58" s="444"/>
      <c r="E58" s="444"/>
      <c r="F58" s="1129"/>
      <c r="G58" s="1130">
        <f>G47+G29+G$32+G$37+G$40+G$44+G$50+G$55</f>
        <v>34</v>
      </c>
      <c r="H58" s="1130">
        <f>H47+H29+H$32+H$37+H$40+H$44+H$50+H$55</f>
        <v>1020</v>
      </c>
      <c r="I58" s="1130">
        <f>I47+I29+I$32+I$37+I$40+I$44+I$50+I$55</f>
        <v>94</v>
      </c>
      <c r="J58" s="255">
        <v>64</v>
      </c>
      <c r="K58" s="255">
        <v>20</v>
      </c>
      <c r="L58" s="255">
        <v>10</v>
      </c>
      <c r="M58" s="256">
        <f>SUM(M29,M32,M37,M40,M44,M50,M55,M47)</f>
        <v>926</v>
      </c>
      <c r="N58" s="1579" t="s">
        <v>457</v>
      </c>
      <c r="O58" s="3438" t="s">
        <v>458</v>
      </c>
      <c r="P58" s="3439"/>
      <c r="Q58" s="1002" t="s">
        <v>260</v>
      </c>
      <c r="R58" s="3438"/>
      <c r="S58" s="3439"/>
      <c r="T58" s="229" t="s">
        <v>125</v>
      </c>
      <c r="U58" s="1003"/>
      <c r="V58" s="1132"/>
      <c r="W58" s="27">
        <f>30*G58</f>
        <v>1020</v>
      </c>
    </row>
    <row r="59" spans="1:32" ht="20.25" customHeight="1" thickBot="1" x14ac:dyDescent="0.25">
      <c r="A59" s="4327" t="s">
        <v>452</v>
      </c>
      <c r="B59" s="4328"/>
      <c r="C59" s="443"/>
      <c r="D59" s="444"/>
      <c r="E59" s="444"/>
      <c r="F59" s="1129"/>
      <c r="G59" s="1130">
        <f t="shared" ref="G59:H61" si="6">G22+G56</f>
        <v>95.5</v>
      </c>
      <c r="H59" s="1133">
        <f t="shared" si="6"/>
        <v>2865</v>
      </c>
      <c r="I59" s="255"/>
      <c r="J59" s="255"/>
      <c r="K59" s="255"/>
      <c r="L59" s="255"/>
      <c r="M59" s="256"/>
      <c r="N59" s="1131"/>
      <c r="O59" s="3517"/>
      <c r="P59" s="3518"/>
      <c r="Q59" s="1002"/>
      <c r="R59" s="3438"/>
      <c r="S59" s="3439"/>
      <c r="T59" s="1002"/>
      <c r="U59" s="1003"/>
      <c r="V59" s="1132"/>
    </row>
    <row r="60" spans="1:32" ht="20.25" customHeight="1" thickBot="1" x14ac:dyDescent="0.25">
      <c r="A60" s="3430" t="s">
        <v>79</v>
      </c>
      <c r="B60" s="3578"/>
      <c r="C60" s="443"/>
      <c r="D60" s="444"/>
      <c r="E60" s="444"/>
      <c r="F60" s="1129"/>
      <c r="G60" s="298">
        <f t="shared" si="6"/>
        <v>58.5</v>
      </c>
      <c r="H60" s="1134">
        <f t="shared" si="6"/>
        <v>1755</v>
      </c>
      <c r="I60" s="255"/>
      <c r="J60" s="255"/>
      <c r="K60" s="255"/>
      <c r="L60" s="255"/>
      <c r="M60" s="256"/>
      <c r="N60" s="1131"/>
      <c r="O60" s="3517"/>
      <c r="P60" s="3518"/>
      <c r="Q60" s="1002"/>
      <c r="R60" s="3438"/>
      <c r="S60" s="3439"/>
      <c r="T60" s="1002"/>
      <c r="U60" s="1003"/>
      <c r="V60" s="1132"/>
    </row>
    <row r="61" spans="1:32" ht="20.25" customHeight="1" thickBot="1" x14ac:dyDescent="0.25">
      <c r="A61" s="3430" t="s">
        <v>450</v>
      </c>
      <c r="B61" s="4324"/>
      <c r="C61" s="208"/>
      <c r="D61" s="105"/>
      <c r="E61" s="105"/>
      <c r="F61" s="209"/>
      <c r="G61" s="299">
        <f t="shared" si="6"/>
        <v>37</v>
      </c>
      <c r="H61" s="1135">
        <f t="shared" si="6"/>
        <v>1110</v>
      </c>
      <c r="I61" s="1136">
        <f>I24+I58</f>
        <v>102</v>
      </c>
      <c r="J61" s="1136">
        <f>J24+J58</f>
        <v>68</v>
      </c>
      <c r="K61" s="1136">
        <f>K24+K58</f>
        <v>20</v>
      </c>
      <c r="L61" s="1136">
        <f>L24+L58</f>
        <v>14</v>
      </c>
      <c r="M61" s="1136">
        <f>M24+M58</f>
        <v>1008</v>
      </c>
      <c r="N61" s="1131" t="s">
        <v>459</v>
      </c>
      <c r="O61" s="3438" t="s">
        <v>458</v>
      </c>
      <c r="P61" s="3439"/>
      <c r="Q61" s="1002" t="s">
        <v>260</v>
      </c>
      <c r="R61" s="3438"/>
      <c r="S61" s="3439"/>
      <c r="T61" s="229" t="s">
        <v>125</v>
      </c>
      <c r="U61" s="1137" t="s">
        <v>114</v>
      </c>
      <c r="V61" s="993"/>
      <c r="Y61" s="27">
        <v>40</v>
      </c>
      <c r="Z61" s="27">
        <v>14</v>
      </c>
      <c r="AA61" s="27">
        <v>16</v>
      </c>
      <c r="AB61" s="27">
        <v>10</v>
      </c>
      <c r="AC61" s="27">
        <v>8</v>
      </c>
      <c r="AD61" s="27">
        <v>2</v>
      </c>
      <c r="AE61" s="27">
        <v>8</v>
      </c>
      <c r="AF61" s="27">
        <v>4</v>
      </c>
    </row>
    <row r="62" spans="1:32" ht="20.25" customHeight="1" thickBot="1" x14ac:dyDescent="0.25">
      <c r="A62" s="3760" t="s">
        <v>159</v>
      </c>
      <c r="B62" s="4257"/>
      <c r="C62" s="4257"/>
      <c r="D62" s="4257"/>
      <c r="E62" s="4257"/>
      <c r="F62" s="4257"/>
      <c r="G62" s="4257"/>
      <c r="H62" s="4257"/>
      <c r="I62" s="4257"/>
      <c r="J62" s="4257"/>
      <c r="K62" s="4257"/>
      <c r="L62" s="4257"/>
      <c r="M62" s="4257"/>
      <c r="N62" s="4257"/>
      <c r="O62" s="4257"/>
      <c r="P62" s="4257"/>
      <c r="Q62" s="4257"/>
      <c r="R62" s="4257"/>
      <c r="S62" s="4257"/>
      <c r="T62" s="4257"/>
      <c r="U62" s="4257"/>
      <c r="V62" s="4321"/>
    </row>
    <row r="63" spans="1:32" ht="20.25" customHeight="1" thickBot="1" x14ac:dyDescent="0.25">
      <c r="A63" s="3760" t="s">
        <v>316</v>
      </c>
      <c r="B63" s="4257"/>
      <c r="C63" s="4257"/>
      <c r="D63" s="4257"/>
      <c r="E63" s="4257"/>
      <c r="F63" s="4257"/>
      <c r="G63" s="4257"/>
      <c r="H63" s="4257"/>
      <c r="I63" s="4257"/>
      <c r="J63" s="4257"/>
      <c r="K63" s="4257"/>
      <c r="L63" s="4257"/>
      <c r="M63" s="4257"/>
      <c r="N63" s="4257"/>
      <c r="O63" s="4257"/>
      <c r="P63" s="4257"/>
      <c r="Q63" s="4257"/>
      <c r="R63" s="4257"/>
      <c r="S63" s="4257"/>
      <c r="T63" s="4257"/>
      <c r="U63" s="4257"/>
      <c r="V63" s="4321"/>
    </row>
    <row r="64" spans="1:32" ht="20.25" customHeight="1" thickBot="1" x14ac:dyDescent="0.25">
      <c r="A64" s="3568" t="s">
        <v>317</v>
      </c>
      <c r="B64" s="4322"/>
      <c r="C64" s="4322"/>
      <c r="D64" s="4322"/>
      <c r="E64" s="4322"/>
      <c r="F64" s="4322"/>
      <c r="G64" s="4322"/>
      <c r="H64" s="4322"/>
      <c r="I64" s="4322"/>
      <c r="J64" s="4322"/>
      <c r="K64" s="4322"/>
      <c r="L64" s="4322"/>
      <c r="M64" s="4322"/>
      <c r="N64" s="4322"/>
      <c r="O64" s="4322"/>
      <c r="P64" s="4322"/>
      <c r="Q64" s="4322"/>
      <c r="R64" s="4322"/>
      <c r="S64" s="4322"/>
      <c r="T64" s="4322"/>
      <c r="U64" s="4322"/>
      <c r="V64" s="4323"/>
    </row>
    <row r="65" spans="1:53" ht="32.25" customHeight="1" x14ac:dyDescent="0.2">
      <c r="A65" s="268" t="s">
        <v>266</v>
      </c>
      <c r="B65" s="212" t="s">
        <v>65</v>
      </c>
      <c r="C65" s="264"/>
      <c r="D65" s="220"/>
      <c r="E65" s="220"/>
      <c r="F65" s="266"/>
      <c r="G65" s="1394">
        <f>SUM(G66+G67)</f>
        <v>5</v>
      </c>
      <c r="H65" s="387">
        <f>SUM(H66+H67)</f>
        <v>150</v>
      </c>
      <c r="I65" s="385"/>
      <c r="J65" s="221"/>
      <c r="K65" s="222"/>
      <c r="L65" s="221"/>
      <c r="M65" s="263"/>
      <c r="N65" s="258"/>
      <c r="O65" s="4285"/>
      <c r="P65" s="4286"/>
      <c r="Q65" s="228"/>
      <c r="R65" s="3598"/>
      <c r="S65" s="4277"/>
      <c r="T65" s="228"/>
      <c r="U65" s="175"/>
      <c r="V65" s="224"/>
      <c r="W65" s="27" t="s">
        <v>501</v>
      </c>
      <c r="AG65" s="3372">
        <v>1</v>
      </c>
      <c r="AH65" s="3372"/>
      <c r="AI65" s="3372">
        <v>2</v>
      </c>
      <c r="AJ65" s="3372"/>
      <c r="AK65" s="3372">
        <v>3</v>
      </c>
      <c r="AL65" s="3372"/>
      <c r="AM65" s="3372">
        <v>4</v>
      </c>
      <c r="AN65" s="3372"/>
      <c r="AO65" s="3372">
        <v>5</v>
      </c>
      <c r="AP65" s="3372"/>
      <c r="AQ65" s="3372">
        <v>6</v>
      </c>
      <c r="AR65" s="3372"/>
      <c r="AU65" s="3372" t="s">
        <v>561</v>
      </c>
      <c r="AV65" s="3372"/>
      <c r="AW65" s="3372" t="s">
        <v>503</v>
      </c>
      <c r="AX65" s="3372"/>
      <c r="AY65" s="3372" t="s">
        <v>512</v>
      </c>
      <c r="AZ65" s="3372"/>
    </row>
    <row r="66" spans="1:53" ht="20.25" customHeight="1" x14ac:dyDescent="0.2">
      <c r="A66" s="272"/>
      <c r="B66" s="213" t="s">
        <v>55</v>
      </c>
      <c r="C66" s="265"/>
      <c r="D66" s="110"/>
      <c r="E66" s="110"/>
      <c r="F66" s="267"/>
      <c r="G66" s="1395">
        <v>1.5</v>
      </c>
      <c r="H66" s="399">
        <f>$G66*30</f>
        <v>45</v>
      </c>
      <c r="I66" s="386"/>
      <c r="J66" s="112"/>
      <c r="K66" s="113"/>
      <c r="L66" s="112"/>
      <c r="M66" s="257"/>
      <c r="N66" s="259"/>
      <c r="O66" s="3491"/>
      <c r="P66" s="3492"/>
      <c r="Q66" s="197"/>
      <c r="R66" s="3448"/>
      <c r="S66" s="3490"/>
      <c r="T66" s="197"/>
      <c r="U66" s="93"/>
      <c r="V66" s="199"/>
      <c r="AG66" s="1580" t="s">
        <v>559</v>
      </c>
      <c r="AH66" s="1580" t="s">
        <v>560</v>
      </c>
      <c r="AI66" s="1580" t="s">
        <v>559</v>
      </c>
      <c r="AJ66" s="1580" t="s">
        <v>560</v>
      </c>
      <c r="AK66" s="1580" t="s">
        <v>559</v>
      </c>
      <c r="AL66" s="1580" t="s">
        <v>560</v>
      </c>
      <c r="AM66" s="1580" t="s">
        <v>559</v>
      </c>
      <c r="AN66" s="1580" t="s">
        <v>560</v>
      </c>
      <c r="AO66" s="1580" t="s">
        <v>559</v>
      </c>
      <c r="AP66" s="1580" t="s">
        <v>560</v>
      </c>
      <c r="AQ66" s="1580" t="s">
        <v>559</v>
      </c>
      <c r="AR66" s="1580" t="s">
        <v>560</v>
      </c>
      <c r="AU66" s="1580" t="s">
        <v>559</v>
      </c>
      <c r="AV66" s="1580" t="s">
        <v>560</v>
      </c>
      <c r="AW66" s="1580" t="s">
        <v>559</v>
      </c>
      <c r="AX66" s="1580" t="s">
        <v>560</v>
      </c>
      <c r="AY66" s="1580" t="s">
        <v>559</v>
      </c>
      <c r="AZ66" s="1580" t="s">
        <v>560</v>
      </c>
    </row>
    <row r="67" spans="1:53" ht="20.25" customHeight="1" x14ac:dyDescent="0.2">
      <c r="A67" s="269" t="s">
        <v>271</v>
      </c>
      <c r="B67" s="214" t="s">
        <v>56</v>
      </c>
      <c r="C67" s="265"/>
      <c r="D67" s="108">
        <v>3</v>
      </c>
      <c r="E67" s="110"/>
      <c r="F67" s="267"/>
      <c r="G67" s="1390">
        <v>3.5</v>
      </c>
      <c r="H67" s="388">
        <f>$G67*30</f>
        <v>105</v>
      </c>
      <c r="I67" s="291">
        <v>6</v>
      </c>
      <c r="J67" s="114" t="s">
        <v>114</v>
      </c>
      <c r="K67" s="117"/>
      <c r="L67" s="114" t="s">
        <v>126</v>
      </c>
      <c r="M67" s="257">
        <f>$H67-$I67</f>
        <v>99</v>
      </c>
      <c r="N67" s="260"/>
      <c r="O67" s="3491"/>
      <c r="P67" s="3492"/>
      <c r="Q67" s="229" t="s">
        <v>122</v>
      </c>
      <c r="R67" s="3448"/>
      <c r="S67" s="3490"/>
      <c r="T67" s="229"/>
      <c r="U67" s="98"/>
      <c r="V67" s="226"/>
      <c r="AG67" s="29"/>
      <c r="AH67" s="29"/>
      <c r="AI67" s="29">
        <v>12</v>
      </c>
      <c r="AJ67" s="29">
        <v>2</v>
      </c>
      <c r="AK67" s="29">
        <v>28</v>
      </c>
      <c r="AL67" s="29">
        <v>8</v>
      </c>
      <c r="AM67" s="29">
        <v>20</v>
      </c>
      <c r="AN67" s="29">
        <v>8</v>
      </c>
      <c r="AO67" s="29"/>
      <c r="AP67" s="29"/>
      <c r="AQ67" s="29"/>
      <c r="AR67" s="29"/>
      <c r="AS67" s="29">
        <f>SUM(AG67:AR67)</f>
        <v>78</v>
      </c>
      <c r="AT67" s="29"/>
      <c r="AU67" s="29">
        <v>56</v>
      </c>
      <c r="AV67" s="29">
        <v>0</v>
      </c>
      <c r="AW67" s="29"/>
      <c r="AX67" s="29"/>
      <c r="AY67" s="29">
        <v>4</v>
      </c>
      <c r="AZ67" s="29">
        <v>18</v>
      </c>
      <c r="BA67" s="29">
        <f>SUM(AU67:AZ67)</f>
        <v>78</v>
      </c>
    </row>
    <row r="68" spans="1:53" s="1409" customFormat="1" ht="32.25" customHeight="1" x14ac:dyDescent="0.2">
      <c r="A68" s="1396"/>
      <c r="B68" s="1410"/>
      <c r="C68" s="1397"/>
      <c r="D68" s="1398"/>
      <c r="E68" s="1398"/>
      <c r="F68" s="1399"/>
      <c r="G68" s="1390"/>
      <c r="H68" s="1400"/>
      <c r="I68" s="1401"/>
      <c r="J68" s="1402"/>
      <c r="K68" s="1403"/>
      <c r="L68" s="1402"/>
      <c r="M68" s="1404"/>
      <c r="N68" s="1405"/>
      <c r="O68" s="4317"/>
      <c r="P68" s="4318"/>
      <c r="Q68" s="1406"/>
      <c r="R68" s="4319"/>
      <c r="S68" s="4320"/>
      <c r="T68" s="1406"/>
      <c r="U68" s="1407"/>
      <c r="V68" s="1408"/>
    </row>
    <row r="69" spans="1:53" ht="24" hidden="1" customHeight="1" x14ac:dyDescent="0.2">
      <c r="A69" s="272"/>
      <c r="B69" s="213" t="s">
        <v>55</v>
      </c>
      <c r="C69" s="265"/>
      <c r="D69" s="110"/>
      <c r="E69" s="110"/>
      <c r="F69" s="267"/>
      <c r="G69" s="293"/>
      <c r="H69" s="288"/>
      <c r="I69" s="111"/>
      <c r="J69" s="112"/>
      <c r="K69" s="113"/>
      <c r="L69" s="112"/>
      <c r="M69" s="257"/>
      <c r="N69" s="261"/>
      <c r="O69" s="3491"/>
      <c r="P69" s="3492"/>
      <c r="Q69" s="197"/>
      <c r="R69" s="3448"/>
      <c r="S69" s="3490"/>
      <c r="T69" s="197"/>
      <c r="U69" s="93"/>
      <c r="V69" s="199"/>
    </row>
    <row r="70" spans="1:53" ht="20.25" customHeight="1" x14ac:dyDescent="0.2">
      <c r="A70" s="269" t="s">
        <v>272</v>
      </c>
      <c r="B70" s="215" t="s">
        <v>519</v>
      </c>
      <c r="C70" s="265">
        <v>4</v>
      </c>
      <c r="D70" s="110"/>
      <c r="E70" s="110"/>
      <c r="F70" s="267"/>
      <c r="G70" s="1390">
        <v>4</v>
      </c>
      <c r="H70" s="281">
        <f>$G70*30</f>
        <v>120</v>
      </c>
      <c r="I70" s="291">
        <v>6</v>
      </c>
      <c r="J70" s="114" t="s">
        <v>114</v>
      </c>
      <c r="K70" s="117"/>
      <c r="L70" s="114" t="s">
        <v>126</v>
      </c>
      <c r="M70" s="257">
        <f>$H70-$I70</f>
        <v>114</v>
      </c>
      <c r="N70" s="262"/>
      <c r="O70" s="3491"/>
      <c r="P70" s="3492"/>
      <c r="Q70" s="229"/>
      <c r="R70" s="3447" t="s">
        <v>122</v>
      </c>
      <c r="S70" s="4189"/>
      <c r="T70" s="231"/>
      <c r="U70" s="98"/>
      <c r="V70" s="226"/>
    </row>
    <row r="71" spans="1:53" x14ac:dyDescent="0.2">
      <c r="A71" s="269" t="s">
        <v>274</v>
      </c>
      <c r="B71" s="215" t="s">
        <v>66</v>
      </c>
      <c r="C71" s="265"/>
      <c r="D71" s="110"/>
      <c r="E71" s="110"/>
      <c r="F71" s="267"/>
      <c r="G71" s="1390">
        <f>SUM(G72+G73+G74)</f>
        <v>9</v>
      </c>
      <c r="H71" s="389">
        <f>SUM(H72+H73+H74)</f>
        <v>270</v>
      </c>
      <c r="I71" s="111"/>
      <c r="J71" s="112"/>
      <c r="K71" s="113"/>
      <c r="L71" s="112"/>
      <c r="M71" s="257"/>
      <c r="N71" s="259"/>
      <c r="O71" s="3491"/>
      <c r="P71" s="3492"/>
      <c r="Q71" s="197"/>
      <c r="R71" s="3448"/>
      <c r="S71" s="3490"/>
      <c r="T71" s="197"/>
      <c r="U71" s="93"/>
      <c r="V71" s="199"/>
    </row>
    <row r="72" spans="1:53" x14ac:dyDescent="0.2">
      <c r="A72" s="272"/>
      <c r="B72" s="213" t="s">
        <v>55</v>
      </c>
      <c r="C72" s="265"/>
      <c r="D72" s="110"/>
      <c r="E72" s="110"/>
      <c r="F72" s="267"/>
      <c r="G72" s="1391">
        <v>1.5</v>
      </c>
      <c r="H72" s="288">
        <f>$G72*30</f>
        <v>45</v>
      </c>
      <c r="I72" s="111"/>
      <c r="J72" s="112"/>
      <c r="K72" s="113"/>
      <c r="L72" s="112"/>
      <c r="M72" s="257"/>
      <c r="N72" s="259"/>
      <c r="O72" s="3491"/>
      <c r="P72" s="3492"/>
      <c r="Q72" s="197"/>
      <c r="R72" s="3448"/>
      <c r="S72" s="3490"/>
      <c r="T72" s="197"/>
      <c r="U72" s="93"/>
      <c r="V72" s="199"/>
    </row>
    <row r="73" spans="1:53" s="58" customFormat="1" x14ac:dyDescent="0.2">
      <c r="A73" s="272" t="s">
        <v>275</v>
      </c>
      <c r="B73" s="214" t="s">
        <v>56</v>
      </c>
      <c r="C73" s="265">
        <v>3</v>
      </c>
      <c r="D73" s="110"/>
      <c r="E73" s="110"/>
      <c r="F73" s="267"/>
      <c r="G73" s="1390">
        <v>5.5</v>
      </c>
      <c r="H73" s="281">
        <f>$G73*30</f>
        <v>165</v>
      </c>
      <c r="I73" s="116">
        <v>10</v>
      </c>
      <c r="J73" s="114" t="s">
        <v>125</v>
      </c>
      <c r="K73" s="117"/>
      <c r="L73" s="98" t="s">
        <v>126</v>
      </c>
      <c r="M73" s="257">
        <f>$H73-$I73</f>
        <v>155</v>
      </c>
      <c r="N73" s="260"/>
      <c r="O73" s="3491"/>
      <c r="P73" s="3492"/>
      <c r="Q73" s="229" t="s">
        <v>260</v>
      </c>
      <c r="R73" s="3448"/>
      <c r="S73" s="3490"/>
      <c r="T73" s="229"/>
      <c r="U73" s="98"/>
      <c r="V73" s="226"/>
    </row>
    <row r="74" spans="1:53" s="58" customFormat="1" x14ac:dyDescent="0.2">
      <c r="A74" s="269"/>
      <c r="B74" s="216" t="s">
        <v>49</v>
      </c>
      <c r="C74" s="265"/>
      <c r="D74" s="110"/>
      <c r="E74" s="110"/>
      <c r="F74" s="267"/>
      <c r="G74" s="1389">
        <f>G75+G76</f>
        <v>2</v>
      </c>
      <c r="H74" s="438">
        <f>SUM(H75+H76)</f>
        <v>60</v>
      </c>
      <c r="I74" s="390"/>
      <c r="J74" s="109"/>
      <c r="K74" s="108"/>
      <c r="L74" s="93"/>
      <c r="M74" s="257"/>
      <c r="N74" s="259"/>
      <c r="O74" s="3491"/>
      <c r="P74" s="3492"/>
      <c r="Q74" s="197"/>
      <c r="R74" s="3448"/>
      <c r="S74" s="3490"/>
      <c r="T74" s="197"/>
      <c r="U74" s="93"/>
      <c r="V74" s="199"/>
    </row>
    <row r="75" spans="1:53" s="58" customFormat="1" x14ac:dyDescent="0.2">
      <c r="A75" s="272"/>
      <c r="B75" s="213" t="s">
        <v>55</v>
      </c>
      <c r="C75" s="265"/>
      <c r="D75" s="110"/>
      <c r="E75" s="110"/>
      <c r="F75" s="267"/>
      <c r="G75" s="1395">
        <v>0.5</v>
      </c>
      <c r="H75" s="288">
        <f>$G75*30</f>
        <v>15</v>
      </c>
      <c r="I75" s="110"/>
      <c r="J75" s="109"/>
      <c r="K75" s="108"/>
      <c r="L75" s="93"/>
      <c r="M75" s="257"/>
      <c r="N75" s="259"/>
      <c r="O75" s="3491"/>
      <c r="P75" s="3492"/>
      <c r="Q75" s="197"/>
      <c r="R75" s="3448"/>
      <c r="S75" s="3490"/>
      <c r="T75" s="197"/>
      <c r="U75" s="93"/>
      <c r="V75" s="199"/>
    </row>
    <row r="76" spans="1:53" s="58" customFormat="1" x14ac:dyDescent="0.2">
      <c r="A76" s="269" t="s">
        <v>276</v>
      </c>
      <c r="B76" s="214" t="s">
        <v>56</v>
      </c>
      <c r="C76" s="265"/>
      <c r="D76" s="110"/>
      <c r="E76" s="108">
        <v>4</v>
      </c>
      <c r="F76" s="267"/>
      <c r="G76" s="1389">
        <v>1.5</v>
      </c>
      <c r="H76" s="281">
        <f>$G76*30</f>
        <v>45</v>
      </c>
      <c r="I76" s="116">
        <v>8</v>
      </c>
      <c r="J76" s="114"/>
      <c r="K76" s="117"/>
      <c r="L76" s="98" t="s">
        <v>113</v>
      </c>
      <c r="M76" s="257">
        <f>$H76-$I76</f>
        <v>37</v>
      </c>
      <c r="N76" s="260"/>
      <c r="O76" s="3491"/>
      <c r="P76" s="3492"/>
      <c r="Q76" s="229"/>
      <c r="R76" s="3447" t="s">
        <v>113</v>
      </c>
      <c r="S76" s="4189"/>
      <c r="T76" s="229"/>
      <c r="U76" s="98"/>
      <c r="V76" s="226"/>
    </row>
    <row r="77" spans="1:53" ht="31.5" x14ac:dyDescent="0.2">
      <c r="A77" s="269" t="s">
        <v>277</v>
      </c>
      <c r="B77" s="215" t="s">
        <v>67</v>
      </c>
      <c r="C77" s="265"/>
      <c r="D77" s="110"/>
      <c r="E77" s="110"/>
      <c r="F77" s="267"/>
      <c r="G77" s="1234">
        <f>SUM(G78+G79)</f>
        <v>7</v>
      </c>
      <c r="H77" s="289">
        <f>SUM(H78+H79)</f>
        <v>210</v>
      </c>
      <c r="I77" s="111"/>
      <c r="J77" s="112"/>
      <c r="K77" s="113"/>
      <c r="L77" s="112"/>
      <c r="M77" s="257"/>
      <c r="N77" s="259"/>
      <c r="O77" s="3491"/>
      <c r="P77" s="3492"/>
      <c r="Q77" s="197"/>
      <c r="R77" s="3448"/>
      <c r="S77" s="3490"/>
      <c r="T77" s="197"/>
      <c r="U77" s="93"/>
      <c r="V77" s="199"/>
    </row>
    <row r="78" spans="1:53" x14ac:dyDescent="0.2">
      <c r="A78" s="272"/>
      <c r="B78" s="213" t="s">
        <v>55</v>
      </c>
      <c r="C78" s="265"/>
      <c r="D78" s="110"/>
      <c r="E78" s="110"/>
      <c r="F78" s="267"/>
      <c r="G78" s="1233">
        <v>2.5</v>
      </c>
      <c r="H78" s="288">
        <f>$G78*30</f>
        <v>75</v>
      </c>
      <c r="I78" s="111"/>
      <c r="J78" s="112"/>
      <c r="K78" s="113"/>
      <c r="L78" s="112"/>
      <c r="M78" s="257"/>
      <c r="N78" s="259"/>
      <c r="O78" s="3491"/>
      <c r="P78" s="3492"/>
      <c r="Q78" s="197"/>
      <c r="R78" s="3448"/>
      <c r="S78" s="3490"/>
      <c r="T78" s="197"/>
      <c r="U78" s="93"/>
      <c r="V78" s="199"/>
    </row>
    <row r="79" spans="1:53" s="58" customFormat="1" x14ac:dyDescent="0.2">
      <c r="A79" s="269" t="s">
        <v>278</v>
      </c>
      <c r="B79" s="214" t="s">
        <v>56</v>
      </c>
      <c r="C79" s="265">
        <v>4</v>
      </c>
      <c r="D79" s="110"/>
      <c r="E79" s="110"/>
      <c r="F79" s="267"/>
      <c r="G79" s="1234">
        <v>4.5</v>
      </c>
      <c r="H79" s="281">
        <f>$G79*30</f>
        <v>135</v>
      </c>
      <c r="I79" s="116">
        <v>10</v>
      </c>
      <c r="J79" s="114" t="s">
        <v>125</v>
      </c>
      <c r="K79" s="117"/>
      <c r="L79" s="98" t="s">
        <v>126</v>
      </c>
      <c r="M79" s="257">
        <f>$H79-$I79</f>
        <v>125</v>
      </c>
      <c r="N79" s="259"/>
      <c r="O79" s="3491"/>
      <c r="P79" s="3492"/>
      <c r="Q79" s="197"/>
      <c r="R79" s="3447" t="s">
        <v>260</v>
      </c>
      <c r="S79" s="4189"/>
      <c r="T79" s="197"/>
      <c r="U79" s="93"/>
      <c r="V79" s="199"/>
    </row>
    <row r="80" spans="1:53" s="58" customFormat="1" x14ac:dyDescent="0.2">
      <c r="A80" s="269" t="s">
        <v>279</v>
      </c>
      <c r="B80" s="214" t="s">
        <v>112</v>
      </c>
      <c r="C80" s="265"/>
      <c r="D80" s="110">
        <v>2</v>
      </c>
      <c r="E80" s="110"/>
      <c r="F80" s="267"/>
      <c r="G80" s="297">
        <v>3</v>
      </c>
      <c r="H80" s="1099">
        <f>$G80*30</f>
        <v>90</v>
      </c>
      <c r="I80" s="116">
        <v>4</v>
      </c>
      <c r="J80" s="114" t="s">
        <v>114</v>
      </c>
      <c r="K80" s="117"/>
      <c r="L80" s="96"/>
      <c r="M80" s="257">
        <f>$H80-$I80</f>
        <v>86</v>
      </c>
      <c r="N80" s="260"/>
      <c r="O80" s="3447" t="s">
        <v>114</v>
      </c>
      <c r="P80" s="4189"/>
      <c r="Q80" s="229"/>
      <c r="R80" s="3447"/>
      <c r="S80" s="4189"/>
      <c r="T80" s="197"/>
      <c r="U80" s="93"/>
      <c r="V80" s="199"/>
    </row>
    <row r="81" spans="1:25" x14ac:dyDescent="0.2">
      <c r="A81" s="269" t="s">
        <v>280</v>
      </c>
      <c r="B81" s="215" t="s">
        <v>61</v>
      </c>
      <c r="C81" s="265"/>
      <c r="D81" s="110"/>
      <c r="E81" s="110"/>
      <c r="F81" s="267"/>
      <c r="G81" s="297">
        <f>SUM(G83+G82)</f>
        <v>8.5</v>
      </c>
      <c r="H81" s="290">
        <f>SUM(H82+H83)</f>
        <v>255</v>
      </c>
      <c r="I81" s="120"/>
      <c r="J81" s="109"/>
      <c r="K81" s="120"/>
      <c r="L81" s="109"/>
      <c r="M81" s="257"/>
      <c r="N81" s="259"/>
      <c r="O81" s="3491"/>
      <c r="P81" s="3492"/>
      <c r="Q81" s="197"/>
      <c r="R81" s="3447"/>
      <c r="S81" s="4189"/>
      <c r="T81" s="197"/>
      <c r="U81" s="93"/>
      <c r="V81" s="199"/>
    </row>
    <row r="82" spans="1:25" x14ac:dyDescent="0.2">
      <c r="A82" s="270"/>
      <c r="B82" s="213" t="s">
        <v>55</v>
      </c>
      <c r="C82" s="265"/>
      <c r="D82" s="110"/>
      <c r="E82" s="110"/>
      <c r="F82" s="267"/>
      <c r="G82" s="296">
        <v>2</v>
      </c>
      <c r="H82" s="1100">
        <f>$G82*30</f>
        <v>60</v>
      </c>
      <c r="I82" s="120"/>
      <c r="J82" s="109"/>
      <c r="K82" s="120"/>
      <c r="L82" s="109"/>
      <c r="M82" s="257"/>
      <c r="N82" s="259"/>
      <c r="O82" s="3491"/>
      <c r="P82" s="3492"/>
      <c r="Q82" s="197"/>
      <c r="R82" s="3447"/>
      <c r="S82" s="4189"/>
      <c r="T82" s="197"/>
      <c r="U82" s="93"/>
      <c r="V82" s="199"/>
      <c r="Y82" s="27">
        <v>14</v>
      </c>
    </row>
    <row r="83" spans="1:25" x14ac:dyDescent="0.2">
      <c r="A83" s="269" t="s">
        <v>281</v>
      </c>
      <c r="B83" s="214" t="s">
        <v>56</v>
      </c>
      <c r="C83" s="265"/>
      <c r="D83" s="110"/>
      <c r="E83" s="110"/>
      <c r="F83" s="267"/>
      <c r="G83" s="297">
        <f>G84+G85</f>
        <v>6.5</v>
      </c>
      <c r="H83" s="290">
        <f>SUM(H84+H85)</f>
        <v>195</v>
      </c>
      <c r="I83" s="162">
        <f>SUM(I84+I85)</f>
        <v>20</v>
      </c>
      <c r="J83" s="117">
        <v>16</v>
      </c>
      <c r="K83" s="121"/>
      <c r="L83" s="117">
        <v>4</v>
      </c>
      <c r="M83" s="257">
        <f>SUM(M84+M85)</f>
        <v>175</v>
      </c>
      <c r="N83" s="259"/>
      <c r="O83" s="3491"/>
      <c r="P83" s="3492"/>
      <c r="Q83" s="197"/>
      <c r="R83" s="3447"/>
      <c r="S83" s="4189"/>
      <c r="T83" s="197"/>
      <c r="U83" s="93"/>
      <c r="V83" s="199"/>
      <c r="Y83" s="27">
        <v>36</v>
      </c>
    </row>
    <row r="84" spans="1:25" s="58" customFormat="1" x14ac:dyDescent="0.2">
      <c r="A84" s="269" t="s">
        <v>314</v>
      </c>
      <c r="B84" s="214" t="s">
        <v>56</v>
      </c>
      <c r="C84" s="218">
        <v>2</v>
      </c>
      <c r="D84" s="110"/>
      <c r="E84" s="110"/>
      <c r="F84" s="267"/>
      <c r="G84" s="297">
        <v>4</v>
      </c>
      <c r="H84" s="1099">
        <f>$G84*30</f>
        <v>120</v>
      </c>
      <c r="I84" s="116">
        <v>10</v>
      </c>
      <c r="J84" s="114" t="s">
        <v>125</v>
      </c>
      <c r="K84" s="117"/>
      <c r="L84" s="98" t="s">
        <v>126</v>
      </c>
      <c r="M84" s="257">
        <f>$H84-$I84</f>
        <v>110</v>
      </c>
      <c r="N84" s="260"/>
      <c r="O84" s="3447" t="s">
        <v>260</v>
      </c>
      <c r="P84" s="4189"/>
      <c r="Q84" s="197"/>
      <c r="R84" s="3447"/>
      <c r="S84" s="4189"/>
      <c r="T84" s="197"/>
      <c r="U84" s="93"/>
      <c r="V84" s="199"/>
      <c r="Y84" s="58">
        <v>28</v>
      </c>
    </row>
    <row r="85" spans="1:25" s="58" customFormat="1" x14ac:dyDescent="0.2">
      <c r="A85" s="269" t="s">
        <v>315</v>
      </c>
      <c r="B85" s="214" t="s">
        <v>56</v>
      </c>
      <c r="C85" s="218">
        <v>3</v>
      </c>
      <c r="D85" s="110"/>
      <c r="E85" s="110"/>
      <c r="F85" s="267"/>
      <c r="G85" s="297">
        <v>2.5</v>
      </c>
      <c r="H85" s="1099">
        <f>$G85*30</f>
        <v>75</v>
      </c>
      <c r="I85" s="116">
        <v>10</v>
      </c>
      <c r="J85" s="114" t="s">
        <v>125</v>
      </c>
      <c r="K85" s="117"/>
      <c r="L85" s="98" t="s">
        <v>126</v>
      </c>
      <c r="M85" s="257">
        <f>$H85-$I85</f>
        <v>65</v>
      </c>
      <c r="N85" s="260"/>
      <c r="O85" s="4311"/>
      <c r="P85" s="4312"/>
      <c r="Q85" s="229" t="s">
        <v>260</v>
      </c>
      <c r="R85" s="3447"/>
      <c r="S85" s="4189"/>
      <c r="T85" s="197"/>
      <c r="U85" s="93"/>
      <c r="V85" s="199"/>
    </row>
    <row r="86" spans="1:25" s="1163" customFormat="1" ht="20.25" hidden="1" customHeight="1" x14ac:dyDescent="0.2">
      <c r="A86" s="1236"/>
      <c r="B86" s="1237"/>
      <c r="C86" s="1238"/>
      <c r="D86" s="1239"/>
      <c r="E86" s="1239"/>
      <c r="F86" s="1240"/>
      <c r="G86" s="1191"/>
      <c r="H86" s="1191"/>
      <c r="I86" s="1241"/>
      <c r="J86" s="1242"/>
      <c r="K86" s="1241"/>
      <c r="L86" s="1243"/>
      <c r="M86" s="1244"/>
      <c r="N86" s="1245"/>
      <c r="O86" s="4313"/>
      <c r="P86" s="4314"/>
      <c r="Q86" s="1167"/>
      <c r="R86" s="4315"/>
      <c r="S86" s="4316"/>
      <c r="T86" s="1167"/>
      <c r="U86" s="1168"/>
      <c r="V86" s="1246"/>
    </row>
    <row r="87" spans="1:25" s="1163" customFormat="1" ht="17.25" hidden="1" customHeight="1" x14ac:dyDescent="0.2">
      <c r="A87" s="1236"/>
      <c r="B87" s="1247" t="s">
        <v>55</v>
      </c>
      <c r="C87" s="1238"/>
      <c r="D87" s="1239"/>
      <c r="E87" s="1239"/>
      <c r="F87" s="1240"/>
      <c r="G87" s="1248"/>
      <c r="H87" s="1249">
        <f>G87*30</f>
        <v>0</v>
      </c>
      <c r="I87" s="1241"/>
      <c r="J87" s="1242"/>
      <c r="K87" s="1241"/>
      <c r="L87" s="1243"/>
      <c r="M87" s="1244"/>
      <c r="N87" s="1245"/>
      <c r="O87" s="4313"/>
      <c r="P87" s="4314"/>
      <c r="Q87" s="1167"/>
      <c r="R87" s="4315"/>
      <c r="S87" s="4316"/>
      <c r="T87" s="1167"/>
      <c r="U87" s="1168"/>
      <c r="V87" s="1246"/>
    </row>
    <row r="88" spans="1:25" s="58" customFormat="1" ht="13.5" customHeight="1" x14ac:dyDescent="0.2">
      <c r="A88" s="1236" t="s">
        <v>282</v>
      </c>
      <c r="B88" s="1237" t="s">
        <v>554</v>
      </c>
      <c r="C88" s="218">
        <v>3</v>
      </c>
      <c r="D88" s="110"/>
      <c r="E88" s="110"/>
      <c r="F88" s="267"/>
      <c r="G88" s="1392">
        <v>5.5</v>
      </c>
      <c r="H88" s="1099">
        <f>$G88*30</f>
        <v>165</v>
      </c>
      <c r="I88" s="116">
        <v>10</v>
      </c>
      <c r="J88" s="114" t="s">
        <v>125</v>
      </c>
      <c r="K88" s="117"/>
      <c r="L88" s="98" t="s">
        <v>126</v>
      </c>
      <c r="M88" s="257">
        <f>$H88-$I88</f>
        <v>155</v>
      </c>
      <c r="N88" s="259"/>
      <c r="O88" s="4311"/>
      <c r="P88" s="4312"/>
      <c r="Q88" s="229" t="s">
        <v>260</v>
      </c>
      <c r="R88" s="3447"/>
      <c r="S88" s="4189"/>
      <c r="T88" s="197"/>
      <c r="U88" s="93"/>
      <c r="V88" s="199"/>
    </row>
    <row r="89" spans="1:25" s="58" customFormat="1" hidden="1" x14ac:dyDescent="0.2">
      <c r="A89" s="269"/>
      <c r="B89" s="216"/>
      <c r="C89" s="265"/>
      <c r="D89" s="110"/>
      <c r="E89" s="110"/>
      <c r="F89" s="267"/>
      <c r="G89" s="297"/>
      <c r="H89" s="290"/>
      <c r="I89" s="110"/>
      <c r="J89" s="109"/>
      <c r="K89" s="108"/>
      <c r="L89" s="92"/>
      <c r="M89" s="257"/>
      <c r="N89" s="259"/>
      <c r="O89" s="4311"/>
      <c r="P89" s="4312"/>
      <c r="Q89" s="197"/>
      <c r="R89" s="3447"/>
      <c r="S89" s="4189"/>
      <c r="T89" s="197"/>
      <c r="U89" s="93"/>
      <c r="V89" s="199"/>
    </row>
    <row r="90" spans="1:25" s="58" customFormat="1" hidden="1" x14ac:dyDescent="0.2">
      <c r="A90" s="272"/>
      <c r="B90" s="213" t="s">
        <v>55</v>
      </c>
      <c r="C90" s="265"/>
      <c r="D90" s="110"/>
      <c r="E90" s="110"/>
      <c r="F90" s="267"/>
      <c r="G90" s="296"/>
      <c r="H90" s="1100"/>
      <c r="I90" s="110"/>
      <c r="J90" s="109"/>
      <c r="K90" s="108"/>
      <c r="L90" s="92"/>
      <c r="M90" s="257"/>
      <c r="N90" s="259"/>
      <c r="O90" s="4311"/>
      <c r="P90" s="4312"/>
      <c r="Q90" s="197"/>
      <c r="R90" s="3447"/>
      <c r="S90" s="4189"/>
      <c r="T90" s="197"/>
      <c r="U90" s="93"/>
      <c r="V90" s="199"/>
    </row>
    <row r="91" spans="1:25" s="58" customFormat="1" x14ac:dyDescent="0.2">
      <c r="A91" s="269" t="s">
        <v>284</v>
      </c>
      <c r="B91" s="216" t="s">
        <v>84</v>
      </c>
      <c r="C91" s="265"/>
      <c r="D91" s="110">
        <v>4</v>
      </c>
      <c r="E91" s="110"/>
      <c r="F91" s="267"/>
      <c r="G91" s="297">
        <v>3</v>
      </c>
      <c r="H91" s="1099">
        <f>$G91*30</f>
        <v>90</v>
      </c>
      <c r="I91" s="116">
        <v>4</v>
      </c>
      <c r="J91" s="114" t="s">
        <v>114</v>
      </c>
      <c r="K91" s="117"/>
      <c r="L91" s="96"/>
      <c r="M91" s="257">
        <f>$H91-$I91</f>
        <v>86</v>
      </c>
      <c r="N91" s="259"/>
      <c r="O91" s="4311"/>
      <c r="P91" s="4312"/>
      <c r="Q91" s="197"/>
      <c r="R91" s="3447" t="s">
        <v>114</v>
      </c>
      <c r="S91" s="4189"/>
      <c r="T91" s="197"/>
      <c r="U91" s="93"/>
      <c r="V91" s="199"/>
    </row>
    <row r="92" spans="1:25" ht="34.5" customHeight="1" thickBot="1" x14ac:dyDescent="0.25">
      <c r="A92" s="269" t="s">
        <v>285</v>
      </c>
      <c r="B92" s="215" t="s">
        <v>165</v>
      </c>
      <c r="C92" s="265"/>
      <c r="D92" s="110"/>
      <c r="E92" s="110"/>
      <c r="F92" s="267"/>
      <c r="G92" s="297">
        <v>3</v>
      </c>
      <c r="H92" s="1099">
        <f>$G92*30</f>
        <v>90</v>
      </c>
      <c r="I92" s="111"/>
      <c r="J92" s="112"/>
      <c r="K92" s="113"/>
      <c r="L92" s="112"/>
      <c r="M92" s="257"/>
      <c r="N92" s="259"/>
      <c r="O92" s="4311"/>
      <c r="P92" s="4312"/>
      <c r="Q92" s="197"/>
      <c r="R92" s="3574"/>
      <c r="S92" s="3575"/>
      <c r="T92" s="197"/>
      <c r="U92" s="93"/>
      <c r="V92" s="199"/>
    </row>
    <row r="93" spans="1:25" ht="20.25" customHeight="1" thickBot="1" x14ac:dyDescent="0.25">
      <c r="A93" s="234"/>
      <c r="B93" s="509" t="s">
        <v>451</v>
      </c>
      <c r="C93" s="490"/>
      <c r="D93" s="491"/>
      <c r="E93" s="491"/>
      <c r="F93" s="492"/>
      <c r="G93" s="1106">
        <f>G94+G95</f>
        <v>48</v>
      </c>
      <c r="H93" s="1107">
        <f>H94+H95</f>
        <v>1440</v>
      </c>
      <c r="I93" s="1108"/>
      <c r="J93" s="1108"/>
      <c r="K93" s="1108"/>
      <c r="L93" s="1108"/>
      <c r="M93" s="1109"/>
      <c r="N93" s="208"/>
      <c r="O93" s="3438" t="s">
        <v>468</v>
      </c>
      <c r="P93" s="3439"/>
      <c r="Q93" s="712" t="s">
        <v>469</v>
      </c>
      <c r="R93" s="3438" t="s">
        <v>470</v>
      </c>
      <c r="S93" s="3439"/>
      <c r="T93" s="208"/>
      <c r="U93" s="845"/>
      <c r="V93" s="1030"/>
      <c r="W93" s="1183">
        <f>G65+G70+G71+G77+G80+G81+G88+G91+G92</f>
        <v>48</v>
      </c>
      <c r="X93" s="439"/>
    </row>
    <row r="94" spans="1:25" ht="20.25" customHeight="1" thickBot="1" x14ac:dyDescent="0.25">
      <c r="A94" s="234"/>
      <c r="B94" s="510" t="s">
        <v>55</v>
      </c>
      <c r="C94" s="490"/>
      <c r="D94" s="491"/>
      <c r="E94" s="491"/>
      <c r="F94" s="492"/>
      <c r="G94" s="1110">
        <f>SUMIF($B$65:$B$92,"на базі ВНЗ 1 рівня",G$65:G$92)+G$92</f>
        <v>11</v>
      </c>
      <c r="H94" s="1111">
        <f>SUMIF($B$65:$B$92,"на базі ВНЗ 1 рівня",H$65:H$92)+H$92</f>
        <v>330</v>
      </c>
      <c r="I94" s="845"/>
      <c r="J94" s="845"/>
      <c r="K94" s="845"/>
      <c r="L94" s="845"/>
      <c r="M94" s="1030"/>
      <c r="N94" s="855"/>
      <c r="O94" s="4215"/>
      <c r="P94" s="4216"/>
      <c r="Q94" s="208"/>
      <c r="R94" s="4215"/>
      <c r="S94" s="4216"/>
      <c r="T94" s="443"/>
      <c r="U94" s="1108"/>
      <c r="V94" s="1109"/>
      <c r="W94" s="27">
        <f>G66+G72+G78+G82+G92</f>
        <v>10.5</v>
      </c>
      <c r="X94" s="27">
        <f>G93*30</f>
        <v>1440</v>
      </c>
    </row>
    <row r="95" spans="1:25" ht="20.25" customHeight="1" thickBot="1" x14ac:dyDescent="0.25">
      <c r="A95" s="234"/>
      <c r="B95" s="511" t="s">
        <v>56</v>
      </c>
      <c r="C95" s="490"/>
      <c r="D95" s="491"/>
      <c r="E95" s="491"/>
      <c r="F95" s="492"/>
      <c r="G95" s="1112">
        <f>G67+G70+G73+G76+G79+G80+G83+G88+G91</f>
        <v>37</v>
      </c>
      <c r="H95" s="1112">
        <f>H67+H70+H73+H76+H79+H80+H83+H88+H91</f>
        <v>1110</v>
      </c>
      <c r="I95" s="1112">
        <f>I67+I70+I73+I76+I79+I80+I83+I88+I91</f>
        <v>78</v>
      </c>
      <c r="J95" s="1113">
        <v>56</v>
      </c>
      <c r="K95" s="1114"/>
      <c r="L95" s="1113">
        <v>22</v>
      </c>
      <c r="M95" s="1112">
        <f>M67+M70+M73+M76+M79+M80+M83+M88+M91</f>
        <v>1032</v>
      </c>
      <c r="N95" s="208"/>
      <c r="O95" s="3438" t="s">
        <v>468</v>
      </c>
      <c r="P95" s="3439"/>
      <c r="Q95" s="712" t="s">
        <v>469</v>
      </c>
      <c r="R95" s="3438" t="s">
        <v>470</v>
      </c>
      <c r="S95" s="3439"/>
      <c r="T95" s="1116"/>
      <c r="U95" s="1038"/>
      <c r="V95" s="1030"/>
      <c r="X95" s="27">
        <f>G94*30</f>
        <v>330</v>
      </c>
    </row>
    <row r="96" spans="1:25" ht="20.25" customHeight="1" thickBot="1" x14ac:dyDescent="0.25">
      <c r="A96" s="3568"/>
      <c r="B96" s="3576"/>
      <c r="C96" s="3576"/>
      <c r="D96" s="3576"/>
      <c r="E96" s="3576"/>
      <c r="F96" s="3576"/>
      <c r="G96" s="3576"/>
      <c r="H96" s="4306"/>
      <c r="I96" s="4306"/>
      <c r="J96" s="4306"/>
      <c r="K96" s="4306"/>
      <c r="L96" s="4306"/>
      <c r="M96" s="4306"/>
      <c r="N96" s="3576"/>
      <c r="O96" s="3576"/>
      <c r="P96" s="3576"/>
      <c r="Q96" s="3576"/>
      <c r="R96" s="3576"/>
      <c r="S96" s="3576"/>
      <c r="T96" s="4306"/>
      <c r="U96" s="4306"/>
      <c r="V96" s="4307"/>
      <c r="X96" s="27">
        <f>G95*30</f>
        <v>1110</v>
      </c>
    </row>
    <row r="97" spans="1:53" ht="20.25" customHeight="1" thickBot="1" x14ac:dyDescent="0.25">
      <c r="A97" s="4308" t="s">
        <v>160</v>
      </c>
      <c r="B97" s="4309"/>
      <c r="C97" s="4309"/>
      <c r="D97" s="4309"/>
      <c r="E97" s="4309"/>
      <c r="F97" s="4309"/>
      <c r="G97" s="4309"/>
      <c r="H97" s="4309"/>
      <c r="I97" s="4309"/>
      <c r="J97" s="4309"/>
      <c r="K97" s="4309"/>
      <c r="L97" s="4309"/>
      <c r="M97" s="4309"/>
      <c r="N97" s="4309"/>
      <c r="O97" s="4309"/>
      <c r="P97" s="4309"/>
      <c r="Q97" s="4309"/>
      <c r="R97" s="4309"/>
      <c r="S97" s="4309"/>
      <c r="T97" s="4309"/>
      <c r="U97" s="4309"/>
      <c r="V97" s="4310"/>
    </row>
    <row r="98" spans="1:53" ht="44.25" customHeight="1" x14ac:dyDescent="0.2">
      <c r="A98" s="459" t="s">
        <v>186</v>
      </c>
      <c r="B98" s="460" t="s">
        <v>161</v>
      </c>
      <c r="C98" s="461"/>
      <c r="D98" s="462"/>
      <c r="E98" s="463"/>
      <c r="F98" s="464"/>
      <c r="G98" s="1250">
        <v>3</v>
      </c>
      <c r="H98" s="466">
        <f>SUM(H99:H99)</f>
        <v>90</v>
      </c>
      <c r="I98" s="236"/>
      <c r="J98" s="236"/>
      <c r="K98" s="236"/>
      <c r="L98" s="236"/>
      <c r="M98" s="467"/>
      <c r="N98" s="468"/>
      <c r="O98" s="4300"/>
      <c r="P98" s="4301"/>
      <c r="Q98" s="468"/>
      <c r="R98" s="4300"/>
      <c r="S98" s="4301"/>
      <c r="T98" s="468"/>
      <c r="U98" s="236"/>
      <c r="V98" s="467"/>
    </row>
    <row r="99" spans="1:53" ht="20.25" customHeight="1" thickBot="1" x14ac:dyDescent="0.25">
      <c r="A99" s="469"/>
      <c r="B99" s="470" t="s">
        <v>55</v>
      </c>
      <c r="C99" s="471"/>
      <c r="D99" s="472"/>
      <c r="E99" s="473"/>
      <c r="F99" s="474"/>
      <c r="G99" s="1251">
        <v>3</v>
      </c>
      <c r="H99" s="476">
        <f>$G99*30</f>
        <v>90</v>
      </c>
      <c r="I99" s="477"/>
      <c r="J99" s="477"/>
      <c r="K99" s="477"/>
      <c r="L99" s="477"/>
      <c r="M99" s="478"/>
      <c r="N99" s="479"/>
      <c r="O99" s="4302"/>
      <c r="P99" s="4303"/>
      <c r="Q99" s="479"/>
      <c r="R99" s="4302"/>
      <c r="S99" s="4303"/>
      <c r="T99" s="479"/>
      <c r="U99" s="480"/>
      <c r="V99" s="481"/>
    </row>
    <row r="100" spans="1:53" ht="20.25" customHeight="1" thickBot="1" x14ac:dyDescent="0.25">
      <c r="A100" s="4217" t="s">
        <v>187</v>
      </c>
      <c r="B100" s="4218"/>
      <c r="C100" s="482"/>
      <c r="D100" s="483"/>
      <c r="E100" s="484"/>
      <c r="F100" s="485"/>
      <c r="G100" s="1252">
        <f>G$98</f>
        <v>3</v>
      </c>
      <c r="H100" s="487">
        <f>H$98</f>
        <v>90</v>
      </c>
      <c r="I100" s="488"/>
      <c r="J100" s="488"/>
      <c r="K100" s="488"/>
      <c r="L100" s="488"/>
      <c r="M100" s="489"/>
      <c r="N100" s="490"/>
      <c r="O100" s="4304"/>
      <c r="P100" s="4305"/>
      <c r="Q100" s="490"/>
      <c r="R100" s="4304"/>
      <c r="S100" s="4305"/>
      <c r="T100" s="490"/>
      <c r="U100" s="491"/>
      <c r="V100" s="492"/>
    </row>
    <row r="101" spans="1:53" ht="20.25" customHeight="1" thickBot="1" x14ac:dyDescent="0.25">
      <c r="A101" s="4211" t="s">
        <v>188</v>
      </c>
      <c r="B101" s="4212"/>
      <c r="C101" s="482"/>
      <c r="D101" s="483"/>
      <c r="E101" s="484"/>
      <c r="F101" s="485"/>
      <c r="G101" s="1253">
        <f>SUMIF($B$98:$B$99,"на базі ВНЗ 1 рівня",G$98:G$99)</f>
        <v>3</v>
      </c>
      <c r="H101" s="494">
        <f>SUMIF($B$98:$B$99,"на базі ВНЗ 1 рівня",H$98:H$99)</f>
        <v>90</v>
      </c>
      <c r="I101" s="495"/>
      <c r="J101" s="496"/>
      <c r="K101" s="496"/>
      <c r="L101" s="495"/>
      <c r="M101" s="497"/>
      <c r="N101" s="498"/>
      <c r="O101" s="4296"/>
      <c r="P101" s="4297"/>
      <c r="Q101" s="499"/>
      <c r="R101" s="4298"/>
      <c r="S101" s="4299"/>
      <c r="T101" s="499"/>
      <c r="U101" s="45"/>
      <c r="V101" s="500"/>
    </row>
    <row r="102" spans="1:53" ht="20.25" customHeight="1" thickBot="1" x14ac:dyDescent="0.25">
      <c r="A102" s="4217" t="s">
        <v>189</v>
      </c>
      <c r="B102" s="4218"/>
      <c r="C102" s="482"/>
      <c r="D102" s="483"/>
      <c r="E102" s="501"/>
      <c r="F102" s="502"/>
      <c r="G102" s="503">
        <v>0</v>
      </c>
      <c r="H102" s="504">
        <v>0</v>
      </c>
      <c r="I102" s="505">
        <v>0</v>
      </c>
      <c r="J102" s="506">
        <v>0</v>
      </c>
      <c r="K102" s="506">
        <v>0</v>
      </c>
      <c r="L102" s="507">
        <v>0</v>
      </c>
      <c r="M102" s="508">
        <v>0</v>
      </c>
      <c r="N102" s="498"/>
      <c r="O102" s="4296"/>
      <c r="P102" s="4297"/>
      <c r="Q102" s="499"/>
      <c r="R102" s="4298"/>
      <c r="S102" s="4299"/>
      <c r="T102" s="499"/>
      <c r="U102" s="45"/>
      <c r="V102" s="500"/>
    </row>
    <row r="103" spans="1:53" ht="20.25" customHeight="1" thickBot="1" x14ac:dyDescent="0.25">
      <c r="A103" s="1046"/>
      <c r="B103" s="1047"/>
      <c r="C103" s="1048"/>
      <c r="D103" s="1048"/>
      <c r="E103" s="1049"/>
      <c r="F103" s="1049"/>
      <c r="G103" s="1050"/>
      <c r="H103" s="1051"/>
      <c r="I103" s="1052"/>
      <c r="J103" s="1053"/>
      <c r="K103" s="1054"/>
      <c r="L103" s="1055"/>
      <c r="M103" s="1055"/>
      <c r="N103" s="1056"/>
      <c r="O103" s="1056"/>
      <c r="P103" s="1057"/>
      <c r="Q103" s="1057"/>
      <c r="R103" s="1057"/>
      <c r="S103" s="1057"/>
      <c r="T103" s="1058"/>
      <c r="U103" s="1059"/>
      <c r="V103" s="1060"/>
    </row>
    <row r="104" spans="1:53" ht="20.25" customHeight="1" thickBot="1" x14ac:dyDescent="0.25">
      <c r="A104" s="4205" t="s">
        <v>328</v>
      </c>
      <c r="B104" s="4295"/>
      <c r="C104" s="4295"/>
      <c r="D104" s="4295"/>
      <c r="E104" s="4295"/>
      <c r="F104" s="4295"/>
      <c r="G104" s="4295"/>
      <c r="H104" s="4295"/>
      <c r="I104" s="4295"/>
      <c r="J104" s="4295"/>
      <c r="K104" s="4295"/>
      <c r="L104" s="4295"/>
      <c r="M104" s="4295"/>
      <c r="N104" s="4295"/>
      <c r="O104" s="4295"/>
      <c r="P104" s="4295"/>
      <c r="Q104" s="4295"/>
      <c r="R104" s="4295"/>
      <c r="S104" s="4295"/>
      <c r="T104" s="4201"/>
      <c r="U104" s="4201"/>
      <c r="V104" s="4202"/>
    </row>
    <row r="105" spans="1:53" ht="31.5" customHeight="1" x14ac:dyDescent="0.2">
      <c r="A105" s="1061" t="s">
        <v>329</v>
      </c>
      <c r="B105" s="1062" t="s">
        <v>318</v>
      </c>
      <c r="C105" s="801"/>
      <c r="D105" s="800"/>
      <c r="E105" s="801"/>
      <c r="F105" s="802"/>
      <c r="G105" s="1412">
        <f>G106+G107+G108</f>
        <v>9</v>
      </c>
      <c r="H105" s="1063">
        <f t="shared" ref="H105:H122" si="7">G105*30</f>
        <v>270</v>
      </c>
      <c r="I105" s="1064"/>
      <c r="J105" s="1065"/>
      <c r="K105" s="183"/>
      <c r="L105" s="1065"/>
      <c r="M105" s="1066"/>
      <c r="N105" s="792"/>
      <c r="O105" s="4197"/>
      <c r="P105" s="4198"/>
      <c r="Q105" s="818"/>
      <c r="R105" s="4199"/>
      <c r="S105" s="4200"/>
      <c r="T105" s="818"/>
      <c r="U105" s="820"/>
      <c r="V105" s="224"/>
      <c r="AG105" s="3372">
        <v>1</v>
      </c>
      <c r="AH105" s="3372"/>
      <c r="AI105" s="3372">
        <v>2</v>
      </c>
      <c r="AJ105" s="3372"/>
      <c r="AK105" s="3372">
        <v>3</v>
      </c>
      <c r="AL105" s="3372"/>
      <c r="AM105" s="3372">
        <v>4</v>
      </c>
      <c r="AN105" s="3372"/>
      <c r="AO105" s="3372">
        <v>5</v>
      </c>
      <c r="AP105" s="3372"/>
      <c r="AQ105" s="3372">
        <v>6</v>
      </c>
      <c r="AR105" s="3372"/>
      <c r="AU105" s="3372" t="s">
        <v>561</v>
      </c>
      <c r="AV105" s="3372"/>
      <c r="AW105" s="3372" t="s">
        <v>503</v>
      </c>
      <c r="AX105" s="3372"/>
      <c r="AY105" s="3372" t="s">
        <v>512</v>
      </c>
      <c r="AZ105" s="3372"/>
    </row>
    <row r="106" spans="1:53" ht="20.25" customHeight="1" x14ac:dyDescent="0.2">
      <c r="A106" s="1067"/>
      <c r="B106" s="729" t="s">
        <v>55</v>
      </c>
      <c r="C106" s="95"/>
      <c r="D106" s="90"/>
      <c r="E106" s="95"/>
      <c r="F106" s="760"/>
      <c r="G106" s="1393">
        <v>2.5</v>
      </c>
      <c r="H106" s="1068">
        <f t="shared" si="7"/>
        <v>75</v>
      </c>
      <c r="I106" s="110"/>
      <c r="J106" s="109"/>
      <c r="K106" s="92"/>
      <c r="L106" s="109"/>
      <c r="M106" s="765"/>
      <c r="N106" s="737"/>
      <c r="O106" s="3449"/>
      <c r="P106" s="3567"/>
      <c r="Q106" s="691"/>
      <c r="R106" s="3447"/>
      <c r="S106" s="4189"/>
      <c r="T106" s="691"/>
      <c r="U106" s="93"/>
      <c r="V106" s="199"/>
      <c r="W106" s="27" t="s">
        <v>501</v>
      </c>
      <c r="AG106" s="1580" t="s">
        <v>559</v>
      </c>
      <c r="AH106" s="1580" t="s">
        <v>560</v>
      </c>
      <c r="AI106" s="1580" t="s">
        <v>559</v>
      </c>
      <c r="AJ106" s="1580" t="s">
        <v>560</v>
      </c>
      <c r="AK106" s="1580" t="s">
        <v>559</v>
      </c>
      <c r="AL106" s="1580" t="s">
        <v>560</v>
      </c>
      <c r="AM106" s="1580" t="s">
        <v>559</v>
      </c>
      <c r="AN106" s="1580" t="s">
        <v>560</v>
      </c>
      <c r="AO106" s="1580" t="s">
        <v>559</v>
      </c>
      <c r="AP106" s="1580" t="s">
        <v>560</v>
      </c>
      <c r="AQ106" s="1580" t="s">
        <v>559</v>
      </c>
      <c r="AR106" s="1580" t="s">
        <v>560</v>
      </c>
      <c r="AU106" s="1580" t="s">
        <v>559</v>
      </c>
      <c r="AV106" s="1580" t="s">
        <v>560</v>
      </c>
      <c r="AW106" s="1580" t="s">
        <v>559</v>
      </c>
      <c r="AX106" s="1580" t="s">
        <v>560</v>
      </c>
      <c r="AY106" s="1580" t="s">
        <v>559</v>
      </c>
      <c r="AZ106" s="1580" t="s">
        <v>560</v>
      </c>
    </row>
    <row r="107" spans="1:53" ht="20.25" customHeight="1" x14ac:dyDescent="0.2">
      <c r="A107" s="1067" t="s">
        <v>330</v>
      </c>
      <c r="B107" s="738" t="s">
        <v>56</v>
      </c>
      <c r="C107" s="90">
        <v>3</v>
      </c>
      <c r="D107" s="90"/>
      <c r="E107" s="95"/>
      <c r="F107" s="760"/>
      <c r="G107" s="1392">
        <v>5</v>
      </c>
      <c r="H107" s="291">
        <f t="shared" si="7"/>
        <v>150</v>
      </c>
      <c r="I107" s="116">
        <v>10</v>
      </c>
      <c r="J107" s="114" t="s">
        <v>125</v>
      </c>
      <c r="K107" s="117"/>
      <c r="L107" s="98" t="s">
        <v>126</v>
      </c>
      <c r="M107" s="211">
        <f>H107-I107</f>
        <v>140</v>
      </c>
      <c r="N107" s="737"/>
      <c r="O107" s="3449"/>
      <c r="P107" s="3567"/>
      <c r="Q107" s="690" t="s">
        <v>260</v>
      </c>
      <c r="R107" s="3447"/>
      <c r="S107" s="4189"/>
      <c r="T107" s="691"/>
      <c r="U107" s="93"/>
      <c r="V107" s="199"/>
      <c r="AG107" s="29"/>
      <c r="AH107" s="29"/>
      <c r="AI107" s="29">
        <v>12</v>
      </c>
      <c r="AJ107" s="29">
        <v>4</v>
      </c>
      <c r="AK107" s="29">
        <v>16</v>
      </c>
      <c r="AL107" s="29">
        <v>4</v>
      </c>
      <c r="AM107" s="29">
        <v>8</v>
      </c>
      <c r="AN107" s="29">
        <v>8</v>
      </c>
      <c r="AO107" s="29"/>
      <c r="AP107" s="29"/>
      <c r="AQ107" s="29"/>
      <c r="AR107" s="29"/>
      <c r="AS107" s="29">
        <f>SUM(AG107:AR107)</f>
        <v>52</v>
      </c>
      <c r="AT107" s="29"/>
      <c r="AU107" s="29">
        <v>32</v>
      </c>
      <c r="AV107" s="29"/>
      <c r="AW107" s="29">
        <v>0</v>
      </c>
      <c r="AX107" s="29">
        <v>4</v>
      </c>
      <c r="AY107" s="29">
        <v>4</v>
      </c>
      <c r="AZ107" s="29">
        <v>12</v>
      </c>
      <c r="BA107" s="27">
        <f>SUM(AU107:AZ107)</f>
        <v>52</v>
      </c>
    </row>
    <row r="108" spans="1:53" ht="32.25" customHeight="1" x14ac:dyDescent="0.2">
      <c r="A108" s="1067" t="s">
        <v>331</v>
      </c>
      <c r="B108" s="751" t="s">
        <v>319</v>
      </c>
      <c r="C108" s="95"/>
      <c r="D108" s="90"/>
      <c r="E108" s="90"/>
      <c r="F108" s="206">
        <v>4</v>
      </c>
      <c r="G108" s="1392">
        <v>1.5</v>
      </c>
      <c r="H108" s="291">
        <f t="shared" si="7"/>
        <v>45</v>
      </c>
      <c r="I108" s="97">
        <v>8</v>
      </c>
      <c r="J108" s="114"/>
      <c r="K108" s="96"/>
      <c r="L108" s="96" t="s">
        <v>113</v>
      </c>
      <c r="M108" s="211">
        <f>H108-I108</f>
        <v>37</v>
      </c>
      <c r="N108" s="737"/>
      <c r="O108" s="3449"/>
      <c r="P108" s="3567"/>
      <c r="Q108" s="690"/>
      <c r="R108" s="3448" t="s">
        <v>113</v>
      </c>
      <c r="S108" s="3490"/>
      <c r="T108" s="691"/>
      <c r="U108" s="93"/>
      <c r="V108" s="199"/>
    </row>
    <row r="109" spans="1:53" ht="31.5" customHeight="1" x14ac:dyDescent="0.2">
      <c r="A109" s="728" t="s">
        <v>332</v>
      </c>
      <c r="B109" s="741" t="s">
        <v>320</v>
      </c>
      <c r="C109" s="95"/>
      <c r="D109" s="90"/>
      <c r="E109" s="95"/>
      <c r="F109" s="760"/>
      <c r="G109" s="1191">
        <f>G111</f>
        <v>8</v>
      </c>
      <c r="H109" s="291">
        <f t="shared" si="7"/>
        <v>240</v>
      </c>
      <c r="I109" s="110"/>
      <c r="J109" s="109"/>
      <c r="K109" s="92"/>
      <c r="L109" s="109"/>
      <c r="M109" s="765"/>
      <c r="N109" s="737"/>
      <c r="O109" s="3449"/>
      <c r="P109" s="3567"/>
      <c r="Q109" s="690"/>
      <c r="R109" s="3448"/>
      <c r="S109" s="3490"/>
      <c r="T109" s="691"/>
      <c r="U109" s="93"/>
      <c r="V109" s="199"/>
    </row>
    <row r="110" spans="1:53" ht="20.25" hidden="1" customHeight="1" x14ac:dyDescent="0.2">
      <c r="A110" s="728"/>
      <c r="B110" s="741" t="s">
        <v>55</v>
      </c>
      <c r="C110" s="95"/>
      <c r="D110" s="90"/>
      <c r="E110" s="95"/>
      <c r="F110" s="760"/>
      <c r="G110" s="296"/>
      <c r="H110" s="1068">
        <f t="shared" si="7"/>
        <v>0</v>
      </c>
      <c r="I110" s="110"/>
      <c r="J110" s="109"/>
      <c r="K110" s="92"/>
      <c r="L110" s="109"/>
      <c r="M110" s="765"/>
      <c r="N110" s="737"/>
      <c r="O110" s="3449"/>
      <c r="P110" s="3567"/>
      <c r="Q110" s="691"/>
      <c r="R110" s="3448"/>
      <c r="S110" s="3490"/>
      <c r="T110" s="691"/>
      <c r="U110" s="93"/>
      <c r="V110" s="199"/>
    </row>
    <row r="111" spans="1:53" ht="20.25" customHeight="1" x14ac:dyDescent="0.2">
      <c r="A111" s="728"/>
      <c r="B111" s="751" t="s">
        <v>56</v>
      </c>
      <c r="C111" s="95"/>
      <c r="D111" s="90"/>
      <c r="E111" s="95"/>
      <c r="F111" s="760"/>
      <c r="G111" s="1191">
        <f>G112+G113+G114</f>
        <v>8</v>
      </c>
      <c r="H111" s="291">
        <f t="shared" si="7"/>
        <v>240</v>
      </c>
      <c r="I111" s="114">
        <f>SUM(I112:I114)</f>
        <v>18</v>
      </c>
      <c r="J111" s="117">
        <v>22</v>
      </c>
      <c r="K111" s="117">
        <v>4</v>
      </c>
      <c r="L111" s="97">
        <v>4</v>
      </c>
      <c r="M111" s="211">
        <f>H111-I111</f>
        <v>222</v>
      </c>
      <c r="N111" s="737"/>
      <c r="O111" s="3449"/>
      <c r="P111" s="3567"/>
      <c r="Q111" s="691"/>
      <c r="R111" s="3448"/>
      <c r="S111" s="3490"/>
      <c r="T111" s="691"/>
      <c r="U111" s="93"/>
      <c r="V111" s="199"/>
    </row>
    <row r="112" spans="1:53" ht="20.25" customHeight="1" x14ac:dyDescent="0.2">
      <c r="A112" s="728" t="s">
        <v>333</v>
      </c>
      <c r="B112" s="751" t="s">
        <v>321</v>
      </c>
      <c r="C112" s="95"/>
      <c r="D112" s="90">
        <v>2</v>
      </c>
      <c r="E112" s="95"/>
      <c r="F112" s="760"/>
      <c r="G112" s="1191">
        <v>3</v>
      </c>
      <c r="H112" s="291">
        <f t="shared" si="7"/>
        <v>90</v>
      </c>
      <c r="I112" s="97">
        <v>6</v>
      </c>
      <c r="J112" s="114" t="s">
        <v>114</v>
      </c>
      <c r="K112" s="114"/>
      <c r="L112" s="96" t="s">
        <v>126</v>
      </c>
      <c r="M112" s="211">
        <f>H112-I112</f>
        <v>84</v>
      </c>
      <c r="N112" s="737"/>
      <c r="O112" s="3448" t="s">
        <v>122</v>
      </c>
      <c r="P112" s="3490"/>
      <c r="Q112" s="691"/>
      <c r="R112" s="3448"/>
      <c r="S112" s="3490"/>
      <c r="T112" s="691"/>
      <c r="U112" s="93"/>
      <c r="V112" s="199"/>
    </row>
    <row r="113" spans="1:40" ht="20.25" customHeight="1" x14ac:dyDescent="0.2">
      <c r="A113" s="728" t="s">
        <v>334</v>
      </c>
      <c r="B113" s="751" t="s">
        <v>322</v>
      </c>
      <c r="C113" s="95"/>
      <c r="D113" s="90">
        <v>3</v>
      </c>
      <c r="E113" s="95"/>
      <c r="F113" s="760"/>
      <c r="G113" s="1191">
        <v>2</v>
      </c>
      <c r="H113" s="291">
        <f t="shared" si="7"/>
        <v>60</v>
      </c>
      <c r="I113" s="97">
        <v>4</v>
      </c>
      <c r="J113" s="114" t="s">
        <v>114</v>
      </c>
      <c r="K113" s="114"/>
      <c r="L113" s="96"/>
      <c r="M113" s="211">
        <f>H113-I113</f>
        <v>56</v>
      </c>
      <c r="N113" s="737"/>
      <c r="O113" s="3449"/>
      <c r="P113" s="3567"/>
      <c r="Q113" s="690" t="s">
        <v>114</v>
      </c>
      <c r="R113" s="3448"/>
      <c r="S113" s="3490"/>
      <c r="T113" s="691"/>
      <c r="U113" s="93"/>
      <c r="V113" s="199"/>
    </row>
    <row r="114" spans="1:40" ht="20.25" customHeight="1" x14ac:dyDescent="0.2">
      <c r="A114" s="728" t="s">
        <v>335</v>
      </c>
      <c r="B114" s="751" t="s">
        <v>323</v>
      </c>
      <c r="C114" s="90"/>
      <c r="D114" s="90">
        <v>4</v>
      </c>
      <c r="E114" s="95"/>
      <c r="F114" s="760"/>
      <c r="G114" s="1191">
        <v>3</v>
      </c>
      <c r="H114" s="291">
        <f t="shared" si="7"/>
        <v>90</v>
      </c>
      <c r="I114" s="97">
        <v>8</v>
      </c>
      <c r="J114" s="114" t="s">
        <v>114</v>
      </c>
      <c r="K114" s="114" t="s">
        <v>324</v>
      </c>
      <c r="L114" s="96"/>
      <c r="M114" s="211">
        <f>H114-I114</f>
        <v>82</v>
      </c>
      <c r="N114" s="737"/>
      <c r="O114" s="3449"/>
      <c r="P114" s="3567"/>
      <c r="Q114" s="691"/>
      <c r="R114" s="3448" t="s">
        <v>113</v>
      </c>
      <c r="S114" s="3490"/>
      <c r="T114" s="691"/>
      <c r="U114" s="93"/>
      <c r="V114" s="199"/>
    </row>
    <row r="115" spans="1:40" ht="30" customHeight="1" x14ac:dyDescent="0.2">
      <c r="A115" s="1067" t="s">
        <v>336</v>
      </c>
      <c r="B115" s="1069" t="s">
        <v>325</v>
      </c>
      <c r="C115" s="730"/>
      <c r="D115" s="731"/>
      <c r="E115" s="732"/>
      <c r="F115" s="733"/>
      <c r="G115" s="1254">
        <v>2.5</v>
      </c>
      <c r="H115" s="1068">
        <f t="shared" si="7"/>
        <v>75</v>
      </c>
      <c r="I115" s="116"/>
      <c r="J115" s="114"/>
      <c r="K115" s="117"/>
      <c r="L115" s="96"/>
      <c r="M115" s="736"/>
      <c r="N115" s="737"/>
      <c r="O115" s="3449"/>
      <c r="P115" s="3567"/>
      <c r="Q115" s="691"/>
      <c r="R115" s="3447"/>
      <c r="S115" s="4189"/>
      <c r="T115" s="691"/>
      <c r="U115" s="93"/>
      <c r="V115" s="199"/>
    </row>
    <row r="116" spans="1:40" ht="20.25" customHeight="1" x14ac:dyDescent="0.2">
      <c r="A116" s="1070" t="s">
        <v>337</v>
      </c>
      <c r="B116" s="215" t="s">
        <v>61</v>
      </c>
      <c r="C116" s="776"/>
      <c r="D116" s="109"/>
      <c r="E116" s="112"/>
      <c r="F116" s="1071"/>
      <c r="G116" s="1191">
        <f>G117+G118</f>
        <v>5</v>
      </c>
      <c r="H116" s="291">
        <f t="shared" si="7"/>
        <v>150</v>
      </c>
      <c r="I116" s="112"/>
      <c r="J116" s="112"/>
      <c r="K116" s="112"/>
      <c r="L116" s="777"/>
      <c r="M116" s="1072"/>
      <c r="N116" s="737"/>
      <c r="O116" s="3449"/>
      <c r="P116" s="3567"/>
      <c r="Q116" s="691"/>
      <c r="R116" s="3447"/>
      <c r="S116" s="4189"/>
      <c r="T116" s="691"/>
      <c r="U116" s="93"/>
      <c r="V116" s="199"/>
    </row>
    <row r="117" spans="1:40" ht="18" customHeight="1" x14ac:dyDescent="0.2">
      <c r="A117" s="1070"/>
      <c r="B117" s="213" t="s">
        <v>55</v>
      </c>
      <c r="C117" s="776"/>
      <c r="D117" s="109"/>
      <c r="E117" s="112"/>
      <c r="F117" s="1071"/>
      <c r="G117" s="1235">
        <v>1</v>
      </c>
      <c r="H117" s="1068">
        <f t="shared" si="7"/>
        <v>30</v>
      </c>
      <c r="I117" s="112"/>
      <c r="J117" s="112"/>
      <c r="K117" s="112"/>
      <c r="L117" s="777"/>
      <c r="M117" s="1072"/>
      <c r="N117" s="737"/>
      <c r="O117" s="3449"/>
      <c r="P117" s="3567"/>
      <c r="Q117" s="691"/>
      <c r="R117" s="3447"/>
      <c r="S117" s="4189"/>
      <c r="T117" s="691"/>
      <c r="U117" s="93"/>
      <c r="V117" s="199"/>
    </row>
    <row r="118" spans="1:40" ht="20.25" customHeight="1" x14ac:dyDescent="0.2">
      <c r="A118" s="1073" t="s">
        <v>338</v>
      </c>
      <c r="B118" s="1074" t="s">
        <v>56</v>
      </c>
      <c r="C118" s="1075">
        <v>2</v>
      </c>
      <c r="D118" s="109"/>
      <c r="E118" s="112"/>
      <c r="F118" s="1071"/>
      <c r="G118" s="1191">
        <v>4</v>
      </c>
      <c r="H118" s="291">
        <f t="shared" si="7"/>
        <v>120</v>
      </c>
      <c r="I118" s="116">
        <v>10</v>
      </c>
      <c r="J118" s="114" t="s">
        <v>125</v>
      </c>
      <c r="K118" s="117"/>
      <c r="L118" s="98" t="s">
        <v>126</v>
      </c>
      <c r="M118" s="257">
        <f>H118-I118</f>
        <v>110</v>
      </c>
      <c r="N118" s="737"/>
      <c r="O118" s="3448" t="s">
        <v>260</v>
      </c>
      <c r="P118" s="3863"/>
      <c r="Q118" s="691"/>
      <c r="R118" s="3447"/>
      <c r="S118" s="4189"/>
      <c r="T118" s="691"/>
      <c r="U118" s="93"/>
      <c r="V118" s="199"/>
    </row>
    <row r="119" spans="1:40" ht="30.75" customHeight="1" thickBot="1" x14ac:dyDescent="0.25">
      <c r="A119" s="728" t="s">
        <v>339</v>
      </c>
      <c r="B119" s="741" t="s">
        <v>326</v>
      </c>
      <c r="C119" s="95"/>
      <c r="D119" s="90">
        <v>3</v>
      </c>
      <c r="E119" s="95"/>
      <c r="F119" s="760"/>
      <c r="G119" s="1392">
        <v>4</v>
      </c>
      <c r="H119" s="291">
        <f>G119*30</f>
        <v>120</v>
      </c>
      <c r="I119" s="97">
        <v>6</v>
      </c>
      <c r="J119" s="114" t="s">
        <v>114</v>
      </c>
      <c r="K119" s="114"/>
      <c r="L119" s="96" t="s">
        <v>126</v>
      </c>
      <c r="M119" s="257">
        <f>H119-I119</f>
        <v>114</v>
      </c>
      <c r="N119" s="737"/>
      <c r="O119" s="4190"/>
      <c r="P119" s="4191"/>
      <c r="Q119" s="690" t="s">
        <v>122</v>
      </c>
      <c r="R119" s="3447"/>
      <c r="S119" s="4189"/>
      <c r="T119" s="691"/>
      <c r="U119" s="93"/>
      <c r="V119" s="199"/>
    </row>
    <row r="120" spans="1:40" ht="20.25" customHeight="1" thickBot="1" x14ac:dyDescent="0.25">
      <c r="A120" s="4185" t="s">
        <v>36</v>
      </c>
      <c r="B120" s="3430"/>
      <c r="C120" s="1076"/>
      <c r="D120" s="1077"/>
      <c r="E120" s="1077"/>
      <c r="F120" s="1078"/>
      <c r="G120" s="952">
        <f>G105+G109+G115+G116+G119</f>
        <v>28.5</v>
      </c>
      <c r="H120" s="861">
        <f t="shared" si="7"/>
        <v>855</v>
      </c>
      <c r="I120" s="952"/>
      <c r="J120" s="952"/>
      <c r="K120" s="952"/>
      <c r="L120" s="952"/>
      <c r="M120" s="1079"/>
      <c r="N120" s="952"/>
      <c r="O120" s="4291"/>
      <c r="P120" s="4292"/>
      <c r="Q120" s="1080"/>
      <c r="R120" s="4291"/>
      <c r="S120" s="4292"/>
      <c r="T120" s="1138"/>
      <c r="U120" s="1081"/>
      <c r="V120" s="1141"/>
      <c r="W120" s="27">
        <f>30*G120</f>
        <v>855</v>
      </c>
    </row>
    <row r="121" spans="1:40" ht="20.25" customHeight="1" thickBot="1" x14ac:dyDescent="0.25">
      <c r="A121" s="4188" t="s">
        <v>327</v>
      </c>
      <c r="B121" s="4293"/>
      <c r="C121" s="1076"/>
      <c r="D121" s="1077"/>
      <c r="E121" s="1077"/>
      <c r="F121" s="1078"/>
      <c r="G121" s="1082">
        <f>G106+G110+G115+G117</f>
        <v>6</v>
      </c>
      <c r="H121" s="1083">
        <f t="shared" si="7"/>
        <v>180</v>
      </c>
      <c r="I121" s="1084"/>
      <c r="J121" s="1085"/>
      <c r="K121" s="1085"/>
      <c r="L121" s="1085"/>
      <c r="M121" s="1086"/>
      <c r="N121" s="1087"/>
      <c r="O121" s="4294"/>
      <c r="P121" s="4292"/>
      <c r="Q121" s="1088"/>
      <c r="R121" s="4294"/>
      <c r="S121" s="4292"/>
      <c r="T121" s="1089"/>
      <c r="U121" s="100"/>
      <c r="V121" s="433"/>
      <c r="W121" s="27">
        <f>30*G121</f>
        <v>180</v>
      </c>
    </row>
    <row r="122" spans="1:40" ht="20.25" customHeight="1" thickBot="1" x14ac:dyDescent="0.25">
      <c r="A122" s="4180" t="s">
        <v>403</v>
      </c>
      <c r="B122" s="4181"/>
      <c r="C122" s="1076"/>
      <c r="D122" s="1077"/>
      <c r="E122" s="1077"/>
      <c r="F122" s="1078"/>
      <c r="G122" s="1090">
        <f>G107+G111+G118+G108+G119</f>
        <v>22.5</v>
      </c>
      <c r="H122" s="861">
        <f t="shared" si="7"/>
        <v>675</v>
      </c>
      <c r="I122" s="861">
        <f>I107+I108+I111+I118+I119</f>
        <v>52</v>
      </c>
      <c r="J122" s="861">
        <v>32</v>
      </c>
      <c r="K122" s="861">
        <v>4</v>
      </c>
      <c r="L122" s="861">
        <v>16</v>
      </c>
      <c r="M122" s="861">
        <f>H122-I122</f>
        <v>623</v>
      </c>
      <c r="N122" s="1091"/>
      <c r="O122" s="4159" t="s">
        <v>456</v>
      </c>
      <c r="P122" s="3439"/>
      <c r="Q122" s="1091" t="s">
        <v>477</v>
      </c>
      <c r="R122" s="4159" t="s">
        <v>478</v>
      </c>
      <c r="S122" s="3439"/>
      <c r="T122" s="1138"/>
      <c r="U122" s="1092"/>
      <c r="V122" s="1081"/>
      <c r="W122" s="27">
        <f>30*G122</f>
        <v>675</v>
      </c>
    </row>
    <row r="123" spans="1:40" ht="20.25" customHeight="1" thickBot="1" x14ac:dyDescent="0.25">
      <c r="A123" s="1093"/>
      <c r="B123" s="1094"/>
      <c r="C123" s="716"/>
      <c r="D123" s="731"/>
      <c r="E123" s="732"/>
      <c r="F123" s="717"/>
      <c r="G123" s="1095"/>
      <c r="H123" s="1096"/>
      <c r="I123" s="116"/>
      <c r="J123" s="114"/>
      <c r="K123" s="117"/>
      <c r="L123" s="96"/>
      <c r="M123" s="1097"/>
      <c r="N123" s="722"/>
      <c r="O123" s="3413"/>
      <c r="P123" s="4287"/>
      <c r="Q123" s="691"/>
      <c r="R123" s="3438"/>
      <c r="S123" s="4122"/>
      <c r="T123" s="174"/>
      <c r="U123" s="820"/>
      <c r="V123" s="1098"/>
    </row>
    <row r="124" spans="1:40" ht="19.5" customHeight="1" thickBot="1" x14ac:dyDescent="0.25">
      <c r="A124" s="4288" t="s">
        <v>166</v>
      </c>
      <c r="B124" s="4289"/>
      <c r="C124" s="4289"/>
      <c r="D124" s="4289"/>
      <c r="E124" s="4289"/>
      <c r="F124" s="4289"/>
      <c r="G124" s="4289"/>
      <c r="H124" s="4289"/>
      <c r="I124" s="4289"/>
      <c r="J124" s="4289"/>
      <c r="K124" s="4289"/>
      <c r="L124" s="4289"/>
      <c r="M124" s="4289"/>
      <c r="N124" s="4289"/>
      <c r="O124" s="4289"/>
      <c r="P124" s="4289"/>
      <c r="Q124" s="4289"/>
      <c r="R124" s="4289"/>
      <c r="S124" s="4289"/>
      <c r="T124" s="4289"/>
      <c r="U124" s="4289"/>
      <c r="V124" s="4290"/>
    </row>
    <row r="125" spans="1:40" ht="19.5" customHeight="1" thickBot="1" x14ac:dyDescent="0.25">
      <c r="A125" s="4282" t="s">
        <v>287</v>
      </c>
      <c r="B125" s="4283"/>
      <c r="C125" s="4283"/>
      <c r="D125" s="4283"/>
      <c r="E125" s="4283"/>
      <c r="F125" s="4283"/>
      <c r="G125" s="4283"/>
      <c r="H125" s="4283"/>
      <c r="I125" s="4283"/>
      <c r="J125" s="4283"/>
      <c r="K125" s="4283"/>
      <c r="L125" s="4283"/>
      <c r="M125" s="4283"/>
      <c r="N125" s="4283"/>
      <c r="O125" s="4283"/>
      <c r="P125" s="4283"/>
      <c r="Q125" s="4283"/>
      <c r="R125" s="4283"/>
      <c r="S125" s="4283"/>
      <c r="T125" s="4283"/>
      <c r="U125" s="4283"/>
      <c r="V125" s="4284"/>
    </row>
    <row r="126" spans="1:40" ht="19.5" customHeight="1" thickBot="1" x14ac:dyDescent="0.25">
      <c r="A126" s="4275" t="s">
        <v>288</v>
      </c>
      <c r="B126" s="4276"/>
      <c r="C126" s="4276"/>
      <c r="D126" s="4276"/>
      <c r="E126" s="4276"/>
      <c r="F126" s="4276"/>
      <c r="G126" s="4276"/>
      <c r="H126" s="4276"/>
      <c r="I126" s="4276"/>
      <c r="J126" s="4276"/>
      <c r="K126" s="4276"/>
      <c r="L126" s="4276"/>
      <c r="M126" s="4276"/>
      <c r="N126" s="4276"/>
      <c r="O126" s="4276"/>
      <c r="P126" s="4276"/>
      <c r="Q126" s="4276"/>
      <c r="R126" s="4276"/>
      <c r="S126" s="4276"/>
      <c r="T126" s="4276"/>
      <c r="U126" s="4276"/>
      <c r="V126" s="4276"/>
    </row>
    <row r="127" spans="1:40" ht="31.5" x14ac:dyDescent="0.2">
      <c r="A127" s="186" t="s">
        <v>170</v>
      </c>
      <c r="B127" s="413" t="s">
        <v>44</v>
      </c>
      <c r="C127" s="99"/>
      <c r="D127" s="99"/>
      <c r="E127" s="99"/>
      <c r="F127" s="235"/>
      <c r="G127" s="1413">
        <f>G128+G129</f>
        <v>4</v>
      </c>
      <c r="H127" s="237">
        <f>H128+H129</f>
        <v>120</v>
      </c>
      <c r="I127" s="238"/>
      <c r="J127" s="183"/>
      <c r="K127" s="99"/>
      <c r="L127" s="183"/>
      <c r="M127" s="685"/>
      <c r="N127" s="692"/>
      <c r="O127" s="4285"/>
      <c r="P127" s="4286"/>
      <c r="Q127" s="699"/>
      <c r="R127" s="3598"/>
      <c r="S127" s="4277"/>
      <c r="T127" s="688"/>
      <c r="U127" s="100"/>
      <c r="V127" s="239"/>
      <c r="Z127" s="3495" t="s">
        <v>30</v>
      </c>
      <c r="AA127" s="3495"/>
      <c r="AB127" s="3495"/>
      <c r="AC127" s="3495"/>
      <c r="AD127" s="3495" t="s">
        <v>31</v>
      </c>
      <c r="AE127" s="3495"/>
      <c r="AF127" s="3495"/>
      <c r="AG127" s="3495"/>
      <c r="AH127" s="3495" t="s">
        <v>32</v>
      </c>
      <c r="AI127" s="3495"/>
      <c r="AJ127" s="3495"/>
      <c r="AK127" s="3495"/>
      <c r="AL127" s="1177" t="s">
        <v>511</v>
      </c>
      <c r="AM127" s="1177" t="s">
        <v>512</v>
      </c>
      <c r="AN127" s="29" t="s">
        <v>503</v>
      </c>
    </row>
    <row r="128" spans="1:40" x14ac:dyDescent="0.2">
      <c r="A128" s="157"/>
      <c r="B128" s="122" t="s">
        <v>55</v>
      </c>
      <c r="C128" s="89"/>
      <c r="D128" s="89"/>
      <c r="E128" s="89"/>
      <c r="F128" s="155"/>
      <c r="G128" s="1414">
        <v>1</v>
      </c>
      <c r="H128" s="89">
        <f t="shared" ref="H128:H135" si="8">G128*30</f>
        <v>30</v>
      </c>
      <c r="I128" s="156"/>
      <c r="J128" s="92"/>
      <c r="K128" s="89"/>
      <c r="L128" s="92"/>
      <c r="M128" s="686"/>
      <c r="N128" s="693"/>
      <c r="O128" s="3491"/>
      <c r="P128" s="3492"/>
      <c r="Q128" s="198"/>
      <c r="R128" s="3448"/>
      <c r="S128" s="3490"/>
      <c r="T128" s="689"/>
      <c r="U128" s="91"/>
      <c r="V128" s="148"/>
      <c r="Z128" s="3495" t="s">
        <v>506</v>
      </c>
      <c r="AA128" s="3495"/>
      <c r="AB128" s="3495" t="s">
        <v>508</v>
      </c>
      <c r="AC128" s="3495"/>
      <c r="AD128" s="3495" t="s">
        <v>509</v>
      </c>
      <c r="AE128" s="3495"/>
      <c r="AF128" s="3495" t="s">
        <v>510</v>
      </c>
      <c r="AG128" s="3495"/>
      <c r="AH128" s="3495" t="s">
        <v>513</v>
      </c>
      <c r="AI128" s="3495"/>
      <c r="AJ128" s="3495" t="s">
        <v>514</v>
      </c>
      <c r="AK128" s="3495"/>
      <c r="AL128" s="1177"/>
      <c r="AM128" s="1177"/>
      <c r="AN128" s="1187"/>
    </row>
    <row r="129" spans="1:40" x14ac:dyDescent="0.2">
      <c r="A129" s="145" t="s">
        <v>171</v>
      </c>
      <c r="B129" s="94" t="s">
        <v>56</v>
      </c>
      <c r="C129" s="89"/>
      <c r="D129" s="103">
        <v>6</v>
      </c>
      <c r="E129" s="103"/>
      <c r="F129" s="155"/>
      <c r="G129" s="1415">
        <v>3</v>
      </c>
      <c r="H129" s="89">
        <f t="shared" si="8"/>
        <v>90</v>
      </c>
      <c r="I129" s="158">
        <v>8</v>
      </c>
      <c r="J129" s="97" t="s">
        <v>125</v>
      </c>
      <c r="K129" s="103"/>
      <c r="L129" s="97"/>
      <c r="M129" s="687">
        <f>H129-I129</f>
        <v>82</v>
      </c>
      <c r="N129" s="693"/>
      <c r="O129" s="3491"/>
      <c r="P129" s="3492"/>
      <c r="Q129" s="198"/>
      <c r="R129" s="3448"/>
      <c r="S129" s="3490"/>
      <c r="T129" s="689"/>
      <c r="U129" s="159" t="s">
        <v>125</v>
      </c>
      <c r="V129" s="148"/>
      <c r="Z129" s="1177" t="s">
        <v>39</v>
      </c>
      <c r="AA129" s="1177" t="s">
        <v>507</v>
      </c>
      <c r="AB129" s="1177" t="s">
        <v>39</v>
      </c>
      <c r="AC129" s="1177" t="s">
        <v>507</v>
      </c>
      <c r="AD129" s="1177" t="s">
        <v>39</v>
      </c>
      <c r="AE129" s="1177" t="s">
        <v>507</v>
      </c>
      <c r="AF129" s="1177" t="s">
        <v>39</v>
      </c>
      <c r="AG129" s="1177" t="s">
        <v>507</v>
      </c>
      <c r="AH129" s="1177"/>
      <c r="AI129" s="1177"/>
      <c r="AJ129" s="1177"/>
      <c r="AK129" s="1177"/>
      <c r="AL129" s="1177"/>
      <c r="AM129" s="1177"/>
      <c r="AN129" s="1187"/>
    </row>
    <row r="130" spans="1:40" ht="31.5" x14ac:dyDescent="0.2">
      <c r="A130" s="145" t="s">
        <v>172</v>
      </c>
      <c r="B130" s="400" t="s">
        <v>407</v>
      </c>
      <c r="C130" s="90"/>
      <c r="D130" s="90"/>
      <c r="E130" s="90"/>
      <c r="F130" s="88"/>
      <c r="G130" s="1416">
        <f>G131+G132</f>
        <v>9</v>
      </c>
      <c r="H130" s="90">
        <f t="shared" si="8"/>
        <v>270</v>
      </c>
      <c r="I130" s="160"/>
      <c r="J130" s="92"/>
      <c r="K130" s="92"/>
      <c r="L130" s="92"/>
      <c r="M130" s="686"/>
      <c r="N130" s="225"/>
      <c r="O130" s="3491"/>
      <c r="P130" s="3492"/>
      <c r="Q130" s="197"/>
      <c r="R130" s="3448"/>
      <c r="S130" s="3490"/>
      <c r="T130" s="690"/>
      <c r="U130" s="93"/>
      <c r="V130" s="149"/>
      <c r="Z130" s="1186"/>
      <c r="AA130" s="1186"/>
      <c r="AB130" s="1186"/>
      <c r="AC130" s="1186"/>
      <c r="AD130" s="1186"/>
      <c r="AE130" s="1186"/>
      <c r="AF130" s="1186"/>
      <c r="AG130" s="1186"/>
      <c r="AH130" s="1186"/>
      <c r="AI130" s="1186"/>
      <c r="AJ130" s="1186">
        <v>8</v>
      </c>
      <c r="AK130" s="1186"/>
      <c r="AL130" s="1186">
        <v>8</v>
      </c>
      <c r="AM130" s="1186"/>
      <c r="AN130" s="1183"/>
    </row>
    <row r="131" spans="1:40" x14ac:dyDescent="0.2">
      <c r="A131" s="161"/>
      <c r="B131" s="122" t="s">
        <v>55</v>
      </c>
      <c r="C131" s="90"/>
      <c r="D131" s="90"/>
      <c r="E131" s="90"/>
      <c r="F131" s="88"/>
      <c r="G131" s="1414">
        <v>3</v>
      </c>
      <c r="H131" s="89">
        <f t="shared" si="8"/>
        <v>90</v>
      </c>
      <c r="I131" s="160"/>
      <c r="J131" s="92"/>
      <c r="K131" s="92"/>
      <c r="L131" s="92"/>
      <c r="M131" s="686"/>
      <c r="N131" s="225"/>
      <c r="O131" s="3491"/>
      <c r="P131" s="3492"/>
      <c r="Q131" s="197"/>
      <c r="R131" s="3448"/>
      <c r="S131" s="3490"/>
      <c r="T131" s="690"/>
      <c r="U131" s="93"/>
      <c r="V131" s="149"/>
      <c r="Z131" s="1177"/>
      <c r="AA131" s="1177"/>
      <c r="AB131" s="1177"/>
      <c r="AC131" s="1177"/>
      <c r="AD131" s="1177"/>
      <c r="AE131" s="1177"/>
      <c r="AF131" s="1177"/>
      <c r="AG131" s="1177"/>
      <c r="AH131" s="1177"/>
      <c r="AI131" s="1177"/>
      <c r="AJ131" s="1177"/>
      <c r="AK131" s="1177"/>
      <c r="AL131" s="1177"/>
      <c r="AM131" s="1177"/>
      <c r="AN131" s="1183"/>
    </row>
    <row r="132" spans="1:40" x14ac:dyDescent="0.2">
      <c r="A132" s="145" t="s">
        <v>173</v>
      </c>
      <c r="B132" s="94" t="s">
        <v>56</v>
      </c>
      <c r="C132" s="95">
        <v>4</v>
      </c>
      <c r="D132" s="95"/>
      <c r="E132" s="95"/>
      <c r="F132" s="162"/>
      <c r="G132" s="1415">
        <v>6</v>
      </c>
      <c r="H132" s="95">
        <f t="shared" si="8"/>
        <v>180</v>
      </c>
      <c r="I132" s="158">
        <v>8</v>
      </c>
      <c r="J132" s="97" t="s">
        <v>125</v>
      </c>
      <c r="K132" s="103"/>
      <c r="L132" s="97"/>
      <c r="M132" s="687">
        <f>H132-I132</f>
        <v>172</v>
      </c>
      <c r="N132" s="694"/>
      <c r="O132" s="3491"/>
      <c r="P132" s="3492"/>
      <c r="Q132" s="229"/>
      <c r="R132" s="3447" t="s">
        <v>125</v>
      </c>
      <c r="S132" s="4189"/>
      <c r="T132" s="691"/>
      <c r="U132" s="98"/>
      <c r="V132" s="150"/>
      <c r="Z132" s="1177"/>
      <c r="AA132" s="1177"/>
      <c r="AB132" s="1177"/>
      <c r="AC132" s="1177"/>
      <c r="AD132" s="1177"/>
      <c r="AE132" s="1177"/>
      <c r="AF132" s="1177">
        <v>8</v>
      </c>
      <c r="AG132" s="1177"/>
      <c r="AH132" s="1177"/>
      <c r="AI132" s="1177"/>
      <c r="AJ132" s="1177"/>
      <c r="AK132" s="1177"/>
      <c r="AL132" s="1177">
        <v>8</v>
      </c>
      <c r="AM132" s="1177"/>
      <c r="AN132" s="1183"/>
    </row>
    <row r="133" spans="1:40" ht="20.25" customHeight="1" x14ac:dyDescent="0.2">
      <c r="A133" s="145" t="s">
        <v>174</v>
      </c>
      <c r="B133" s="401" t="s">
        <v>289</v>
      </c>
      <c r="C133" s="95"/>
      <c r="D133" s="95"/>
      <c r="E133" s="95"/>
      <c r="F133" s="162"/>
      <c r="G133" s="1255">
        <f>G134+G135+G141</f>
        <v>16</v>
      </c>
      <c r="H133" s="95">
        <f t="shared" si="8"/>
        <v>480</v>
      </c>
      <c r="I133" s="163"/>
      <c r="J133" s="96"/>
      <c r="K133" s="96"/>
      <c r="L133" s="396"/>
      <c r="M133" s="687"/>
      <c r="N133" s="694"/>
      <c r="O133" s="3491"/>
      <c r="P133" s="3492"/>
      <c r="Q133" s="229"/>
      <c r="R133" s="3447"/>
      <c r="S133" s="4189"/>
      <c r="T133" s="691"/>
      <c r="U133" s="98"/>
      <c r="V133" s="150"/>
      <c r="Z133" s="1177"/>
      <c r="AA133" s="1177"/>
      <c r="AB133" s="1177"/>
      <c r="AC133" s="1177"/>
      <c r="AD133" s="1177"/>
      <c r="AE133" s="1177"/>
      <c r="AF133" s="1177"/>
      <c r="AG133" s="1177"/>
      <c r="AH133" s="1177"/>
      <c r="AI133" s="1177"/>
      <c r="AJ133" s="1177"/>
      <c r="AK133" s="1177"/>
      <c r="AL133" s="1177"/>
      <c r="AM133" s="1177"/>
      <c r="AN133" s="1183"/>
    </row>
    <row r="134" spans="1:40" ht="31.5" x14ac:dyDescent="0.2">
      <c r="A134" s="145" t="s">
        <v>175</v>
      </c>
      <c r="B134" s="414" t="s">
        <v>290</v>
      </c>
      <c r="C134" s="95"/>
      <c r="D134" s="95"/>
      <c r="E134" s="95"/>
      <c r="F134" s="162"/>
      <c r="G134" s="1256">
        <v>3.5</v>
      </c>
      <c r="H134" s="403">
        <f t="shared" si="8"/>
        <v>105</v>
      </c>
      <c r="I134" s="163"/>
      <c r="J134" s="96"/>
      <c r="K134" s="96"/>
      <c r="L134" s="396"/>
      <c r="M134" s="687"/>
      <c r="N134" s="694"/>
      <c r="O134" s="3491"/>
      <c r="P134" s="3492"/>
      <c r="Q134" s="229"/>
      <c r="R134" s="3447"/>
      <c r="S134" s="4189"/>
      <c r="T134" s="691"/>
      <c r="U134" s="98"/>
      <c r="V134" s="150"/>
      <c r="Z134" s="1177"/>
      <c r="AA134" s="1177"/>
      <c r="AB134" s="1177"/>
      <c r="AC134" s="1177"/>
      <c r="AD134" s="1177"/>
      <c r="AE134" s="1177"/>
      <c r="AF134" s="1177"/>
      <c r="AG134" s="1177"/>
      <c r="AH134" s="1177"/>
      <c r="AI134" s="1177"/>
      <c r="AJ134" s="1177"/>
      <c r="AK134" s="1177"/>
      <c r="AL134" s="1177"/>
      <c r="AM134" s="1177"/>
      <c r="AN134" s="1183"/>
    </row>
    <row r="135" spans="1:40" ht="31.5" x14ac:dyDescent="0.2">
      <c r="A135" s="145" t="s">
        <v>298</v>
      </c>
      <c r="B135" s="415" t="s">
        <v>41</v>
      </c>
      <c r="C135" s="90"/>
      <c r="D135" s="123"/>
      <c r="E135" s="123"/>
      <c r="F135" s="90"/>
      <c r="G135" s="1257">
        <f>G136+G137+G139+G140</f>
        <v>7</v>
      </c>
      <c r="H135" s="403">
        <f t="shared" si="8"/>
        <v>210</v>
      </c>
      <c r="I135" s="160"/>
      <c r="J135" s="92"/>
      <c r="K135" s="90"/>
      <c r="L135" s="92"/>
      <c r="M135" s="686"/>
      <c r="N135" s="225"/>
      <c r="O135" s="3491"/>
      <c r="P135" s="3492"/>
      <c r="Q135" s="197"/>
      <c r="R135" s="3447"/>
      <c r="S135" s="4189"/>
      <c r="T135" s="696"/>
      <c r="U135" s="93"/>
      <c r="V135" s="149"/>
      <c r="Z135" s="1177"/>
      <c r="AA135" s="1177"/>
      <c r="AB135" s="1177"/>
      <c r="AC135" s="1177"/>
      <c r="AD135" s="1177"/>
      <c r="AE135" s="1177"/>
      <c r="AF135" s="1177"/>
      <c r="AG135" s="1177"/>
      <c r="AH135" s="1177"/>
      <c r="AI135" s="1177"/>
      <c r="AJ135" s="1177"/>
      <c r="AK135" s="1177"/>
      <c r="AL135" s="1177"/>
      <c r="AM135" s="1177"/>
      <c r="AN135" s="1183"/>
    </row>
    <row r="136" spans="1:40" x14ac:dyDescent="0.2">
      <c r="A136" s="144"/>
      <c r="B136" s="122"/>
      <c r="C136" s="90"/>
      <c r="D136" s="123"/>
      <c r="E136" s="123"/>
      <c r="F136" s="90"/>
      <c r="G136" s="1257"/>
      <c r="H136" s="90"/>
      <c r="I136" s="160"/>
      <c r="J136" s="92"/>
      <c r="K136" s="90"/>
      <c r="L136" s="92"/>
      <c r="M136" s="686"/>
      <c r="N136" s="225"/>
      <c r="O136" s="3491"/>
      <c r="P136" s="3492"/>
      <c r="Q136" s="197"/>
      <c r="R136" s="3447"/>
      <c r="S136" s="4189"/>
      <c r="T136" s="696"/>
      <c r="U136" s="93"/>
      <c r="V136" s="149"/>
      <c r="Z136" s="1177"/>
      <c r="AA136" s="1177"/>
      <c r="AB136" s="1177"/>
      <c r="AC136" s="1177"/>
      <c r="AD136" s="1177"/>
      <c r="AE136" s="1177"/>
      <c r="AF136" s="1177"/>
      <c r="AG136" s="1177"/>
      <c r="AH136" s="1177"/>
      <c r="AI136" s="1177"/>
      <c r="AJ136" s="1177"/>
      <c r="AK136" s="1177"/>
      <c r="AL136" s="1177"/>
      <c r="AM136" s="1177"/>
      <c r="AN136" s="1183"/>
    </row>
    <row r="137" spans="1:40" x14ac:dyDescent="0.2">
      <c r="A137" s="145" t="s">
        <v>299</v>
      </c>
      <c r="B137" s="94" t="s">
        <v>56</v>
      </c>
      <c r="C137" s="95">
        <v>5</v>
      </c>
      <c r="D137" s="125"/>
      <c r="E137" s="125"/>
      <c r="F137" s="95"/>
      <c r="G137" s="1258">
        <v>5.5</v>
      </c>
      <c r="H137" s="90">
        <f>G137*30</f>
        <v>165</v>
      </c>
      <c r="I137" s="163">
        <v>14</v>
      </c>
      <c r="J137" s="96" t="s">
        <v>125</v>
      </c>
      <c r="K137" s="95" t="s">
        <v>54</v>
      </c>
      <c r="L137" s="96"/>
      <c r="M137" s="687">
        <f>H137-I137</f>
        <v>151</v>
      </c>
      <c r="N137" s="225"/>
      <c r="O137" s="3491"/>
      <c r="P137" s="3492"/>
      <c r="Q137" s="197"/>
      <c r="R137" s="3447"/>
      <c r="S137" s="4189"/>
      <c r="T137" s="697" t="s">
        <v>127</v>
      </c>
      <c r="U137" s="93"/>
      <c r="V137" s="149"/>
      <c r="Z137" s="1177"/>
      <c r="AA137" s="1177"/>
      <c r="AB137" s="1177"/>
      <c r="AC137" s="1177"/>
      <c r="AD137" s="1177"/>
      <c r="AE137" s="1177"/>
      <c r="AF137" s="1177"/>
      <c r="AG137" s="1177"/>
      <c r="AH137" s="1177">
        <v>8</v>
      </c>
      <c r="AI137" s="1177">
        <v>6</v>
      </c>
      <c r="AJ137" s="1177"/>
      <c r="AK137" s="1177"/>
      <c r="AL137" s="1177">
        <v>8</v>
      </c>
      <c r="AM137" s="1177"/>
      <c r="AN137" s="1183">
        <v>6</v>
      </c>
    </row>
    <row r="138" spans="1:40" x14ac:dyDescent="0.2">
      <c r="A138" s="145"/>
      <c r="B138" s="415"/>
      <c r="C138" s="90"/>
      <c r="D138" s="123"/>
      <c r="E138" s="123"/>
      <c r="F138" s="90"/>
      <c r="G138" s="1257"/>
      <c r="H138" s="90"/>
      <c r="I138" s="160"/>
      <c r="J138" s="92"/>
      <c r="K138" s="90"/>
      <c r="L138" s="92"/>
      <c r="M138" s="686"/>
      <c r="N138" s="225"/>
      <c r="O138" s="3491"/>
      <c r="P138" s="3492"/>
      <c r="Q138" s="197"/>
      <c r="R138" s="3447"/>
      <c r="S138" s="4189"/>
      <c r="T138" s="690"/>
      <c r="U138" s="93"/>
      <c r="V138" s="149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177"/>
      <c r="AL138" s="1177"/>
      <c r="AM138" s="1177"/>
      <c r="AN138" s="1183"/>
    </row>
    <row r="139" spans="1:40" x14ac:dyDescent="0.2">
      <c r="A139" s="144"/>
      <c r="B139" s="122"/>
      <c r="C139" s="90"/>
      <c r="D139" s="123"/>
      <c r="E139" s="123"/>
      <c r="F139" s="90"/>
      <c r="G139" s="1257"/>
      <c r="H139" s="90"/>
      <c r="I139" s="160"/>
      <c r="J139" s="92"/>
      <c r="K139" s="90"/>
      <c r="L139" s="92"/>
      <c r="M139" s="686"/>
      <c r="N139" s="225"/>
      <c r="O139" s="3491"/>
      <c r="P139" s="3492"/>
      <c r="Q139" s="197"/>
      <c r="R139" s="3447"/>
      <c r="S139" s="4189"/>
      <c r="T139" s="690"/>
      <c r="U139" s="93"/>
      <c r="V139" s="149"/>
      <c r="Z139" s="1177"/>
      <c r="AA139" s="1177"/>
      <c r="AB139" s="1177"/>
      <c r="AC139" s="1177"/>
      <c r="AD139" s="1177"/>
      <c r="AE139" s="1177"/>
      <c r="AF139" s="1177"/>
      <c r="AG139" s="1177"/>
      <c r="AH139" s="1177"/>
      <c r="AI139" s="1177"/>
      <c r="AJ139" s="1177"/>
      <c r="AK139" s="1177"/>
      <c r="AL139" s="1177"/>
      <c r="AM139" s="1177"/>
      <c r="AN139" s="1183"/>
    </row>
    <row r="140" spans="1:40" ht="31.5" x14ac:dyDescent="0.2">
      <c r="A140" s="145" t="s">
        <v>300</v>
      </c>
      <c r="B140" s="415" t="s">
        <v>83</v>
      </c>
      <c r="C140" s="90"/>
      <c r="D140" s="123"/>
      <c r="E140" s="123"/>
      <c r="F140" s="95">
        <v>6</v>
      </c>
      <c r="G140" s="95">
        <v>1.5</v>
      </c>
      <c r="H140" s="90">
        <f>G140*30</f>
        <v>45</v>
      </c>
      <c r="I140" s="163">
        <v>4</v>
      </c>
      <c r="J140" s="96"/>
      <c r="K140" s="95"/>
      <c r="L140" s="96" t="s">
        <v>460</v>
      </c>
      <c r="M140" s="687">
        <f>H140-I140</f>
        <v>41</v>
      </c>
      <c r="N140" s="225"/>
      <c r="O140" s="3491"/>
      <c r="P140" s="3492"/>
      <c r="Q140" s="197"/>
      <c r="R140" s="3447"/>
      <c r="S140" s="4189"/>
      <c r="T140" s="690"/>
      <c r="U140" s="98" t="s">
        <v>114</v>
      </c>
      <c r="V140" s="149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>
        <v>4</v>
      </c>
      <c r="AK140" s="1177"/>
      <c r="AL140" s="1177"/>
      <c r="AM140" s="1177">
        <v>4</v>
      </c>
      <c r="AN140" s="1183"/>
    </row>
    <row r="141" spans="1:40" ht="31.5" x14ac:dyDescent="0.2">
      <c r="A141" s="145" t="s">
        <v>302</v>
      </c>
      <c r="B141" s="415" t="s">
        <v>42</v>
      </c>
      <c r="C141" s="90"/>
      <c r="D141" s="90"/>
      <c r="E141" s="90"/>
      <c r="F141" s="88"/>
      <c r="G141" s="90">
        <v>5.5</v>
      </c>
      <c r="H141" s="90">
        <f>G141*30</f>
        <v>165</v>
      </c>
      <c r="I141" s="160"/>
      <c r="J141" s="92"/>
      <c r="K141" s="90"/>
      <c r="L141" s="92"/>
      <c r="M141" s="686"/>
      <c r="N141" s="225"/>
      <c r="O141" s="3491"/>
      <c r="P141" s="3492"/>
      <c r="Q141" s="197"/>
      <c r="R141" s="3447"/>
      <c r="S141" s="4189"/>
      <c r="T141" s="691"/>
      <c r="U141" s="93"/>
      <c r="V141" s="149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177"/>
      <c r="AL141" s="1177"/>
      <c r="AM141" s="1177"/>
      <c r="AN141" s="1183"/>
    </row>
    <row r="142" spans="1:40" x14ac:dyDescent="0.2">
      <c r="A142" s="144"/>
      <c r="B142" s="122" t="s">
        <v>55</v>
      </c>
      <c r="C142" s="90"/>
      <c r="D142" s="90"/>
      <c r="E142" s="90"/>
      <c r="F142" s="88"/>
      <c r="G142" s="90">
        <v>1.5</v>
      </c>
      <c r="H142" s="90">
        <f>G142*30</f>
        <v>45</v>
      </c>
      <c r="I142" s="163"/>
      <c r="J142" s="96"/>
      <c r="K142" s="95"/>
      <c r="L142" s="96"/>
      <c r="M142" s="687"/>
      <c r="N142" s="225"/>
      <c r="O142" s="3491"/>
      <c r="P142" s="3492"/>
      <c r="Q142" s="197"/>
      <c r="R142" s="3447"/>
      <c r="S142" s="4189"/>
      <c r="T142" s="691"/>
      <c r="U142" s="93"/>
      <c r="V142" s="149"/>
      <c r="Z142" s="1177"/>
      <c r="AA142" s="1177"/>
      <c r="AB142" s="1177"/>
      <c r="AC142" s="1177"/>
      <c r="AD142" s="1177"/>
      <c r="AE142" s="1177"/>
      <c r="AF142" s="1177"/>
      <c r="AG142" s="1177"/>
      <c r="AH142" s="1177"/>
      <c r="AI142" s="1177"/>
      <c r="AJ142" s="1177"/>
      <c r="AK142" s="1177"/>
      <c r="AL142" s="1177"/>
      <c r="AM142" s="1177"/>
      <c r="AN142" s="1183"/>
    </row>
    <row r="143" spans="1:40" s="30" customFormat="1" ht="18" customHeight="1" x14ac:dyDescent="0.2">
      <c r="A143" s="145" t="s">
        <v>303</v>
      </c>
      <c r="B143" s="94" t="s">
        <v>56</v>
      </c>
      <c r="C143" s="95">
        <v>6</v>
      </c>
      <c r="D143" s="127"/>
      <c r="E143" s="127"/>
      <c r="F143" s="95"/>
      <c r="G143" s="95">
        <v>4</v>
      </c>
      <c r="H143" s="90">
        <f>G143*30</f>
        <v>120</v>
      </c>
      <c r="I143" s="163">
        <v>14</v>
      </c>
      <c r="J143" s="96" t="s">
        <v>125</v>
      </c>
      <c r="K143" s="95" t="s">
        <v>54</v>
      </c>
      <c r="L143" s="96"/>
      <c r="M143" s="687">
        <f>H143-I143</f>
        <v>106</v>
      </c>
      <c r="N143" s="694"/>
      <c r="O143" s="3491"/>
      <c r="P143" s="3492"/>
      <c r="Q143" s="229"/>
      <c r="R143" s="3447"/>
      <c r="S143" s="4189"/>
      <c r="T143" s="691"/>
      <c r="U143" s="164" t="s">
        <v>127</v>
      </c>
      <c r="V143" s="150"/>
      <c r="Z143" s="1182"/>
      <c r="AA143" s="1182"/>
      <c r="AB143" s="1182"/>
      <c r="AC143" s="1182"/>
      <c r="AD143" s="1182"/>
      <c r="AE143" s="1182"/>
      <c r="AF143" s="1182"/>
      <c r="AG143" s="1182"/>
      <c r="AH143" s="1182"/>
      <c r="AI143" s="1182"/>
      <c r="AJ143" s="1182">
        <v>8</v>
      </c>
      <c r="AK143" s="1182">
        <v>6</v>
      </c>
      <c r="AL143" s="1182">
        <v>8</v>
      </c>
      <c r="AM143" s="1182"/>
      <c r="AN143" s="1184">
        <v>6</v>
      </c>
    </row>
    <row r="144" spans="1:40" x14ac:dyDescent="0.2">
      <c r="A144" s="145" t="s">
        <v>176</v>
      </c>
      <c r="B144" s="400" t="s">
        <v>291</v>
      </c>
      <c r="C144" s="95"/>
      <c r="D144" s="95"/>
      <c r="E144" s="95"/>
      <c r="F144" s="162"/>
      <c r="G144" s="1415">
        <f>G145+G148</f>
        <v>11.5</v>
      </c>
      <c r="H144" s="90">
        <f>G144*30</f>
        <v>345</v>
      </c>
      <c r="I144" s="163"/>
      <c r="J144" s="96"/>
      <c r="K144" s="96"/>
      <c r="L144" s="396"/>
      <c r="M144" s="687"/>
      <c r="N144" s="694"/>
      <c r="O144" s="3491"/>
      <c r="P144" s="3492"/>
      <c r="Q144" s="229"/>
      <c r="R144" s="3447"/>
      <c r="S144" s="4189"/>
      <c r="T144" s="691"/>
      <c r="U144" s="98"/>
      <c r="V144" s="150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177"/>
      <c r="AL144" s="1177"/>
      <c r="AM144" s="1177"/>
      <c r="AN144" s="1183"/>
    </row>
    <row r="145" spans="1:40" x14ac:dyDescent="0.2">
      <c r="A145" s="145" t="s">
        <v>177</v>
      </c>
      <c r="B145" s="415" t="s">
        <v>69</v>
      </c>
      <c r="C145" s="90"/>
      <c r="D145" s="90"/>
      <c r="E145" s="90"/>
      <c r="F145" s="88"/>
      <c r="G145" s="1417">
        <f>G146+G147</f>
        <v>6</v>
      </c>
      <c r="H145" s="90">
        <v>180</v>
      </c>
      <c r="I145" s="160"/>
      <c r="J145" s="92"/>
      <c r="K145" s="92"/>
      <c r="L145" s="92"/>
      <c r="M145" s="686"/>
      <c r="N145" s="225"/>
      <c r="O145" s="3491"/>
      <c r="P145" s="3492"/>
      <c r="Q145" s="197"/>
      <c r="R145" s="3447"/>
      <c r="S145" s="4189"/>
      <c r="T145" s="690"/>
      <c r="U145" s="93"/>
      <c r="V145" s="149"/>
      <c r="Z145" s="1177"/>
      <c r="AA145" s="1177"/>
      <c r="AB145" s="1177"/>
      <c r="AC145" s="1177"/>
      <c r="AD145" s="1177"/>
      <c r="AE145" s="1177"/>
      <c r="AF145" s="1177"/>
      <c r="AG145" s="1177"/>
      <c r="AH145" s="1177"/>
      <c r="AI145" s="1177"/>
      <c r="AJ145" s="1177"/>
      <c r="AK145" s="1177"/>
      <c r="AL145" s="1177"/>
      <c r="AM145" s="1177"/>
      <c r="AN145" s="1183"/>
    </row>
    <row r="146" spans="1:40" x14ac:dyDescent="0.2">
      <c r="A146" s="144"/>
      <c r="B146" s="122" t="s">
        <v>55</v>
      </c>
      <c r="C146" s="90"/>
      <c r="D146" s="90"/>
      <c r="E146" s="90"/>
      <c r="F146" s="88"/>
      <c r="G146" s="1417">
        <v>1</v>
      </c>
      <c r="H146" s="90">
        <f t="shared" ref="H146:H157" si="9">G146*30</f>
        <v>30</v>
      </c>
      <c r="I146" s="160"/>
      <c r="J146" s="92"/>
      <c r="K146" s="92"/>
      <c r="L146" s="92"/>
      <c r="M146" s="686"/>
      <c r="N146" s="225"/>
      <c r="O146" s="3491"/>
      <c r="P146" s="3492"/>
      <c r="Q146" s="197"/>
      <c r="R146" s="3447"/>
      <c r="S146" s="4189"/>
      <c r="T146" s="690"/>
      <c r="U146" s="93"/>
      <c r="V146" s="149"/>
      <c r="Z146" s="1177"/>
      <c r="AA146" s="1177"/>
      <c r="AB146" s="1177"/>
      <c r="AC146" s="1177"/>
      <c r="AD146" s="1177"/>
      <c r="AE146" s="1177"/>
      <c r="AF146" s="1177"/>
      <c r="AG146" s="1177"/>
      <c r="AH146" s="1177"/>
      <c r="AI146" s="1177"/>
      <c r="AJ146" s="1177"/>
      <c r="AK146" s="1177"/>
      <c r="AL146" s="1177"/>
      <c r="AM146" s="1177"/>
      <c r="AN146" s="1183"/>
    </row>
    <row r="147" spans="1:40" s="58" customFormat="1" x14ac:dyDescent="0.2">
      <c r="A147" s="145" t="s">
        <v>304</v>
      </c>
      <c r="B147" s="94" t="s">
        <v>56</v>
      </c>
      <c r="C147" s="95">
        <v>3</v>
      </c>
      <c r="D147" s="95"/>
      <c r="E147" s="95"/>
      <c r="F147" s="162"/>
      <c r="G147" s="1418">
        <v>5</v>
      </c>
      <c r="H147" s="95">
        <f t="shared" si="9"/>
        <v>150</v>
      </c>
      <c r="I147" s="116">
        <v>10</v>
      </c>
      <c r="J147" s="114" t="s">
        <v>125</v>
      </c>
      <c r="K147" s="117"/>
      <c r="L147" s="98" t="s">
        <v>126</v>
      </c>
      <c r="M147" s="687">
        <f>H147-I147</f>
        <v>140</v>
      </c>
      <c r="N147" s="694"/>
      <c r="O147" s="3491"/>
      <c r="P147" s="3492"/>
      <c r="Q147" s="680" t="s">
        <v>260</v>
      </c>
      <c r="R147" s="3447"/>
      <c r="S147" s="4189"/>
      <c r="T147" s="691"/>
      <c r="U147" s="98"/>
      <c r="V147" s="150"/>
      <c r="Z147" s="1178"/>
      <c r="AA147" s="1178"/>
      <c r="AB147" s="1178"/>
      <c r="AC147" s="1178"/>
      <c r="AD147" s="1178">
        <v>8</v>
      </c>
      <c r="AE147" s="1178">
        <v>2</v>
      </c>
      <c r="AF147" s="1178"/>
      <c r="AG147" s="1178"/>
      <c r="AH147" s="1178"/>
      <c r="AI147" s="1178"/>
      <c r="AJ147" s="1178"/>
      <c r="AK147" s="1178"/>
      <c r="AL147" s="1178">
        <v>8</v>
      </c>
      <c r="AM147" s="1178">
        <v>2</v>
      </c>
      <c r="AN147" s="1185"/>
    </row>
    <row r="148" spans="1:40" ht="31.5" x14ac:dyDescent="0.2">
      <c r="A148" s="145" t="s">
        <v>305</v>
      </c>
      <c r="B148" s="415" t="s">
        <v>40</v>
      </c>
      <c r="C148" s="90"/>
      <c r="D148" s="90"/>
      <c r="E148" s="90"/>
      <c r="F148" s="88"/>
      <c r="G148" s="1417">
        <f>G149+G150</f>
        <v>5.5</v>
      </c>
      <c r="H148" s="90">
        <f t="shared" si="9"/>
        <v>165</v>
      </c>
      <c r="I148" s="160"/>
      <c r="J148" s="92"/>
      <c r="K148" s="90"/>
      <c r="L148" s="92"/>
      <c r="M148" s="686"/>
      <c r="N148" s="225"/>
      <c r="O148" s="3491"/>
      <c r="P148" s="3492"/>
      <c r="Q148" s="197"/>
      <c r="R148" s="3447"/>
      <c r="S148" s="4189"/>
      <c r="T148" s="690"/>
      <c r="U148" s="93"/>
      <c r="V148" s="149"/>
      <c r="Z148" s="1177"/>
      <c r="AA148" s="1177"/>
      <c r="AB148" s="1177"/>
      <c r="AC148" s="1177"/>
      <c r="AD148" s="1177"/>
      <c r="AE148" s="1177"/>
      <c r="AF148" s="1177"/>
      <c r="AG148" s="1177"/>
      <c r="AH148" s="1177"/>
      <c r="AI148" s="1177"/>
      <c r="AJ148" s="1177"/>
      <c r="AK148" s="1177"/>
      <c r="AL148" s="1177"/>
      <c r="AM148" s="1177"/>
      <c r="AN148" s="1183"/>
    </row>
    <row r="149" spans="1:40" x14ac:dyDescent="0.2">
      <c r="A149" s="144"/>
      <c r="B149" s="122" t="s">
        <v>55</v>
      </c>
      <c r="C149" s="90"/>
      <c r="D149" s="90"/>
      <c r="E149" s="90"/>
      <c r="F149" s="88"/>
      <c r="G149" s="1417">
        <v>1.5</v>
      </c>
      <c r="H149" s="90">
        <f t="shared" si="9"/>
        <v>45</v>
      </c>
      <c r="I149" s="160"/>
      <c r="J149" s="92"/>
      <c r="K149" s="90"/>
      <c r="L149" s="92"/>
      <c r="M149" s="686"/>
      <c r="N149" s="225"/>
      <c r="O149" s="3491"/>
      <c r="P149" s="3492"/>
      <c r="Q149" s="197"/>
      <c r="R149" s="3447"/>
      <c r="S149" s="4189"/>
      <c r="T149" s="690"/>
      <c r="U149" s="93"/>
      <c r="V149" s="149"/>
      <c r="Z149" s="1177"/>
      <c r="AA149" s="1177"/>
      <c r="AB149" s="1177"/>
      <c r="AC149" s="1177"/>
      <c r="AD149" s="1177"/>
      <c r="AE149" s="1177"/>
      <c r="AF149" s="1177"/>
      <c r="AG149" s="1177"/>
      <c r="AH149" s="1177"/>
      <c r="AI149" s="1177"/>
      <c r="AJ149" s="1177"/>
      <c r="AK149" s="1177"/>
      <c r="AL149" s="1177"/>
      <c r="AM149" s="1177"/>
      <c r="AN149" s="1183"/>
    </row>
    <row r="150" spans="1:40" x14ac:dyDescent="0.2">
      <c r="A150" s="145" t="s">
        <v>306</v>
      </c>
      <c r="B150" s="94" t="s">
        <v>56</v>
      </c>
      <c r="C150" s="95">
        <v>5</v>
      </c>
      <c r="D150" s="90"/>
      <c r="E150" s="90"/>
      <c r="F150" s="88"/>
      <c r="G150" s="1418">
        <v>4</v>
      </c>
      <c r="H150" s="95">
        <f t="shared" si="9"/>
        <v>120</v>
      </c>
      <c r="I150" s="116">
        <v>10</v>
      </c>
      <c r="J150" s="114" t="s">
        <v>125</v>
      </c>
      <c r="K150" s="117"/>
      <c r="L150" s="98" t="s">
        <v>126</v>
      </c>
      <c r="M150" s="687">
        <f>H150-I150</f>
        <v>110</v>
      </c>
      <c r="N150" s="225"/>
      <c r="O150" s="3491"/>
      <c r="P150" s="3492"/>
      <c r="Q150" s="197"/>
      <c r="R150" s="3447"/>
      <c r="S150" s="4189"/>
      <c r="T150" s="420" t="s">
        <v>260</v>
      </c>
      <c r="U150" s="93"/>
      <c r="V150" s="149"/>
      <c r="Z150" s="1177"/>
      <c r="AA150" s="1177"/>
      <c r="AB150" s="1177"/>
      <c r="AC150" s="1177"/>
      <c r="AD150" s="1177"/>
      <c r="AE150" s="1177"/>
      <c r="AF150" s="1177"/>
      <c r="AG150" s="1177"/>
      <c r="AH150" s="1177">
        <v>8</v>
      </c>
      <c r="AI150" s="1177">
        <v>2</v>
      </c>
      <c r="AJ150" s="1177"/>
      <c r="AK150" s="1177"/>
      <c r="AL150" s="1177">
        <v>8</v>
      </c>
      <c r="AM150" s="1177">
        <v>2</v>
      </c>
      <c r="AN150" s="1183"/>
    </row>
    <row r="151" spans="1:40" ht="31.5" x14ac:dyDescent="0.2">
      <c r="A151" s="145" t="s">
        <v>178</v>
      </c>
      <c r="B151" s="400" t="s">
        <v>292</v>
      </c>
      <c r="C151" s="95"/>
      <c r="D151" s="95"/>
      <c r="E151" s="95"/>
      <c r="F151" s="162"/>
      <c r="G151" s="1415">
        <f>G152+G155</f>
        <v>11.5</v>
      </c>
      <c r="H151" s="95">
        <f t="shared" si="9"/>
        <v>345</v>
      </c>
      <c r="I151" s="163"/>
      <c r="J151" s="96"/>
      <c r="K151" s="96"/>
      <c r="L151" s="396"/>
      <c r="M151" s="687"/>
      <c r="N151" s="694"/>
      <c r="O151" s="3491"/>
      <c r="P151" s="3492"/>
      <c r="Q151" s="229"/>
      <c r="R151" s="3447"/>
      <c r="S151" s="4189"/>
      <c r="T151" s="691"/>
      <c r="U151" s="98"/>
      <c r="V151" s="150"/>
      <c r="Z151" s="1177"/>
      <c r="AA151" s="1177"/>
      <c r="AB151" s="1177"/>
      <c r="AC151" s="1177"/>
      <c r="AD151" s="1177"/>
      <c r="AE151" s="1177"/>
      <c r="AF151" s="1177"/>
      <c r="AG151" s="1177"/>
      <c r="AH151" s="1177"/>
      <c r="AI151" s="1177"/>
      <c r="AJ151" s="1177"/>
      <c r="AK151" s="1177"/>
      <c r="AL151" s="1177"/>
      <c r="AM151" s="1177"/>
      <c r="AN151" s="1183"/>
    </row>
    <row r="152" spans="1:40" ht="30.75" customHeight="1" x14ac:dyDescent="0.2">
      <c r="A152" s="145" t="s">
        <v>179</v>
      </c>
      <c r="B152" s="415" t="s">
        <v>71</v>
      </c>
      <c r="C152" s="90"/>
      <c r="D152" s="90"/>
      <c r="E152" s="90"/>
      <c r="F152" s="88"/>
      <c r="G152" s="1417">
        <f>G153+G154</f>
        <v>6</v>
      </c>
      <c r="H152" s="90">
        <f t="shared" si="9"/>
        <v>180</v>
      </c>
      <c r="I152" s="160"/>
      <c r="J152" s="92"/>
      <c r="K152" s="92"/>
      <c r="L152" s="92"/>
      <c r="M152" s="686"/>
      <c r="N152" s="225"/>
      <c r="O152" s="3491"/>
      <c r="P152" s="3492"/>
      <c r="Q152" s="197"/>
      <c r="R152" s="3447"/>
      <c r="S152" s="4189"/>
      <c r="T152" s="690"/>
      <c r="U152" s="93"/>
      <c r="V152" s="149"/>
      <c r="Z152" s="1177"/>
      <c r="AA152" s="1177"/>
      <c r="AB152" s="1177"/>
      <c r="AC152" s="1177"/>
      <c r="AD152" s="1177"/>
      <c r="AE152" s="1177"/>
      <c r="AF152" s="1177"/>
      <c r="AG152" s="1177"/>
      <c r="AH152" s="1177"/>
      <c r="AI152" s="1177"/>
      <c r="AJ152" s="1177"/>
      <c r="AK152" s="1177"/>
      <c r="AL152" s="1177"/>
      <c r="AM152" s="1177"/>
      <c r="AN152" s="1183"/>
    </row>
    <row r="153" spans="1:40" x14ac:dyDescent="0.2">
      <c r="A153" s="161"/>
      <c r="B153" s="122" t="s">
        <v>55</v>
      </c>
      <c r="C153" s="90"/>
      <c r="D153" s="90"/>
      <c r="E153" s="90"/>
      <c r="F153" s="88"/>
      <c r="G153" s="1417">
        <v>1.5</v>
      </c>
      <c r="H153" s="90">
        <f t="shared" si="9"/>
        <v>45</v>
      </c>
      <c r="I153" s="160"/>
      <c r="J153" s="92"/>
      <c r="K153" s="92"/>
      <c r="L153" s="92"/>
      <c r="M153" s="686"/>
      <c r="N153" s="225"/>
      <c r="O153" s="3491"/>
      <c r="P153" s="3492"/>
      <c r="Q153" s="197"/>
      <c r="R153" s="3447"/>
      <c r="S153" s="4189"/>
      <c r="T153" s="690"/>
      <c r="U153" s="93"/>
      <c r="V153" s="149"/>
      <c r="Z153" s="1177"/>
      <c r="AA153" s="1177"/>
      <c r="AB153" s="1177"/>
      <c r="AC153" s="1177"/>
      <c r="AD153" s="1177"/>
      <c r="AE153" s="1177"/>
      <c r="AF153" s="1177"/>
      <c r="AG153" s="1177"/>
      <c r="AH153" s="1177"/>
      <c r="AI153" s="1177"/>
      <c r="AJ153" s="1177"/>
      <c r="AK153" s="1177"/>
      <c r="AL153" s="1177"/>
      <c r="AM153" s="1177"/>
      <c r="AN153" s="1183"/>
    </row>
    <row r="154" spans="1:40" s="58" customFormat="1" x14ac:dyDescent="0.2">
      <c r="A154" s="145" t="s">
        <v>307</v>
      </c>
      <c r="B154" s="94" t="s">
        <v>56</v>
      </c>
      <c r="C154" s="95">
        <v>4</v>
      </c>
      <c r="D154" s="95"/>
      <c r="E154" s="95"/>
      <c r="F154" s="162"/>
      <c r="G154" s="1418">
        <v>4.5</v>
      </c>
      <c r="H154" s="95">
        <f t="shared" si="9"/>
        <v>135</v>
      </c>
      <c r="I154" s="116">
        <v>10</v>
      </c>
      <c r="J154" s="114" t="s">
        <v>125</v>
      </c>
      <c r="K154" s="117"/>
      <c r="L154" s="98" t="s">
        <v>126</v>
      </c>
      <c r="M154" s="687">
        <f>H154-I154</f>
        <v>125</v>
      </c>
      <c r="N154" s="694"/>
      <c r="O154" s="3491"/>
      <c r="P154" s="3492"/>
      <c r="Q154" s="229"/>
      <c r="R154" s="3897" t="s">
        <v>260</v>
      </c>
      <c r="S154" s="4248"/>
      <c r="T154" s="698"/>
      <c r="U154" s="98"/>
      <c r="V154" s="150"/>
      <c r="Z154" s="1178"/>
      <c r="AA154" s="1178"/>
      <c r="AB154" s="1178"/>
      <c r="AC154" s="1178"/>
      <c r="AD154" s="1178"/>
      <c r="AE154" s="1178"/>
      <c r="AF154" s="1178">
        <v>8</v>
      </c>
      <c r="AG154" s="1178">
        <v>2</v>
      </c>
      <c r="AH154" s="1178"/>
      <c r="AI154" s="1178"/>
      <c r="AJ154" s="1178"/>
      <c r="AK154" s="1178"/>
      <c r="AL154" s="1178">
        <v>8</v>
      </c>
      <c r="AM154" s="1178">
        <v>2</v>
      </c>
      <c r="AN154" s="1185"/>
    </row>
    <row r="155" spans="1:40" x14ac:dyDescent="0.2">
      <c r="A155" s="145" t="s">
        <v>308</v>
      </c>
      <c r="B155" s="415" t="s">
        <v>43</v>
      </c>
      <c r="C155" s="90"/>
      <c r="D155" s="123"/>
      <c r="E155" s="123"/>
      <c r="F155" s="90"/>
      <c r="G155" s="1417">
        <f>G156+G157</f>
        <v>5.5</v>
      </c>
      <c r="H155" s="90">
        <f t="shared" si="9"/>
        <v>165</v>
      </c>
      <c r="I155" s="160"/>
      <c r="J155" s="92"/>
      <c r="K155" s="90"/>
      <c r="L155" s="92"/>
      <c r="M155" s="686"/>
      <c r="N155" s="225"/>
      <c r="O155" s="3491"/>
      <c r="P155" s="3492"/>
      <c r="Q155" s="197"/>
      <c r="R155" s="3448"/>
      <c r="S155" s="3490"/>
      <c r="T155" s="690"/>
      <c r="U155" s="93"/>
      <c r="V155" s="149"/>
      <c r="Z155" s="1177"/>
      <c r="AA155" s="1177"/>
      <c r="AB155" s="1177"/>
      <c r="AC155" s="1177"/>
      <c r="AD155" s="1177"/>
      <c r="AE155" s="1177"/>
      <c r="AF155" s="1177"/>
      <c r="AG155" s="1177"/>
      <c r="AH155" s="1177"/>
      <c r="AI155" s="1177"/>
      <c r="AJ155" s="1177"/>
      <c r="AK155" s="1177"/>
      <c r="AL155" s="1177"/>
      <c r="AM155" s="1177"/>
      <c r="AN155" s="1183"/>
    </row>
    <row r="156" spans="1:40" x14ac:dyDescent="0.2">
      <c r="A156" s="144"/>
      <c r="B156" s="122" t="s">
        <v>55</v>
      </c>
      <c r="C156" s="90"/>
      <c r="D156" s="123"/>
      <c r="E156" s="123"/>
      <c r="F156" s="90"/>
      <c r="G156" s="1417">
        <v>1.5</v>
      </c>
      <c r="H156" s="90">
        <f t="shared" si="9"/>
        <v>45</v>
      </c>
      <c r="I156" s="160"/>
      <c r="J156" s="92"/>
      <c r="K156" s="90"/>
      <c r="L156" s="92"/>
      <c r="M156" s="686"/>
      <c r="N156" s="225"/>
      <c r="O156" s="3491"/>
      <c r="P156" s="3492"/>
      <c r="Q156" s="197"/>
      <c r="R156" s="3448"/>
      <c r="S156" s="3490"/>
      <c r="T156" s="690"/>
      <c r="U156" s="93"/>
      <c r="V156" s="149"/>
      <c r="Z156" s="1177"/>
      <c r="AA156" s="1177"/>
      <c r="AB156" s="1177"/>
      <c r="AC156" s="1177"/>
      <c r="AD156" s="1177"/>
      <c r="AE156" s="1177"/>
      <c r="AF156" s="1177"/>
      <c r="AG156" s="1177"/>
      <c r="AH156" s="1177"/>
      <c r="AI156" s="1177"/>
      <c r="AJ156" s="1177"/>
      <c r="AK156" s="1177"/>
      <c r="AL156" s="1177"/>
      <c r="AM156" s="1177"/>
      <c r="AN156" s="1183"/>
    </row>
    <row r="157" spans="1:40" x14ac:dyDescent="0.2">
      <c r="A157" s="145" t="s">
        <v>309</v>
      </c>
      <c r="B157" s="94" t="s">
        <v>56</v>
      </c>
      <c r="C157" s="95"/>
      <c r="D157" s="125">
        <v>5</v>
      </c>
      <c r="E157" s="125"/>
      <c r="F157" s="95"/>
      <c r="G157" s="1418">
        <v>4</v>
      </c>
      <c r="H157" s="95">
        <f t="shared" si="9"/>
        <v>120</v>
      </c>
      <c r="I157" s="163">
        <v>6</v>
      </c>
      <c r="J157" s="96" t="s">
        <v>114</v>
      </c>
      <c r="K157" s="95"/>
      <c r="L157" s="96" t="s">
        <v>126</v>
      </c>
      <c r="M157" s="687">
        <f>H157-I157</f>
        <v>114</v>
      </c>
      <c r="N157" s="694"/>
      <c r="O157" s="3491"/>
      <c r="P157" s="3492"/>
      <c r="Q157" s="229"/>
      <c r="R157" s="3448"/>
      <c r="S157" s="3490"/>
      <c r="T157" s="691" t="s">
        <v>122</v>
      </c>
      <c r="U157" s="98"/>
      <c r="V157" s="150"/>
      <c r="Z157" s="1177"/>
      <c r="AA157" s="1177"/>
      <c r="AB157" s="1177"/>
      <c r="AC157" s="1177"/>
      <c r="AD157" s="1177"/>
      <c r="AE157" s="1177"/>
      <c r="AF157" s="1177"/>
      <c r="AG157" s="1177"/>
      <c r="AH157" s="1177">
        <v>4</v>
      </c>
      <c r="AI157" s="1177">
        <v>2</v>
      </c>
      <c r="AJ157" s="1177"/>
      <c r="AK157" s="1177"/>
      <c r="AL157" s="1177">
        <v>4</v>
      </c>
      <c r="AM157" s="1177">
        <v>2</v>
      </c>
      <c r="AN157" s="1183"/>
    </row>
    <row r="158" spans="1:40" ht="16.5" thickBot="1" x14ac:dyDescent="0.25">
      <c r="A158" s="145"/>
      <c r="B158" s="94"/>
      <c r="C158" s="95"/>
      <c r="D158" s="95"/>
      <c r="E158" s="95"/>
      <c r="F158" s="162"/>
      <c r="G158" s="115"/>
      <c r="H158" s="95"/>
      <c r="I158" s="163"/>
      <c r="J158" s="96"/>
      <c r="K158" s="96"/>
      <c r="L158" s="396"/>
      <c r="M158" s="687"/>
      <c r="N158" s="695"/>
      <c r="O158" s="3491"/>
      <c r="P158" s="3492"/>
      <c r="Q158" s="700"/>
      <c r="R158" s="3448"/>
      <c r="S158" s="3490"/>
      <c r="T158" s="691"/>
      <c r="U158" s="98"/>
      <c r="V158" s="150"/>
      <c r="Z158" s="1177"/>
      <c r="AA158" s="1177"/>
      <c r="AB158" s="1177"/>
      <c r="AC158" s="1177"/>
      <c r="AD158" s="1177"/>
      <c r="AE158" s="1177"/>
      <c r="AF158" s="1177"/>
      <c r="AG158" s="1177"/>
      <c r="AH158" s="1177"/>
      <c r="AI158" s="1177"/>
      <c r="AJ158" s="1177"/>
      <c r="AK158" s="1177"/>
      <c r="AL158" s="1177"/>
      <c r="AM158" s="1177"/>
      <c r="AN158" s="1183"/>
    </row>
    <row r="159" spans="1:40" ht="16.5" thickBot="1" x14ac:dyDescent="0.25">
      <c r="A159" s="4275" t="s">
        <v>293</v>
      </c>
      <c r="B159" s="4276"/>
      <c r="C159" s="4276"/>
      <c r="D159" s="4276"/>
      <c r="E159" s="4276"/>
      <c r="F159" s="4276"/>
      <c r="G159" s="4276"/>
      <c r="H159" s="4276"/>
      <c r="I159" s="4276"/>
      <c r="J159" s="4276"/>
      <c r="K159" s="4276"/>
      <c r="L159" s="4276"/>
      <c r="M159" s="4276"/>
      <c r="N159" s="4276"/>
      <c r="O159" s="4276"/>
      <c r="P159" s="4276"/>
      <c r="Q159" s="4276"/>
      <c r="R159" s="4276"/>
      <c r="S159" s="4276"/>
      <c r="T159" s="4276"/>
      <c r="U159" s="4276"/>
      <c r="V159" s="4276"/>
      <c r="Z159" s="1177"/>
      <c r="AA159" s="1177"/>
      <c r="AB159" s="1177"/>
      <c r="AC159" s="1177"/>
      <c r="AD159" s="1177"/>
      <c r="AE159" s="1177"/>
      <c r="AF159" s="1177"/>
      <c r="AG159" s="1177"/>
      <c r="AH159" s="1177"/>
      <c r="AI159" s="1177"/>
      <c r="AJ159" s="1177"/>
      <c r="AK159" s="1177"/>
      <c r="AL159" s="1177"/>
      <c r="AM159" s="1177"/>
      <c r="AN159" s="1183"/>
    </row>
    <row r="160" spans="1:40" x14ac:dyDescent="0.2">
      <c r="A160" s="145"/>
      <c r="B160" s="400"/>
      <c r="C160" s="95"/>
      <c r="D160" s="95"/>
      <c r="E160" s="95"/>
      <c r="F160" s="162"/>
      <c r="G160" s="1152"/>
      <c r="H160" s="95"/>
      <c r="I160" s="163"/>
      <c r="J160" s="96"/>
      <c r="K160" s="96"/>
      <c r="L160" s="396"/>
      <c r="M160" s="687"/>
      <c r="N160" s="701"/>
      <c r="O160" s="4280"/>
      <c r="P160" s="4281"/>
      <c r="Q160" s="702"/>
      <c r="R160" s="4199"/>
      <c r="S160" s="4200"/>
      <c r="T160" s="691"/>
      <c r="U160" s="98"/>
      <c r="V160" s="150"/>
      <c r="Z160" s="1177"/>
      <c r="AA160" s="1177"/>
      <c r="AB160" s="1177"/>
      <c r="AC160" s="1177"/>
      <c r="AD160" s="1177"/>
      <c r="AE160" s="1177"/>
      <c r="AF160" s="1177"/>
      <c r="AG160" s="1177"/>
      <c r="AH160" s="1177"/>
      <c r="AI160" s="1177"/>
      <c r="AJ160" s="1177"/>
      <c r="AK160" s="1177"/>
      <c r="AL160" s="1177"/>
      <c r="AM160" s="1177"/>
      <c r="AN160" s="1183"/>
    </row>
    <row r="161" spans="1:40" x14ac:dyDescent="0.2">
      <c r="A161" s="145" t="s">
        <v>555</v>
      </c>
      <c r="B161" s="122" t="s">
        <v>45</v>
      </c>
      <c r="C161" s="90"/>
      <c r="D161" s="90"/>
      <c r="E161" s="90"/>
      <c r="F161" s="107"/>
      <c r="G161" s="1417">
        <f>G162+G163</f>
        <v>4</v>
      </c>
      <c r="H161" s="95">
        <f t="shared" ref="H161:H166" si="10">G161*30</f>
        <v>120</v>
      </c>
      <c r="I161" s="90"/>
      <c r="J161" s="92"/>
      <c r="K161" s="90"/>
      <c r="L161" s="92"/>
      <c r="M161" s="686"/>
      <c r="N161" s="225"/>
      <c r="O161" s="3491"/>
      <c r="P161" s="3492"/>
      <c r="Q161" s="197"/>
      <c r="R161" s="3448"/>
      <c r="S161" s="3490"/>
      <c r="T161" s="690"/>
      <c r="U161" s="93"/>
      <c r="V161" s="149"/>
      <c r="Z161" s="1180"/>
      <c r="AA161" s="1180"/>
      <c r="AB161" s="1180"/>
      <c r="AC161" s="1180"/>
      <c r="AD161" s="1180"/>
      <c r="AE161" s="1180"/>
      <c r="AF161" s="1180"/>
      <c r="AG161" s="1180"/>
      <c r="AH161" s="1180">
        <v>4</v>
      </c>
      <c r="AI161" s="1180"/>
      <c r="AJ161" s="1180"/>
      <c r="AK161" s="1180"/>
      <c r="AL161" s="1180">
        <v>4</v>
      </c>
      <c r="AM161" s="1180"/>
      <c r="AN161" s="1183"/>
    </row>
    <row r="162" spans="1:40" x14ac:dyDescent="0.2">
      <c r="A162" s="144"/>
      <c r="B162" s="122" t="s">
        <v>55</v>
      </c>
      <c r="C162" s="90"/>
      <c r="D162" s="90"/>
      <c r="E162" s="90"/>
      <c r="F162" s="107"/>
      <c r="G162" s="1417">
        <v>1</v>
      </c>
      <c r="H162" s="95">
        <f t="shared" si="10"/>
        <v>30</v>
      </c>
      <c r="I162" s="90"/>
      <c r="J162" s="92"/>
      <c r="K162" s="90"/>
      <c r="L162" s="92"/>
      <c r="M162" s="686"/>
      <c r="N162" s="225"/>
      <c r="O162" s="3491"/>
      <c r="P162" s="3492"/>
      <c r="Q162" s="197"/>
      <c r="R162" s="3448"/>
      <c r="S162" s="3490"/>
      <c r="T162" s="690"/>
      <c r="U162" s="93"/>
      <c r="V162" s="149"/>
      <c r="Z162" s="1180"/>
      <c r="AA162" s="1180"/>
      <c r="AB162" s="1180"/>
      <c r="AC162" s="1180"/>
      <c r="AD162" s="1180"/>
      <c r="AE162" s="1180"/>
      <c r="AF162" s="1180"/>
      <c r="AG162" s="1180"/>
      <c r="AH162" s="1180">
        <v>4</v>
      </c>
      <c r="AI162" s="1180"/>
      <c r="AJ162" s="1180"/>
      <c r="AK162" s="1180"/>
      <c r="AL162" s="1180">
        <v>4</v>
      </c>
      <c r="AM162" s="1180"/>
    </row>
    <row r="163" spans="1:40" x14ac:dyDescent="0.2">
      <c r="A163" s="145" t="s">
        <v>181</v>
      </c>
      <c r="B163" s="94" t="s">
        <v>56</v>
      </c>
      <c r="C163" s="90"/>
      <c r="D163" s="95">
        <v>5</v>
      </c>
      <c r="E163" s="95"/>
      <c r="F163" s="107"/>
      <c r="G163" s="1418">
        <v>3</v>
      </c>
      <c r="H163" s="95">
        <f t="shared" si="10"/>
        <v>90</v>
      </c>
      <c r="I163" s="95">
        <v>4</v>
      </c>
      <c r="J163" s="97">
        <v>4</v>
      </c>
      <c r="K163" s="95"/>
      <c r="L163" s="96"/>
      <c r="M163" s="687">
        <f>H163-I163</f>
        <v>86</v>
      </c>
      <c r="N163" s="225"/>
      <c r="O163" s="3491"/>
      <c r="P163" s="3492"/>
      <c r="Q163" s="197"/>
      <c r="R163" s="3448"/>
      <c r="S163" s="3490"/>
      <c r="T163" s="691" t="s">
        <v>114</v>
      </c>
      <c r="U163" s="93"/>
      <c r="V163" s="149"/>
      <c r="Z163" s="1180"/>
      <c r="AA163" s="1180"/>
      <c r="AB163" s="1180"/>
      <c r="AC163" s="1180"/>
      <c r="AD163" s="1180"/>
      <c r="AE163" s="1180"/>
      <c r="AF163" s="1180"/>
      <c r="AG163" s="1180"/>
      <c r="AH163" s="1180"/>
      <c r="AI163" s="1180"/>
      <c r="AJ163" s="1180">
        <v>8</v>
      </c>
      <c r="AK163" s="1180"/>
      <c r="AL163" s="1180">
        <v>8</v>
      </c>
      <c r="AM163" s="1180"/>
    </row>
    <row r="164" spans="1:40" s="1163" customFormat="1" x14ac:dyDescent="0.2">
      <c r="A164" s="1150"/>
      <c r="B164" s="1151"/>
      <c r="C164" s="1152"/>
      <c r="D164" s="1152"/>
      <c r="E164" s="1152"/>
      <c r="F164" s="1153"/>
      <c r="G164" s="1419"/>
      <c r="H164" s="1152"/>
      <c r="I164" s="1155"/>
      <c r="J164" s="1156"/>
      <c r="K164" s="1156"/>
      <c r="L164" s="1157"/>
      <c r="M164" s="1158"/>
      <c r="N164" s="1159"/>
      <c r="O164" s="4271"/>
      <c r="P164" s="4272"/>
      <c r="Q164" s="1160"/>
      <c r="R164" s="4273"/>
      <c r="S164" s="4274"/>
      <c r="T164" s="1161"/>
      <c r="U164" s="1162"/>
      <c r="V164" s="1162"/>
      <c r="Z164" s="1181">
        <f>SUM(Z130:Z163)</f>
        <v>0</v>
      </c>
      <c r="AA164" s="1181">
        <f t="shared" ref="AA164:AN164" si="11">SUM(AA130:AA163)</f>
        <v>0</v>
      </c>
      <c r="AB164" s="1181">
        <f t="shared" si="11"/>
        <v>0</v>
      </c>
      <c r="AC164" s="1181">
        <f t="shared" si="11"/>
        <v>0</v>
      </c>
      <c r="AD164" s="1181">
        <f t="shared" si="11"/>
        <v>8</v>
      </c>
      <c r="AE164" s="1181">
        <f t="shared" si="11"/>
        <v>2</v>
      </c>
      <c r="AF164" s="1583">
        <f t="shared" si="11"/>
        <v>16</v>
      </c>
      <c r="AG164" s="1583">
        <f t="shared" si="11"/>
        <v>2</v>
      </c>
      <c r="AH164" s="1583">
        <f t="shared" si="11"/>
        <v>28</v>
      </c>
      <c r="AI164" s="1583">
        <f t="shared" si="11"/>
        <v>10</v>
      </c>
      <c r="AJ164" s="1583">
        <f>SUM(AJ130:AJ163)</f>
        <v>28</v>
      </c>
      <c r="AK164" s="1583">
        <f t="shared" si="11"/>
        <v>6</v>
      </c>
      <c r="AL164" s="1583">
        <f t="shared" si="11"/>
        <v>76</v>
      </c>
      <c r="AM164" s="1583">
        <f t="shared" si="11"/>
        <v>12</v>
      </c>
      <c r="AN164" s="1583">
        <f t="shared" si="11"/>
        <v>12</v>
      </c>
    </row>
    <row r="165" spans="1:40" s="1163" customFormat="1" ht="31.5" x14ac:dyDescent="0.2">
      <c r="A165" s="1150" t="s">
        <v>183</v>
      </c>
      <c r="B165" s="1164" t="s">
        <v>47</v>
      </c>
      <c r="C165" s="1165"/>
      <c r="D165" s="1166">
        <v>5</v>
      </c>
      <c r="E165" s="1166"/>
      <c r="F165" s="1165"/>
      <c r="G165" s="1418">
        <v>4</v>
      </c>
      <c r="H165" s="1152">
        <f t="shared" si="10"/>
        <v>120</v>
      </c>
      <c r="I165" s="1166">
        <v>4</v>
      </c>
      <c r="J165" s="1176">
        <v>4</v>
      </c>
      <c r="K165" s="1166"/>
      <c r="L165" s="1156"/>
      <c r="M165" s="1158">
        <f>H165-I165</f>
        <v>116</v>
      </c>
      <c r="N165" s="1167"/>
      <c r="O165" s="4271"/>
      <c r="P165" s="4272"/>
      <c r="Q165" s="1167"/>
      <c r="R165" s="4273"/>
      <c r="S165" s="4274"/>
      <c r="T165" s="1162" t="s">
        <v>114</v>
      </c>
      <c r="U165" s="1162"/>
      <c r="V165" s="1168"/>
      <c r="Z165" s="1181"/>
      <c r="AA165" s="1181"/>
      <c r="AB165" s="1181"/>
      <c r="AC165" s="1181"/>
      <c r="AD165" s="1181"/>
      <c r="AE165" s="1181"/>
      <c r="AF165" s="1181"/>
      <c r="AG165" s="1181"/>
      <c r="AH165" s="1181"/>
      <c r="AI165" s="1181"/>
      <c r="AJ165" s="1181"/>
      <c r="AK165" s="1181"/>
      <c r="AL165" s="1181"/>
      <c r="AM165" s="1181"/>
    </row>
    <row r="166" spans="1:40" s="1163" customFormat="1" ht="16.5" thickBot="1" x14ac:dyDescent="0.25">
      <c r="A166" s="1150" t="s">
        <v>311</v>
      </c>
      <c r="B166" s="1169" t="s">
        <v>74</v>
      </c>
      <c r="C166" s="1170"/>
      <c r="D166" s="1152">
        <v>6</v>
      </c>
      <c r="E166" s="1152"/>
      <c r="F166" s="1165"/>
      <c r="G166" s="1418">
        <v>5</v>
      </c>
      <c r="H166" s="1152">
        <f t="shared" si="10"/>
        <v>150</v>
      </c>
      <c r="I166" s="1152">
        <v>8</v>
      </c>
      <c r="J166" s="1176">
        <v>8</v>
      </c>
      <c r="K166" s="1152"/>
      <c r="L166" s="1156"/>
      <c r="M166" s="1171">
        <f>H166-I166</f>
        <v>142</v>
      </c>
      <c r="N166" s="1172"/>
      <c r="O166" s="4271"/>
      <c r="P166" s="4272"/>
      <c r="Q166" s="1173"/>
      <c r="R166" s="4273"/>
      <c r="S166" s="4274"/>
      <c r="T166" s="1174"/>
      <c r="U166" s="1175" t="s">
        <v>125</v>
      </c>
      <c r="V166" s="1168"/>
      <c r="Z166" s="1181"/>
      <c r="AA166" s="1181"/>
      <c r="AB166" s="1181"/>
      <c r="AC166" s="1181"/>
      <c r="AD166" s="1181"/>
      <c r="AE166" s="1181"/>
      <c r="AF166" s="1181"/>
      <c r="AG166" s="1181"/>
      <c r="AH166" s="1181"/>
      <c r="AI166" s="1181"/>
      <c r="AJ166" s="1181"/>
      <c r="AK166" s="1181"/>
      <c r="AL166" s="1181"/>
      <c r="AM166" s="1181"/>
    </row>
    <row r="167" spans="1:40" ht="16.5" thickBot="1" x14ac:dyDescent="0.25">
      <c r="A167" s="4275" t="s">
        <v>296</v>
      </c>
      <c r="B167" s="4276"/>
      <c r="C167" s="4276"/>
      <c r="D167" s="4276"/>
      <c r="E167" s="4276"/>
      <c r="F167" s="4276"/>
      <c r="G167" s="4276"/>
      <c r="H167" s="4276"/>
      <c r="I167" s="4276"/>
      <c r="J167" s="4276"/>
      <c r="K167" s="4276"/>
      <c r="L167" s="4276"/>
      <c r="M167" s="4276"/>
      <c r="N167" s="4276"/>
      <c r="O167" s="4276"/>
      <c r="P167" s="4276"/>
      <c r="Q167" s="4276"/>
      <c r="R167" s="4276"/>
      <c r="S167" s="4276"/>
      <c r="T167" s="4276"/>
      <c r="U167" s="4276"/>
      <c r="V167" s="4276"/>
      <c r="Z167" s="1180"/>
      <c r="AA167" s="1180"/>
      <c r="AB167" s="1180"/>
      <c r="AC167" s="1180"/>
      <c r="AD167" s="1180"/>
      <c r="AE167" s="1180"/>
      <c r="AF167" s="1180"/>
      <c r="AG167" s="1180"/>
      <c r="AH167" s="1180"/>
      <c r="AI167" s="1180"/>
      <c r="AJ167" s="1180"/>
      <c r="AK167" s="1180"/>
      <c r="AL167" s="1180"/>
      <c r="AM167" s="1180"/>
    </row>
    <row r="168" spans="1:40" ht="31.5" x14ac:dyDescent="0.2">
      <c r="A168" s="145" t="s">
        <v>184</v>
      </c>
      <c r="B168" s="404" t="s">
        <v>297</v>
      </c>
      <c r="C168" s="408"/>
      <c r="D168" s="412">
        <v>5</v>
      </c>
      <c r="E168" s="408"/>
      <c r="F168" s="409"/>
      <c r="G168" s="410">
        <v>13</v>
      </c>
      <c r="H168" s="412">
        <f>G168*30</f>
        <v>390</v>
      </c>
      <c r="I168" s="408">
        <v>8</v>
      </c>
      <c r="J168" s="411">
        <v>8</v>
      </c>
      <c r="K168" s="181"/>
      <c r="L168" s="411"/>
      <c r="M168" s="703">
        <f>H168-I168</f>
        <v>382</v>
      </c>
      <c r="N168" s="228"/>
      <c r="O168" s="3598"/>
      <c r="P168" s="4277"/>
      <c r="Q168" s="228"/>
      <c r="R168" s="3598"/>
      <c r="S168" s="4277"/>
      <c r="T168" s="689" t="s">
        <v>125</v>
      </c>
      <c r="U168" s="159"/>
      <c r="V168" s="149"/>
      <c r="X168" s="27">
        <f>30*G170</f>
        <v>1950</v>
      </c>
      <c r="Z168" s="1180"/>
      <c r="AA168" s="1180"/>
      <c r="AB168" s="1180"/>
      <c r="AC168" s="1180"/>
      <c r="AD168" s="1180"/>
      <c r="AE168" s="1180"/>
      <c r="AF168" s="1180"/>
      <c r="AG168" s="1180"/>
      <c r="AH168" s="1180"/>
      <c r="AI168" s="1180"/>
      <c r="AJ168" s="1180"/>
      <c r="AK168" s="1180"/>
      <c r="AL168" s="1180"/>
      <c r="AM168" s="1180"/>
    </row>
    <row r="169" spans="1:40" ht="16.5" thickBot="1" x14ac:dyDescent="0.25">
      <c r="A169" s="145"/>
      <c r="B169" s="122"/>
      <c r="C169" s="90"/>
      <c r="D169" s="95"/>
      <c r="E169" s="95"/>
      <c r="F169" s="107"/>
      <c r="G169" s="95"/>
      <c r="H169" s="95"/>
      <c r="I169" s="95"/>
      <c r="J169" s="96"/>
      <c r="K169" s="95"/>
      <c r="L169" s="96"/>
      <c r="M169" s="704"/>
      <c r="N169" s="225"/>
      <c r="O169" s="4278"/>
      <c r="P169" s="4279"/>
      <c r="Q169" s="198"/>
      <c r="R169" s="3574"/>
      <c r="S169" s="3575"/>
      <c r="T169" s="689"/>
      <c r="U169" s="159"/>
      <c r="V169" s="149"/>
      <c r="X169" s="27">
        <f>30*G171</f>
        <v>465</v>
      </c>
      <c r="Z169" s="1180"/>
      <c r="AA169" s="1180"/>
      <c r="AB169" s="1180"/>
      <c r="AC169" s="1180"/>
      <c r="AD169" s="1180"/>
      <c r="AE169" s="1180"/>
      <c r="AF169" s="1180"/>
      <c r="AG169" s="1180"/>
      <c r="AH169" s="1180"/>
      <c r="AI169" s="1180"/>
      <c r="AJ169" s="1180"/>
      <c r="AK169" s="1180"/>
      <c r="AL169" s="1180"/>
      <c r="AM169" s="1180"/>
    </row>
    <row r="170" spans="1:40" ht="16.5" thickBot="1" x14ac:dyDescent="0.25">
      <c r="A170" s="4259" t="s">
        <v>471</v>
      </c>
      <c r="B170" s="4260"/>
      <c r="C170" s="1420"/>
      <c r="D170" s="1420"/>
      <c r="E170" s="1420"/>
      <c r="F170" s="1421"/>
      <c r="G170" s="1422">
        <f>G127+G130+G134+G135+G138+G141+G145+G148+G152+G155+G161+G165+G166</f>
        <v>65</v>
      </c>
      <c r="H170" s="1422">
        <f>H127+H130+H134+H135+H138+H141+H145+H148+H152+H155+H161+H165+H166</f>
        <v>1950</v>
      </c>
      <c r="I170" s="1423"/>
      <c r="J170" s="1424"/>
      <c r="K170" s="1425"/>
      <c r="L170" s="1424"/>
      <c r="M170" s="1426"/>
      <c r="N170" s="1427"/>
      <c r="O170" s="4125"/>
      <c r="P170" s="4261"/>
      <c r="Q170" s="1428"/>
      <c r="R170" s="4262"/>
      <c r="S170" s="4139"/>
      <c r="T170" s="1428"/>
      <c r="U170" s="1424"/>
      <c r="V170" s="151"/>
      <c r="X170" s="27">
        <f>30*G172</f>
        <v>1485</v>
      </c>
    </row>
    <row r="171" spans="1:40" x14ac:dyDescent="0.2">
      <c r="A171" s="1429"/>
      <c r="B171" s="1430" t="s">
        <v>79</v>
      </c>
      <c r="C171" s="1431"/>
      <c r="D171" s="1431"/>
      <c r="E171" s="1431"/>
      <c r="F171" s="1432"/>
      <c r="G171" s="1433">
        <f>G128+G131+G134+G136+G139+G142+G146+G149+G153+G156+G162</f>
        <v>15.5</v>
      </c>
      <c r="H171" s="1433">
        <f>H128+H131+H134+H136+H139+H142+H146+H149+H153+H156+H162</f>
        <v>465</v>
      </c>
      <c r="I171" s="1434"/>
      <c r="J171" s="1435"/>
      <c r="K171" s="1436"/>
      <c r="L171" s="1435"/>
      <c r="M171" s="1438"/>
      <c r="N171" s="1437"/>
      <c r="O171" s="4263"/>
      <c r="P171" s="4264"/>
      <c r="Q171" s="1439"/>
      <c r="R171" s="4265"/>
      <c r="S171" s="4266"/>
      <c r="T171" s="1440"/>
      <c r="U171" s="1441"/>
      <c r="V171" s="152"/>
    </row>
    <row r="172" spans="1:40" ht="16.5" thickBot="1" x14ac:dyDescent="0.25">
      <c r="A172" s="1442"/>
      <c r="B172" s="1442" t="s">
        <v>85</v>
      </c>
      <c r="C172" s="1443"/>
      <c r="D172" s="1443"/>
      <c r="E172" s="1443"/>
      <c r="F172" s="1444"/>
      <c r="G172" s="1445">
        <f>G170-G171</f>
        <v>49.5</v>
      </c>
      <c r="H172" s="1445">
        <f>H170-H171</f>
        <v>1485</v>
      </c>
      <c r="I172" s="1446">
        <f>I129+I132+I137+I140+I143+I147+I150+I154+I157+I163+I165+I166</f>
        <v>100</v>
      </c>
      <c r="J172" s="1446">
        <v>76</v>
      </c>
      <c r="K172" s="1447">
        <v>12</v>
      </c>
      <c r="L172" s="1447">
        <v>12</v>
      </c>
      <c r="M172" s="1448">
        <f>H172-I172</f>
        <v>1385</v>
      </c>
      <c r="N172" s="1449"/>
      <c r="O172" s="4267"/>
      <c r="P172" s="4268"/>
      <c r="Q172" s="1584" t="s">
        <v>260</v>
      </c>
      <c r="R172" s="4269" t="s">
        <v>472</v>
      </c>
      <c r="S172" s="4270"/>
      <c r="T172" s="1450" t="s">
        <v>483</v>
      </c>
      <c r="U172" s="1451" t="s">
        <v>515</v>
      </c>
      <c r="V172" s="383"/>
      <c r="Z172" s="3495" t="s">
        <v>30</v>
      </c>
      <c r="AA172" s="3495"/>
      <c r="AB172" s="3495"/>
      <c r="AC172" s="3495"/>
      <c r="AD172" s="3495" t="s">
        <v>31</v>
      </c>
      <c r="AE172" s="3495"/>
      <c r="AF172" s="3495"/>
      <c r="AG172" s="3495"/>
      <c r="AH172" s="3495" t="s">
        <v>32</v>
      </c>
      <c r="AI172" s="3495"/>
      <c r="AJ172" s="3495"/>
      <c r="AK172" s="3495"/>
      <c r="AL172" s="1177" t="s">
        <v>511</v>
      </c>
      <c r="AM172" s="1177" t="s">
        <v>512</v>
      </c>
      <c r="AN172" s="29" t="s">
        <v>503</v>
      </c>
    </row>
    <row r="173" spans="1:40" ht="16.5" thickBot="1" x14ac:dyDescent="0.25">
      <c r="A173" s="4256"/>
      <c r="B173" s="4257"/>
      <c r="C173" s="4257"/>
      <c r="D173" s="4257"/>
      <c r="E173" s="4257"/>
      <c r="F173" s="4257"/>
      <c r="G173" s="4257"/>
      <c r="H173" s="4257"/>
      <c r="I173" s="4257"/>
      <c r="J173" s="4257"/>
      <c r="K173" s="4257"/>
      <c r="L173" s="4257"/>
      <c r="M173" s="4257"/>
      <c r="N173" s="4257"/>
      <c r="O173" s="4257"/>
      <c r="P173" s="4257"/>
      <c r="Q173" s="4257"/>
      <c r="R173" s="4257"/>
      <c r="S173" s="4257"/>
      <c r="T173" s="4257"/>
      <c r="U173" s="4257"/>
      <c r="V173" s="4258"/>
      <c r="Z173" s="3495" t="s">
        <v>506</v>
      </c>
      <c r="AA173" s="3495"/>
      <c r="AB173" s="3495" t="s">
        <v>508</v>
      </c>
      <c r="AC173" s="3495"/>
      <c r="AD173" s="3495" t="s">
        <v>509</v>
      </c>
      <c r="AE173" s="3495"/>
      <c r="AF173" s="3495" t="s">
        <v>510</v>
      </c>
      <c r="AG173" s="3495"/>
      <c r="AH173" s="3495" t="s">
        <v>513</v>
      </c>
      <c r="AI173" s="3495"/>
      <c r="AJ173" s="3495" t="s">
        <v>514</v>
      </c>
      <c r="AK173" s="3495"/>
      <c r="AL173" s="1177"/>
      <c r="AM173" s="1177"/>
      <c r="AN173" s="1187"/>
    </row>
    <row r="174" spans="1:40" ht="16.5" thickBot="1" x14ac:dyDescent="0.25">
      <c r="A174" s="4251" t="s">
        <v>169</v>
      </c>
      <c r="B174" s="4252"/>
      <c r="C174" s="4252"/>
      <c r="D174" s="4252"/>
      <c r="E174" s="4252"/>
      <c r="F174" s="4252"/>
      <c r="G174" s="4252"/>
      <c r="H174" s="4252"/>
      <c r="I174" s="4252"/>
      <c r="J174" s="4252"/>
      <c r="K174" s="4252"/>
      <c r="L174" s="4252"/>
      <c r="M174" s="4252"/>
      <c r="N174" s="4252"/>
      <c r="O174" s="4252"/>
      <c r="P174" s="4252"/>
      <c r="Q174" s="4252"/>
      <c r="R174" s="4252"/>
      <c r="S174" s="4252"/>
      <c r="T174" s="4252"/>
      <c r="U174" s="4252"/>
      <c r="V174" s="4253"/>
      <c r="Z174" s="1177" t="s">
        <v>39</v>
      </c>
      <c r="AA174" s="1177" t="s">
        <v>507</v>
      </c>
      <c r="AB174" s="1177" t="s">
        <v>39</v>
      </c>
      <c r="AC174" s="1177" t="s">
        <v>507</v>
      </c>
      <c r="AD174" s="1177" t="s">
        <v>39</v>
      </c>
      <c r="AE174" s="1177" t="s">
        <v>507</v>
      </c>
      <c r="AF174" s="1177" t="s">
        <v>39</v>
      </c>
      <c r="AG174" s="1177" t="s">
        <v>507</v>
      </c>
      <c r="AH174" s="1177"/>
      <c r="AI174" s="1177"/>
      <c r="AJ174" s="1177"/>
      <c r="AK174" s="1177"/>
      <c r="AL174" s="1177"/>
      <c r="AM174" s="1177"/>
      <c r="AN174" s="1187"/>
    </row>
    <row r="175" spans="1:40" s="58" customFormat="1" ht="31.5" x14ac:dyDescent="0.2">
      <c r="A175" s="1259" t="s">
        <v>190</v>
      </c>
      <c r="B175" s="1260" t="s">
        <v>409</v>
      </c>
      <c r="C175" s="1261">
        <v>6</v>
      </c>
      <c r="D175" s="1262"/>
      <c r="E175" s="1263"/>
      <c r="F175" s="1264"/>
      <c r="G175" s="1564">
        <v>2.5</v>
      </c>
      <c r="H175" s="1265">
        <f>$G175*30</f>
        <v>75</v>
      </c>
      <c r="I175" s="1266">
        <v>6</v>
      </c>
      <c r="J175" s="1267" t="s">
        <v>114</v>
      </c>
      <c r="K175" s="1268"/>
      <c r="L175" s="1267" t="s">
        <v>126</v>
      </c>
      <c r="M175" s="1269">
        <f>$H175-$I175</f>
        <v>69</v>
      </c>
      <c r="N175" s="1270" t="str">
        <f t="shared" ref="N175:T175" si="12">IF($G175=N$5,$K175,"")</f>
        <v/>
      </c>
      <c r="O175" s="4254" t="str">
        <f t="shared" si="12"/>
        <v/>
      </c>
      <c r="P175" s="4255"/>
      <c r="Q175" s="1270" t="str">
        <f t="shared" si="12"/>
        <v/>
      </c>
      <c r="R175" s="4254" t="str">
        <f t="shared" si="12"/>
        <v/>
      </c>
      <c r="S175" s="4255"/>
      <c r="T175" s="1270" t="str">
        <f t="shared" si="12"/>
        <v/>
      </c>
      <c r="U175" s="1271" t="s">
        <v>122</v>
      </c>
      <c r="V175" s="1272"/>
      <c r="Z175" s="1273"/>
      <c r="AA175" s="1273"/>
      <c r="AB175" s="1273"/>
      <c r="AC175" s="1273"/>
      <c r="AD175" s="1273"/>
      <c r="AE175" s="1273"/>
      <c r="AF175" s="1273"/>
      <c r="AG175" s="1273"/>
      <c r="AH175" s="1273"/>
      <c r="AI175" s="1273"/>
      <c r="AJ175" s="1273">
        <v>4</v>
      </c>
      <c r="AK175" s="1273">
        <v>2</v>
      </c>
      <c r="AL175" s="1273">
        <v>4</v>
      </c>
      <c r="AM175" s="1273">
        <v>2</v>
      </c>
      <c r="AN175" s="1273"/>
    </row>
    <row r="176" spans="1:40" s="58" customFormat="1" ht="31.5" x14ac:dyDescent="0.2">
      <c r="A176" s="1274" t="s">
        <v>191</v>
      </c>
      <c r="B176" s="1275" t="s">
        <v>192</v>
      </c>
      <c r="C176" s="1276"/>
      <c r="D176" s="1277"/>
      <c r="E176" s="1278"/>
      <c r="F176" s="1279"/>
      <c r="G176" s="1575">
        <f>G$177+G$178+G$181</f>
        <v>12</v>
      </c>
      <c r="H176" s="1280">
        <f>H$177+H$178+H$181</f>
        <v>360</v>
      </c>
      <c r="I176" s="1281"/>
      <c r="J176" s="1281"/>
      <c r="K176" s="1281"/>
      <c r="L176" s="1281"/>
      <c r="M176" s="1282"/>
      <c r="N176" s="1283"/>
      <c r="O176" s="4244"/>
      <c r="P176" s="4245"/>
      <c r="Q176" s="1283"/>
      <c r="R176" s="4244"/>
      <c r="S176" s="4245"/>
      <c r="T176" s="1283"/>
      <c r="U176" s="1281"/>
      <c r="V176" s="1282"/>
      <c r="Z176" s="1273"/>
      <c r="AA176" s="1273"/>
      <c r="AB176" s="1273"/>
      <c r="AC176" s="1273"/>
      <c r="AD176" s="1273"/>
      <c r="AE176" s="1273"/>
      <c r="AF176" s="1273"/>
      <c r="AG176" s="1273"/>
      <c r="AH176" s="1273"/>
      <c r="AI176" s="1273"/>
      <c r="AJ176" s="1273"/>
      <c r="AK176" s="1273"/>
      <c r="AL176" s="1273"/>
      <c r="AM176" s="1273"/>
      <c r="AN176" s="1273"/>
    </row>
    <row r="177" spans="1:40" s="58" customFormat="1" x14ac:dyDescent="0.2">
      <c r="A177" s="1284"/>
      <c r="B177" s="1285" t="s">
        <v>55</v>
      </c>
      <c r="C177" s="1276"/>
      <c r="D177" s="1277"/>
      <c r="E177" s="1278"/>
      <c r="F177" s="1279"/>
      <c r="G177" s="1576">
        <v>2</v>
      </c>
      <c r="H177" s="1286">
        <f>G177*30</f>
        <v>60</v>
      </c>
      <c r="I177" s="1281"/>
      <c r="J177" s="1281"/>
      <c r="K177" s="1281"/>
      <c r="L177" s="1281"/>
      <c r="M177" s="1282"/>
      <c r="N177" s="1283"/>
      <c r="O177" s="4244"/>
      <c r="P177" s="4245"/>
      <c r="Q177" s="1283"/>
      <c r="R177" s="4244"/>
      <c r="S177" s="4245"/>
      <c r="T177" s="1283"/>
      <c r="U177" s="1281"/>
      <c r="V177" s="1282"/>
      <c r="Z177" s="1273"/>
      <c r="AA177" s="1273"/>
      <c r="AB177" s="1273"/>
      <c r="AC177" s="1273"/>
      <c r="AD177" s="1273"/>
      <c r="AE177" s="1273"/>
      <c r="AF177" s="1273"/>
      <c r="AG177" s="1273"/>
      <c r="AH177" s="1273"/>
      <c r="AI177" s="1273"/>
      <c r="AJ177" s="1273"/>
      <c r="AK177" s="1273"/>
      <c r="AL177" s="1273"/>
      <c r="AM177" s="1273"/>
      <c r="AN177" s="1273"/>
    </row>
    <row r="178" spans="1:40" s="58" customFormat="1" x14ac:dyDescent="0.2">
      <c r="A178" s="1284" t="s">
        <v>193</v>
      </c>
      <c r="B178" s="1287" t="s">
        <v>56</v>
      </c>
      <c r="C178" s="1276"/>
      <c r="D178" s="1277"/>
      <c r="E178" s="1278"/>
      <c r="F178" s="1279"/>
      <c r="G178" s="1575">
        <v>7</v>
      </c>
      <c r="H178" s="1286">
        <f>G178*30</f>
        <v>210</v>
      </c>
      <c r="I178" s="1288">
        <f>SUM(I$179:I$180)</f>
        <v>20</v>
      </c>
      <c r="J178" s="1289" t="s">
        <v>81</v>
      </c>
      <c r="K178" s="1289" t="s">
        <v>124</v>
      </c>
      <c r="L178" s="1290" t="s">
        <v>126</v>
      </c>
      <c r="M178" s="1291">
        <f>SUM(M$179:M$180)</f>
        <v>190</v>
      </c>
      <c r="N178" s="1283"/>
      <c r="O178" s="4244"/>
      <c r="P178" s="4245"/>
      <c r="Q178" s="1283"/>
      <c r="R178" s="4244"/>
      <c r="S178" s="4245"/>
      <c r="T178" s="1283"/>
      <c r="U178" s="1281"/>
      <c r="V178" s="1282"/>
      <c r="Z178" s="1273"/>
      <c r="AA178" s="1273"/>
      <c r="AB178" s="1273"/>
      <c r="AC178" s="1273"/>
      <c r="AD178" s="1273"/>
      <c r="AE178" s="1273"/>
      <c r="AF178" s="1273"/>
      <c r="AG178" s="1273"/>
      <c r="AH178" s="1273"/>
      <c r="AI178" s="1273"/>
      <c r="AJ178" s="1273"/>
      <c r="AK178" s="1273"/>
      <c r="AL178" s="1273"/>
      <c r="AM178" s="1273"/>
      <c r="AN178" s="1273"/>
    </row>
    <row r="179" spans="1:40" s="58" customFormat="1" x14ac:dyDescent="0.2">
      <c r="A179" s="1292"/>
      <c r="B179" s="1285" t="s">
        <v>56</v>
      </c>
      <c r="C179" s="1276"/>
      <c r="D179" s="1277">
        <v>5</v>
      </c>
      <c r="E179" s="1278"/>
      <c r="F179" s="1279"/>
      <c r="G179" s="1577">
        <v>2.5</v>
      </c>
      <c r="H179" s="1293">
        <f>$G179*30</f>
        <v>75</v>
      </c>
      <c r="I179" s="1294">
        <v>6</v>
      </c>
      <c r="J179" s="1290" t="s">
        <v>114</v>
      </c>
      <c r="K179" s="1295"/>
      <c r="L179" s="1290" t="s">
        <v>126</v>
      </c>
      <c r="M179" s="1296">
        <f>$H179-$I179</f>
        <v>69</v>
      </c>
      <c r="N179" s="1283"/>
      <c r="O179" s="4244"/>
      <c r="P179" s="4245"/>
      <c r="Q179" s="1283"/>
      <c r="R179" s="4244"/>
      <c r="S179" s="4245"/>
      <c r="T179" s="1297" t="s">
        <v>122</v>
      </c>
      <c r="U179" s="1281"/>
      <c r="V179" s="1282"/>
      <c r="Z179" s="1273"/>
      <c r="AA179" s="1273"/>
      <c r="AB179" s="1273"/>
      <c r="AC179" s="1273"/>
      <c r="AD179" s="1273"/>
      <c r="AE179" s="1273"/>
      <c r="AF179" s="1273"/>
      <c r="AG179" s="1273"/>
      <c r="AH179" s="1273">
        <v>4</v>
      </c>
      <c r="AI179" s="1273">
        <v>2</v>
      </c>
      <c r="AJ179" s="1273"/>
      <c r="AK179" s="1273"/>
      <c r="AL179" s="1273">
        <v>4</v>
      </c>
      <c r="AM179" s="1273">
        <v>2</v>
      </c>
      <c r="AN179" s="1273"/>
    </row>
    <row r="180" spans="1:40" s="58" customFormat="1" x14ac:dyDescent="0.2">
      <c r="A180" s="1292"/>
      <c r="B180" s="1285" t="s">
        <v>56</v>
      </c>
      <c r="C180" s="1276">
        <v>6</v>
      </c>
      <c r="D180" s="1277"/>
      <c r="E180" s="1278"/>
      <c r="F180" s="1279"/>
      <c r="G180" s="1577">
        <v>4.5</v>
      </c>
      <c r="H180" s="1293">
        <f>$G180*30</f>
        <v>135</v>
      </c>
      <c r="I180" s="1294">
        <v>14</v>
      </c>
      <c r="J180" s="1290" t="s">
        <v>125</v>
      </c>
      <c r="K180" s="1290" t="s">
        <v>124</v>
      </c>
      <c r="L180" s="1290"/>
      <c r="M180" s="1296">
        <f>$H180-$I180</f>
        <v>121</v>
      </c>
      <c r="N180" s="1283"/>
      <c r="O180" s="4244"/>
      <c r="P180" s="4245"/>
      <c r="Q180" s="1283"/>
      <c r="R180" s="4244"/>
      <c r="S180" s="4245"/>
      <c r="T180" s="1283"/>
      <c r="U180" s="1298" t="s">
        <v>127</v>
      </c>
      <c r="V180" s="1282"/>
      <c r="Z180" s="1273"/>
      <c r="AA180" s="1273"/>
      <c r="AB180" s="1273"/>
      <c r="AC180" s="1273"/>
      <c r="AD180" s="1273"/>
      <c r="AE180" s="1273"/>
      <c r="AF180" s="1273"/>
      <c r="AG180" s="1273"/>
      <c r="AH180" s="1273"/>
      <c r="AI180" s="1273"/>
      <c r="AJ180" s="1273">
        <v>8</v>
      </c>
      <c r="AK180" s="1273">
        <v>6</v>
      </c>
      <c r="AL180" s="1273">
        <v>8</v>
      </c>
      <c r="AM180" s="1273"/>
      <c r="AN180" s="1273">
        <v>6</v>
      </c>
    </row>
    <row r="181" spans="1:40" s="58" customFormat="1" ht="31.5" x14ac:dyDescent="0.2">
      <c r="A181" s="1299" t="s">
        <v>194</v>
      </c>
      <c r="B181" s="1260" t="s">
        <v>195</v>
      </c>
      <c r="C181" s="1276"/>
      <c r="D181" s="1277">
        <v>4</v>
      </c>
      <c r="E181" s="1278"/>
      <c r="F181" s="1279"/>
      <c r="G181" s="1575">
        <v>3</v>
      </c>
      <c r="H181" s="1300">
        <f>$G181*30</f>
        <v>90</v>
      </c>
      <c r="I181" s="1301">
        <v>4</v>
      </c>
      <c r="J181" s="1302" t="s">
        <v>114</v>
      </c>
      <c r="K181" s="1303"/>
      <c r="L181" s="1304"/>
      <c r="M181" s="1305">
        <f>$H181-$I181</f>
        <v>86</v>
      </c>
      <c r="N181" s="1306"/>
      <c r="O181" s="4244"/>
      <c r="P181" s="4245"/>
      <c r="Q181" s="1306"/>
      <c r="R181" s="4249" t="s">
        <v>114</v>
      </c>
      <c r="S181" s="4250"/>
      <c r="T181" s="1306"/>
      <c r="U181" s="1307"/>
      <c r="V181" s="1308"/>
      <c r="Z181" s="1273"/>
      <c r="AA181" s="1273"/>
      <c r="AB181" s="1273"/>
      <c r="AC181" s="1273"/>
      <c r="AD181" s="1273"/>
      <c r="AE181" s="1273"/>
      <c r="AF181" s="1273">
        <v>4</v>
      </c>
      <c r="AG181" s="1273"/>
      <c r="AH181" s="1273"/>
      <c r="AI181" s="1273"/>
      <c r="AJ181" s="1273"/>
      <c r="AK181" s="1273"/>
      <c r="AL181" s="1273">
        <v>4</v>
      </c>
      <c r="AM181" s="1273"/>
      <c r="AN181" s="1273"/>
    </row>
    <row r="182" spans="1:40" ht="31.5" x14ac:dyDescent="0.2">
      <c r="A182" s="529" t="s">
        <v>196</v>
      </c>
      <c r="B182" s="515" t="s">
        <v>410</v>
      </c>
      <c r="C182" s="531"/>
      <c r="D182" s="532"/>
      <c r="E182" s="533"/>
      <c r="F182" s="534"/>
      <c r="G182" s="535"/>
      <c r="H182" s="562"/>
      <c r="I182" s="394"/>
      <c r="J182" s="395"/>
      <c r="K182" s="421"/>
      <c r="L182" s="396"/>
      <c r="M182" s="559"/>
      <c r="N182" s="560"/>
      <c r="O182" s="4238"/>
      <c r="P182" s="4239"/>
      <c r="Q182" s="560"/>
      <c r="R182" s="4242"/>
      <c r="S182" s="4243"/>
      <c r="T182" s="560"/>
      <c r="U182" s="397"/>
      <c r="V182" s="561"/>
      <c r="Z182" s="1188"/>
      <c r="AA182" s="1188"/>
      <c r="AB182" s="1188"/>
      <c r="AC182" s="1188"/>
      <c r="AD182" s="1187"/>
      <c r="AE182" s="1187"/>
      <c r="AF182" s="1187"/>
      <c r="AG182" s="1187"/>
      <c r="AH182" s="1187"/>
      <c r="AI182" s="1187"/>
      <c r="AJ182" s="1187"/>
      <c r="AK182" s="1187"/>
      <c r="AL182" s="1187"/>
      <c r="AM182" s="1187"/>
      <c r="AN182" s="1187"/>
    </row>
    <row r="183" spans="1:40" x14ac:dyDescent="0.2">
      <c r="A183" s="529" t="s">
        <v>198</v>
      </c>
      <c r="B183" s="563" t="s">
        <v>203</v>
      </c>
      <c r="C183" s="531"/>
      <c r="D183" s="532"/>
      <c r="E183" s="533"/>
      <c r="F183" s="534"/>
      <c r="G183" s="1565">
        <f>SUM(G184:G185)</f>
        <v>3</v>
      </c>
      <c r="H183" s="562">
        <f>SUM(H184:H185)</f>
        <v>90</v>
      </c>
      <c r="I183" s="394"/>
      <c r="J183" s="395"/>
      <c r="K183" s="421"/>
      <c r="L183" s="396"/>
      <c r="M183" s="559"/>
      <c r="N183" s="560"/>
      <c r="O183" s="4238"/>
      <c r="P183" s="4239"/>
      <c r="Q183" s="560"/>
      <c r="R183" s="4242"/>
      <c r="S183" s="4243"/>
      <c r="T183" s="560"/>
      <c r="U183" s="397"/>
      <c r="V183" s="561"/>
      <c r="Z183" s="1188"/>
      <c r="AA183" s="1188"/>
      <c r="AB183" s="1188"/>
      <c r="AC183" s="1188"/>
      <c r="AD183" s="1187"/>
      <c r="AE183" s="1187"/>
      <c r="AF183" s="1187"/>
      <c r="AG183" s="1187"/>
      <c r="AH183" s="1187"/>
      <c r="AI183" s="1187"/>
      <c r="AJ183" s="1187"/>
      <c r="AK183" s="1187"/>
      <c r="AL183" s="1187"/>
      <c r="AM183" s="1187"/>
      <c r="AN183" s="1187"/>
    </row>
    <row r="184" spans="1:40" x14ac:dyDescent="0.2">
      <c r="A184" s="540"/>
      <c r="B184" s="564" t="s">
        <v>55</v>
      </c>
      <c r="C184" s="531"/>
      <c r="D184" s="532"/>
      <c r="E184" s="533"/>
      <c r="F184" s="534"/>
      <c r="G184" s="1566">
        <v>0.5</v>
      </c>
      <c r="H184" s="565">
        <f>G184*30</f>
        <v>15</v>
      </c>
      <c r="I184" s="394"/>
      <c r="J184" s="395"/>
      <c r="K184" s="421"/>
      <c r="L184" s="396"/>
      <c r="M184" s="559"/>
      <c r="N184" s="560"/>
      <c r="O184" s="4238"/>
      <c r="P184" s="4239"/>
      <c r="Q184" s="560"/>
      <c r="R184" s="4242"/>
      <c r="S184" s="4243"/>
      <c r="T184" s="560"/>
      <c r="U184" s="397"/>
      <c r="V184" s="561"/>
      <c r="Z184" s="1188"/>
      <c r="AA184" s="1188"/>
      <c r="AB184" s="1188"/>
      <c r="AC184" s="1188"/>
      <c r="AD184" s="1187"/>
      <c r="AE184" s="1187"/>
      <c r="AF184" s="1187"/>
      <c r="AG184" s="1187"/>
      <c r="AH184" s="1187"/>
      <c r="AI184" s="1187"/>
      <c r="AJ184" s="1187"/>
      <c r="AK184" s="1187"/>
      <c r="AL184" s="1187"/>
      <c r="AM184" s="1187"/>
      <c r="AN184" s="1187"/>
    </row>
    <row r="185" spans="1:40" x14ac:dyDescent="0.2">
      <c r="A185" s="529" t="s">
        <v>412</v>
      </c>
      <c r="B185" s="566" t="s">
        <v>56</v>
      </c>
      <c r="C185" s="531"/>
      <c r="D185" s="533">
        <v>4</v>
      </c>
      <c r="E185" s="533"/>
      <c r="F185" s="534"/>
      <c r="G185" s="1565">
        <v>2.5</v>
      </c>
      <c r="H185" s="567">
        <f>G185*30</f>
        <v>75</v>
      </c>
      <c r="I185" s="568">
        <f>SUM($J185:$L185)</f>
        <v>4</v>
      </c>
      <c r="J185" s="569">
        <v>4</v>
      </c>
      <c r="K185" s="569"/>
      <c r="L185" s="570"/>
      <c r="M185" s="559">
        <f>$H185-$I185</f>
        <v>71</v>
      </c>
      <c r="N185" s="560"/>
      <c r="O185" s="4238"/>
      <c r="P185" s="4239"/>
      <c r="Q185" s="560"/>
      <c r="R185" s="3897" t="s">
        <v>114</v>
      </c>
      <c r="S185" s="4248"/>
      <c r="T185" s="560"/>
      <c r="U185" s="397"/>
      <c r="V185" s="561"/>
      <c r="Z185" s="1188"/>
      <c r="AA185" s="1188"/>
      <c r="AB185" s="1188"/>
      <c r="AC185" s="1188"/>
      <c r="AD185" s="1187"/>
      <c r="AE185" s="1187"/>
      <c r="AF185" s="1187">
        <v>4</v>
      </c>
      <c r="AG185" s="1187"/>
      <c r="AH185" s="1187"/>
      <c r="AI185" s="1187"/>
      <c r="AJ185" s="1187"/>
      <c r="AK185" s="1187"/>
      <c r="AL185" s="1187">
        <v>4</v>
      </c>
      <c r="AM185" s="1187"/>
      <c r="AN185" s="1187"/>
    </row>
    <row r="186" spans="1:40" ht="31.5" x14ac:dyDescent="0.2">
      <c r="A186" s="529"/>
      <c r="B186" s="571" t="s">
        <v>411</v>
      </c>
      <c r="C186" s="531"/>
      <c r="D186" s="532"/>
      <c r="E186" s="533"/>
      <c r="F186" s="534"/>
      <c r="G186" s="535"/>
      <c r="H186" s="567"/>
      <c r="I186" s="394"/>
      <c r="J186" s="395"/>
      <c r="K186" s="421"/>
      <c r="L186" s="396"/>
      <c r="M186" s="559"/>
      <c r="N186" s="560"/>
      <c r="O186" s="4238"/>
      <c r="P186" s="4239"/>
      <c r="Q186" s="560"/>
      <c r="R186" s="4242"/>
      <c r="S186" s="4243"/>
      <c r="T186" s="560"/>
      <c r="U186" s="397"/>
      <c r="V186" s="561"/>
      <c r="Z186" s="1188"/>
      <c r="AA186" s="1188"/>
      <c r="AB186" s="1188"/>
      <c r="AC186" s="1188"/>
      <c r="AD186" s="1187"/>
      <c r="AE186" s="1187"/>
      <c r="AF186" s="1187"/>
      <c r="AG186" s="1187"/>
      <c r="AH186" s="1187"/>
      <c r="AI186" s="1187"/>
      <c r="AJ186" s="1187"/>
      <c r="AK186" s="1187"/>
      <c r="AL186" s="1187"/>
      <c r="AM186" s="1187"/>
      <c r="AN186" s="1187"/>
    </row>
    <row r="187" spans="1:40" ht="31.5" x14ac:dyDescent="0.2">
      <c r="A187" s="529" t="s">
        <v>413</v>
      </c>
      <c r="B187" s="563" t="s">
        <v>206</v>
      </c>
      <c r="C187" s="531"/>
      <c r="D187" s="532"/>
      <c r="E187" s="533"/>
      <c r="F187" s="534"/>
      <c r="G187" s="1309">
        <f>SUM(G188:G189)</f>
        <v>3</v>
      </c>
      <c r="H187" s="562">
        <f>SUM(H188:H189)</f>
        <v>90</v>
      </c>
      <c r="I187" s="394"/>
      <c r="J187" s="395"/>
      <c r="K187" s="421"/>
      <c r="L187" s="396"/>
      <c r="M187" s="559"/>
      <c r="N187" s="560"/>
      <c r="O187" s="4238"/>
      <c r="P187" s="4239"/>
      <c r="Q187" s="560"/>
      <c r="R187" s="4242"/>
      <c r="S187" s="4243"/>
      <c r="T187" s="560"/>
      <c r="U187" s="397"/>
      <c r="V187" s="561"/>
      <c r="Z187" s="1188"/>
      <c r="AA187" s="1188"/>
      <c r="AB187" s="1188"/>
      <c r="AC187" s="1188"/>
      <c r="AD187" s="1187"/>
      <c r="AE187" s="1187"/>
      <c r="AF187" s="1187"/>
      <c r="AG187" s="1187"/>
      <c r="AH187" s="1187"/>
      <c r="AI187" s="1187"/>
      <c r="AJ187" s="1187"/>
      <c r="AK187" s="1187"/>
      <c r="AL187" s="1187"/>
      <c r="AM187" s="1187"/>
      <c r="AN187" s="1187"/>
    </row>
    <row r="188" spans="1:40" x14ac:dyDescent="0.2">
      <c r="A188" s="529" t="s">
        <v>414</v>
      </c>
      <c r="B188" s="564" t="s">
        <v>55</v>
      </c>
      <c r="C188" s="531"/>
      <c r="D188" s="532"/>
      <c r="E188" s="533"/>
      <c r="F188" s="534"/>
      <c r="G188" s="1310">
        <v>1</v>
      </c>
      <c r="H188" s="565">
        <f>G188*30</f>
        <v>30</v>
      </c>
      <c r="I188" s="394"/>
      <c r="J188" s="395"/>
      <c r="K188" s="421"/>
      <c r="L188" s="396"/>
      <c r="M188" s="559"/>
      <c r="N188" s="560"/>
      <c r="O188" s="4238"/>
      <c r="P188" s="4239"/>
      <c r="Q188" s="560"/>
      <c r="R188" s="4242"/>
      <c r="S188" s="4243"/>
      <c r="T188" s="560"/>
      <c r="U188" s="397"/>
      <c r="V188" s="561"/>
      <c r="Z188" s="1188"/>
      <c r="AA188" s="1188"/>
      <c r="AB188" s="1188"/>
      <c r="AC188" s="1188"/>
      <c r="AD188" s="1187"/>
      <c r="AE188" s="1187"/>
      <c r="AF188" s="1187"/>
      <c r="AG188" s="1187"/>
      <c r="AH188" s="1187"/>
      <c r="AI188" s="1187"/>
      <c r="AJ188" s="1187"/>
      <c r="AK188" s="1187"/>
      <c r="AL188" s="1187"/>
      <c r="AM188" s="1187"/>
      <c r="AN188" s="1187"/>
    </row>
    <row r="189" spans="1:40" x14ac:dyDescent="0.2">
      <c r="A189" s="529" t="s">
        <v>415</v>
      </c>
      <c r="B189" s="566" t="s">
        <v>56</v>
      </c>
      <c r="C189" s="531"/>
      <c r="D189" s="553">
        <v>6</v>
      </c>
      <c r="E189" s="533"/>
      <c r="F189" s="534"/>
      <c r="G189" s="1309">
        <v>2</v>
      </c>
      <c r="H189" s="567">
        <f>G189*30</f>
        <v>60</v>
      </c>
      <c r="I189" s="568">
        <f>SUM($J189:$L189)</f>
        <v>4</v>
      </c>
      <c r="J189" s="569">
        <v>4</v>
      </c>
      <c r="K189" s="569"/>
      <c r="L189" s="570"/>
      <c r="M189" s="559">
        <f>$H189-$I189</f>
        <v>56</v>
      </c>
      <c r="N189" s="560"/>
      <c r="O189" s="4238"/>
      <c r="P189" s="4239"/>
      <c r="Q189" s="560"/>
      <c r="R189" s="4242"/>
      <c r="S189" s="4243"/>
      <c r="T189" s="560"/>
      <c r="U189" s="422" t="s">
        <v>114</v>
      </c>
      <c r="V189" s="561"/>
      <c r="Z189" s="1188"/>
      <c r="AA189" s="1188"/>
      <c r="AB189" s="1188"/>
      <c r="AC189" s="1188"/>
      <c r="AD189" s="1187"/>
      <c r="AE189" s="1187"/>
      <c r="AF189" s="1187"/>
      <c r="AG189" s="1187"/>
      <c r="AH189" s="1187"/>
      <c r="AI189" s="1187"/>
      <c r="AJ189" s="1187">
        <v>4</v>
      </c>
      <c r="AK189" s="1187"/>
      <c r="AL189" s="1187">
        <v>4</v>
      </c>
      <c r="AM189" s="1187"/>
      <c r="AN189" s="1187"/>
    </row>
    <row r="190" spans="1:40" ht="31.5" x14ac:dyDescent="0.2">
      <c r="A190" s="529" t="s">
        <v>199</v>
      </c>
      <c r="B190" s="530" t="s">
        <v>197</v>
      </c>
      <c r="C190" s="531"/>
      <c r="D190" s="532"/>
      <c r="E190" s="533"/>
      <c r="F190" s="534"/>
      <c r="G190" s="1565">
        <f>SUM(G$191:G$192)</f>
        <v>4</v>
      </c>
      <c r="H190" s="536">
        <f>SUM(H$191:H$192)</f>
        <v>120</v>
      </c>
      <c r="I190" s="537"/>
      <c r="J190" s="537"/>
      <c r="K190" s="537"/>
      <c r="L190" s="537"/>
      <c r="M190" s="538"/>
      <c r="N190" s="539"/>
      <c r="O190" s="4238"/>
      <c r="P190" s="4239"/>
      <c r="Q190" s="539"/>
      <c r="R190" s="4242"/>
      <c r="S190" s="4243"/>
      <c r="T190" s="539"/>
      <c r="U190" s="537"/>
      <c r="V190" s="538"/>
      <c r="Z190" s="1188"/>
      <c r="AA190" s="1188"/>
      <c r="AB190" s="1188"/>
      <c r="AC190" s="1188"/>
      <c r="AD190" s="1187"/>
      <c r="AE190" s="1187"/>
      <c r="AF190" s="1187"/>
      <c r="AG190" s="1187"/>
      <c r="AH190" s="1187"/>
      <c r="AI190" s="1187"/>
      <c r="AJ190" s="1187"/>
      <c r="AK190" s="1187"/>
      <c r="AL190" s="1187"/>
      <c r="AM190" s="1187"/>
      <c r="AN190" s="1187"/>
    </row>
    <row r="191" spans="1:40" x14ac:dyDescent="0.2">
      <c r="A191" s="540"/>
      <c r="B191" s="541" t="s">
        <v>55</v>
      </c>
      <c r="C191" s="531"/>
      <c r="D191" s="532"/>
      <c r="E191" s="533"/>
      <c r="F191" s="534"/>
      <c r="G191" s="1566">
        <v>1</v>
      </c>
      <c r="H191" s="572">
        <f>$G191*30</f>
        <v>30</v>
      </c>
      <c r="I191" s="537"/>
      <c r="J191" s="537"/>
      <c r="K191" s="537"/>
      <c r="L191" s="537"/>
      <c r="M191" s="538"/>
      <c r="N191" s="539"/>
      <c r="O191" s="4238"/>
      <c r="P191" s="4239"/>
      <c r="Q191" s="539"/>
      <c r="R191" s="4242"/>
      <c r="S191" s="4243"/>
      <c r="T191" s="539"/>
      <c r="U191" s="537"/>
      <c r="V191" s="538"/>
      <c r="Z191" s="1187"/>
      <c r="AA191" s="1187"/>
      <c r="AB191" s="1187"/>
      <c r="AC191" s="1187"/>
      <c r="AD191" s="1187"/>
      <c r="AE191" s="1187"/>
      <c r="AF191" s="1187"/>
      <c r="AG191" s="1187"/>
      <c r="AH191" s="1187"/>
      <c r="AI191" s="1187"/>
      <c r="AJ191" s="1187"/>
      <c r="AK191" s="1187"/>
      <c r="AL191" s="1187"/>
      <c r="AM191" s="1187"/>
      <c r="AN191" s="1187"/>
    </row>
    <row r="192" spans="1:40" x14ac:dyDescent="0.2">
      <c r="A192" s="540" t="s">
        <v>201</v>
      </c>
      <c r="B192" s="544" t="s">
        <v>56</v>
      </c>
      <c r="C192" s="531">
        <v>5</v>
      </c>
      <c r="D192" s="532"/>
      <c r="E192" s="533"/>
      <c r="F192" s="534"/>
      <c r="G192" s="1565">
        <v>3</v>
      </c>
      <c r="H192" s="558">
        <f>$G192*30</f>
        <v>90</v>
      </c>
      <c r="I192" s="568">
        <v>10</v>
      </c>
      <c r="J192" s="573" t="s">
        <v>125</v>
      </c>
      <c r="K192" s="574"/>
      <c r="L192" s="546" t="s">
        <v>126</v>
      </c>
      <c r="M192" s="575">
        <f>$H192-$I192</f>
        <v>80</v>
      </c>
      <c r="N192" s="576" t="str">
        <f>IF($G192=N$5,$K192,"")</f>
        <v/>
      </c>
      <c r="O192" s="4238"/>
      <c r="P192" s="4239"/>
      <c r="Q192" s="576">
        <f>IF($G192=Q$5,$K192,"")</f>
        <v>0</v>
      </c>
      <c r="R192" s="4242"/>
      <c r="S192" s="4243"/>
      <c r="T192" s="555" t="s">
        <v>260</v>
      </c>
      <c r="U192" s="556"/>
      <c r="V192" s="578"/>
      <c r="Z192" s="1187"/>
      <c r="AA192" s="1187"/>
      <c r="AB192" s="1187"/>
      <c r="AC192" s="1187"/>
      <c r="AD192" s="1187"/>
      <c r="AE192" s="1187"/>
      <c r="AF192" s="1187">
        <v>8</v>
      </c>
      <c r="AG192" s="1187">
        <v>2</v>
      </c>
      <c r="AH192" s="1187"/>
      <c r="AI192" s="1187"/>
      <c r="AJ192" s="1187"/>
      <c r="AK192" s="1187"/>
      <c r="AL192" s="1187">
        <v>8</v>
      </c>
      <c r="AM192" s="1187">
        <v>2</v>
      </c>
      <c r="AN192" s="1187"/>
    </row>
    <row r="193" spans="1:40" s="58" customFormat="1" x14ac:dyDescent="0.2">
      <c r="A193" s="1274" t="s">
        <v>202</v>
      </c>
      <c r="B193" s="1287" t="s">
        <v>537</v>
      </c>
      <c r="C193" s="1311"/>
      <c r="D193" s="1278">
        <v>6</v>
      </c>
      <c r="E193" s="1295"/>
      <c r="F193" s="1312"/>
      <c r="G193" s="1313">
        <v>3</v>
      </c>
      <c r="H193" s="1300">
        <f>$G193*30</f>
        <v>90</v>
      </c>
      <c r="I193" s="1314">
        <f>SUM($J193:$L193)</f>
        <v>4</v>
      </c>
      <c r="J193" s="1315">
        <v>4</v>
      </c>
      <c r="K193" s="1315"/>
      <c r="L193" s="1316"/>
      <c r="M193" s="1317">
        <f>$H193-$I193</f>
        <v>86</v>
      </c>
      <c r="N193" s="1318" t="str">
        <f>IF($G193=N$5,$K193,"")</f>
        <v/>
      </c>
      <c r="O193" s="4244"/>
      <c r="P193" s="4245"/>
      <c r="Q193" s="1318">
        <f>IF($G193=Q$5,$K193,"")</f>
        <v>0</v>
      </c>
      <c r="R193" s="4246"/>
      <c r="S193" s="4247"/>
      <c r="T193" s="1319"/>
      <c r="U193" s="1307" t="s">
        <v>114</v>
      </c>
      <c r="V193" s="1320"/>
      <c r="Z193" s="1273"/>
      <c r="AA193" s="1273"/>
      <c r="AB193" s="1273"/>
      <c r="AC193" s="1273"/>
      <c r="AD193" s="1273"/>
      <c r="AE193" s="1273"/>
      <c r="AF193" s="1273"/>
      <c r="AG193" s="1273"/>
      <c r="AH193" s="1273"/>
      <c r="AI193" s="1273"/>
      <c r="AJ193" s="1273">
        <v>4</v>
      </c>
      <c r="AK193" s="1273">
        <v>0</v>
      </c>
      <c r="AL193" s="1273">
        <v>4</v>
      </c>
      <c r="AM193" s="1273"/>
      <c r="AN193" s="1273"/>
    </row>
    <row r="194" spans="1:40" x14ac:dyDescent="0.2">
      <c r="A194" s="529" t="s">
        <v>204</v>
      </c>
      <c r="B194" s="583" t="s">
        <v>208</v>
      </c>
      <c r="C194" s="531"/>
      <c r="D194" s="532"/>
      <c r="E194" s="533"/>
      <c r="F194" s="534"/>
      <c r="G194" s="1322">
        <f>G195+G196</f>
        <v>4</v>
      </c>
      <c r="H194" s="585">
        <f>H195+H196</f>
        <v>120</v>
      </c>
      <c r="I194" s="537"/>
      <c r="J194" s="537"/>
      <c r="K194" s="537"/>
      <c r="L194" s="537"/>
      <c r="M194" s="538"/>
      <c r="N194" s="539"/>
      <c r="O194" s="4238"/>
      <c r="P194" s="4239"/>
      <c r="Q194" s="539"/>
      <c r="R194" s="4242"/>
      <c r="S194" s="4243"/>
      <c r="T194" s="539"/>
      <c r="U194" s="537"/>
      <c r="V194" s="538"/>
      <c r="Z194" s="1187"/>
      <c r="AA194" s="1187"/>
      <c r="AB194" s="1187"/>
      <c r="AC194" s="1187"/>
      <c r="AD194" s="1187"/>
      <c r="AE194" s="1187"/>
      <c r="AF194" s="1187"/>
      <c r="AG194" s="1187"/>
      <c r="AH194" s="1187"/>
      <c r="AI194" s="1187"/>
      <c r="AJ194" s="1187"/>
      <c r="AK194" s="1187"/>
      <c r="AL194" s="1187"/>
      <c r="AM194" s="1187"/>
      <c r="AN194" s="1187"/>
    </row>
    <row r="195" spans="1:40" x14ac:dyDescent="0.2">
      <c r="A195" s="540"/>
      <c r="B195" s="583" t="s">
        <v>55</v>
      </c>
      <c r="C195" s="531"/>
      <c r="D195" s="532"/>
      <c r="E195" s="533"/>
      <c r="F195" s="534"/>
      <c r="G195" s="1321">
        <v>1</v>
      </c>
      <c r="H195" s="572">
        <f>$G195*30</f>
        <v>30</v>
      </c>
      <c r="I195" s="537"/>
      <c r="J195" s="537"/>
      <c r="K195" s="537"/>
      <c r="L195" s="537"/>
      <c r="M195" s="538"/>
      <c r="N195" s="539"/>
      <c r="O195" s="4238"/>
      <c r="P195" s="4239"/>
      <c r="Q195" s="539"/>
      <c r="R195" s="4242"/>
      <c r="S195" s="4243"/>
      <c r="T195" s="539"/>
      <c r="U195" s="537"/>
      <c r="V195" s="538"/>
      <c r="Z195" s="1187"/>
      <c r="AA195" s="1187"/>
      <c r="AB195" s="1187"/>
      <c r="AC195" s="1187"/>
      <c r="AD195" s="1187"/>
      <c r="AE195" s="1187"/>
      <c r="AF195" s="1187"/>
      <c r="AG195" s="1187"/>
      <c r="AH195" s="1187"/>
      <c r="AI195" s="1187"/>
      <c r="AJ195" s="1187"/>
      <c r="AK195" s="1187"/>
      <c r="AL195" s="1187"/>
      <c r="AM195" s="1187"/>
      <c r="AN195" s="1187"/>
    </row>
    <row r="196" spans="1:40" x14ac:dyDescent="0.2">
      <c r="A196" s="529" t="s">
        <v>416</v>
      </c>
      <c r="B196" s="544" t="s">
        <v>56</v>
      </c>
      <c r="C196" s="531">
        <v>3</v>
      </c>
      <c r="D196" s="532"/>
      <c r="E196" s="533"/>
      <c r="F196" s="534"/>
      <c r="G196" s="1309">
        <v>3</v>
      </c>
      <c r="H196" s="558">
        <f>$G196*30</f>
        <v>90</v>
      </c>
      <c r="I196" s="568">
        <v>6</v>
      </c>
      <c r="J196" s="570" t="s">
        <v>114</v>
      </c>
      <c r="K196" s="570"/>
      <c r="L196" s="546" t="s">
        <v>126</v>
      </c>
      <c r="M196" s="575">
        <f>$H196-$I196</f>
        <v>84</v>
      </c>
      <c r="N196" s="576" t="str">
        <f>IF($G196=N$5,$K196,"")</f>
        <v/>
      </c>
      <c r="O196" s="4238"/>
      <c r="P196" s="4239"/>
      <c r="Q196" s="587" t="s">
        <v>122</v>
      </c>
      <c r="R196" s="4242"/>
      <c r="S196" s="4243"/>
      <c r="T196" s="588"/>
      <c r="U196" s="581"/>
      <c r="V196" s="578"/>
      <c r="Z196" s="1187"/>
      <c r="AA196" s="1187"/>
      <c r="AB196" s="1187"/>
      <c r="AC196" s="1187"/>
      <c r="AD196" s="1187">
        <v>4</v>
      </c>
      <c r="AE196" s="1187">
        <v>2</v>
      </c>
      <c r="AF196" s="1187"/>
      <c r="AG196" s="1187"/>
      <c r="AH196" s="1187"/>
      <c r="AI196" s="1187"/>
      <c r="AJ196" s="1187"/>
      <c r="AK196" s="1187"/>
      <c r="AL196" s="1187">
        <v>4</v>
      </c>
      <c r="AM196" s="1187">
        <v>2</v>
      </c>
      <c r="AN196" s="1187"/>
    </row>
    <row r="197" spans="1:40" ht="31.5" x14ac:dyDescent="0.2">
      <c r="A197" s="529" t="s">
        <v>205</v>
      </c>
      <c r="B197" s="589" t="s">
        <v>417</v>
      </c>
      <c r="C197" s="531"/>
      <c r="D197" s="532"/>
      <c r="E197" s="533"/>
      <c r="F197" s="534"/>
      <c r="G197" s="1566">
        <v>3.5</v>
      </c>
      <c r="H197" s="590">
        <f>G197*30</f>
        <v>105</v>
      </c>
      <c r="I197" s="568"/>
      <c r="J197" s="569"/>
      <c r="K197" s="569"/>
      <c r="L197" s="570"/>
      <c r="M197" s="575"/>
      <c r="N197" s="576"/>
      <c r="O197" s="4238"/>
      <c r="P197" s="4239"/>
      <c r="Q197" s="576"/>
      <c r="R197" s="4242"/>
      <c r="S197" s="4243"/>
      <c r="T197" s="539"/>
      <c r="U197" s="537"/>
      <c r="V197" s="538"/>
      <c r="Z197" s="1187"/>
      <c r="AA197" s="1187"/>
      <c r="AB197" s="1187"/>
      <c r="AC197" s="1187"/>
      <c r="AD197" s="1187"/>
      <c r="AE197" s="1187"/>
      <c r="AF197" s="1187"/>
      <c r="AG197" s="1187"/>
      <c r="AH197" s="1187"/>
      <c r="AI197" s="1187"/>
      <c r="AJ197" s="1187"/>
      <c r="AK197" s="1187"/>
      <c r="AL197" s="1187"/>
      <c r="AM197" s="1187"/>
      <c r="AN197" s="1187"/>
    </row>
    <row r="198" spans="1:40" ht="31.5" x14ac:dyDescent="0.2">
      <c r="A198" s="529" t="s">
        <v>207</v>
      </c>
      <c r="B198" s="571" t="s">
        <v>213</v>
      </c>
      <c r="C198" s="531"/>
      <c r="D198" s="532">
        <v>6</v>
      </c>
      <c r="E198" s="591"/>
      <c r="F198" s="592"/>
      <c r="G198" s="1565">
        <v>3.5</v>
      </c>
      <c r="H198" s="558">
        <f>$G198*30</f>
        <v>105</v>
      </c>
      <c r="I198" s="568">
        <v>8</v>
      </c>
      <c r="J198" s="546" t="s">
        <v>125</v>
      </c>
      <c r="K198" s="570"/>
      <c r="L198" s="546"/>
      <c r="M198" s="575">
        <f>$H198-$I198</f>
        <v>97</v>
      </c>
      <c r="N198" s="576" t="str">
        <f>IF($G198=N$5,$K198,"")</f>
        <v/>
      </c>
      <c r="O198" s="4238"/>
      <c r="P198" s="4239"/>
      <c r="Q198" s="576" t="str">
        <f>IF($G198=Q$5,$K198,"")</f>
        <v/>
      </c>
      <c r="R198" s="4242"/>
      <c r="S198" s="4243"/>
      <c r="T198" s="588"/>
      <c r="U198" s="556" t="s">
        <v>125</v>
      </c>
      <c r="V198" s="578"/>
      <c r="Z198" s="1187"/>
      <c r="AA198" s="1187"/>
      <c r="AB198" s="1187"/>
      <c r="AC198" s="1187"/>
      <c r="AD198" s="1187"/>
      <c r="AE198" s="1187"/>
      <c r="AF198" s="1187"/>
      <c r="AG198" s="1187"/>
      <c r="AH198" s="1187"/>
      <c r="AI198" s="1187"/>
      <c r="AJ198" s="1187">
        <v>8</v>
      </c>
      <c r="AK198" s="1187"/>
      <c r="AL198" s="1187">
        <v>8</v>
      </c>
      <c r="AM198" s="1187"/>
      <c r="AN198" s="1187"/>
    </row>
    <row r="199" spans="1:40" x14ac:dyDescent="0.2">
      <c r="A199" s="529" t="s">
        <v>209</v>
      </c>
      <c r="B199" s="593" t="s">
        <v>418</v>
      </c>
      <c r="C199" s="579"/>
      <c r="D199" s="533"/>
      <c r="E199" s="553"/>
      <c r="F199" s="580"/>
      <c r="G199" s="535">
        <f>G200+G203</f>
        <v>13</v>
      </c>
      <c r="H199" s="562">
        <f>H200+H203</f>
        <v>390</v>
      </c>
      <c r="I199" s="568"/>
      <c r="J199" s="569"/>
      <c r="K199" s="569"/>
      <c r="L199" s="570"/>
      <c r="M199" s="575"/>
      <c r="N199" s="576"/>
      <c r="O199" s="4238"/>
      <c r="P199" s="4239"/>
      <c r="Q199" s="576"/>
      <c r="R199" s="4242"/>
      <c r="S199" s="4243"/>
      <c r="T199" s="539"/>
      <c r="U199" s="537"/>
      <c r="V199" s="538"/>
      <c r="Z199" s="1187"/>
      <c r="AA199" s="1187"/>
      <c r="AB199" s="1187"/>
      <c r="AC199" s="1187"/>
      <c r="AD199" s="1187"/>
      <c r="AE199" s="1187"/>
      <c r="AF199" s="1187"/>
      <c r="AG199" s="1187"/>
      <c r="AH199" s="1187"/>
      <c r="AI199" s="1187"/>
      <c r="AJ199" s="1187"/>
      <c r="AK199" s="1187"/>
      <c r="AL199" s="1187"/>
      <c r="AM199" s="1187"/>
      <c r="AN199" s="1187"/>
    </row>
    <row r="200" spans="1:40" ht="31.5" x14ac:dyDescent="0.2">
      <c r="A200" s="529" t="s">
        <v>211</v>
      </c>
      <c r="B200" s="594" t="s">
        <v>200</v>
      </c>
      <c r="C200" s="579"/>
      <c r="D200" s="533"/>
      <c r="E200" s="553"/>
      <c r="F200" s="580"/>
      <c r="G200" s="1565">
        <f>G201+G202</f>
        <v>8</v>
      </c>
      <c r="H200" s="590">
        <f>G200*30</f>
        <v>240</v>
      </c>
      <c r="I200" s="568"/>
      <c r="J200" s="569"/>
      <c r="K200" s="569"/>
      <c r="L200" s="570"/>
      <c r="M200" s="575"/>
      <c r="N200" s="576"/>
      <c r="O200" s="4238"/>
      <c r="P200" s="4239"/>
      <c r="Q200" s="576"/>
      <c r="R200" s="4242"/>
      <c r="S200" s="4243"/>
      <c r="T200" s="539"/>
      <c r="U200" s="537"/>
      <c r="V200" s="538"/>
      <c r="Z200" s="1187"/>
      <c r="AA200" s="1187"/>
      <c r="AB200" s="1187"/>
      <c r="AC200" s="1187"/>
      <c r="AD200" s="1187"/>
      <c r="AE200" s="1187"/>
      <c r="AF200" s="1187"/>
      <c r="AG200" s="1187"/>
      <c r="AH200" s="1187"/>
      <c r="AI200" s="1187"/>
      <c r="AJ200" s="1187"/>
      <c r="AK200" s="1187"/>
      <c r="AL200" s="1187"/>
      <c r="AM200" s="1187"/>
      <c r="AN200" s="1187"/>
    </row>
    <row r="201" spans="1:40" x14ac:dyDescent="0.2">
      <c r="A201" s="529"/>
      <c r="B201" s="595" t="s">
        <v>55</v>
      </c>
      <c r="C201" s="579"/>
      <c r="D201" s="533"/>
      <c r="E201" s="553"/>
      <c r="F201" s="580"/>
      <c r="G201" s="1566">
        <v>3</v>
      </c>
      <c r="H201" s="565">
        <f>G201*30</f>
        <v>90</v>
      </c>
      <c r="I201" s="568"/>
      <c r="J201" s="546"/>
      <c r="K201" s="570"/>
      <c r="L201" s="546"/>
      <c r="M201" s="575"/>
      <c r="N201" s="576"/>
      <c r="O201" s="4238"/>
      <c r="P201" s="4239"/>
      <c r="Q201" s="576"/>
      <c r="R201" s="4242"/>
      <c r="S201" s="4243"/>
      <c r="T201" s="539"/>
      <c r="U201" s="537"/>
      <c r="V201" s="538"/>
      <c r="Z201" s="1187"/>
      <c r="AA201" s="1187"/>
      <c r="AB201" s="1187"/>
      <c r="AC201" s="1187"/>
      <c r="AD201" s="1187"/>
      <c r="AE201" s="1187"/>
      <c r="AF201" s="1187"/>
      <c r="AG201" s="1187"/>
      <c r="AH201" s="1187"/>
      <c r="AI201" s="1187"/>
      <c r="AJ201" s="1187"/>
      <c r="AK201" s="1187"/>
      <c r="AL201" s="1187"/>
      <c r="AM201" s="1187"/>
      <c r="AN201" s="1187"/>
    </row>
    <row r="202" spans="1:40" x14ac:dyDescent="0.2">
      <c r="A202" s="529" t="s">
        <v>419</v>
      </c>
      <c r="B202" s="683" t="s">
        <v>538</v>
      </c>
      <c r="C202" s="1145">
        <v>4</v>
      </c>
      <c r="D202" s="533"/>
      <c r="E202" s="553"/>
      <c r="F202" s="580"/>
      <c r="G202" s="1565">
        <v>5</v>
      </c>
      <c r="H202" s="567">
        <f>G202*30</f>
        <v>150</v>
      </c>
      <c r="I202" s="568">
        <v>6</v>
      </c>
      <c r="J202" s="570" t="s">
        <v>114</v>
      </c>
      <c r="K202" s="570"/>
      <c r="L202" s="546" t="s">
        <v>126</v>
      </c>
      <c r="M202" s="575">
        <f>$H202-$I202</f>
        <v>144</v>
      </c>
      <c r="N202" s="576"/>
      <c r="O202" s="4238"/>
      <c r="P202" s="4239"/>
      <c r="Q202" s="576"/>
      <c r="R202" s="4226" t="s">
        <v>122</v>
      </c>
      <c r="S202" s="4237"/>
      <c r="T202" s="555"/>
      <c r="U202" s="537"/>
      <c r="V202" s="538"/>
      <c r="Z202" s="1187"/>
      <c r="AA202" s="1187"/>
      <c r="AB202" s="1187"/>
      <c r="AC202" s="1187"/>
      <c r="AD202" s="1187"/>
      <c r="AE202" s="1187"/>
      <c r="AF202" s="1187">
        <v>4</v>
      </c>
      <c r="AG202" s="1187">
        <v>2</v>
      </c>
      <c r="AH202" s="1187"/>
      <c r="AI202" s="1187"/>
      <c r="AJ202" s="1187"/>
      <c r="AK202" s="1187"/>
      <c r="AL202" s="1187">
        <v>4</v>
      </c>
      <c r="AM202" s="1187">
        <v>2</v>
      </c>
      <c r="AN202" s="1187"/>
    </row>
    <row r="203" spans="1:40" ht="31.5" x14ac:dyDescent="0.2">
      <c r="A203" s="529" t="s">
        <v>420</v>
      </c>
      <c r="B203" s="594" t="s">
        <v>210</v>
      </c>
      <c r="C203" s="579"/>
      <c r="D203" s="533"/>
      <c r="E203" s="553"/>
      <c r="F203" s="580"/>
      <c r="G203" s="1567">
        <f>SUM(G$204:G$206)</f>
        <v>5</v>
      </c>
      <c r="H203" s="598">
        <f>SUM(H$204:H$206)</f>
        <v>150</v>
      </c>
      <c r="I203" s="568"/>
      <c r="J203" s="569"/>
      <c r="K203" s="569"/>
      <c r="L203" s="570"/>
      <c r="M203" s="575"/>
      <c r="N203" s="576"/>
      <c r="O203" s="4238"/>
      <c r="P203" s="4239"/>
      <c r="Q203" s="576"/>
      <c r="R203" s="4240"/>
      <c r="S203" s="4241"/>
      <c r="T203" s="539"/>
      <c r="U203" s="537"/>
      <c r="V203" s="538"/>
      <c r="Z203" s="1187"/>
      <c r="AA203" s="1187"/>
      <c r="AB203" s="1187"/>
      <c r="AC203" s="1187"/>
      <c r="AD203" s="1187"/>
      <c r="AE203" s="1187"/>
      <c r="AF203" s="1187"/>
      <c r="AG203" s="1187"/>
      <c r="AH203" s="1187"/>
      <c r="AI203" s="1187"/>
      <c r="AJ203" s="1187"/>
      <c r="AK203" s="1187"/>
      <c r="AL203" s="1187"/>
      <c r="AM203" s="1187"/>
      <c r="AN203" s="1187"/>
    </row>
    <row r="204" spans="1:40" x14ac:dyDescent="0.2">
      <c r="A204" s="529"/>
      <c r="B204" s="595" t="s">
        <v>55</v>
      </c>
      <c r="C204" s="579"/>
      <c r="D204" s="533"/>
      <c r="E204" s="553"/>
      <c r="F204" s="580"/>
      <c r="G204" s="1568">
        <v>1.5</v>
      </c>
      <c r="H204" s="565">
        <f>G204*30</f>
        <v>45</v>
      </c>
      <c r="I204" s="568"/>
      <c r="J204" s="569"/>
      <c r="K204" s="569"/>
      <c r="L204" s="570"/>
      <c r="M204" s="575"/>
      <c r="N204" s="576"/>
      <c r="O204" s="4238"/>
      <c r="P204" s="4239"/>
      <c r="Q204" s="576"/>
      <c r="R204" s="4240"/>
      <c r="S204" s="4241"/>
      <c r="T204" s="539"/>
      <c r="U204" s="537"/>
      <c r="V204" s="538"/>
      <c r="Z204" s="1187"/>
      <c r="AA204" s="1187"/>
      <c r="AB204" s="1187"/>
      <c r="AC204" s="1187"/>
      <c r="AD204" s="1187"/>
      <c r="AE204" s="1187"/>
      <c r="AF204" s="1187"/>
      <c r="AG204" s="1187"/>
      <c r="AH204" s="1187"/>
      <c r="AI204" s="1187"/>
      <c r="AJ204" s="1187"/>
      <c r="AK204" s="1187"/>
      <c r="AL204" s="1187"/>
      <c r="AM204" s="1187"/>
      <c r="AN204" s="1187"/>
    </row>
    <row r="205" spans="1:40" x14ac:dyDescent="0.2">
      <c r="A205" s="529" t="s">
        <v>421</v>
      </c>
      <c r="B205" s="683" t="s">
        <v>538</v>
      </c>
      <c r="C205" s="579"/>
      <c r="D205" s="532">
        <v>4</v>
      </c>
      <c r="E205" s="553"/>
      <c r="F205" s="580"/>
      <c r="G205" s="1565">
        <v>2.5</v>
      </c>
      <c r="H205" s="567">
        <f>G205*30</f>
        <v>75</v>
      </c>
      <c r="I205" s="568">
        <v>6</v>
      </c>
      <c r="J205" s="570" t="s">
        <v>114</v>
      </c>
      <c r="K205" s="570"/>
      <c r="L205" s="546" t="s">
        <v>126</v>
      </c>
      <c r="M205" s="575">
        <f>$H205-$I205</f>
        <v>69</v>
      </c>
      <c r="N205" s="576"/>
      <c r="O205" s="4238"/>
      <c r="P205" s="4239"/>
      <c r="Q205" s="576"/>
      <c r="R205" s="4226" t="s">
        <v>122</v>
      </c>
      <c r="S205" s="4237"/>
      <c r="T205" s="555"/>
      <c r="U205" s="537"/>
      <c r="V205" s="538"/>
      <c r="Z205" s="1187"/>
      <c r="AA205" s="1187"/>
      <c r="AB205" s="1187"/>
      <c r="AC205" s="1187"/>
      <c r="AD205" s="1187"/>
      <c r="AE205" s="1187"/>
      <c r="AF205" s="1187">
        <v>4</v>
      </c>
      <c r="AG205" s="1187">
        <v>2</v>
      </c>
      <c r="AH205" s="1187"/>
      <c r="AI205" s="1187"/>
      <c r="AJ205" s="1187"/>
      <c r="AK205" s="1187"/>
      <c r="AL205" s="1187">
        <v>4</v>
      </c>
      <c r="AM205" s="1187">
        <v>2</v>
      </c>
      <c r="AN205" s="1187"/>
    </row>
    <row r="206" spans="1:40" ht="36.75" customHeight="1" x14ac:dyDescent="0.2">
      <c r="A206" s="529" t="s">
        <v>422</v>
      </c>
      <c r="B206" s="684" t="s">
        <v>539</v>
      </c>
      <c r="C206" s="579"/>
      <c r="D206" s="533"/>
      <c r="E206" s="553"/>
      <c r="F206" s="534">
        <v>5</v>
      </c>
      <c r="G206" s="1565">
        <v>1</v>
      </c>
      <c r="H206" s="567">
        <f>G206*30</f>
        <v>30</v>
      </c>
      <c r="I206" s="568">
        <v>4</v>
      </c>
      <c r="J206" s="573"/>
      <c r="K206" s="574"/>
      <c r="L206" s="546" t="s">
        <v>114</v>
      </c>
      <c r="M206" s="575">
        <f>$H206-$I206</f>
        <v>26</v>
      </c>
      <c r="N206" s="576"/>
      <c r="O206" s="4238"/>
      <c r="P206" s="4239"/>
      <c r="Q206" s="576"/>
      <c r="R206" s="4240"/>
      <c r="S206" s="4241"/>
      <c r="T206" s="600" t="s">
        <v>114</v>
      </c>
      <c r="U206" s="537"/>
      <c r="V206" s="538"/>
      <c r="Z206" s="1187"/>
      <c r="AA206" s="1187"/>
      <c r="AB206" s="1187"/>
      <c r="AC206" s="1187"/>
      <c r="AD206" s="1187"/>
      <c r="AE206" s="1187"/>
      <c r="AF206" s="1187"/>
      <c r="AG206" s="1187"/>
      <c r="AH206" s="1187">
        <v>4</v>
      </c>
      <c r="AI206" s="1187"/>
      <c r="AJ206" s="1187"/>
      <c r="AK206" s="1187"/>
      <c r="AL206" s="1187"/>
      <c r="AM206" s="1187">
        <v>4</v>
      </c>
      <c r="AN206" s="1187"/>
    </row>
    <row r="207" spans="1:40" ht="31.5" x14ac:dyDescent="0.2">
      <c r="A207" s="529" t="s">
        <v>212</v>
      </c>
      <c r="B207" s="601" t="s">
        <v>215</v>
      </c>
      <c r="C207" s="531"/>
      <c r="D207" s="532"/>
      <c r="E207" s="533"/>
      <c r="F207" s="534"/>
      <c r="G207" s="1569">
        <f>SUM(G$208:G$210)</f>
        <v>9</v>
      </c>
      <c r="H207" s="558">
        <f>SUM(H$208:H$210)</f>
        <v>270</v>
      </c>
      <c r="I207" s="537"/>
      <c r="J207" s="537"/>
      <c r="K207" s="537"/>
      <c r="L207" s="537"/>
      <c r="M207" s="538"/>
      <c r="N207" s="539"/>
      <c r="O207" s="4238"/>
      <c r="P207" s="4239"/>
      <c r="Q207" s="539"/>
      <c r="R207" s="4240"/>
      <c r="S207" s="4241"/>
      <c r="T207" s="539"/>
      <c r="U207" s="537"/>
      <c r="V207" s="538"/>
      <c r="Z207" s="29"/>
      <c r="AA207" s="29"/>
      <c r="AB207" s="1177"/>
      <c r="AC207" s="1177"/>
      <c r="AD207" s="1177"/>
      <c r="AE207" s="1177"/>
      <c r="AF207" s="1177"/>
      <c r="AG207" s="1177"/>
      <c r="AH207" s="1177"/>
      <c r="AI207" s="1177"/>
      <c r="AJ207" s="1177"/>
      <c r="AK207" s="1177"/>
      <c r="AL207" s="1177"/>
      <c r="AM207" s="1177"/>
      <c r="AN207" s="1177"/>
    </row>
    <row r="208" spans="1:40" x14ac:dyDescent="0.2">
      <c r="A208" s="529"/>
      <c r="B208" s="583" t="s">
        <v>55</v>
      </c>
      <c r="C208" s="531"/>
      <c r="D208" s="532"/>
      <c r="E208" s="533"/>
      <c r="F208" s="534"/>
      <c r="G208" s="1570">
        <v>2</v>
      </c>
      <c r="H208" s="572">
        <f>$G208*30</f>
        <v>60</v>
      </c>
      <c r="I208" s="537"/>
      <c r="J208" s="537"/>
      <c r="K208" s="537"/>
      <c r="L208" s="537"/>
      <c r="M208" s="538"/>
      <c r="N208" s="539"/>
      <c r="O208" s="4238"/>
      <c r="P208" s="4239"/>
      <c r="Q208" s="539"/>
      <c r="R208" s="4240"/>
      <c r="S208" s="4241"/>
      <c r="T208" s="539"/>
      <c r="U208" s="537"/>
      <c r="V208" s="538"/>
      <c r="Z208" s="29"/>
      <c r="AA208" s="29"/>
      <c r="AB208" s="1177"/>
      <c r="AC208" s="1177"/>
      <c r="AD208" s="1177"/>
      <c r="AE208" s="1177"/>
      <c r="AF208" s="1177"/>
      <c r="AG208" s="1177"/>
      <c r="AH208" s="1177"/>
      <c r="AI208" s="1177"/>
      <c r="AJ208" s="1177"/>
      <c r="AK208" s="1177"/>
      <c r="AL208" s="1177"/>
      <c r="AM208" s="1177"/>
      <c r="AN208" s="1177"/>
    </row>
    <row r="209" spans="1:40" x14ac:dyDescent="0.2">
      <c r="A209" s="529" t="s">
        <v>423</v>
      </c>
      <c r="B209" s="544" t="s">
        <v>56</v>
      </c>
      <c r="C209" s="531">
        <v>5</v>
      </c>
      <c r="D209" s="532"/>
      <c r="E209" s="533"/>
      <c r="F209" s="534"/>
      <c r="G209" s="1565">
        <v>5.5</v>
      </c>
      <c r="H209" s="558">
        <f>$G209*30</f>
        <v>165</v>
      </c>
      <c r="I209" s="602">
        <v>14</v>
      </c>
      <c r="J209" s="396" t="s">
        <v>125</v>
      </c>
      <c r="K209" s="240" t="s">
        <v>54</v>
      </c>
      <c r="L209" s="396"/>
      <c r="M209" s="575">
        <f>$H209-$I209</f>
        <v>151</v>
      </c>
      <c r="N209" s="576" t="str">
        <f t="shared" ref="N209:Q210" si="13">IF($G209=N$5,$K209,"")</f>
        <v/>
      </c>
      <c r="O209" s="4238"/>
      <c r="P209" s="4239"/>
      <c r="Q209" s="576" t="str">
        <f t="shared" si="13"/>
        <v/>
      </c>
      <c r="R209" s="4240"/>
      <c r="S209" s="4241"/>
      <c r="T209" s="604" t="s">
        <v>127</v>
      </c>
      <c r="U209" s="577" t="str">
        <f>IF($G209=S$5,$K209,"")</f>
        <v/>
      </c>
      <c r="V209" s="578"/>
      <c r="Z209" s="29"/>
      <c r="AA209" s="29"/>
      <c r="AB209" s="1177"/>
      <c r="AC209" s="1177"/>
      <c r="AD209" s="1177"/>
      <c r="AE209" s="1177"/>
      <c r="AF209" s="1177"/>
      <c r="AG209" s="1177"/>
      <c r="AH209" s="1177">
        <v>8</v>
      </c>
      <c r="AI209" s="1177">
        <v>6</v>
      </c>
      <c r="AJ209" s="1177"/>
      <c r="AK209" s="1177"/>
      <c r="AL209" s="1177">
        <v>8</v>
      </c>
      <c r="AM209" s="1177"/>
      <c r="AN209" s="1177">
        <v>6</v>
      </c>
    </row>
    <row r="210" spans="1:40" ht="32.25" thickBot="1" x14ac:dyDescent="0.25">
      <c r="A210" s="605" t="s">
        <v>424</v>
      </c>
      <c r="B210" s="606" t="s">
        <v>218</v>
      </c>
      <c r="C210" s="607"/>
      <c r="D210" s="608"/>
      <c r="E210" s="609">
        <v>6</v>
      </c>
      <c r="F210" s="610"/>
      <c r="G210" s="1571">
        <v>1.5</v>
      </c>
      <c r="H210" s="612">
        <f>$G210*30</f>
        <v>45</v>
      </c>
      <c r="I210" s="613">
        <v>8</v>
      </c>
      <c r="J210" s="614"/>
      <c r="K210" s="615"/>
      <c r="L210" s="616" t="s">
        <v>113</v>
      </c>
      <c r="M210" s="617">
        <f>$H210-$I210</f>
        <v>37</v>
      </c>
      <c r="N210" s="618" t="str">
        <f t="shared" si="13"/>
        <v/>
      </c>
      <c r="O210" s="4238"/>
      <c r="P210" s="4239"/>
      <c r="Q210" s="618" t="str">
        <f t="shared" si="13"/>
        <v/>
      </c>
      <c r="R210" s="4240"/>
      <c r="S210" s="4241"/>
      <c r="T210" s="619" t="str">
        <f>IF($G210=R$5,$K210,"")</f>
        <v/>
      </c>
      <c r="U210" s="620" t="s">
        <v>113</v>
      </c>
      <c r="V210" s="621"/>
      <c r="Z210" s="1187"/>
      <c r="AA210" s="1187"/>
      <c r="AB210" s="1177"/>
      <c r="AC210" s="1177"/>
      <c r="AD210" s="1177"/>
      <c r="AE210" s="1177"/>
      <c r="AF210" s="1177"/>
      <c r="AG210" s="1177"/>
      <c r="AH210" s="1177"/>
      <c r="AI210" s="1177"/>
      <c r="AJ210" s="1177">
        <v>4</v>
      </c>
      <c r="AK210" s="1177">
        <v>4</v>
      </c>
      <c r="AL210" s="1177"/>
      <c r="AM210" s="1177">
        <v>8</v>
      </c>
      <c r="AN210" s="1177"/>
    </row>
    <row r="211" spans="1:40" ht="16.5" thickBot="1" x14ac:dyDescent="0.25">
      <c r="A211" s="4228" t="s">
        <v>447</v>
      </c>
      <c r="B211" s="4229"/>
      <c r="C211" s="4229"/>
      <c r="D211" s="4229"/>
      <c r="E211" s="4229"/>
      <c r="F211" s="4229"/>
      <c r="G211" s="4229"/>
      <c r="H211" s="4229"/>
      <c r="I211" s="4229"/>
      <c r="J211" s="4229"/>
      <c r="K211" s="4229"/>
      <c r="L211" s="4229"/>
      <c r="M211" s="4229"/>
      <c r="N211" s="4229"/>
      <c r="O211" s="4229"/>
      <c r="P211" s="4229"/>
      <c r="Q211" s="4229"/>
      <c r="R211" s="4229"/>
      <c r="S211" s="4229"/>
      <c r="T211" s="4229"/>
      <c r="U211" s="4229"/>
      <c r="V211" s="4230"/>
      <c r="Z211" s="1187"/>
      <c r="AA211" s="1187"/>
      <c r="AB211" s="1177"/>
      <c r="AC211" s="1177"/>
      <c r="AD211" s="1177"/>
      <c r="AE211" s="1177"/>
      <c r="AF211" s="1177">
        <v>4</v>
      </c>
      <c r="AG211" s="1177">
        <v>0</v>
      </c>
      <c r="AH211" s="1177"/>
      <c r="AI211" s="1177"/>
      <c r="AJ211" s="1177"/>
      <c r="AK211" s="1177"/>
      <c r="AL211" s="1177">
        <v>4</v>
      </c>
      <c r="AM211" s="1177">
        <v>0</v>
      </c>
      <c r="AN211" s="1177"/>
    </row>
    <row r="212" spans="1:40" ht="31.5" x14ac:dyDescent="0.2">
      <c r="A212" s="514" t="s">
        <v>196</v>
      </c>
      <c r="B212" s="622" t="s">
        <v>425</v>
      </c>
      <c r="C212" s="623"/>
      <c r="D212" s="624"/>
      <c r="E212" s="625"/>
      <c r="F212" s="626"/>
      <c r="G212" s="627"/>
      <c r="H212" s="628"/>
      <c r="I212" s="629"/>
      <c r="J212" s="625"/>
      <c r="K212" s="625"/>
      <c r="L212" s="630"/>
      <c r="M212" s="631"/>
      <c r="N212" s="632"/>
      <c r="O212" s="4231"/>
      <c r="P212" s="4232"/>
      <c r="Q212" s="632"/>
      <c r="R212" s="4233"/>
      <c r="S212" s="4234"/>
      <c r="T212" s="633"/>
      <c r="U212" s="527"/>
      <c r="V212" s="634"/>
      <c r="Z212" s="1187"/>
      <c r="AA212" s="1187"/>
      <c r="AB212" s="1177"/>
      <c r="AC212" s="1177"/>
      <c r="AD212" s="1177"/>
      <c r="AE212" s="1177"/>
      <c r="AF212" s="1177"/>
      <c r="AG212" s="1177"/>
      <c r="AH212" s="1177">
        <v>4</v>
      </c>
      <c r="AI212" s="1177">
        <v>0</v>
      </c>
      <c r="AJ212" s="1177"/>
      <c r="AK212" s="1177"/>
      <c r="AL212" s="1177">
        <v>4</v>
      </c>
      <c r="AM212" s="1177"/>
      <c r="AN212" s="1177"/>
    </row>
    <row r="213" spans="1:40" ht="31.5" x14ac:dyDescent="0.2">
      <c r="A213" s="529" t="s">
        <v>426</v>
      </c>
      <c r="B213" s="635" t="s">
        <v>427</v>
      </c>
      <c r="C213" s="636"/>
      <c r="D213" s="637"/>
      <c r="E213" s="533"/>
      <c r="F213" s="534"/>
      <c r="G213" s="1572">
        <f>SUM(G214:G215)</f>
        <v>4</v>
      </c>
      <c r="H213" s="639">
        <f>SUM(H214:H215)</f>
        <v>120</v>
      </c>
      <c r="I213" s="640"/>
      <c r="J213" s="533"/>
      <c r="K213" s="533"/>
      <c r="L213" s="532"/>
      <c r="M213" s="641"/>
      <c r="N213" s="576"/>
      <c r="O213" s="4222"/>
      <c r="P213" s="4223"/>
      <c r="Q213" s="576"/>
      <c r="R213" s="4224"/>
      <c r="S213" s="4225"/>
      <c r="T213" s="642"/>
      <c r="U213" s="556"/>
      <c r="V213" s="578"/>
      <c r="Z213" s="1187"/>
      <c r="AA213" s="1187"/>
      <c r="AB213" s="1177"/>
      <c r="AC213" s="1177"/>
      <c r="AD213" s="1177"/>
      <c r="AE213" s="1177"/>
      <c r="AF213" s="1177"/>
      <c r="AG213" s="1177"/>
      <c r="AH213" s="1177"/>
      <c r="AI213" s="1177"/>
      <c r="AJ213" s="1177">
        <v>4</v>
      </c>
      <c r="AK213" s="1177">
        <v>0</v>
      </c>
      <c r="AL213" s="1177">
        <v>4</v>
      </c>
      <c r="AM213" s="1177"/>
      <c r="AN213" s="1177"/>
    </row>
    <row r="214" spans="1:40" x14ac:dyDescent="0.2">
      <c r="A214" s="529" t="s">
        <v>428</v>
      </c>
      <c r="B214" s="595" t="s">
        <v>55</v>
      </c>
      <c r="C214" s="636"/>
      <c r="D214" s="637"/>
      <c r="E214" s="533"/>
      <c r="F214" s="534"/>
      <c r="G214" s="1573">
        <v>1.5</v>
      </c>
      <c r="H214" s="644">
        <f>G214*30</f>
        <v>45</v>
      </c>
      <c r="I214" s="640"/>
      <c r="J214" s="533"/>
      <c r="K214" s="533"/>
      <c r="L214" s="532"/>
      <c r="M214" s="641"/>
      <c r="N214" s="576"/>
      <c r="O214" s="4222"/>
      <c r="P214" s="4223"/>
      <c r="Q214" s="576"/>
      <c r="R214" s="4224"/>
      <c r="S214" s="4225"/>
      <c r="T214" s="642"/>
      <c r="U214" s="556"/>
      <c r="V214" s="578"/>
      <c r="Z214" s="1187"/>
      <c r="AA214" s="1187"/>
      <c r="AB214" s="1177"/>
      <c r="AC214" s="1177"/>
      <c r="AD214" s="1177"/>
      <c r="AE214" s="1177"/>
      <c r="AF214" s="1177"/>
      <c r="AG214" s="1177"/>
      <c r="AH214" s="1177"/>
      <c r="AI214" s="1177"/>
      <c r="AJ214" s="1177"/>
      <c r="AK214" s="1177"/>
      <c r="AL214" s="1177"/>
      <c r="AM214" s="1177"/>
      <c r="AN214" s="1177"/>
    </row>
    <row r="215" spans="1:40" x14ac:dyDescent="0.2">
      <c r="A215" s="529" t="s">
        <v>429</v>
      </c>
      <c r="B215" s="203" t="s">
        <v>56</v>
      </c>
      <c r="C215" s="636"/>
      <c r="D215" s="553">
        <v>4</v>
      </c>
      <c r="E215" s="533"/>
      <c r="F215" s="534"/>
      <c r="G215" s="1572">
        <v>2.5</v>
      </c>
      <c r="H215" s="645">
        <f>G215*30</f>
        <v>75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71</v>
      </c>
      <c r="N215" s="576"/>
      <c r="O215" s="4222"/>
      <c r="P215" s="4223"/>
      <c r="Q215" s="576"/>
      <c r="R215" s="4226" t="s">
        <v>114</v>
      </c>
      <c r="S215" s="4237"/>
      <c r="T215" s="647"/>
      <c r="U215" s="556"/>
      <c r="V215" s="578"/>
      <c r="Z215" s="1187">
        <f>SUM(Z175:Z214)</f>
        <v>0</v>
      </c>
      <c r="AA215" s="1187">
        <f t="shared" ref="AA215:AN215" si="14">SUM(AA175:AA214)</f>
        <v>0</v>
      </c>
      <c r="AB215" s="1187">
        <f t="shared" si="14"/>
        <v>0</v>
      </c>
      <c r="AC215" s="1187">
        <f t="shared" si="14"/>
        <v>0</v>
      </c>
      <c r="AD215" s="1187">
        <f>SUM(AD175:AD214)</f>
        <v>4</v>
      </c>
      <c r="AE215" s="1187">
        <f t="shared" si="14"/>
        <v>2</v>
      </c>
      <c r="AF215" s="1187">
        <f t="shared" si="14"/>
        <v>28</v>
      </c>
      <c r="AG215" s="1187">
        <f t="shared" si="14"/>
        <v>6</v>
      </c>
      <c r="AH215" s="1187">
        <f t="shared" si="14"/>
        <v>20</v>
      </c>
      <c r="AI215" s="1187">
        <f t="shared" si="14"/>
        <v>8</v>
      </c>
      <c r="AJ215" s="1187">
        <f t="shared" si="14"/>
        <v>36</v>
      </c>
      <c r="AK215" s="1187">
        <f t="shared" si="14"/>
        <v>12</v>
      </c>
      <c r="AL215" s="1187">
        <f t="shared" si="14"/>
        <v>80</v>
      </c>
      <c r="AM215" s="1187">
        <f t="shared" si="14"/>
        <v>24</v>
      </c>
      <c r="AN215" s="1187">
        <f t="shared" si="14"/>
        <v>12</v>
      </c>
    </row>
    <row r="216" spans="1:40" ht="31.5" x14ac:dyDescent="0.2">
      <c r="A216" s="529" t="s">
        <v>214</v>
      </c>
      <c r="B216" s="648" t="s">
        <v>430</v>
      </c>
      <c r="C216" s="636"/>
      <c r="D216" s="637"/>
      <c r="E216" s="533"/>
      <c r="F216" s="534"/>
      <c r="G216" s="1572">
        <f>SUM(G217:G218)</f>
        <v>5.5</v>
      </c>
      <c r="H216" s="639">
        <f>SUM(H217:H218)</f>
        <v>165</v>
      </c>
      <c r="I216" s="640"/>
      <c r="J216" s="533"/>
      <c r="K216" s="533"/>
      <c r="L216" s="532"/>
      <c r="M216" s="641"/>
      <c r="N216" s="576"/>
      <c r="O216" s="4222"/>
      <c r="P216" s="4223"/>
      <c r="Q216" s="576"/>
      <c r="R216" s="4224"/>
      <c r="S216" s="4225"/>
      <c r="T216" s="642"/>
      <c r="U216" s="556"/>
      <c r="V216" s="578"/>
      <c r="Z216" s="1187"/>
      <c r="AA216" s="1187"/>
      <c r="AB216" s="1177"/>
      <c r="AC216" s="1177"/>
      <c r="AD216" s="1177"/>
      <c r="AE216" s="1177"/>
      <c r="AF216" s="1177"/>
      <c r="AG216" s="1177"/>
      <c r="AH216" s="1177"/>
      <c r="AI216" s="1177"/>
      <c r="AJ216" s="1177"/>
      <c r="AK216" s="1177"/>
      <c r="AL216" s="1177"/>
      <c r="AM216" s="1177"/>
      <c r="AN216" s="1177"/>
    </row>
    <row r="217" spans="1:40" x14ac:dyDescent="0.2">
      <c r="A217" s="529" t="s">
        <v>216</v>
      </c>
      <c r="B217" s="635" t="s">
        <v>431</v>
      </c>
      <c r="C217" s="636"/>
      <c r="D217" s="553">
        <v>5</v>
      </c>
      <c r="E217" s="649"/>
      <c r="F217" s="650"/>
      <c r="G217" s="1572">
        <v>2.5</v>
      </c>
      <c r="H217" s="645">
        <f>G217*30</f>
        <v>75</v>
      </c>
      <c r="I217" s="568">
        <v>4</v>
      </c>
      <c r="J217" s="546" t="s">
        <v>114</v>
      </c>
      <c r="K217" s="570"/>
      <c r="L217" s="570">
        <v>0</v>
      </c>
      <c r="M217" s="641">
        <f>H217-I217</f>
        <v>71</v>
      </c>
      <c r="N217" s="576"/>
      <c r="O217" s="4222"/>
      <c r="P217" s="4223"/>
      <c r="Q217" s="576"/>
      <c r="R217" s="4224"/>
      <c r="S217" s="4225"/>
      <c r="T217" s="646" t="s">
        <v>114</v>
      </c>
      <c r="U217" s="556"/>
      <c r="V217" s="578"/>
      <c r="Z217" s="1187"/>
      <c r="AA217" s="1187"/>
      <c r="AB217" s="1177"/>
      <c r="AC217" s="1177"/>
      <c r="AD217" s="1177"/>
      <c r="AE217" s="1177"/>
      <c r="AF217" s="1177"/>
      <c r="AG217" s="1177"/>
      <c r="AH217" s="1177"/>
      <c r="AI217" s="1177"/>
      <c r="AJ217" s="1177"/>
      <c r="AK217" s="1177"/>
      <c r="AL217" s="1177"/>
      <c r="AM217" s="1177"/>
      <c r="AN217" s="1177"/>
    </row>
    <row r="218" spans="1:40" ht="32.25" thickBot="1" x14ac:dyDescent="0.25">
      <c r="A218" s="651" t="s">
        <v>217</v>
      </c>
      <c r="B218" s="652" t="s">
        <v>430</v>
      </c>
      <c r="C218" s="653"/>
      <c r="D218" s="654">
        <v>6</v>
      </c>
      <c r="E218" s="655"/>
      <c r="F218" s="656"/>
      <c r="G218" s="1574">
        <v>3</v>
      </c>
      <c r="H218" s="658">
        <f>G218*30</f>
        <v>90</v>
      </c>
      <c r="I218" s="568">
        <v>4</v>
      </c>
      <c r="J218" s="546" t="s">
        <v>114</v>
      </c>
      <c r="K218" s="570"/>
      <c r="L218" s="570">
        <v>0</v>
      </c>
      <c r="M218" s="659">
        <f>H218-I218</f>
        <v>86</v>
      </c>
      <c r="N218" s="619"/>
      <c r="O218" s="4222"/>
      <c r="P218" s="4223"/>
      <c r="Q218" s="619"/>
      <c r="R218" s="4224"/>
      <c r="S218" s="4225"/>
      <c r="T218" s="660"/>
      <c r="U218" s="646" t="s">
        <v>114</v>
      </c>
      <c r="V218" s="621"/>
      <c r="Z218" s="1187"/>
      <c r="AA218" s="1187"/>
      <c r="AB218" s="1177"/>
      <c r="AC218" s="1177"/>
      <c r="AD218" s="1177"/>
      <c r="AE218" s="1177"/>
      <c r="AF218" s="1177"/>
      <c r="AG218" s="1177"/>
      <c r="AH218" s="1177"/>
      <c r="AI218" s="1177"/>
      <c r="AJ218" s="1177"/>
      <c r="AK218" s="1177"/>
      <c r="AL218" s="1177"/>
      <c r="AM218" s="1177"/>
      <c r="AN218" s="1177"/>
    </row>
    <row r="219" spans="1:40" ht="16.5" thickBot="1" x14ac:dyDescent="0.25">
      <c r="A219" s="4228" t="s">
        <v>448</v>
      </c>
      <c r="B219" s="4229"/>
      <c r="C219" s="4229"/>
      <c r="D219" s="4229"/>
      <c r="E219" s="4229"/>
      <c r="F219" s="4229"/>
      <c r="G219" s="4229"/>
      <c r="H219" s="4229"/>
      <c r="I219" s="4229"/>
      <c r="J219" s="4229"/>
      <c r="K219" s="4229"/>
      <c r="L219" s="4229"/>
      <c r="M219" s="4229"/>
      <c r="N219" s="4229"/>
      <c r="O219" s="4229"/>
      <c r="P219" s="4229"/>
      <c r="Q219" s="4229"/>
      <c r="R219" s="4229"/>
      <c r="S219" s="4229"/>
      <c r="T219" s="4229"/>
      <c r="U219" s="4229"/>
      <c r="V219" s="4230"/>
      <c r="Z219" s="1187"/>
      <c r="AA219" s="1187"/>
      <c r="AB219" s="1187"/>
      <c r="AC219" s="1187"/>
      <c r="AD219" s="1187"/>
      <c r="AE219" s="1187"/>
      <c r="AF219" s="1187"/>
      <c r="AG219" s="1187"/>
      <c r="AH219" s="1187"/>
      <c r="AI219" s="1187"/>
      <c r="AJ219" s="1187"/>
      <c r="AK219" s="1187"/>
      <c r="AL219" s="1187"/>
      <c r="AM219" s="1187"/>
      <c r="AN219" s="1187"/>
    </row>
    <row r="220" spans="1:40" ht="31.5" x14ac:dyDescent="0.2">
      <c r="A220" s="661" t="s">
        <v>432</v>
      </c>
      <c r="B220" s="662" t="s">
        <v>433</v>
      </c>
      <c r="C220" s="623"/>
      <c r="D220" s="624"/>
      <c r="E220" s="625"/>
      <c r="F220" s="626"/>
      <c r="G220" s="627">
        <f>G221+G224</f>
        <v>6.5</v>
      </c>
      <c r="H220" s="628">
        <f>H221+H224</f>
        <v>195</v>
      </c>
      <c r="I220" s="629"/>
      <c r="J220" s="625"/>
      <c r="K220" s="625"/>
      <c r="L220" s="630"/>
      <c r="M220" s="631"/>
      <c r="N220" s="632"/>
      <c r="O220" s="4231"/>
      <c r="P220" s="4232"/>
      <c r="Q220" s="632"/>
      <c r="R220" s="4233"/>
      <c r="S220" s="4234"/>
      <c r="T220" s="632"/>
      <c r="U220" s="527"/>
      <c r="V220" s="634"/>
      <c r="Z220" s="1187"/>
      <c r="AA220" s="1187"/>
      <c r="AB220" s="1187"/>
      <c r="AC220" s="1187"/>
      <c r="AD220" s="1187"/>
      <c r="AE220" s="1187"/>
      <c r="AF220" s="1187"/>
      <c r="AG220" s="1187"/>
      <c r="AH220" s="1187"/>
      <c r="AI220" s="1187"/>
      <c r="AJ220" s="1187"/>
      <c r="AK220" s="1187"/>
      <c r="AL220" s="1187"/>
      <c r="AM220" s="1187"/>
      <c r="AN220" s="1187"/>
    </row>
    <row r="221" spans="1:40" ht="31.5" x14ac:dyDescent="0.2">
      <c r="A221" s="529" t="s">
        <v>434</v>
      </c>
      <c r="B221" s="663" t="s">
        <v>435</v>
      </c>
      <c r="C221" s="636"/>
      <c r="D221" s="553"/>
      <c r="E221" s="649"/>
      <c r="F221" s="650"/>
      <c r="G221" s="638">
        <f>G222+G223</f>
        <v>5</v>
      </c>
      <c r="H221" s="639">
        <f>H222+H223</f>
        <v>150</v>
      </c>
      <c r="I221" s="640"/>
      <c r="J221" s="574"/>
      <c r="K221" s="574"/>
      <c r="L221" s="574"/>
      <c r="M221" s="641"/>
      <c r="N221" s="576"/>
      <c r="O221" s="4222"/>
      <c r="P221" s="4223"/>
      <c r="Q221" s="576"/>
      <c r="R221" s="4224"/>
      <c r="S221" s="4225"/>
      <c r="T221" s="576"/>
      <c r="U221" s="556"/>
      <c r="V221" s="578"/>
      <c r="Z221" s="1187"/>
      <c r="AA221" s="1187"/>
      <c r="AB221" s="1187"/>
      <c r="AC221" s="1187"/>
      <c r="AD221" s="1187"/>
      <c r="AE221" s="1187"/>
      <c r="AF221" s="1187"/>
      <c r="AG221" s="1187"/>
      <c r="AH221" s="1187"/>
      <c r="AI221" s="1187"/>
      <c r="AJ221" s="1187"/>
      <c r="AK221" s="1187"/>
      <c r="AL221" s="1187"/>
      <c r="AM221" s="1187"/>
      <c r="AN221" s="1187"/>
    </row>
    <row r="222" spans="1:40" x14ac:dyDescent="0.2">
      <c r="A222" s="529"/>
      <c r="B222" s="595" t="s">
        <v>55</v>
      </c>
      <c r="C222" s="636"/>
      <c r="D222" s="553"/>
      <c r="E222" s="649"/>
      <c r="F222" s="650"/>
      <c r="G222" s="643">
        <v>3</v>
      </c>
      <c r="H222" s="639">
        <f>G222*30</f>
        <v>90</v>
      </c>
      <c r="I222" s="640"/>
      <c r="J222" s="574"/>
      <c r="K222" s="574"/>
      <c r="L222" s="574"/>
      <c r="M222" s="641"/>
      <c r="N222" s="576"/>
      <c r="O222" s="4222"/>
      <c r="P222" s="4223"/>
      <c r="Q222" s="576"/>
      <c r="R222" s="4224"/>
      <c r="S222" s="4225"/>
      <c r="T222" s="576"/>
      <c r="U222" s="556"/>
      <c r="V222" s="578"/>
      <c r="Z222" s="1187"/>
      <c r="AA222" s="1187"/>
      <c r="AB222" s="1187"/>
      <c r="AC222" s="1187"/>
      <c r="AD222" s="1187"/>
      <c r="AE222" s="1187"/>
      <c r="AF222" s="1187"/>
      <c r="AG222" s="1187"/>
      <c r="AH222" s="1187"/>
      <c r="AI222" s="1187"/>
      <c r="AJ222" s="1187"/>
      <c r="AK222" s="1187"/>
      <c r="AL222" s="1187"/>
      <c r="AM222" s="1187"/>
      <c r="AN222" s="1187"/>
    </row>
    <row r="223" spans="1:40" x14ac:dyDescent="0.2">
      <c r="A223" s="529" t="s">
        <v>436</v>
      </c>
      <c r="B223" s="203" t="s">
        <v>56</v>
      </c>
      <c r="C223" s="636"/>
      <c r="D223" s="553">
        <v>5</v>
      </c>
      <c r="E223" s="649"/>
      <c r="F223" s="650"/>
      <c r="G223" s="638">
        <v>2</v>
      </c>
      <c r="H223" s="645">
        <f>G223*30</f>
        <v>60</v>
      </c>
      <c r="I223" s="568">
        <v>4</v>
      </c>
      <c r="J223" s="546" t="s">
        <v>114</v>
      </c>
      <c r="K223" s="570"/>
      <c r="L223" s="570">
        <v>0</v>
      </c>
      <c r="M223" s="641">
        <f>H223-I223</f>
        <v>56</v>
      </c>
      <c r="N223" s="576"/>
      <c r="O223" s="4222"/>
      <c r="P223" s="4223"/>
      <c r="Q223" s="576"/>
      <c r="R223" s="4224"/>
      <c r="S223" s="4225"/>
      <c r="T223" s="646" t="s">
        <v>114</v>
      </c>
      <c r="U223" s="556"/>
      <c r="V223" s="578"/>
      <c r="Z223" s="1187"/>
      <c r="AA223" s="1187"/>
      <c r="AB223" s="1187"/>
      <c r="AC223" s="1187"/>
      <c r="AD223" s="1187"/>
      <c r="AE223" s="1187"/>
      <c r="AF223" s="1187"/>
      <c r="AG223" s="1187"/>
      <c r="AH223" s="1187"/>
      <c r="AI223" s="1187"/>
      <c r="AJ223" s="1187"/>
      <c r="AK223" s="1187"/>
      <c r="AL223" s="1187"/>
      <c r="AM223" s="1187"/>
      <c r="AN223" s="1187"/>
    </row>
    <row r="224" spans="1:40" ht="31.5" x14ac:dyDescent="0.2">
      <c r="A224" s="529" t="s">
        <v>437</v>
      </c>
      <c r="B224" s="664" t="s">
        <v>438</v>
      </c>
      <c r="C224" s="636"/>
      <c r="D224" s="532">
        <v>6</v>
      </c>
      <c r="E224" s="533"/>
      <c r="F224" s="534"/>
      <c r="G224" s="638">
        <v>1.5</v>
      </c>
      <c r="H224" s="645">
        <f>G224*30</f>
        <v>45</v>
      </c>
      <c r="I224" s="568">
        <v>4</v>
      </c>
      <c r="J224" s="546" t="s">
        <v>114</v>
      </c>
      <c r="K224" s="570"/>
      <c r="L224" s="570">
        <v>0</v>
      </c>
      <c r="M224" s="641">
        <f>H224-I224</f>
        <v>41</v>
      </c>
      <c r="N224" s="576"/>
      <c r="O224" s="4222"/>
      <c r="P224" s="4223"/>
      <c r="Q224" s="576"/>
      <c r="R224" s="4224"/>
      <c r="S224" s="4225"/>
      <c r="T224" s="576"/>
      <c r="U224" s="646" t="s">
        <v>114</v>
      </c>
      <c r="V224" s="578"/>
      <c r="Z224" s="1187"/>
      <c r="AA224" s="1187"/>
      <c r="AB224" s="1187"/>
      <c r="AC224" s="1187"/>
      <c r="AD224" s="1187"/>
      <c r="AE224" s="1187"/>
      <c r="AF224" s="1187"/>
      <c r="AG224" s="1187"/>
      <c r="AH224" s="1187"/>
      <c r="AI224" s="1187"/>
      <c r="AJ224" s="1187"/>
      <c r="AK224" s="1187"/>
      <c r="AL224" s="1187"/>
      <c r="AM224" s="1187"/>
      <c r="AN224" s="1187"/>
    </row>
    <row r="225" spans="1:40" ht="31.5" x14ac:dyDescent="0.2">
      <c r="A225" s="529" t="s">
        <v>439</v>
      </c>
      <c r="B225" s="665" t="s">
        <v>440</v>
      </c>
      <c r="C225" s="636"/>
      <c r="D225" s="637"/>
      <c r="E225" s="533"/>
      <c r="F225" s="534"/>
      <c r="G225" s="638">
        <f>SUM(G226:G227)</f>
        <v>3</v>
      </c>
      <c r="H225" s="645">
        <f>SUM(H226:H227)</f>
        <v>90</v>
      </c>
      <c r="I225" s="640"/>
      <c r="J225" s="533"/>
      <c r="K225" s="533"/>
      <c r="L225" s="532"/>
      <c r="M225" s="641"/>
      <c r="N225" s="576"/>
      <c r="O225" s="4222"/>
      <c r="P225" s="4223"/>
      <c r="Q225" s="576"/>
      <c r="R225" s="4224"/>
      <c r="S225" s="4225"/>
      <c r="T225" s="576"/>
      <c r="U225" s="556"/>
      <c r="V225" s="578"/>
      <c r="Z225" s="1187"/>
      <c r="AA225" s="1187"/>
      <c r="AB225" s="1187"/>
      <c r="AC225" s="1187"/>
      <c r="AD225" s="1187"/>
      <c r="AE225" s="1187"/>
      <c r="AF225" s="1187"/>
      <c r="AG225" s="1187"/>
      <c r="AH225" s="1187"/>
      <c r="AI225" s="1187"/>
      <c r="AJ225" s="1187"/>
      <c r="AK225" s="1187"/>
      <c r="AL225" s="1187"/>
      <c r="AM225" s="1187"/>
      <c r="AN225" s="1187"/>
    </row>
    <row r="226" spans="1:40" x14ac:dyDescent="0.2">
      <c r="A226" s="529"/>
      <c r="B226" s="595" t="s">
        <v>55</v>
      </c>
      <c r="C226" s="636"/>
      <c r="D226" s="637"/>
      <c r="E226" s="533"/>
      <c r="F226" s="534"/>
      <c r="G226" s="643">
        <v>1</v>
      </c>
      <c r="H226" s="644">
        <f>G226*30</f>
        <v>30</v>
      </c>
      <c r="I226" s="640"/>
      <c r="J226" s="533"/>
      <c r="K226" s="533"/>
      <c r="L226" s="532"/>
      <c r="M226" s="641"/>
      <c r="N226" s="576"/>
      <c r="O226" s="4222"/>
      <c r="P226" s="4223"/>
      <c r="Q226" s="576"/>
      <c r="R226" s="4224"/>
      <c r="S226" s="4225"/>
      <c r="T226" s="576"/>
      <c r="U226" s="556"/>
      <c r="V226" s="578"/>
      <c r="Z226" s="1187"/>
      <c r="AA226" s="1187"/>
      <c r="AB226" s="1187"/>
      <c r="AC226" s="1187"/>
      <c r="AD226" s="1187"/>
      <c r="AE226" s="1187"/>
      <c r="AF226" s="1187"/>
      <c r="AG226" s="1187"/>
      <c r="AH226" s="1187"/>
      <c r="AI226" s="1187"/>
      <c r="AJ226" s="1187"/>
      <c r="AK226" s="1187"/>
      <c r="AL226" s="1187"/>
      <c r="AM226" s="1187"/>
      <c r="AN226" s="1187"/>
    </row>
    <row r="227" spans="1:40" ht="16.5" thickBot="1" x14ac:dyDescent="0.25">
      <c r="A227" s="651" t="s">
        <v>441</v>
      </c>
      <c r="B227" s="666" t="s">
        <v>56</v>
      </c>
      <c r="C227" s="653"/>
      <c r="D227" s="667">
        <v>4</v>
      </c>
      <c r="E227" s="655"/>
      <c r="F227" s="656"/>
      <c r="G227" s="657">
        <v>2</v>
      </c>
      <c r="H227" s="658">
        <f>G227*30</f>
        <v>60</v>
      </c>
      <c r="I227" s="568">
        <v>4</v>
      </c>
      <c r="J227" s="546" t="s">
        <v>114</v>
      </c>
      <c r="K227" s="570"/>
      <c r="L227" s="570">
        <v>0</v>
      </c>
      <c r="M227" s="659">
        <f>H227-I227</f>
        <v>56</v>
      </c>
      <c r="N227" s="619"/>
      <c r="O227" s="4222"/>
      <c r="P227" s="4223"/>
      <c r="Q227" s="619"/>
      <c r="R227" s="4235" t="s">
        <v>114</v>
      </c>
      <c r="S227" s="4236"/>
      <c r="T227" s="668"/>
      <c r="U227" s="620"/>
      <c r="V227" s="621"/>
      <c r="Z227" s="1187"/>
      <c r="AA227" s="1187"/>
      <c r="AB227" s="1187"/>
      <c r="AC227" s="1187"/>
      <c r="AD227" s="1187"/>
      <c r="AE227" s="1187"/>
      <c r="AF227" s="1187"/>
      <c r="AG227" s="1187"/>
      <c r="AH227" s="1187"/>
      <c r="AI227" s="1187"/>
      <c r="AJ227" s="1187"/>
      <c r="AK227" s="1187"/>
      <c r="AL227" s="1187"/>
      <c r="AM227" s="1187"/>
      <c r="AN227" s="1187"/>
    </row>
    <row r="228" spans="1:40" ht="16.5" thickBot="1" x14ac:dyDescent="0.25">
      <c r="A228" s="4228" t="s">
        <v>449</v>
      </c>
      <c r="B228" s="4229"/>
      <c r="C228" s="4229"/>
      <c r="D228" s="4229"/>
      <c r="E228" s="4229"/>
      <c r="F228" s="4229"/>
      <c r="G228" s="4229"/>
      <c r="H228" s="4229"/>
      <c r="I228" s="4229"/>
      <c r="J228" s="4229"/>
      <c r="K228" s="4229"/>
      <c r="L228" s="4229"/>
      <c r="M228" s="4229"/>
      <c r="N228" s="4229"/>
      <c r="O228" s="4229"/>
      <c r="P228" s="4229"/>
      <c r="Q228" s="4229"/>
      <c r="R228" s="4229"/>
      <c r="S228" s="4229"/>
      <c r="T228" s="4229"/>
      <c r="U228" s="4229"/>
      <c r="V228" s="4230"/>
      <c r="Z228" s="1187"/>
      <c r="AA228" s="1187"/>
      <c r="AB228" s="1187"/>
      <c r="AC228" s="1187"/>
      <c r="AD228" s="1187"/>
      <c r="AE228" s="1187"/>
      <c r="AF228" s="1187"/>
      <c r="AG228" s="1187"/>
      <c r="AH228" s="1187"/>
      <c r="AI228" s="1187"/>
      <c r="AJ228" s="1187"/>
      <c r="AK228" s="1187"/>
      <c r="AL228" s="1187"/>
      <c r="AM228" s="1187"/>
      <c r="AN228" s="1187"/>
    </row>
    <row r="229" spans="1:40" ht="31.5" x14ac:dyDescent="0.2">
      <c r="A229" s="669" t="s">
        <v>442</v>
      </c>
      <c r="B229" s="670" t="s">
        <v>443</v>
      </c>
      <c r="C229" s="516"/>
      <c r="D229" s="517">
        <v>6</v>
      </c>
      <c r="E229" s="518"/>
      <c r="F229" s="519"/>
      <c r="G229" s="671">
        <v>1.5</v>
      </c>
      <c r="H229" s="672">
        <f>G229*30</f>
        <v>45</v>
      </c>
      <c r="I229" s="568">
        <v>4</v>
      </c>
      <c r="J229" s="546" t="s">
        <v>114</v>
      </c>
      <c r="K229" s="570"/>
      <c r="L229" s="570">
        <v>0</v>
      </c>
      <c r="M229" s="673">
        <f>H229-I229</f>
        <v>41</v>
      </c>
      <c r="N229" s="632"/>
      <c r="O229" s="4231"/>
      <c r="P229" s="4232"/>
      <c r="Q229" s="632"/>
      <c r="R229" s="4233"/>
      <c r="S229" s="4234"/>
      <c r="T229" s="633"/>
      <c r="U229" s="596" t="s">
        <v>114</v>
      </c>
      <c r="V229" s="634"/>
      <c r="Z229" s="1187"/>
      <c r="AA229" s="1187"/>
      <c r="AB229" s="1187"/>
      <c r="AC229" s="1187"/>
      <c r="AD229" s="1187"/>
      <c r="AE229" s="1187"/>
      <c r="AF229" s="1187"/>
      <c r="AG229" s="1187"/>
      <c r="AH229" s="1187"/>
      <c r="AI229" s="1187"/>
      <c r="AJ229" s="1187"/>
      <c r="AK229" s="1187"/>
      <c r="AL229" s="1187"/>
      <c r="AM229" s="1187"/>
      <c r="AN229" s="1187"/>
    </row>
    <row r="230" spans="1:40" ht="31.5" x14ac:dyDescent="0.2">
      <c r="A230" s="529" t="s">
        <v>439</v>
      </c>
      <c r="B230" s="665" t="s">
        <v>440</v>
      </c>
      <c r="C230" s="636"/>
      <c r="D230" s="637"/>
      <c r="E230" s="533"/>
      <c r="F230" s="534"/>
      <c r="G230" s="535">
        <f>SUM(G231:G232)</f>
        <v>3</v>
      </c>
      <c r="H230" s="645">
        <f>SUM(H231:H232)</f>
        <v>90</v>
      </c>
      <c r="I230" s="640"/>
      <c r="J230" s="533"/>
      <c r="K230" s="533"/>
      <c r="L230" s="532"/>
      <c r="M230" s="641"/>
      <c r="N230" s="576"/>
      <c r="O230" s="4222"/>
      <c r="P230" s="4223"/>
      <c r="Q230" s="576"/>
      <c r="R230" s="4224"/>
      <c r="S230" s="4225"/>
      <c r="T230" s="642"/>
      <c r="U230" s="556"/>
      <c r="V230" s="578"/>
    </row>
    <row r="231" spans="1:40" x14ac:dyDescent="0.2">
      <c r="A231" s="529"/>
      <c r="B231" s="595" t="s">
        <v>55</v>
      </c>
      <c r="C231" s="636"/>
      <c r="D231" s="637"/>
      <c r="E231" s="533"/>
      <c r="F231" s="534"/>
      <c r="G231" s="542">
        <v>1</v>
      </c>
      <c r="H231" s="644">
        <f>G231*30</f>
        <v>30</v>
      </c>
      <c r="I231" s="640"/>
      <c r="J231" s="533"/>
      <c r="K231" s="533"/>
      <c r="L231" s="532"/>
      <c r="M231" s="641"/>
      <c r="N231" s="576"/>
      <c r="O231" s="4222"/>
      <c r="P231" s="4223"/>
      <c r="Q231" s="576"/>
      <c r="R231" s="4224"/>
      <c r="S231" s="4225"/>
      <c r="T231" s="642"/>
      <c r="U231" s="556"/>
      <c r="V231" s="578"/>
    </row>
    <row r="232" spans="1:40" x14ac:dyDescent="0.2">
      <c r="A232" s="529" t="s">
        <v>441</v>
      </c>
      <c r="B232" s="203" t="s">
        <v>56</v>
      </c>
      <c r="C232" s="636"/>
      <c r="D232" s="553">
        <v>4</v>
      </c>
      <c r="E232" s="533"/>
      <c r="F232" s="534"/>
      <c r="G232" s="535">
        <v>2</v>
      </c>
      <c r="H232" s="567">
        <f>G232*30</f>
        <v>60</v>
      </c>
      <c r="I232" s="568">
        <v>4</v>
      </c>
      <c r="J232" s="546" t="s">
        <v>114</v>
      </c>
      <c r="K232" s="570"/>
      <c r="L232" s="570">
        <v>0</v>
      </c>
      <c r="M232" s="641">
        <f>H232-I232</f>
        <v>56</v>
      </c>
      <c r="N232" s="576"/>
      <c r="O232" s="4222"/>
      <c r="P232" s="4223"/>
      <c r="Q232" s="576"/>
      <c r="R232" s="4226" t="s">
        <v>114</v>
      </c>
      <c r="S232" s="4227"/>
      <c r="T232" s="647"/>
      <c r="U232" s="556"/>
      <c r="V232" s="578"/>
    </row>
    <row r="233" spans="1:40" ht="31.5" x14ac:dyDescent="0.2">
      <c r="A233" s="529" t="s">
        <v>444</v>
      </c>
      <c r="B233" s="674" t="s">
        <v>445</v>
      </c>
      <c r="C233" s="636"/>
      <c r="D233" s="637"/>
      <c r="E233" s="533"/>
      <c r="F233" s="534"/>
      <c r="G233" s="535">
        <f>SUM(G234:G235)</f>
        <v>5</v>
      </c>
      <c r="H233" s="562">
        <f>SUM(H234:H235)</f>
        <v>150</v>
      </c>
      <c r="I233" s="640"/>
      <c r="J233" s="533"/>
      <c r="K233" s="533"/>
      <c r="L233" s="532"/>
      <c r="M233" s="641"/>
      <c r="N233" s="576"/>
      <c r="O233" s="4222"/>
      <c r="P233" s="4223"/>
      <c r="Q233" s="576"/>
      <c r="R233" s="4224"/>
      <c r="S233" s="4225"/>
      <c r="T233" s="642"/>
      <c r="U233" s="556"/>
      <c r="V233" s="578"/>
    </row>
    <row r="234" spans="1:40" x14ac:dyDescent="0.2">
      <c r="A234" s="529"/>
      <c r="B234" s="595" t="s">
        <v>55</v>
      </c>
      <c r="C234" s="636"/>
      <c r="D234" s="553"/>
      <c r="E234" s="649"/>
      <c r="F234" s="650"/>
      <c r="G234" s="542">
        <v>3</v>
      </c>
      <c r="H234" s="590">
        <f>G234*30</f>
        <v>90</v>
      </c>
      <c r="I234" s="640"/>
      <c r="J234" s="574"/>
      <c r="K234" s="574"/>
      <c r="L234" s="574"/>
      <c r="M234" s="641"/>
      <c r="N234" s="576"/>
      <c r="O234" s="4222"/>
      <c r="P234" s="4223"/>
      <c r="Q234" s="576"/>
      <c r="R234" s="4224"/>
      <c r="S234" s="4225"/>
      <c r="T234" s="642"/>
      <c r="U234" s="556"/>
      <c r="V234" s="578"/>
    </row>
    <row r="235" spans="1:40" ht="16.5" thickBot="1" x14ac:dyDescent="0.25">
      <c r="A235" s="605" t="s">
        <v>446</v>
      </c>
      <c r="B235" s="203" t="s">
        <v>56</v>
      </c>
      <c r="C235" s="675"/>
      <c r="D235" s="676">
        <v>5</v>
      </c>
      <c r="E235" s="677"/>
      <c r="F235" s="678"/>
      <c r="G235" s="1018">
        <v>2</v>
      </c>
      <c r="H235" s="1019">
        <f>G235*30</f>
        <v>60</v>
      </c>
      <c r="I235" s="1020">
        <v>4</v>
      </c>
      <c r="J235" s="1021" t="s">
        <v>114</v>
      </c>
      <c r="K235" s="1022"/>
      <c r="L235" s="1022">
        <v>0</v>
      </c>
      <c r="M235" s="1023">
        <f>H235-I235</f>
        <v>56</v>
      </c>
      <c r="N235" s="1024"/>
      <c r="O235" s="4222"/>
      <c r="P235" s="4223"/>
      <c r="Q235" s="1024"/>
      <c r="R235" s="4224"/>
      <c r="S235" s="4225"/>
      <c r="T235" s="1025" t="s">
        <v>114</v>
      </c>
      <c r="U235" s="1026"/>
      <c r="V235" s="1027"/>
    </row>
    <row r="236" spans="1:40" ht="16.5" thickBot="1" x14ac:dyDescent="0.25">
      <c r="A236" s="4217" t="s">
        <v>219</v>
      </c>
      <c r="B236" s="4221"/>
      <c r="C236" s="482"/>
      <c r="D236" s="483"/>
      <c r="E236" s="484"/>
      <c r="F236" s="485"/>
      <c r="G236" s="939">
        <f>G175+G176+G183+G187+G190+G193+G194+G197+G198+G199+G207+G213+G216</f>
        <v>70</v>
      </c>
      <c r="H236" s="1028">
        <f>H175+H176+H183+H187+H190+H193+H194+H197+H198+H199+H207+H213+H216</f>
        <v>2100</v>
      </c>
      <c r="I236" s="934"/>
      <c r="J236" s="934"/>
      <c r="K236" s="934"/>
      <c r="L236" s="934"/>
      <c r="M236" s="935"/>
      <c r="N236" s="930"/>
      <c r="O236" s="4213"/>
      <c r="P236" s="4214"/>
      <c r="Q236" s="1029"/>
      <c r="R236" s="4215"/>
      <c r="S236" s="4216"/>
      <c r="T236" s="208"/>
      <c r="U236" s="845"/>
      <c r="V236" s="1030"/>
      <c r="W236" s="27">
        <f t="shared" ref="W236:W241" si="15">30*G236</f>
        <v>2100</v>
      </c>
    </row>
    <row r="237" spans="1:40" ht="16.5" thickBot="1" x14ac:dyDescent="0.25">
      <c r="A237" s="4211" t="s">
        <v>220</v>
      </c>
      <c r="B237" s="4212"/>
      <c r="C237" s="482"/>
      <c r="D237" s="483"/>
      <c r="E237" s="484"/>
      <c r="F237" s="485"/>
      <c r="G237" s="944">
        <f>SUMIF($B$175:$B$218,"на базі ВНЗ 1 рівня",G$175:G$218)+G197</f>
        <v>17</v>
      </c>
      <c r="H237" s="1031">
        <f>SUMIF($B$175:$B$218,"на базі ВНЗ 1 рівня",H$175:H$218)+H197</f>
        <v>510</v>
      </c>
      <c r="I237" s="934"/>
      <c r="J237" s="934"/>
      <c r="K237" s="934"/>
      <c r="L237" s="934"/>
      <c r="M237" s="935"/>
      <c r="N237" s="930"/>
      <c r="O237" s="4213"/>
      <c r="P237" s="4214"/>
      <c r="Q237" s="208"/>
      <c r="R237" s="4215"/>
      <c r="S237" s="4216"/>
      <c r="T237" s="208"/>
      <c r="U237" s="845"/>
      <c r="V237" s="1030"/>
      <c r="W237" s="27">
        <f t="shared" si="15"/>
        <v>510</v>
      </c>
    </row>
    <row r="238" spans="1:40" ht="16.5" thickBot="1" x14ac:dyDescent="0.25">
      <c r="A238" s="4217" t="s">
        <v>221</v>
      </c>
      <c r="B238" s="4218"/>
      <c r="C238" s="482"/>
      <c r="D238" s="483"/>
      <c r="E238" s="501"/>
      <c r="F238" s="502"/>
      <c r="G238" s="1032">
        <f>G175+G178+G181+G185+G189+G192+G193+G196+G198+G202+G205+G206+G209+G210+G215+G216</f>
        <v>53</v>
      </c>
      <c r="H238" s="1033">
        <f>H175+H178+H181+H185+H189+H192+H193+H196+H198+H202+H205+H206+H209+H210+H215+H216</f>
        <v>1590</v>
      </c>
      <c r="I238" s="1034">
        <f>I175+I178+I181+I185+I189+I192+I193+I196+I198+I202+I205+I206+I209+I210+I215+I217+I218</f>
        <v>116</v>
      </c>
      <c r="J238" s="1034">
        <v>80</v>
      </c>
      <c r="K238" s="1034">
        <v>12</v>
      </c>
      <c r="L238" s="1034">
        <v>24</v>
      </c>
      <c r="M238" s="1034">
        <f>M175+M178+M181+M185+M189+M192+M193+M196+M198+M202+M205+M206+M209+M210+M215+M217+M218</f>
        <v>1474</v>
      </c>
      <c r="N238" s="1036"/>
      <c r="O238" s="4213"/>
      <c r="P238" s="4214"/>
      <c r="Q238" s="1037" t="s">
        <v>122</v>
      </c>
      <c r="R238" s="4219" t="s">
        <v>515</v>
      </c>
      <c r="S238" s="4220"/>
      <c r="T238" s="1039" t="s">
        <v>470</v>
      </c>
      <c r="U238" s="769" t="s">
        <v>480</v>
      </c>
      <c r="V238" s="1040"/>
      <c r="W238" s="27">
        <f t="shared" si="15"/>
        <v>1590</v>
      </c>
    </row>
    <row r="239" spans="1:40" ht="16.5" thickBot="1" x14ac:dyDescent="0.25">
      <c r="A239" s="4217" t="s">
        <v>222</v>
      </c>
      <c r="B239" s="4221"/>
      <c r="C239" s="482"/>
      <c r="D239" s="483"/>
      <c r="E239" s="484"/>
      <c r="F239" s="679"/>
      <c r="G239" s="926">
        <f t="shared" ref="G239:H241" si="16">G93+G100+G236</f>
        <v>121</v>
      </c>
      <c r="H239" s="1041">
        <f t="shared" si="16"/>
        <v>3630</v>
      </c>
      <c r="I239" s="920"/>
      <c r="J239" s="920"/>
      <c r="K239" s="920"/>
      <c r="L239" s="920"/>
      <c r="M239" s="921"/>
      <c r="N239" s="1036"/>
      <c r="O239" s="4213"/>
      <c r="P239" s="4214"/>
      <c r="Q239" s="208"/>
      <c r="R239" s="4215"/>
      <c r="S239" s="4216"/>
      <c r="T239" s="208"/>
      <c r="U239" s="845"/>
      <c r="V239" s="1030"/>
      <c r="W239" s="27">
        <f t="shared" si="15"/>
        <v>3630</v>
      </c>
    </row>
    <row r="240" spans="1:40" ht="16.5" thickBot="1" x14ac:dyDescent="0.25">
      <c r="A240" s="4211" t="s">
        <v>223</v>
      </c>
      <c r="B240" s="4212"/>
      <c r="C240" s="482"/>
      <c r="D240" s="483"/>
      <c r="E240" s="484"/>
      <c r="F240" s="679"/>
      <c r="G240" s="1042">
        <f t="shared" si="16"/>
        <v>31</v>
      </c>
      <c r="H240" s="1043">
        <f t="shared" si="16"/>
        <v>930</v>
      </c>
      <c r="I240" s="920"/>
      <c r="J240" s="920"/>
      <c r="K240" s="920"/>
      <c r="L240" s="920"/>
      <c r="M240" s="921"/>
      <c r="N240" s="1036"/>
      <c r="O240" s="4213"/>
      <c r="P240" s="4214"/>
      <c r="Q240" s="208"/>
      <c r="R240" s="4215"/>
      <c r="S240" s="4216"/>
      <c r="T240" s="208"/>
      <c r="U240" s="845"/>
      <c r="V240" s="1030"/>
      <c r="W240" s="27">
        <f t="shared" si="15"/>
        <v>930</v>
      </c>
    </row>
    <row r="241" spans="1:39" ht="16.5" thickBot="1" x14ac:dyDescent="0.25">
      <c r="A241" s="4217" t="s">
        <v>224</v>
      </c>
      <c r="B241" s="4218"/>
      <c r="C241" s="482"/>
      <c r="D241" s="483"/>
      <c r="E241" s="501"/>
      <c r="F241" s="502"/>
      <c r="G241" s="947">
        <f t="shared" si="16"/>
        <v>90</v>
      </c>
      <c r="H241" s="1033">
        <f t="shared" si="16"/>
        <v>2700</v>
      </c>
      <c r="I241" s="1034">
        <f>I95+I102+I238</f>
        <v>194</v>
      </c>
      <c r="J241" s="1034">
        <f>J95+J102+J238</f>
        <v>136</v>
      </c>
      <c r="K241" s="1034">
        <f>K95+K102+K238</f>
        <v>12</v>
      </c>
      <c r="L241" s="1034">
        <f>L95+L102+L238</f>
        <v>46</v>
      </c>
      <c r="M241" s="1035">
        <f>M95+M102+M238</f>
        <v>2506</v>
      </c>
      <c r="N241" s="1044"/>
      <c r="O241" s="3517" t="s">
        <v>468</v>
      </c>
      <c r="P241" s="3518"/>
      <c r="Q241" s="991" t="s">
        <v>473</v>
      </c>
      <c r="R241" s="4219" t="s">
        <v>516</v>
      </c>
      <c r="S241" s="4220"/>
      <c r="T241" s="1039" t="s">
        <v>470</v>
      </c>
      <c r="U241" s="769" t="s">
        <v>480</v>
      </c>
      <c r="V241" s="1045"/>
      <c r="W241" s="27">
        <f t="shared" si="15"/>
        <v>2700</v>
      </c>
    </row>
    <row r="242" spans="1:39" ht="16.5" thickBot="1" x14ac:dyDescent="0.25">
      <c r="A242" s="4205"/>
      <c r="B242" s="4206"/>
      <c r="C242" s="4206"/>
      <c r="D242" s="4206"/>
      <c r="E242" s="4206"/>
      <c r="F242" s="4206"/>
      <c r="G242" s="4206"/>
      <c r="H242" s="4207"/>
      <c r="I242" s="4207"/>
      <c r="J242" s="4207"/>
      <c r="K242" s="4207"/>
      <c r="L242" s="4207"/>
      <c r="M242" s="4207"/>
      <c r="N242" s="4206"/>
      <c r="O242" s="4206"/>
      <c r="P242" s="4206"/>
      <c r="Q242" s="4206"/>
      <c r="R242" s="4206"/>
      <c r="S242" s="4206"/>
      <c r="T242" s="4206"/>
      <c r="U242" s="4206"/>
      <c r="V242" s="4208"/>
      <c r="Y242" s="3495" t="s">
        <v>30</v>
      </c>
      <c r="Z242" s="3495"/>
      <c r="AA242" s="3495"/>
      <c r="AB242" s="3495"/>
      <c r="AC242" s="3495" t="s">
        <v>31</v>
      </c>
      <c r="AD242" s="3495"/>
      <c r="AE242" s="3495"/>
      <c r="AF242" s="3495"/>
      <c r="AG242" s="3495" t="s">
        <v>32</v>
      </c>
      <c r="AH242" s="3495"/>
      <c r="AI242" s="3495"/>
      <c r="AJ242" s="3495"/>
      <c r="AK242" s="1177" t="s">
        <v>511</v>
      </c>
      <c r="AL242" s="1177" t="s">
        <v>512</v>
      </c>
      <c r="AM242" s="29" t="s">
        <v>503</v>
      </c>
    </row>
    <row r="243" spans="1:39" ht="16.5" customHeight="1" thickBot="1" x14ac:dyDescent="0.25">
      <c r="A243" s="4205" t="s">
        <v>340</v>
      </c>
      <c r="B243" s="4209"/>
      <c r="C243" s="4209"/>
      <c r="D243" s="4209"/>
      <c r="E243" s="4209"/>
      <c r="F243" s="4209"/>
      <c r="G243" s="4209"/>
      <c r="H243" s="4209"/>
      <c r="I243" s="4209"/>
      <c r="J243" s="4209"/>
      <c r="K243" s="4209"/>
      <c r="L243" s="4209"/>
      <c r="M243" s="4209"/>
      <c r="N243" s="4209"/>
      <c r="O243" s="4209"/>
      <c r="P243" s="4209"/>
      <c r="Q243" s="4209"/>
      <c r="R243" s="4209"/>
      <c r="S243" s="4209"/>
      <c r="T243" s="4201"/>
      <c r="U243" s="4201"/>
      <c r="V243" s="4210"/>
      <c r="Y243" s="3495" t="s">
        <v>506</v>
      </c>
      <c r="Z243" s="3495"/>
      <c r="AA243" s="3495" t="s">
        <v>508</v>
      </c>
      <c r="AB243" s="3495"/>
      <c r="AC243" s="3495" t="s">
        <v>509</v>
      </c>
      <c r="AD243" s="3495"/>
      <c r="AE243" s="3495" t="s">
        <v>510</v>
      </c>
      <c r="AF243" s="3495"/>
      <c r="AG243" s="3495" t="s">
        <v>513</v>
      </c>
      <c r="AH243" s="3495"/>
      <c r="AI243" s="3495" t="s">
        <v>514</v>
      </c>
      <c r="AJ243" s="3495"/>
      <c r="AK243" s="1177"/>
      <c r="AL243" s="1177"/>
      <c r="AM243" s="1187"/>
    </row>
    <row r="244" spans="1:39" ht="31.5" x14ac:dyDescent="0.2">
      <c r="A244" s="713" t="s">
        <v>341</v>
      </c>
      <c r="B244" s="714" t="s">
        <v>342</v>
      </c>
      <c r="C244" s="715"/>
      <c r="D244" s="716"/>
      <c r="E244" s="717"/>
      <c r="F244" s="718"/>
      <c r="G244" s="1329">
        <f>G245+G246</f>
        <v>3</v>
      </c>
      <c r="H244" s="720">
        <f t="shared" ref="H244:H254" si="17">G244*30</f>
        <v>90</v>
      </c>
      <c r="I244" s="721"/>
      <c r="J244" s="722"/>
      <c r="K244" s="723"/>
      <c r="L244" s="724"/>
      <c r="M244" s="725"/>
      <c r="N244" s="726"/>
      <c r="O244" s="4197"/>
      <c r="P244" s="4198"/>
      <c r="Q244" s="727"/>
      <c r="R244" s="4199"/>
      <c r="S244" s="4200"/>
      <c r="T244" s="727"/>
      <c r="U244" s="175"/>
      <c r="V244" s="224"/>
      <c r="Y244" s="1177" t="s">
        <v>39</v>
      </c>
      <c r="Z244" s="1177" t="s">
        <v>507</v>
      </c>
      <c r="AA244" s="1177" t="s">
        <v>39</v>
      </c>
      <c r="AB244" s="1177" t="s">
        <v>507</v>
      </c>
      <c r="AC244" s="1177" t="s">
        <v>39</v>
      </c>
      <c r="AD244" s="1177" t="s">
        <v>507</v>
      </c>
      <c r="AE244" s="1177" t="s">
        <v>39</v>
      </c>
      <c r="AF244" s="1177" t="s">
        <v>507</v>
      </c>
      <c r="AG244" s="1177" t="str">
        <f>AE244</f>
        <v>Н</v>
      </c>
      <c r="AH244" s="1177" t="str">
        <f>AF244</f>
        <v>Сем</v>
      </c>
      <c r="AI244" s="1177"/>
      <c r="AJ244" s="1177"/>
      <c r="AK244" s="1177"/>
      <c r="AL244" s="1177"/>
      <c r="AM244" s="1187"/>
    </row>
    <row r="245" spans="1:39" x14ac:dyDescent="0.2">
      <c r="A245" s="728"/>
      <c r="B245" s="729" t="s">
        <v>55</v>
      </c>
      <c r="C245" s="730"/>
      <c r="D245" s="731"/>
      <c r="E245" s="732"/>
      <c r="F245" s="733"/>
      <c r="G245" s="1330">
        <v>0.5</v>
      </c>
      <c r="H245" s="735">
        <f t="shared" si="17"/>
        <v>15</v>
      </c>
      <c r="I245" s="291"/>
      <c r="J245" s="114"/>
      <c r="K245" s="117"/>
      <c r="L245" s="96"/>
      <c r="M245" s="736"/>
      <c r="N245" s="737"/>
      <c r="O245" s="3449"/>
      <c r="P245" s="3567"/>
      <c r="Q245" s="691"/>
      <c r="R245" s="3447"/>
      <c r="S245" s="4189"/>
      <c r="T245" s="691"/>
      <c r="U245" s="93"/>
      <c r="V245" s="199"/>
      <c r="Y245" s="1187"/>
      <c r="Z245" s="1187"/>
      <c r="AA245" s="1187"/>
      <c r="AB245" s="1187"/>
      <c r="AC245" s="1187"/>
      <c r="AD245" s="1187"/>
      <c r="AE245" s="1187"/>
      <c r="AF245" s="1187"/>
      <c r="AG245" s="1187"/>
      <c r="AH245" s="1187"/>
      <c r="AI245" s="1187"/>
      <c r="AJ245" s="1187"/>
      <c r="AK245" s="1187"/>
      <c r="AL245" s="1187"/>
      <c r="AM245" s="1183"/>
    </row>
    <row r="246" spans="1:39" x14ac:dyDescent="0.2">
      <c r="A246" s="728" t="s">
        <v>343</v>
      </c>
      <c r="B246" s="738" t="s">
        <v>56</v>
      </c>
      <c r="C246" s="730"/>
      <c r="D246" s="731">
        <v>6</v>
      </c>
      <c r="E246" s="732"/>
      <c r="F246" s="733"/>
      <c r="G246" s="1191">
        <v>2.5</v>
      </c>
      <c r="H246" s="739">
        <f t="shared" si="17"/>
        <v>75</v>
      </c>
      <c r="I246" s="291">
        <v>8</v>
      </c>
      <c r="J246" s="114" t="s">
        <v>114</v>
      </c>
      <c r="K246" s="96" t="s">
        <v>324</v>
      </c>
      <c r="L246" s="114"/>
      <c r="M246" s="740">
        <f>H246-I246</f>
        <v>67</v>
      </c>
      <c r="N246" s="737"/>
      <c r="O246" s="3449"/>
      <c r="P246" s="3567"/>
      <c r="Q246" s="691"/>
      <c r="R246" s="3447"/>
      <c r="S246" s="4189"/>
      <c r="T246" s="690"/>
      <c r="U246" s="93" t="s">
        <v>113</v>
      </c>
      <c r="V246" s="199"/>
      <c r="Y246" s="1187"/>
      <c r="Z246" s="1187"/>
      <c r="AA246" s="1187"/>
      <c r="AB246" s="1187"/>
      <c r="AC246" s="1187"/>
      <c r="AD246" s="1187"/>
      <c r="AE246" s="1187"/>
      <c r="AF246" s="1187"/>
      <c r="AG246" s="1187"/>
      <c r="AH246" s="1187"/>
      <c r="AI246" s="1187">
        <v>4</v>
      </c>
      <c r="AJ246" s="1187">
        <v>4</v>
      </c>
      <c r="AK246" s="1187">
        <v>4</v>
      </c>
      <c r="AL246" s="1187"/>
      <c r="AM246" s="1183">
        <v>4</v>
      </c>
    </row>
    <row r="247" spans="1:39" ht="31.5" x14ac:dyDescent="0.2">
      <c r="A247" s="728" t="s">
        <v>344</v>
      </c>
      <c r="B247" s="741" t="s">
        <v>345</v>
      </c>
      <c r="C247" s="90"/>
      <c r="D247" s="90"/>
      <c r="E247" s="90"/>
      <c r="F247" s="742"/>
      <c r="G247" s="1191">
        <f>G248+G249</f>
        <v>6</v>
      </c>
      <c r="H247" s="739">
        <f t="shared" si="17"/>
        <v>180</v>
      </c>
      <c r="I247" s="743"/>
      <c r="J247" s="744"/>
      <c r="K247" s="745"/>
      <c r="L247" s="744"/>
      <c r="M247" s="746"/>
      <c r="N247" s="737"/>
      <c r="O247" s="3449"/>
      <c r="P247" s="3567"/>
      <c r="Q247" s="691"/>
      <c r="R247" s="3447"/>
      <c r="S247" s="4189"/>
      <c r="T247" s="691"/>
      <c r="U247" s="93"/>
      <c r="V247" s="199"/>
      <c r="Y247" s="1187"/>
      <c r="Z247" s="1187"/>
      <c r="AA247" s="1187"/>
      <c r="AB247" s="1187"/>
      <c r="AC247" s="1187"/>
      <c r="AD247" s="1187"/>
      <c r="AE247" s="1187"/>
      <c r="AF247" s="1187"/>
      <c r="AG247" s="1187"/>
      <c r="AH247" s="1187"/>
      <c r="AI247" s="1187"/>
      <c r="AJ247" s="1187"/>
      <c r="AK247" s="1187"/>
      <c r="AL247" s="1187"/>
      <c r="AM247" s="1183"/>
    </row>
    <row r="248" spans="1:39" x14ac:dyDescent="0.2">
      <c r="A248" s="728"/>
      <c r="B248" s="741" t="s">
        <v>55</v>
      </c>
      <c r="C248" s="90"/>
      <c r="D248" s="90"/>
      <c r="E248" s="90"/>
      <c r="F248" s="742"/>
      <c r="G248" s="1235">
        <v>2.5</v>
      </c>
      <c r="H248" s="735">
        <f t="shared" si="17"/>
        <v>75</v>
      </c>
      <c r="I248" s="747"/>
      <c r="J248" s="748"/>
      <c r="K248" s="749"/>
      <c r="L248" s="750"/>
      <c r="M248" s="740"/>
      <c r="N248" s="737"/>
      <c r="O248" s="3449"/>
      <c r="P248" s="3567"/>
      <c r="Q248" s="691"/>
      <c r="R248" s="3447"/>
      <c r="S248" s="4189"/>
      <c r="T248" s="691"/>
      <c r="U248" s="93"/>
      <c r="V248" s="199"/>
      <c r="Y248" s="1187"/>
      <c r="Z248" s="1187"/>
      <c r="AA248" s="1187"/>
      <c r="AB248" s="1187"/>
      <c r="AC248" s="1187"/>
      <c r="AD248" s="1187"/>
      <c r="AE248" s="1187"/>
      <c r="AF248" s="1187"/>
      <c r="AG248" s="1187"/>
      <c r="AH248" s="1187"/>
      <c r="AI248" s="1187"/>
      <c r="AJ248" s="1187"/>
      <c r="AK248" s="1187"/>
      <c r="AL248" s="1187"/>
      <c r="AM248" s="1183"/>
    </row>
    <row r="249" spans="1:39" x14ac:dyDescent="0.2">
      <c r="A249" s="728" t="s">
        <v>346</v>
      </c>
      <c r="B249" s="751" t="s">
        <v>56</v>
      </c>
      <c r="C249" s="90">
        <v>6</v>
      </c>
      <c r="D249" s="90"/>
      <c r="E249" s="90"/>
      <c r="F249" s="742"/>
      <c r="G249" s="1191">
        <v>3.5</v>
      </c>
      <c r="H249" s="739">
        <f t="shared" si="17"/>
        <v>105</v>
      </c>
      <c r="I249" s="291">
        <v>8</v>
      </c>
      <c r="J249" s="114" t="s">
        <v>114</v>
      </c>
      <c r="K249" s="96" t="s">
        <v>324</v>
      </c>
      <c r="L249" s="114"/>
      <c r="M249" s="740">
        <f>H249-I249</f>
        <v>97</v>
      </c>
      <c r="N249" s="737"/>
      <c r="O249" s="3449"/>
      <c r="P249" s="3567"/>
      <c r="Q249" s="691"/>
      <c r="R249" s="3447"/>
      <c r="S249" s="4189"/>
      <c r="T249" s="691"/>
      <c r="U249" s="93" t="s">
        <v>113</v>
      </c>
      <c r="V249" s="199"/>
      <c r="Y249" s="1187"/>
      <c r="Z249" s="1187"/>
      <c r="AA249" s="1187"/>
      <c r="AB249" s="1187"/>
      <c r="AC249" s="1187"/>
      <c r="AD249" s="1187"/>
      <c r="AE249" s="1187"/>
      <c r="AF249" s="1187"/>
      <c r="AG249" s="1187"/>
      <c r="AH249" s="1187"/>
      <c r="AI249" s="1187">
        <v>4</v>
      </c>
      <c r="AJ249" s="1187">
        <v>4</v>
      </c>
      <c r="AK249" s="1187">
        <v>4</v>
      </c>
      <c r="AL249" s="1187"/>
      <c r="AM249" s="1183">
        <v>4</v>
      </c>
    </row>
    <row r="250" spans="1:39" x14ac:dyDescent="0.2">
      <c r="A250" s="728" t="s">
        <v>347</v>
      </c>
      <c r="B250" s="741" t="s">
        <v>348</v>
      </c>
      <c r="C250" s="90"/>
      <c r="D250" s="90"/>
      <c r="E250" s="90"/>
      <c r="F250" s="742"/>
      <c r="G250" s="297">
        <f>G251+G252</f>
        <v>9.5</v>
      </c>
      <c r="H250" s="739">
        <f t="shared" si="17"/>
        <v>285</v>
      </c>
      <c r="I250" s="752"/>
      <c r="J250" s="753"/>
      <c r="K250" s="753"/>
      <c r="L250" s="753"/>
      <c r="M250" s="754"/>
      <c r="N250" s="737"/>
      <c r="O250" s="3449"/>
      <c r="P250" s="3567"/>
      <c r="Q250" s="691"/>
      <c r="R250" s="3447"/>
      <c r="S250" s="4189"/>
      <c r="T250" s="691"/>
      <c r="U250" s="93"/>
      <c r="V250" s="199"/>
      <c r="Y250" s="1187"/>
      <c r="Z250" s="1187"/>
      <c r="AA250" s="1187"/>
      <c r="AB250" s="1187"/>
      <c r="AC250" s="1187"/>
      <c r="AD250" s="1187"/>
      <c r="AE250" s="1187"/>
      <c r="AF250" s="1187"/>
      <c r="AG250" s="1187"/>
      <c r="AH250" s="1187"/>
      <c r="AI250" s="1187"/>
      <c r="AJ250" s="1187"/>
      <c r="AK250" s="1187"/>
      <c r="AL250" s="1187"/>
      <c r="AM250" s="1183"/>
    </row>
    <row r="251" spans="1:39" x14ac:dyDescent="0.2">
      <c r="A251" s="728"/>
      <c r="B251" s="741" t="s">
        <v>55</v>
      </c>
      <c r="C251" s="90"/>
      <c r="D251" s="90"/>
      <c r="E251" s="90"/>
      <c r="F251" s="742"/>
      <c r="G251" s="296">
        <v>3.5</v>
      </c>
      <c r="H251" s="735">
        <f t="shared" si="17"/>
        <v>105</v>
      </c>
      <c r="I251" s="747"/>
      <c r="J251" s="755"/>
      <c r="K251" s="756"/>
      <c r="L251" s="756"/>
      <c r="M251" s="757"/>
      <c r="N251" s="737"/>
      <c r="O251" s="3449"/>
      <c r="P251" s="3567"/>
      <c r="Q251" s="691"/>
      <c r="R251" s="3447"/>
      <c r="S251" s="4189"/>
      <c r="T251" s="691"/>
      <c r="U251" s="93"/>
      <c r="V251" s="199"/>
      <c r="Y251" s="1187"/>
      <c r="Z251" s="1187"/>
      <c r="AA251" s="1187"/>
      <c r="AB251" s="1187"/>
      <c r="AC251" s="1187"/>
      <c r="AD251" s="1187"/>
      <c r="AE251" s="1187"/>
      <c r="AF251" s="1187"/>
      <c r="AG251" s="1187"/>
      <c r="AH251" s="1187"/>
      <c r="AI251" s="1187"/>
      <c r="AJ251" s="1187"/>
      <c r="AK251" s="1187"/>
      <c r="AL251" s="1187"/>
      <c r="AM251" s="1183"/>
    </row>
    <row r="252" spans="1:39" x14ac:dyDescent="0.2">
      <c r="A252" s="728"/>
      <c r="B252" s="751" t="s">
        <v>56</v>
      </c>
      <c r="C252" s="90"/>
      <c r="D252" s="90"/>
      <c r="E252" s="90"/>
      <c r="F252" s="742"/>
      <c r="G252" s="297">
        <f>G253+G254</f>
        <v>6</v>
      </c>
      <c r="H252" s="739">
        <f t="shared" si="17"/>
        <v>180</v>
      </c>
      <c r="I252" s="260">
        <f>SUM(J252:L252)</f>
        <v>12</v>
      </c>
      <c r="J252" s="117">
        <v>12</v>
      </c>
      <c r="K252" s="114"/>
      <c r="L252" s="96"/>
      <c r="M252" s="257">
        <f>H252-I252</f>
        <v>168</v>
      </c>
      <c r="N252" s="737"/>
      <c r="O252" s="3449"/>
      <c r="P252" s="3567"/>
      <c r="Q252" s="691"/>
      <c r="R252" s="3447"/>
      <c r="S252" s="4189"/>
      <c r="T252" s="691"/>
      <c r="U252" s="93"/>
      <c r="V252" s="199"/>
      <c r="Y252" s="1187"/>
      <c r="Z252" s="1187"/>
      <c r="AA252" s="1187"/>
      <c r="AB252" s="1187"/>
      <c r="AC252" s="1187"/>
      <c r="AD252" s="1187"/>
      <c r="AE252" s="1187"/>
      <c r="AF252" s="1187"/>
      <c r="AG252" s="1187"/>
      <c r="AH252" s="1187"/>
      <c r="AI252" s="1187"/>
      <c r="AJ252" s="1187"/>
      <c r="AK252" s="1187"/>
      <c r="AL252" s="1187"/>
      <c r="AM252" s="1183"/>
    </row>
    <row r="253" spans="1:39" x14ac:dyDescent="0.2">
      <c r="A253" s="728" t="s">
        <v>349</v>
      </c>
      <c r="B253" s="751" t="s">
        <v>350</v>
      </c>
      <c r="C253" s="90"/>
      <c r="D253" s="90">
        <v>5</v>
      </c>
      <c r="E253" s="90"/>
      <c r="F253" s="742"/>
      <c r="G253" s="297">
        <v>2.5</v>
      </c>
      <c r="H253" s="739">
        <f t="shared" si="17"/>
        <v>75</v>
      </c>
      <c r="I253" s="758">
        <v>8</v>
      </c>
      <c r="J253" s="114" t="s">
        <v>125</v>
      </c>
      <c r="K253" s="114"/>
      <c r="L253" s="96"/>
      <c r="M253" s="257">
        <f>H253-I253</f>
        <v>67</v>
      </c>
      <c r="N253" s="737"/>
      <c r="O253" s="3449"/>
      <c r="P253" s="3567"/>
      <c r="Q253" s="691"/>
      <c r="R253" s="3447"/>
      <c r="S253" s="4189"/>
      <c r="T253" s="690" t="s">
        <v>125</v>
      </c>
      <c r="U253" s="93"/>
      <c r="V253" s="199"/>
      <c r="Y253" s="1187"/>
      <c r="Z253" s="1187"/>
      <c r="AA253" s="1187"/>
      <c r="AB253" s="1187"/>
      <c r="AC253" s="1187"/>
      <c r="AD253" s="1187"/>
      <c r="AE253" s="1187"/>
      <c r="AF253" s="1187"/>
      <c r="AG253" s="1187">
        <v>8</v>
      </c>
      <c r="AH253" s="1187"/>
      <c r="AI253" s="1187"/>
      <c r="AJ253" s="1187"/>
      <c r="AK253" s="1187">
        <v>8</v>
      </c>
      <c r="AL253" s="1187"/>
      <c r="AM253" s="1183"/>
    </row>
    <row r="254" spans="1:39" x14ac:dyDescent="0.2">
      <c r="A254" s="728" t="s">
        <v>351</v>
      </c>
      <c r="B254" s="751" t="s">
        <v>350</v>
      </c>
      <c r="C254" s="90">
        <v>6</v>
      </c>
      <c r="D254" s="90"/>
      <c r="E254" s="90"/>
      <c r="F254" s="742"/>
      <c r="G254" s="297">
        <v>3.5</v>
      </c>
      <c r="H254" s="739">
        <f t="shared" si="17"/>
        <v>105</v>
      </c>
      <c r="I254" s="758">
        <v>4</v>
      </c>
      <c r="J254" s="114" t="s">
        <v>114</v>
      </c>
      <c r="K254" s="114"/>
      <c r="L254" s="96"/>
      <c r="M254" s="257">
        <f>H254-I254</f>
        <v>101</v>
      </c>
      <c r="N254" s="737"/>
      <c r="O254" s="3449"/>
      <c r="P254" s="3567"/>
      <c r="Q254" s="691"/>
      <c r="R254" s="3447"/>
      <c r="S254" s="4189"/>
      <c r="T254" s="691"/>
      <c r="U254" s="93" t="s">
        <v>114</v>
      </c>
      <c r="V254" s="199"/>
      <c r="Y254" s="1187"/>
      <c r="Z254" s="1187"/>
      <c r="AA254" s="1187"/>
      <c r="AB254" s="1187"/>
      <c r="AC254" s="1187"/>
      <c r="AD254" s="1187"/>
      <c r="AE254" s="1187"/>
      <c r="AF254" s="1187"/>
      <c r="AG254" s="1187"/>
      <c r="AH254" s="1187"/>
      <c r="AI254" s="1187">
        <v>4</v>
      </c>
      <c r="AJ254" s="1187"/>
      <c r="AK254" s="1187">
        <v>4</v>
      </c>
      <c r="AL254" s="1187"/>
      <c r="AM254" s="1183"/>
    </row>
    <row r="255" spans="1:39" ht="31.5" x14ac:dyDescent="0.2">
      <c r="A255" s="728" t="s">
        <v>352</v>
      </c>
      <c r="B255" s="759" t="s">
        <v>353</v>
      </c>
      <c r="C255" s="90"/>
      <c r="D255" s="90"/>
      <c r="E255" s="90"/>
      <c r="F255" s="742"/>
      <c r="G255" s="297">
        <f>G256+G257</f>
        <v>3</v>
      </c>
      <c r="H255" s="739">
        <f>G255*30</f>
        <v>90</v>
      </c>
      <c r="I255" s="747"/>
      <c r="J255" s="748"/>
      <c r="K255" s="748"/>
      <c r="L255" s="748"/>
      <c r="M255" s="740"/>
      <c r="N255" s="737"/>
      <c r="O255" s="3449"/>
      <c r="P255" s="3567"/>
      <c r="Q255" s="691"/>
      <c r="R255" s="3447"/>
      <c r="S255" s="4189"/>
      <c r="T255" s="691"/>
      <c r="U255" s="93"/>
      <c r="V255" s="199"/>
      <c r="Y255" s="1187"/>
      <c r="Z255" s="1187"/>
      <c r="AA255" s="1187"/>
      <c r="AB255" s="1187"/>
      <c r="AC255" s="1187"/>
      <c r="AD255" s="1187"/>
      <c r="AE255" s="1187"/>
      <c r="AF255" s="1187"/>
      <c r="AG255" s="1187"/>
      <c r="AH255" s="1187"/>
      <c r="AI255" s="1187"/>
      <c r="AJ255" s="1187"/>
      <c r="AK255" s="1187"/>
      <c r="AL255" s="1187"/>
      <c r="AM255" s="1183"/>
    </row>
    <row r="256" spans="1:39" x14ac:dyDescent="0.2">
      <c r="A256" s="728"/>
      <c r="B256" s="741" t="s">
        <v>55</v>
      </c>
      <c r="C256" s="90"/>
      <c r="D256" s="90"/>
      <c r="E256" s="90"/>
      <c r="F256" s="742"/>
      <c r="G256" s="1235">
        <v>1</v>
      </c>
      <c r="H256" s="735">
        <f>G256*30</f>
        <v>30</v>
      </c>
      <c r="I256" s="747"/>
      <c r="J256" s="748"/>
      <c r="K256" s="748"/>
      <c r="L256" s="748"/>
      <c r="M256" s="740"/>
      <c r="N256" s="737"/>
      <c r="O256" s="3449"/>
      <c r="P256" s="3567"/>
      <c r="Q256" s="691"/>
      <c r="R256" s="3447"/>
      <c r="S256" s="4189"/>
      <c r="T256" s="691"/>
      <c r="U256" s="93"/>
      <c r="V256" s="199"/>
      <c r="Y256" s="1187"/>
      <c r="Z256" s="1187"/>
      <c r="AA256" s="1187"/>
      <c r="AB256" s="1187"/>
      <c r="AC256" s="1187"/>
      <c r="AD256" s="1187"/>
      <c r="AE256" s="1187"/>
      <c r="AF256" s="1187"/>
      <c r="AG256" s="1187"/>
      <c r="AH256" s="1187"/>
      <c r="AI256" s="1187"/>
      <c r="AJ256" s="1187"/>
      <c r="AK256" s="1187"/>
      <c r="AL256" s="1187"/>
      <c r="AM256" s="1183"/>
    </row>
    <row r="257" spans="1:40" x14ac:dyDescent="0.2">
      <c r="A257" s="728" t="s">
        <v>354</v>
      </c>
      <c r="B257" s="751" t="s">
        <v>56</v>
      </c>
      <c r="C257" s="90">
        <v>6</v>
      </c>
      <c r="D257" s="90"/>
      <c r="E257" s="90"/>
      <c r="F257" s="742"/>
      <c r="G257" s="1191">
        <v>2</v>
      </c>
      <c r="H257" s="739">
        <f>G257*30</f>
        <v>60</v>
      </c>
      <c r="I257" s="291">
        <v>8</v>
      </c>
      <c r="J257" s="114" t="s">
        <v>114</v>
      </c>
      <c r="K257" s="96" t="s">
        <v>324</v>
      </c>
      <c r="L257" s="114"/>
      <c r="M257" s="257">
        <f>H257-I257</f>
        <v>52</v>
      </c>
      <c r="N257" s="737"/>
      <c r="O257" s="3449"/>
      <c r="P257" s="3567"/>
      <c r="Q257" s="691"/>
      <c r="R257" s="3447"/>
      <c r="S257" s="4189"/>
      <c r="T257" s="691"/>
      <c r="U257" s="93" t="s">
        <v>113</v>
      </c>
      <c r="V257" s="199"/>
      <c r="Y257" s="1187"/>
      <c r="Z257" s="1187"/>
      <c r="AA257" s="1187"/>
      <c r="AB257" s="1187"/>
      <c r="AC257" s="1187"/>
      <c r="AD257" s="1187"/>
      <c r="AE257" s="1187"/>
      <c r="AF257" s="1187"/>
      <c r="AG257" s="1187"/>
      <c r="AH257" s="1187"/>
      <c r="AI257" s="1187">
        <v>4</v>
      </c>
      <c r="AJ257" s="1187">
        <v>4</v>
      </c>
      <c r="AK257" s="1187">
        <v>4</v>
      </c>
      <c r="AL257" s="1187"/>
      <c r="AM257" s="1183">
        <v>4</v>
      </c>
    </row>
    <row r="258" spans="1:40" ht="21" customHeight="1" x14ac:dyDescent="0.2">
      <c r="A258" s="728" t="s">
        <v>355</v>
      </c>
      <c r="B258" s="741" t="s">
        <v>356</v>
      </c>
      <c r="C258" s="95"/>
      <c r="D258" s="90"/>
      <c r="E258" s="95"/>
      <c r="F258" s="760"/>
      <c r="G258" s="1332">
        <f>G259+G260</f>
        <v>9.5</v>
      </c>
      <c r="H258" s="739">
        <f t="shared" ref="H258:H286" si="18">G258*30</f>
        <v>285</v>
      </c>
      <c r="I258" s="260"/>
      <c r="J258" s="114"/>
      <c r="K258" s="114"/>
      <c r="L258" s="96"/>
      <c r="M258" s="211"/>
      <c r="N258" s="737"/>
      <c r="O258" s="3449"/>
      <c r="P258" s="3567"/>
      <c r="Q258" s="691"/>
      <c r="R258" s="3447"/>
      <c r="S258" s="4189"/>
      <c r="T258" s="691"/>
      <c r="U258" s="93"/>
      <c r="V258" s="199"/>
      <c r="Y258" s="1187"/>
      <c r="Z258" s="1187"/>
      <c r="AA258" s="1187"/>
      <c r="AB258" s="1187"/>
      <c r="AC258" s="1187"/>
      <c r="AD258" s="1187"/>
      <c r="AE258" s="1187"/>
      <c r="AF258" s="1187"/>
      <c r="AG258" s="1187"/>
      <c r="AH258" s="1187"/>
      <c r="AI258" s="1187"/>
      <c r="AJ258" s="1187"/>
      <c r="AK258" s="1187"/>
      <c r="AL258" s="1187"/>
      <c r="AM258" s="1183"/>
    </row>
    <row r="259" spans="1:40" x14ac:dyDescent="0.2">
      <c r="A259" s="728"/>
      <c r="B259" s="741" t="s">
        <v>55</v>
      </c>
      <c r="C259" s="95"/>
      <c r="D259" s="90"/>
      <c r="E259" s="95"/>
      <c r="F259" s="760"/>
      <c r="G259" s="1331">
        <v>1</v>
      </c>
      <c r="H259" s="735">
        <f t="shared" si="18"/>
        <v>30</v>
      </c>
      <c r="I259" s="758"/>
      <c r="J259" s="114"/>
      <c r="K259" s="114"/>
      <c r="L259" s="96"/>
      <c r="M259" s="211"/>
      <c r="N259" s="737"/>
      <c r="O259" s="3449"/>
      <c r="P259" s="3567"/>
      <c r="Q259" s="691"/>
      <c r="R259" s="3447"/>
      <c r="S259" s="4189"/>
      <c r="T259" s="691"/>
      <c r="U259" s="93"/>
      <c r="V259" s="199"/>
      <c r="Y259" s="1187"/>
      <c r="Z259" s="1187"/>
      <c r="AA259" s="1187"/>
      <c r="AB259" s="1187"/>
      <c r="AC259" s="1187"/>
      <c r="AD259" s="1187"/>
      <c r="AE259" s="1187"/>
      <c r="AF259" s="1187"/>
      <c r="AG259" s="1187"/>
      <c r="AH259" s="1187"/>
      <c r="AI259" s="1187"/>
      <c r="AJ259" s="1187"/>
      <c r="AK259" s="1187"/>
      <c r="AL259" s="1187"/>
      <c r="AM259" s="1183"/>
    </row>
    <row r="260" spans="1:40" x14ac:dyDescent="0.2">
      <c r="A260" s="728"/>
      <c r="B260" s="751" t="s">
        <v>56</v>
      </c>
      <c r="C260" s="90"/>
      <c r="D260" s="90"/>
      <c r="E260" s="90"/>
      <c r="F260" s="742"/>
      <c r="G260" s="1332">
        <f>G261+G262+G263</f>
        <v>8.5</v>
      </c>
      <c r="H260" s="739">
        <f t="shared" si="18"/>
        <v>255</v>
      </c>
      <c r="I260" s="260">
        <f>SUM(J260:L260)</f>
        <v>28</v>
      </c>
      <c r="J260" s="117">
        <v>16</v>
      </c>
      <c r="K260" s="114">
        <v>8</v>
      </c>
      <c r="L260" s="97">
        <v>4</v>
      </c>
      <c r="M260" s="257">
        <f>H260-I260</f>
        <v>227</v>
      </c>
      <c r="N260" s="737"/>
      <c r="O260" s="3449"/>
      <c r="P260" s="3567"/>
      <c r="Q260" s="691"/>
      <c r="R260" s="3447"/>
      <c r="S260" s="4189"/>
      <c r="T260" s="691"/>
      <c r="U260" s="93"/>
      <c r="V260" s="199"/>
      <c r="Y260" s="1187"/>
      <c r="Z260" s="1187"/>
      <c r="AA260" s="1187"/>
      <c r="AB260" s="1187"/>
      <c r="AC260" s="1187"/>
      <c r="AD260" s="1187"/>
      <c r="AE260" s="1187"/>
      <c r="AF260" s="1187"/>
      <c r="AG260" s="1187"/>
      <c r="AH260" s="1187"/>
      <c r="AI260" s="1187"/>
      <c r="AJ260" s="1187"/>
      <c r="AK260" s="1187"/>
      <c r="AL260" s="1187"/>
      <c r="AM260" s="1183"/>
    </row>
    <row r="261" spans="1:40" x14ac:dyDescent="0.2">
      <c r="A261" s="728" t="s">
        <v>357</v>
      </c>
      <c r="B261" s="751" t="s">
        <v>358</v>
      </c>
      <c r="C261" s="90"/>
      <c r="D261" s="90">
        <v>3</v>
      </c>
      <c r="E261" s="90"/>
      <c r="F261" s="742"/>
      <c r="G261" s="1332">
        <v>3.5</v>
      </c>
      <c r="H261" s="739">
        <f t="shared" si="18"/>
        <v>105</v>
      </c>
      <c r="I261" s="758">
        <v>12</v>
      </c>
      <c r="J261" s="114" t="s">
        <v>125</v>
      </c>
      <c r="K261" s="114" t="s">
        <v>324</v>
      </c>
      <c r="L261" s="96"/>
      <c r="M261" s="257">
        <f>H261-I261</f>
        <v>93</v>
      </c>
      <c r="N261" s="737"/>
      <c r="O261" s="3449"/>
      <c r="P261" s="3567"/>
      <c r="Q261" s="690" t="s">
        <v>111</v>
      </c>
      <c r="R261" s="3447"/>
      <c r="S261" s="4189"/>
      <c r="T261" s="690"/>
      <c r="U261" s="93"/>
      <c r="V261" s="199"/>
      <c r="Y261" s="1187"/>
      <c r="Z261" s="1187"/>
      <c r="AA261" s="1187"/>
      <c r="AB261" s="1187"/>
      <c r="AC261" s="1187">
        <v>8</v>
      </c>
      <c r="AD261" s="1187">
        <v>4</v>
      </c>
      <c r="AE261" s="1187"/>
      <c r="AF261" s="1187"/>
      <c r="AG261" s="1187"/>
      <c r="AH261" s="1187"/>
      <c r="AI261" s="1187"/>
      <c r="AJ261" s="1187"/>
      <c r="AK261" s="1187">
        <v>8</v>
      </c>
      <c r="AL261" s="1187"/>
      <c r="AM261" s="1183">
        <v>4</v>
      </c>
    </row>
    <row r="262" spans="1:40" x14ac:dyDescent="0.2">
      <c r="A262" s="728" t="s">
        <v>359</v>
      </c>
      <c r="B262" s="751" t="s">
        <v>358</v>
      </c>
      <c r="C262" s="90">
        <v>4</v>
      </c>
      <c r="D262" s="90"/>
      <c r="E262" s="90"/>
      <c r="F262" s="742"/>
      <c r="G262" s="1332">
        <v>3.5</v>
      </c>
      <c r="H262" s="739">
        <f t="shared" si="18"/>
        <v>105</v>
      </c>
      <c r="I262" s="758">
        <v>12</v>
      </c>
      <c r="J262" s="114" t="s">
        <v>125</v>
      </c>
      <c r="K262" s="114" t="s">
        <v>324</v>
      </c>
      <c r="L262" s="96"/>
      <c r="M262" s="257">
        <f>H262-I262</f>
        <v>93</v>
      </c>
      <c r="N262" s="737"/>
      <c r="O262" s="3449"/>
      <c r="P262" s="3567"/>
      <c r="Q262" s="690"/>
      <c r="R262" s="3448" t="s">
        <v>111</v>
      </c>
      <c r="S262" s="3863"/>
      <c r="T262" s="690"/>
      <c r="U262" s="93"/>
      <c r="V262" s="199"/>
      <c r="Y262" s="1187"/>
      <c r="Z262" s="1187"/>
      <c r="AA262" s="1187"/>
      <c r="AB262" s="1187"/>
      <c r="AC262" s="1187"/>
      <c r="AD262" s="1187"/>
      <c r="AE262" s="1187">
        <v>8</v>
      </c>
      <c r="AF262" s="1187">
        <v>4</v>
      </c>
      <c r="AG262" s="1187"/>
      <c r="AH262" s="1187"/>
      <c r="AI262" s="1187"/>
      <c r="AJ262" s="1187"/>
      <c r="AK262" s="1187">
        <v>8</v>
      </c>
      <c r="AL262" s="1187"/>
      <c r="AM262" s="1183">
        <v>4</v>
      </c>
    </row>
    <row r="263" spans="1:40" x14ac:dyDescent="0.2">
      <c r="A263" s="728" t="s">
        <v>360</v>
      </c>
      <c r="B263" s="751" t="s">
        <v>361</v>
      </c>
      <c r="C263" s="90"/>
      <c r="D263" s="90"/>
      <c r="E263" s="90"/>
      <c r="F263" s="206">
        <v>4</v>
      </c>
      <c r="G263" s="1332">
        <v>1.5</v>
      </c>
      <c r="H263" s="739">
        <f t="shared" si="18"/>
        <v>45</v>
      </c>
      <c r="I263" s="758">
        <v>4</v>
      </c>
      <c r="J263" s="114"/>
      <c r="K263" s="114"/>
      <c r="L263" s="96" t="s">
        <v>114</v>
      </c>
      <c r="M263" s="257">
        <f>H263-I263</f>
        <v>41</v>
      </c>
      <c r="N263" s="737"/>
      <c r="O263" s="3449"/>
      <c r="P263" s="3567"/>
      <c r="Q263" s="690"/>
      <c r="R263" s="3448" t="s">
        <v>114</v>
      </c>
      <c r="S263" s="3490"/>
      <c r="T263" s="690"/>
      <c r="U263" s="93"/>
      <c r="V263" s="199"/>
      <c r="Y263" s="1187"/>
      <c r="Z263" s="1187"/>
      <c r="AA263" s="1187"/>
      <c r="AB263" s="1187"/>
      <c r="AC263" s="1187"/>
      <c r="AD263" s="1187"/>
      <c r="AE263" s="1187">
        <v>4</v>
      </c>
      <c r="AF263" s="1187"/>
      <c r="AG263" s="1187"/>
      <c r="AH263" s="1187"/>
      <c r="AI263" s="1187"/>
      <c r="AJ263" s="1187"/>
      <c r="AK263" s="1187"/>
      <c r="AL263" s="1187">
        <v>4</v>
      </c>
      <c r="AM263" s="1183"/>
    </row>
    <row r="264" spans="1:40" ht="31.5" x14ac:dyDescent="0.2">
      <c r="A264" s="728" t="s">
        <v>362</v>
      </c>
      <c r="B264" s="759" t="s">
        <v>363</v>
      </c>
      <c r="C264" s="90"/>
      <c r="D264" s="90"/>
      <c r="E264" s="95"/>
      <c r="F264" s="760"/>
      <c r="G264" s="1333">
        <f>G265+G266</f>
        <v>7</v>
      </c>
      <c r="H264" s="739">
        <f t="shared" si="18"/>
        <v>210</v>
      </c>
      <c r="I264" s="764"/>
      <c r="J264" s="109"/>
      <c r="K264" s="92"/>
      <c r="L264" s="109"/>
      <c r="M264" s="765"/>
      <c r="N264" s="766"/>
      <c r="O264" s="3449"/>
      <c r="P264" s="3567"/>
      <c r="Q264" s="768"/>
      <c r="R264" s="4203"/>
      <c r="S264" s="4204"/>
      <c r="T264" s="768"/>
      <c r="U264" s="769"/>
      <c r="V264" s="767"/>
      <c r="Y264" s="1187"/>
      <c r="Z264" s="1187"/>
      <c r="AA264" s="1187"/>
      <c r="AB264" s="1187"/>
      <c r="AC264" s="1187"/>
      <c r="AD264" s="1187"/>
      <c r="AE264" s="1187"/>
      <c r="AF264" s="1187"/>
      <c r="AG264" s="1187"/>
      <c r="AH264" s="1187"/>
      <c r="AI264" s="1187"/>
      <c r="AJ264" s="1187"/>
      <c r="AK264" s="1187"/>
      <c r="AL264" s="1187"/>
      <c r="AM264" s="1183"/>
    </row>
    <row r="265" spans="1:40" x14ac:dyDescent="0.2">
      <c r="A265" s="728"/>
      <c r="B265" s="741" t="s">
        <v>55</v>
      </c>
      <c r="C265" s="90"/>
      <c r="D265" s="90"/>
      <c r="E265" s="95"/>
      <c r="F265" s="760"/>
      <c r="G265" s="1254">
        <v>3</v>
      </c>
      <c r="H265" s="735">
        <f t="shared" si="18"/>
        <v>90</v>
      </c>
      <c r="I265" s="764"/>
      <c r="J265" s="109"/>
      <c r="K265" s="92"/>
      <c r="L265" s="109"/>
      <c r="M265" s="765"/>
      <c r="N265" s="766"/>
      <c r="O265" s="3449"/>
      <c r="P265" s="3567"/>
      <c r="Q265" s="768"/>
      <c r="R265" s="4203"/>
      <c r="S265" s="4204"/>
      <c r="T265" s="768"/>
      <c r="U265" s="769"/>
      <c r="V265" s="767"/>
      <c r="Y265" s="1187"/>
      <c r="Z265" s="1187"/>
      <c r="AA265" s="1187"/>
      <c r="AB265" s="1187"/>
      <c r="AC265" s="1187"/>
      <c r="AD265" s="1187"/>
      <c r="AE265" s="1187"/>
      <c r="AF265" s="1187"/>
      <c r="AG265" s="1187"/>
      <c r="AH265" s="1187"/>
      <c r="AI265" s="1187"/>
      <c r="AJ265" s="1187"/>
      <c r="AK265" s="1187"/>
      <c r="AL265" s="1187"/>
      <c r="AM265" s="1183"/>
    </row>
    <row r="266" spans="1:40" x14ac:dyDescent="0.2">
      <c r="A266" s="728"/>
      <c r="B266" s="751" t="s">
        <v>56</v>
      </c>
      <c r="C266" s="90"/>
      <c r="D266" s="90"/>
      <c r="E266" s="95"/>
      <c r="F266" s="760"/>
      <c r="G266" s="763">
        <f>G267+G268</f>
        <v>4</v>
      </c>
      <c r="H266" s="739">
        <f t="shared" si="18"/>
        <v>120</v>
      </c>
      <c r="I266" s="771">
        <v>16</v>
      </c>
      <c r="J266" s="117">
        <v>8</v>
      </c>
      <c r="K266" s="97">
        <v>2</v>
      </c>
      <c r="L266" s="117">
        <v>6</v>
      </c>
      <c r="M266" s="257">
        <f>SUM(M267:M268)</f>
        <v>104</v>
      </c>
      <c r="N266" s="766"/>
      <c r="O266" s="3449"/>
      <c r="P266" s="3567"/>
      <c r="Q266" s="768"/>
      <c r="R266" s="4203"/>
      <c r="S266" s="4204"/>
      <c r="T266" s="768"/>
      <c r="U266" s="769"/>
      <c r="V266" s="767"/>
      <c r="Y266" s="1187"/>
      <c r="Z266" s="1187"/>
      <c r="AA266" s="1187"/>
      <c r="AB266" s="1187"/>
      <c r="AC266" s="1187"/>
      <c r="AD266" s="1187"/>
      <c r="AE266" s="1187"/>
      <c r="AF266" s="1187"/>
      <c r="AG266" s="1187"/>
      <c r="AH266" s="1187"/>
      <c r="AI266" s="1187"/>
      <c r="AJ266" s="1187"/>
      <c r="AK266" s="1187"/>
      <c r="AL266" s="1187"/>
      <c r="AM266" s="1183"/>
    </row>
    <row r="267" spans="1:40" x14ac:dyDescent="0.2">
      <c r="A267" s="728" t="s">
        <v>364</v>
      </c>
      <c r="B267" s="772" t="s">
        <v>365</v>
      </c>
      <c r="C267" s="90">
        <v>5</v>
      </c>
      <c r="D267" s="90"/>
      <c r="E267" s="95"/>
      <c r="F267" s="760"/>
      <c r="G267" s="763">
        <v>3</v>
      </c>
      <c r="H267" s="739">
        <f t="shared" si="18"/>
        <v>90</v>
      </c>
      <c r="I267" s="260" t="s">
        <v>81</v>
      </c>
      <c r="J267" s="114" t="s">
        <v>125</v>
      </c>
      <c r="K267" s="114" t="s">
        <v>126</v>
      </c>
      <c r="L267" s="114" t="s">
        <v>126</v>
      </c>
      <c r="M267" s="211">
        <f>H267-I267</f>
        <v>78</v>
      </c>
      <c r="N267" s="766"/>
      <c r="O267" s="3449"/>
      <c r="P267" s="3567"/>
      <c r="Q267" s="768"/>
      <c r="R267" s="4203"/>
      <c r="S267" s="4204"/>
      <c r="T267" s="773" t="s">
        <v>111</v>
      </c>
      <c r="U267" s="774"/>
      <c r="V267" s="767"/>
      <c r="Y267" s="1187"/>
      <c r="Z267" s="1187"/>
      <c r="AA267" s="1187"/>
      <c r="AB267" s="1187"/>
      <c r="AC267" s="1187"/>
      <c r="AD267" s="1187"/>
      <c r="AE267" s="1187"/>
      <c r="AF267" s="1187"/>
      <c r="AG267" s="1187">
        <v>8</v>
      </c>
      <c r="AH267" s="1187">
        <v>4</v>
      </c>
      <c r="AI267" s="1187"/>
      <c r="AJ267" s="1187"/>
      <c r="AK267" s="1187">
        <v>8</v>
      </c>
      <c r="AL267" s="1187">
        <v>2</v>
      </c>
      <c r="AM267" s="1183">
        <v>2</v>
      </c>
    </row>
    <row r="268" spans="1:40" ht="33.75" customHeight="1" x14ac:dyDescent="0.2">
      <c r="A268" s="728" t="s">
        <v>366</v>
      </c>
      <c r="B268" s="772" t="s">
        <v>520</v>
      </c>
      <c r="C268" s="90"/>
      <c r="D268" s="90"/>
      <c r="E268" s="90"/>
      <c r="F268" s="206">
        <v>6</v>
      </c>
      <c r="G268" s="763">
        <v>1</v>
      </c>
      <c r="H268" s="739">
        <f t="shared" si="18"/>
        <v>30</v>
      </c>
      <c r="I268" s="260" t="s">
        <v>53</v>
      </c>
      <c r="J268" s="159"/>
      <c r="K268" s="159"/>
      <c r="L268" s="114" t="s">
        <v>114</v>
      </c>
      <c r="M268" s="437">
        <f>H268-I268</f>
        <v>26</v>
      </c>
      <c r="N268" s="766"/>
      <c r="O268" s="3449"/>
      <c r="P268" s="3567"/>
      <c r="Q268" s="768"/>
      <c r="R268" s="4203"/>
      <c r="S268" s="4204"/>
      <c r="T268" s="773"/>
      <c r="U268" s="774" t="s">
        <v>114</v>
      </c>
      <c r="V268" s="767"/>
      <c r="Y268" s="1187"/>
      <c r="Z268" s="1187"/>
      <c r="AA268" s="1187"/>
      <c r="AB268" s="1187"/>
      <c r="AC268" s="1187"/>
      <c r="AD268" s="1187"/>
      <c r="AE268" s="1187"/>
      <c r="AF268" s="1187"/>
      <c r="AG268" s="1187"/>
      <c r="AH268" s="1187"/>
      <c r="AI268" s="1187">
        <v>4</v>
      </c>
      <c r="AJ268" s="1187"/>
      <c r="AK268" s="1187"/>
      <c r="AL268" s="1187">
        <v>4</v>
      </c>
      <c r="AM268" s="1183"/>
    </row>
    <row r="269" spans="1:40" ht="31.5" x14ac:dyDescent="0.2">
      <c r="A269" s="728" t="s">
        <v>367</v>
      </c>
      <c r="B269" s="775" t="s">
        <v>368</v>
      </c>
      <c r="C269" s="95"/>
      <c r="D269" s="90"/>
      <c r="E269" s="95"/>
      <c r="F269" s="760"/>
      <c r="G269" s="1191">
        <f>G270+G271</f>
        <v>10.5</v>
      </c>
      <c r="H269" s="739">
        <f t="shared" si="18"/>
        <v>315</v>
      </c>
      <c r="I269" s="776"/>
      <c r="J269" s="112"/>
      <c r="K269" s="112"/>
      <c r="L269" s="777"/>
      <c r="M269" s="778"/>
      <c r="N269" s="737"/>
      <c r="O269" s="3449"/>
      <c r="P269" s="3567"/>
      <c r="Q269" s="691"/>
      <c r="R269" s="4203"/>
      <c r="S269" s="4204"/>
      <c r="T269" s="691"/>
      <c r="U269" s="93"/>
      <c r="V269" s="199"/>
      <c r="Y269" s="1212"/>
      <c r="Z269" s="1212"/>
      <c r="AA269" s="1212"/>
      <c r="AB269" s="1212"/>
      <c r="AC269" s="1212"/>
      <c r="AD269" s="1212"/>
      <c r="AE269" s="1212"/>
      <c r="AF269" s="1212"/>
      <c r="AG269" s="1212"/>
      <c r="AH269" s="1212"/>
      <c r="AI269" s="1212"/>
      <c r="AJ269" s="1212"/>
      <c r="AK269" s="1212"/>
      <c r="AL269" s="1212"/>
      <c r="AM269" s="1183"/>
    </row>
    <row r="270" spans="1:40" x14ac:dyDescent="0.2">
      <c r="A270" s="728"/>
      <c r="B270" s="741" t="s">
        <v>55</v>
      </c>
      <c r="C270" s="95"/>
      <c r="D270" s="90"/>
      <c r="E270" s="95"/>
      <c r="F270" s="760"/>
      <c r="G270" s="1235">
        <v>4</v>
      </c>
      <c r="H270" s="735">
        <f t="shared" si="18"/>
        <v>120</v>
      </c>
      <c r="I270" s="758"/>
      <c r="J270" s="779"/>
      <c r="K270" s="779"/>
      <c r="L270" s="96"/>
      <c r="M270" s="257"/>
      <c r="N270" s="737"/>
      <c r="O270" s="3449"/>
      <c r="P270" s="3567"/>
      <c r="Q270" s="691"/>
      <c r="R270" s="4203"/>
      <c r="S270" s="4204"/>
      <c r="T270" s="691"/>
      <c r="U270" s="93"/>
      <c r="V270" s="19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</row>
    <row r="271" spans="1:40" x14ac:dyDescent="0.2">
      <c r="A271" s="728"/>
      <c r="B271" s="751" t="s">
        <v>56</v>
      </c>
      <c r="C271" s="90"/>
      <c r="D271" s="90"/>
      <c r="E271" s="90"/>
      <c r="F271" s="742"/>
      <c r="G271" s="297">
        <f>G272+G273+G274</f>
        <v>6.5</v>
      </c>
      <c r="H271" s="739">
        <f t="shared" si="18"/>
        <v>195</v>
      </c>
      <c r="I271" s="260" t="s">
        <v>465</v>
      </c>
      <c r="J271" s="117">
        <v>12</v>
      </c>
      <c r="K271" s="114">
        <v>8</v>
      </c>
      <c r="L271" s="97">
        <v>4</v>
      </c>
      <c r="M271" s="257">
        <f>H271-I271</f>
        <v>171</v>
      </c>
      <c r="N271" s="737"/>
      <c r="O271" s="3449"/>
      <c r="P271" s="3567"/>
      <c r="Q271" s="691"/>
      <c r="R271" s="4203"/>
      <c r="S271" s="4204"/>
      <c r="T271" s="691"/>
      <c r="U271" s="93"/>
      <c r="V271" s="19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</row>
    <row r="272" spans="1:40" ht="31.5" x14ac:dyDescent="0.2">
      <c r="A272" s="728" t="s">
        <v>369</v>
      </c>
      <c r="B272" s="751" t="s">
        <v>370</v>
      </c>
      <c r="C272" s="90"/>
      <c r="D272" s="90">
        <v>4</v>
      </c>
      <c r="E272" s="90"/>
      <c r="F272" s="742"/>
      <c r="G272" s="1191">
        <v>3</v>
      </c>
      <c r="H272" s="739">
        <f t="shared" si="18"/>
        <v>90</v>
      </c>
      <c r="I272" s="758">
        <v>12</v>
      </c>
      <c r="J272" s="114" t="s">
        <v>125</v>
      </c>
      <c r="K272" s="114" t="s">
        <v>114</v>
      </c>
      <c r="L272" s="96"/>
      <c r="M272" s="257">
        <f>H272-I272</f>
        <v>78</v>
      </c>
      <c r="N272" s="737"/>
      <c r="O272" s="3449"/>
      <c r="P272" s="3567"/>
      <c r="Q272" s="691"/>
      <c r="R272" s="3448" t="s">
        <v>123</v>
      </c>
      <c r="S272" s="3490"/>
      <c r="T272" s="690"/>
      <c r="U272" s="93"/>
      <c r="V272" s="199"/>
      <c r="Y272" s="29"/>
      <c r="Z272" s="29"/>
      <c r="AA272" s="29"/>
      <c r="AB272" s="29"/>
      <c r="AC272" s="29"/>
      <c r="AD272" s="29"/>
      <c r="AE272" s="29">
        <v>12</v>
      </c>
      <c r="AF272" s="29"/>
      <c r="AG272" s="29"/>
      <c r="AH272" s="29"/>
      <c r="AI272" s="29"/>
      <c r="AJ272" s="29"/>
      <c r="AK272" s="29">
        <v>8</v>
      </c>
      <c r="AL272" s="29"/>
      <c r="AM272" s="29">
        <v>4</v>
      </c>
      <c r="AN272" s="29"/>
    </row>
    <row r="273" spans="1:40" ht="31.5" x14ac:dyDescent="0.2">
      <c r="A273" s="728" t="s">
        <v>371</v>
      </c>
      <c r="B273" s="751" t="s">
        <v>370</v>
      </c>
      <c r="C273" s="90">
        <v>5</v>
      </c>
      <c r="D273" s="90"/>
      <c r="E273" s="90"/>
      <c r="F273" s="742"/>
      <c r="G273" s="1191">
        <v>2.5</v>
      </c>
      <c r="H273" s="739">
        <f t="shared" si="18"/>
        <v>75</v>
      </c>
      <c r="I273" s="758">
        <v>8</v>
      </c>
      <c r="J273" s="114" t="s">
        <v>114</v>
      </c>
      <c r="K273" s="114" t="s">
        <v>324</v>
      </c>
      <c r="L273" s="96"/>
      <c r="M273" s="257">
        <f>H273-I273</f>
        <v>67</v>
      </c>
      <c r="N273" s="737"/>
      <c r="O273" s="3449"/>
      <c r="P273" s="3567"/>
      <c r="Q273" s="691"/>
      <c r="R273" s="3447"/>
      <c r="S273" s="4189"/>
      <c r="T273" s="690" t="s">
        <v>113</v>
      </c>
      <c r="U273" s="93"/>
      <c r="V273" s="199"/>
      <c r="Y273" s="29"/>
      <c r="Z273" s="29"/>
      <c r="AA273" s="29"/>
      <c r="AB273" s="29"/>
      <c r="AC273" s="29"/>
      <c r="AD273" s="29"/>
      <c r="AE273" s="29"/>
      <c r="AF273" s="29"/>
      <c r="AG273" s="29">
        <v>4</v>
      </c>
      <c r="AH273" s="29">
        <v>4</v>
      </c>
      <c r="AI273" s="29"/>
      <c r="AJ273" s="29"/>
      <c r="AK273" s="29">
        <v>4</v>
      </c>
      <c r="AL273" s="29"/>
      <c r="AM273" s="29">
        <v>4</v>
      </c>
      <c r="AN273" s="29"/>
    </row>
    <row r="274" spans="1:40" ht="31.5" x14ac:dyDescent="0.2">
      <c r="A274" s="728" t="s">
        <v>372</v>
      </c>
      <c r="B274" s="751" t="s">
        <v>373</v>
      </c>
      <c r="C274" s="90"/>
      <c r="D274" s="90"/>
      <c r="E274" s="90"/>
      <c r="F274" s="206">
        <v>6</v>
      </c>
      <c r="G274" s="1191">
        <v>1</v>
      </c>
      <c r="H274" s="739">
        <f t="shared" si="18"/>
        <v>30</v>
      </c>
      <c r="I274" s="758">
        <v>4</v>
      </c>
      <c r="J274" s="114"/>
      <c r="K274" s="114"/>
      <c r="L274" s="96" t="s">
        <v>114</v>
      </c>
      <c r="M274" s="257">
        <f>H274-I274</f>
        <v>26</v>
      </c>
      <c r="N274" s="737"/>
      <c r="O274" s="3449"/>
      <c r="P274" s="3567"/>
      <c r="Q274" s="691"/>
      <c r="R274" s="3447"/>
      <c r="S274" s="4189"/>
      <c r="T274" s="690"/>
      <c r="U274" s="93" t="s">
        <v>114</v>
      </c>
      <c r="V274" s="19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>
        <v>4</v>
      </c>
      <c r="AJ274" s="29"/>
      <c r="AK274" s="29"/>
      <c r="AL274" s="29">
        <v>4</v>
      </c>
      <c r="AM274" s="29"/>
      <c r="AN274" s="29"/>
    </row>
    <row r="275" spans="1:40" ht="31.5" x14ac:dyDescent="0.2">
      <c r="A275" s="728" t="s">
        <v>374</v>
      </c>
      <c r="B275" s="741" t="s">
        <v>375</v>
      </c>
      <c r="C275" s="95"/>
      <c r="D275" s="90"/>
      <c r="E275" s="95"/>
      <c r="F275" s="760"/>
      <c r="G275" s="1191">
        <f>G276+G277+G278</f>
        <v>6.5</v>
      </c>
      <c r="H275" s="739">
        <f t="shared" si="18"/>
        <v>195</v>
      </c>
      <c r="I275" s="758"/>
      <c r="J275" s="779"/>
      <c r="K275" s="114"/>
      <c r="L275" s="780"/>
      <c r="M275" s="257"/>
      <c r="N275" s="737"/>
      <c r="O275" s="3449"/>
      <c r="P275" s="3567"/>
      <c r="Q275" s="691"/>
      <c r="R275" s="3447"/>
      <c r="S275" s="4189"/>
      <c r="T275" s="691"/>
      <c r="U275" s="93"/>
      <c r="V275" s="1142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</row>
    <row r="276" spans="1:40" x14ac:dyDescent="0.2">
      <c r="A276" s="728"/>
      <c r="B276" s="741" t="s">
        <v>55</v>
      </c>
      <c r="C276" s="95"/>
      <c r="D276" s="90"/>
      <c r="E276" s="95"/>
      <c r="F276" s="760"/>
      <c r="G276" s="1235">
        <v>3</v>
      </c>
      <c r="H276" s="735">
        <f t="shared" si="18"/>
        <v>90</v>
      </c>
      <c r="I276" s="781"/>
      <c r="J276" s="782"/>
      <c r="K276" s="782"/>
      <c r="L276" s="782"/>
      <c r="M276" s="778"/>
      <c r="N276" s="737"/>
      <c r="O276" s="3449"/>
      <c r="P276" s="3567"/>
      <c r="Q276" s="691"/>
      <c r="R276" s="3447"/>
      <c r="S276" s="4189"/>
      <c r="T276" s="691"/>
      <c r="U276" s="93"/>
      <c r="V276" s="1142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</row>
    <row r="277" spans="1:40" x14ac:dyDescent="0.2">
      <c r="A277" s="783"/>
      <c r="B277" s="751" t="s">
        <v>56</v>
      </c>
      <c r="C277" s="90">
        <v>4</v>
      </c>
      <c r="D277" s="90"/>
      <c r="E277" s="95"/>
      <c r="F277" s="760"/>
      <c r="G277" s="1191">
        <v>2.5</v>
      </c>
      <c r="H277" s="739">
        <f t="shared" si="18"/>
        <v>75</v>
      </c>
      <c r="I277" s="758">
        <v>14</v>
      </c>
      <c r="J277" s="114" t="s">
        <v>125</v>
      </c>
      <c r="K277" s="114" t="s">
        <v>124</v>
      </c>
      <c r="L277" s="96"/>
      <c r="M277" s="257">
        <f>H277-I277</f>
        <v>61</v>
      </c>
      <c r="N277" s="737"/>
      <c r="O277" s="3449"/>
      <c r="P277" s="3567"/>
      <c r="Q277" s="691"/>
      <c r="R277" s="3448" t="s">
        <v>127</v>
      </c>
      <c r="S277" s="3490"/>
      <c r="T277" s="784"/>
      <c r="U277" s="93"/>
      <c r="V277" s="1142"/>
      <c r="Y277" s="29"/>
      <c r="Z277" s="29"/>
      <c r="AA277" s="29"/>
      <c r="AB277" s="29"/>
      <c r="AC277" s="29"/>
      <c r="AD277" s="29"/>
      <c r="AE277" s="29">
        <v>8</v>
      </c>
      <c r="AF277" s="29">
        <v>6</v>
      </c>
      <c r="AG277" s="29"/>
      <c r="AH277" s="29"/>
      <c r="AI277" s="29"/>
      <c r="AJ277" s="29"/>
      <c r="AK277" s="29">
        <v>8</v>
      </c>
      <c r="AL277" s="29"/>
      <c r="AM277" s="29">
        <v>6</v>
      </c>
      <c r="AN277" s="29"/>
    </row>
    <row r="278" spans="1:40" ht="31.5" x14ac:dyDescent="0.2">
      <c r="A278" s="783" t="s">
        <v>376</v>
      </c>
      <c r="B278" s="785" t="s">
        <v>377</v>
      </c>
      <c r="C278" s="786"/>
      <c r="D278" s="787"/>
      <c r="E278" s="786"/>
      <c r="F278" s="788">
        <v>5</v>
      </c>
      <c r="G278" s="1334">
        <v>1</v>
      </c>
      <c r="H278" s="790">
        <f t="shared" si="18"/>
        <v>30</v>
      </c>
      <c r="I278" s="758">
        <v>4</v>
      </c>
      <c r="J278" s="182"/>
      <c r="K278" s="182"/>
      <c r="L278" s="96" t="s">
        <v>114</v>
      </c>
      <c r="M278" s="257">
        <f>H278-I278</f>
        <v>26</v>
      </c>
      <c r="N278" s="791"/>
      <c r="O278" s="3449"/>
      <c r="P278" s="3567"/>
      <c r="Q278" s="691"/>
      <c r="R278" s="3447"/>
      <c r="S278" s="4189"/>
      <c r="T278" s="689" t="s">
        <v>114</v>
      </c>
      <c r="U278" s="93"/>
      <c r="V278" s="199"/>
      <c r="Y278" s="29"/>
      <c r="Z278" s="29"/>
      <c r="AA278" s="29"/>
      <c r="AB278" s="29"/>
      <c r="AC278" s="29"/>
      <c r="AD278" s="29"/>
      <c r="AE278" s="29"/>
      <c r="AF278" s="29"/>
      <c r="AG278" s="29">
        <v>4</v>
      </c>
      <c r="AH278" s="29"/>
      <c r="AI278" s="29"/>
      <c r="AJ278" s="29"/>
      <c r="AK278" s="29"/>
      <c r="AL278" s="29">
        <v>4</v>
      </c>
      <c r="AM278" s="29"/>
      <c r="AN278" s="29"/>
    </row>
    <row r="279" spans="1:40" x14ac:dyDescent="0.2">
      <c r="A279" s="728" t="s">
        <v>378</v>
      </c>
      <c r="B279" s="1336" t="s">
        <v>540</v>
      </c>
      <c r="C279" s="90"/>
      <c r="D279" s="90"/>
      <c r="E279" s="90"/>
      <c r="F279" s="206"/>
      <c r="G279" s="1191">
        <f>G280+G281</f>
        <v>6</v>
      </c>
      <c r="H279" s="739">
        <f t="shared" si="18"/>
        <v>180</v>
      </c>
      <c r="I279" s="758"/>
      <c r="J279" s="114"/>
      <c r="K279" s="114"/>
      <c r="L279" s="96"/>
      <c r="M279" s="257"/>
      <c r="N279" s="792"/>
      <c r="O279" s="3449"/>
      <c r="P279" s="3567"/>
      <c r="Q279" s="691"/>
      <c r="R279" s="3447"/>
      <c r="S279" s="4189"/>
      <c r="T279" s="690"/>
      <c r="U279" s="93"/>
      <c r="V279" s="19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</row>
    <row r="280" spans="1:40" x14ac:dyDescent="0.2">
      <c r="A280" s="728"/>
      <c r="B280" s="741" t="s">
        <v>55</v>
      </c>
      <c r="C280" s="90"/>
      <c r="D280" s="90"/>
      <c r="E280" s="90"/>
      <c r="F280" s="206"/>
      <c r="G280" s="1235">
        <v>2.5</v>
      </c>
      <c r="H280" s="735">
        <f t="shared" si="18"/>
        <v>75</v>
      </c>
      <c r="I280" s="758"/>
      <c r="J280" s="114"/>
      <c r="K280" s="114"/>
      <c r="L280" s="96"/>
      <c r="M280" s="257"/>
      <c r="N280" s="737"/>
      <c r="O280" s="3449"/>
      <c r="P280" s="3567"/>
      <c r="Q280" s="691"/>
      <c r="R280" s="3447"/>
      <c r="S280" s="4189"/>
      <c r="T280" s="690"/>
      <c r="U280" s="93"/>
      <c r="V280" s="19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</row>
    <row r="281" spans="1:40" x14ac:dyDescent="0.2">
      <c r="A281" s="728" t="s">
        <v>379</v>
      </c>
      <c r="B281" s="751" t="s">
        <v>56</v>
      </c>
      <c r="C281" s="90"/>
      <c r="D281" s="90">
        <v>5</v>
      </c>
      <c r="E281" s="95"/>
      <c r="F281" s="760"/>
      <c r="G281" s="1335">
        <v>3.5</v>
      </c>
      <c r="H281" s="739">
        <f t="shared" si="18"/>
        <v>105</v>
      </c>
      <c r="I281" s="758">
        <v>6</v>
      </c>
      <c r="J281" s="114" t="s">
        <v>114</v>
      </c>
      <c r="K281" s="104"/>
      <c r="L281" s="114" t="s">
        <v>126</v>
      </c>
      <c r="M281" s="211">
        <f>H281-I281</f>
        <v>99</v>
      </c>
      <c r="N281" s="737"/>
      <c r="O281" s="3449"/>
      <c r="P281" s="3567"/>
      <c r="Q281" s="691"/>
      <c r="R281" s="3447"/>
      <c r="S281" s="4189"/>
      <c r="T281" s="690" t="s">
        <v>122</v>
      </c>
      <c r="U281" s="93"/>
      <c r="V281" s="199"/>
      <c r="Y281" s="29"/>
      <c r="Z281" s="29"/>
      <c r="AA281" s="29"/>
      <c r="AB281" s="29"/>
      <c r="AC281" s="29"/>
      <c r="AD281" s="29"/>
      <c r="AE281" s="29"/>
      <c r="AF281" s="29"/>
      <c r="AG281" s="29">
        <v>4</v>
      </c>
      <c r="AH281" s="29">
        <v>2</v>
      </c>
      <c r="AI281" s="29"/>
      <c r="AJ281" s="29"/>
      <c r="AK281" s="29">
        <v>4</v>
      </c>
      <c r="AL281" s="29">
        <v>2</v>
      </c>
      <c r="AM281" s="29"/>
      <c r="AN281" s="29"/>
    </row>
    <row r="282" spans="1:40" ht="31.5" x14ac:dyDescent="0.2">
      <c r="A282" s="728" t="s">
        <v>380</v>
      </c>
      <c r="B282" s="794" t="s">
        <v>381</v>
      </c>
      <c r="C282" s="90"/>
      <c r="D282" s="90"/>
      <c r="E282" s="95"/>
      <c r="F282" s="760"/>
      <c r="G282" s="763">
        <f>G283+G284</f>
        <v>4</v>
      </c>
      <c r="H282" s="739">
        <f t="shared" si="18"/>
        <v>120</v>
      </c>
      <c r="I282" s="776"/>
      <c r="J282" s="112"/>
      <c r="K282" s="112"/>
      <c r="L282" s="777"/>
      <c r="M282" s="778"/>
      <c r="N282" s="737"/>
      <c r="O282" s="3449"/>
      <c r="P282" s="3567"/>
      <c r="Q282" s="691"/>
      <c r="R282" s="3447"/>
      <c r="S282" s="4189"/>
      <c r="T282" s="690"/>
      <c r="U282" s="93"/>
      <c r="V282" s="19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</row>
    <row r="283" spans="1:40" x14ac:dyDescent="0.2">
      <c r="A283" s="728"/>
      <c r="B283" s="741" t="s">
        <v>55</v>
      </c>
      <c r="C283" s="90"/>
      <c r="D283" s="90"/>
      <c r="E283" s="95"/>
      <c r="F283" s="760"/>
      <c r="G283" s="770">
        <v>0.5</v>
      </c>
      <c r="H283" s="735">
        <f t="shared" si="18"/>
        <v>15</v>
      </c>
      <c r="I283" s="776"/>
      <c r="J283" s="112"/>
      <c r="K283" s="112"/>
      <c r="L283" s="777"/>
      <c r="M283" s="778"/>
      <c r="N283" s="737"/>
      <c r="O283" s="3449"/>
      <c r="P283" s="3567"/>
      <c r="Q283" s="691"/>
      <c r="R283" s="3447"/>
      <c r="S283" s="4189"/>
      <c r="T283" s="690"/>
      <c r="U283" s="93"/>
      <c r="V283" s="19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</row>
    <row r="284" spans="1:40" x14ac:dyDescent="0.2">
      <c r="A284" s="795"/>
      <c r="B284" s="796" t="s">
        <v>56</v>
      </c>
      <c r="C284" s="797"/>
      <c r="D284" s="90"/>
      <c r="E284" s="95"/>
      <c r="F284" s="760"/>
      <c r="G284" s="1333">
        <f>G285+G286</f>
        <v>3.5</v>
      </c>
      <c r="H284" s="739">
        <f>G284*30</f>
        <v>105</v>
      </c>
      <c r="I284" s="260" t="s">
        <v>81</v>
      </c>
      <c r="J284" s="114" t="s">
        <v>80</v>
      </c>
      <c r="K284" s="114"/>
      <c r="L284" s="114" t="s">
        <v>53</v>
      </c>
      <c r="M284" s="211">
        <f>H284-I284</f>
        <v>93</v>
      </c>
      <c r="N284" s="791"/>
      <c r="O284" s="3449"/>
      <c r="P284" s="3567"/>
      <c r="Q284" s="691"/>
      <c r="R284" s="3447"/>
      <c r="S284" s="4189"/>
      <c r="T284" s="690"/>
      <c r="U284" s="93"/>
      <c r="V284" s="19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</row>
    <row r="285" spans="1:40" ht="31.5" x14ac:dyDescent="0.2">
      <c r="A285" s="728"/>
      <c r="B285" s="751" t="s">
        <v>406</v>
      </c>
      <c r="C285" s="90"/>
      <c r="D285" s="90">
        <v>3</v>
      </c>
      <c r="E285" s="95"/>
      <c r="F285" s="760"/>
      <c r="G285" s="1333">
        <v>1</v>
      </c>
      <c r="H285" s="739">
        <f>G285*30</f>
        <v>30</v>
      </c>
      <c r="I285" s="758">
        <v>6</v>
      </c>
      <c r="J285" s="114" t="s">
        <v>114</v>
      </c>
      <c r="K285" s="104"/>
      <c r="L285" s="114" t="s">
        <v>126</v>
      </c>
      <c r="M285" s="211">
        <f>H285-I285</f>
        <v>24</v>
      </c>
      <c r="N285" s="737"/>
      <c r="O285" s="3449"/>
      <c r="P285" s="3567"/>
      <c r="Q285" s="690" t="s">
        <v>122</v>
      </c>
      <c r="R285" s="3447"/>
      <c r="S285" s="4189"/>
      <c r="T285" s="690"/>
      <c r="U285" s="93"/>
      <c r="V285" s="199"/>
      <c r="Y285" s="29"/>
      <c r="Z285" s="29"/>
      <c r="AA285" s="29"/>
      <c r="AB285" s="29"/>
      <c r="AC285" s="29">
        <v>4</v>
      </c>
      <c r="AD285" s="29">
        <v>2</v>
      </c>
      <c r="AE285" s="29"/>
      <c r="AF285" s="29"/>
      <c r="AG285" s="29"/>
      <c r="AH285" s="29"/>
      <c r="AI285" s="29"/>
      <c r="AJ285" s="29"/>
      <c r="AK285" s="29">
        <v>4</v>
      </c>
      <c r="AL285" s="29">
        <v>2</v>
      </c>
      <c r="AM285" s="29"/>
      <c r="AN285" s="29"/>
    </row>
    <row r="286" spans="1:40" ht="32.25" thickBot="1" x14ac:dyDescent="0.25">
      <c r="A286" s="798"/>
      <c r="B286" s="1192" t="s">
        <v>541</v>
      </c>
      <c r="C286" s="800">
        <v>4</v>
      </c>
      <c r="D286" s="800"/>
      <c r="E286" s="801"/>
      <c r="F286" s="802"/>
      <c r="G286" s="1337">
        <v>2.5</v>
      </c>
      <c r="H286" s="804">
        <f t="shared" si="18"/>
        <v>75</v>
      </c>
      <c r="I286" s="758">
        <v>6</v>
      </c>
      <c r="J286" s="114" t="s">
        <v>114</v>
      </c>
      <c r="K286" s="104"/>
      <c r="L286" s="114" t="s">
        <v>126</v>
      </c>
      <c r="M286" s="805">
        <f>H286-I286</f>
        <v>69</v>
      </c>
      <c r="N286" s="806"/>
      <c r="O286" s="3449"/>
      <c r="P286" s="3567"/>
      <c r="Q286" s="808"/>
      <c r="R286" s="3574" t="s">
        <v>122</v>
      </c>
      <c r="S286" s="3388"/>
      <c r="T286" s="810"/>
      <c r="U286" s="811"/>
      <c r="V286" s="812"/>
      <c r="Y286" s="29"/>
      <c r="Z286" s="29"/>
      <c r="AA286" s="29"/>
      <c r="AB286" s="29"/>
      <c r="AC286" s="29"/>
      <c r="AD286" s="29"/>
      <c r="AE286" s="29">
        <v>4</v>
      </c>
      <c r="AF286" s="29">
        <v>2</v>
      </c>
      <c r="AG286" s="29"/>
      <c r="AH286" s="29"/>
      <c r="AI286" s="29"/>
      <c r="AJ286" s="29"/>
      <c r="AK286" s="29">
        <v>4</v>
      </c>
      <c r="AL286" s="29">
        <v>2</v>
      </c>
      <c r="AM286" s="29"/>
      <c r="AN286" s="29"/>
    </row>
    <row r="287" spans="1:40" ht="16.5" thickBot="1" x14ac:dyDescent="0.25">
      <c r="A287" s="4192" t="s">
        <v>382</v>
      </c>
      <c r="B287" s="4193"/>
      <c r="C287" s="4193"/>
      <c r="D287" s="4193"/>
      <c r="E287" s="4193"/>
      <c r="F287" s="4193"/>
      <c r="G287" s="4193"/>
      <c r="H287" s="4193"/>
      <c r="I287" s="4193"/>
      <c r="J287" s="4193"/>
      <c r="K287" s="4193"/>
      <c r="L287" s="4193"/>
      <c r="M287" s="4193"/>
      <c r="N287" s="4193"/>
      <c r="O287" s="4193"/>
      <c r="P287" s="4193"/>
      <c r="Q287" s="4193"/>
      <c r="R287" s="4193"/>
      <c r="S287" s="4193"/>
      <c r="T287" s="4201"/>
      <c r="U287" s="4201"/>
      <c r="V287" s="4202"/>
    </row>
    <row r="288" spans="1:40" ht="31.5" x14ac:dyDescent="0.2">
      <c r="A288" s="713" t="s">
        <v>383</v>
      </c>
      <c r="B288" s="813" t="s">
        <v>384</v>
      </c>
      <c r="C288" s="814"/>
      <c r="D288" s="800"/>
      <c r="E288" s="800"/>
      <c r="F288" s="815"/>
      <c r="G288" s="816">
        <f>G289+G290</f>
        <v>3</v>
      </c>
      <c r="H288" s="720">
        <f>G288*30</f>
        <v>90</v>
      </c>
      <c r="I288" s="112"/>
      <c r="J288" s="112"/>
      <c r="K288" s="112"/>
      <c r="L288" s="777"/>
      <c r="M288" s="817"/>
      <c r="N288" s="792"/>
      <c r="O288" s="4197"/>
      <c r="P288" s="4198"/>
      <c r="Q288" s="818"/>
      <c r="R288" s="4199"/>
      <c r="S288" s="4200"/>
      <c r="T288" s="819"/>
      <c r="U288" s="820"/>
      <c r="V288" s="224"/>
      <c r="AC288" s="27">
        <f>SUM(AC245:AC286)</f>
        <v>12</v>
      </c>
      <c r="AD288" s="27">
        <f t="shared" ref="AD288:AN288" si="19">SUM(AD245:AD286)</f>
        <v>6</v>
      </c>
      <c r="AE288" s="27">
        <f t="shared" si="19"/>
        <v>36</v>
      </c>
      <c r="AF288" s="27">
        <f t="shared" si="19"/>
        <v>12</v>
      </c>
      <c r="AG288" s="27">
        <f t="shared" si="19"/>
        <v>28</v>
      </c>
      <c r="AH288" s="27">
        <f t="shared" si="19"/>
        <v>10</v>
      </c>
      <c r="AI288" s="27">
        <f t="shared" si="19"/>
        <v>24</v>
      </c>
      <c r="AJ288" s="27">
        <f t="shared" si="19"/>
        <v>12</v>
      </c>
      <c r="AK288" s="27">
        <f t="shared" si="19"/>
        <v>80</v>
      </c>
      <c r="AL288" s="27">
        <f t="shared" si="19"/>
        <v>24</v>
      </c>
      <c r="AM288" s="27">
        <f t="shared" si="19"/>
        <v>36</v>
      </c>
      <c r="AN288" s="27">
        <f t="shared" si="19"/>
        <v>0</v>
      </c>
    </row>
    <row r="289" spans="1:39" x14ac:dyDescent="0.2">
      <c r="A289" s="821"/>
      <c r="B289" s="741" t="s">
        <v>55</v>
      </c>
      <c r="C289" s="797"/>
      <c r="D289" s="90"/>
      <c r="E289" s="90"/>
      <c r="F289" s="206"/>
      <c r="G289" s="822">
        <v>2</v>
      </c>
      <c r="H289" s="823">
        <f>G289*30</f>
        <v>60</v>
      </c>
      <c r="I289" s="112"/>
      <c r="J289" s="112"/>
      <c r="K289" s="112"/>
      <c r="L289" s="777"/>
      <c r="M289" s="778"/>
      <c r="N289" s="737"/>
      <c r="O289" s="3449"/>
      <c r="P289" s="3567"/>
      <c r="Q289" s="691"/>
      <c r="R289" s="3447"/>
      <c r="S289" s="4189"/>
      <c r="T289" s="690"/>
      <c r="U289" s="93"/>
      <c r="V289" s="199"/>
      <c r="AG289" s="27">
        <v>8</v>
      </c>
      <c r="AK289" s="27">
        <v>8</v>
      </c>
    </row>
    <row r="290" spans="1:39" ht="19.5" customHeight="1" x14ac:dyDescent="0.2">
      <c r="A290" s="821" t="s">
        <v>385</v>
      </c>
      <c r="B290" s="751" t="s">
        <v>56</v>
      </c>
      <c r="C290" s="797"/>
      <c r="D290" s="90">
        <v>5</v>
      </c>
      <c r="E290" s="90"/>
      <c r="F290" s="206"/>
      <c r="G290" s="816">
        <v>1</v>
      </c>
      <c r="H290" s="824">
        <f>G290*30</f>
        <v>30</v>
      </c>
      <c r="I290" s="163">
        <v>4</v>
      </c>
      <c r="J290" s="117" t="s">
        <v>114</v>
      </c>
      <c r="K290" s="114"/>
      <c r="L290" s="117"/>
      <c r="M290" s="211">
        <f>H290-I290</f>
        <v>26</v>
      </c>
      <c r="N290" s="737"/>
      <c r="O290" s="3449"/>
      <c r="P290" s="3567"/>
      <c r="Q290" s="691"/>
      <c r="R290" s="3447"/>
      <c r="S290" s="4189"/>
      <c r="T290" s="690" t="s">
        <v>114</v>
      </c>
      <c r="U290" s="93"/>
      <c r="V290" s="199"/>
      <c r="AI290" s="27">
        <v>8</v>
      </c>
      <c r="AK290" s="27">
        <v>8</v>
      </c>
    </row>
    <row r="291" spans="1:39" x14ac:dyDescent="0.2">
      <c r="A291" s="821" t="s">
        <v>386</v>
      </c>
      <c r="B291" s="741" t="s">
        <v>387</v>
      </c>
      <c r="C291" s="797"/>
      <c r="D291" s="90"/>
      <c r="E291" s="90"/>
      <c r="F291" s="206"/>
      <c r="G291" s="816">
        <f>G292+G293</f>
        <v>3</v>
      </c>
      <c r="H291" s="739">
        <f t="shared" ref="H291:H296" si="20">G291*30</f>
        <v>90</v>
      </c>
      <c r="I291" s="112"/>
      <c r="J291" s="112"/>
      <c r="K291" s="112"/>
      <c r="L291" s="777"/>
      <c r="M291" s="778"/>
      <c r="N291" s="737"/>
      <c r="O291" s="3449"/>
      <c r="P291" s="3567"/>
      <c r="Q291" s="691"/>
      <c r="R291" s="3447"/>
      <c r="S291" s="4189"/>
      <c r="T291" s="690"/>
      <c r="U291" s="93"/>
      <c r="V291" s="199"/>
      <c r="AC291" s="27">
        <f>AC288+AC289+AC290</f>
        <v>12</v>
      </c>
      <c r="AD291" s="27">
        <f t="shared" ref="AD291:AK291" si="21">AD288+AD289+AD290</f>
        <v>6</v>
      </c>
      <c r="AE291" s="27">
        <f t="shared" si="21"/>
        <v>36</v>
      </c>
      <c r="AF291" s="27">
        <f t="shared" si="21"/>
        <v>12</v>
      </c>
      <c r="AG291" s="27">
        <f t="shared" si="21"/>
        <v>36</v>
      </c>
      <c r="AH291" s="27">
        <f t="shared" si="21"/>
        <v>10</v>
      </c>
      <c r="AI291" s="27">
        <f t="shared" si="21"/>
        <v>32</v>
      </c>
      <c r="AJ291" s="27">
        <f t="shared" si="21"/>
        <v>12</v>
      </c>
      <c r="AK291" s="27">
        <f t="shared" si="21"/>
        <v>96</v>
      </c>
      <c r="AL291" s="27">
        <f>AL288+AL289+AL290</f>
        <v>24</v>
      </c>
      <c r="AM291" s="27">
        <f>AM288+AM289+AM290</f>
        <v>36</v>
      </c>
    </row>
    <row r="292" spans="1:39" x14ac:dyDescent="0.2">
      <c r="A292" s="821"/>
      <c r="B292" s="825" t="s">
        <v>55</v>
      </c>
      <c r="C292" s="797"/>
      <c r="D292" s="90"/>
      <c r="E292" s="90"/>
      <c r="F292" s="206"/>
      <c r="G292" s="822">
        <v>1.5</v>
      </c>
      <c r="H292" s="735">
        <f t="shared" si="20"/>
        <v>45</v>
      </c>
      <c r="I292" s="112"/>
      <c r="J292" s="112"/>
      <c r="K292" s="112"/>
      <c r="L292" s="777"/>
      <c r="M292" s="778"/>
      <c r="N292" s="737"/>
      <c r="O292" s="3449"/>
      <c r="P292" s="3567"/>
      <c r="Q292" s="691"/>
      <c r="R292" s="3447"/>
      <c r="S292" s="4189"/>
      <c r="T292" s="690"/>
      <c r="U292" s="93"/>
      <c r="V292" s="199"/>
    </row>
    <row r="293" spans="1:39" ht="14.25" customHeight="1" x14ac:dyDescent="0.2">
      <c r="A293" s="821" t="s">
        <v>388</v>
      </c>
      <c r="B293" s="751" t="s">
        <v>56</v>
      </c>
      <c r="C293" s="797"/>
      <c r="D293" s="90">
        <v>5</v>
      </c>
      <c r="E293" s="90"/>
      <c r="F293" s="206"/>
      <c r="G293" s="816">
        <v>1.5</v>
      </c>
      <c r="H293" s="739">
        <f t="shared" si="20"/>
        <v>45</v>
      </c>
      <c r="I293" s="163">
        <v>4</v>
      </c>
      <c r="J293" s="117" t="s">
        <v>114</v>
      </c>
      <c r="K293" s="114"/>
      <c r="L293" s="117"/>
      <c r="M293" s="211">
        <f>H293-I293</f>
        <v>41</v>
      </c>
      <c r="N293" s="737"/>
      <c r="O293" s="3449"/>
      <c r="P293" s="3567"/>
      <c r="Q293" s="691"/>
      <c r="R293" s="3447"/>
      <c r="S293" s="4189"/>
      <c r="T293" s="690" t="s">
        <v>114</v>
      </c>
      <c r="U293" s="93"/>
      <c r="V293" s="199"/>
    </row>
    <row r="294" spans="1:39" ht="31.5" x14ac:dyDescent="0.2">
      <c r="A294" s="821" t="s">
        <v>389</v>
      </c>
      <c r="B294" s="741" t="s">
        <v>390</v>
      </c>
      <c r="C294" s="797"/>
      <c r="D294" s="90"/>
      <c r="E294" s="90"/>
      <c r="F294" s="206"/>
      <c r="G294" s="816">
        <f>G295+G296</f>
        <v>3</v>
      </c>
      <c r="H294" s="739">
        <f t="shared" si="20"/>
        <v>90</v>
      </c>
      <c r="I294" s="112"/>
      <c r="J294" s="112"/>
      <c r="K294" s="112"/>
      <c r="L294" s="777"/>
      <c r="M294" s="778"/>
      <c r="N294" s="737"/>
      <c r="O294" s="3449"/>
      <c r="P294" s="3567"/>
      <c r="Q294" s="691"/>
      <c r="R294" s="3447"/>
      <c r="S294" s="4189"/>
      <c r="T294" s="690"/>
      <c r="U294" s="93"/>
      <c r="V294" s="199"/>
    </row>
    <row r="295" spans="1:39" x14ac:dyDescent="0.2">
      <c r="A295" s="821"/>
      <c r="B295" s="825" t="s">
        <v>55</v>
      </c>
      <c r="C295" s="797"/>
      <c r="D295" s="90"/>
      <c r="E295" s="90"/>
      <c r="F295" s="206"/>
      <c r="G295" s="822">
        <v>1</v>
      </c>
      <c r="H295" s="735">
        <f t="shared" si="20"/>
        <v>30</v>
      </c>
      <c r="I295" s="112"/>
      <c r="J295" s="112"/>
      <c r="K295" s="112"/>
      <c r="L295" s="777"/>
      <c r="M295" s="778"/>
      <c r="N295" s="737"/>
      <c r="O295" s="3449"/>
      <c r="P295" s="3567"/>
      <c r="Q295" s="691"/>
      <c r="R295" s="3447"/>
      <c r="S295" s="4189"/>
      <c r="T295" s="690"/>
      <c r="U295" s="93"/>
      <c r="V295" s="199"/>
    </row>
    <row r="296" spans="1:39" ht="17.25" customHeight="1" x14ac:dyDescent="0.2">
      <c r="A296" s="821" t="s">
        <v>391</v>
      </c>
      <c r="B296" s="826" t="s">
        <v>56</v>
      </c>
      <c r="C296" s="797"/>
      <c r="D296" s="90">
        <v>6</v>
      </c>
      <c r="E296" s="90"/>
      <c r="F296" s="206"/>
      <c r="G296" s="816">
        <v>2</v>
      </c>
      <c r="H296" s="739">
        <f t="shared" si="20"/>
        <v>60</v>
      </c>
      <c r="I296" s="163">
        <v>4</v>
      </c>
      <c r="J296" s="117" t="s">
        <v>114</v>
      </c>
      <c r="K296" s="114"/>
      <c r="L296" s="117"/>
      <c r="M296" s="211">
        <f>H296-I296</f>
        <v>56</v>
      </c>
      <c r="N296" s="737"/>
      <c r="O296" s="3449"/>
      <c r="P296" s="3567"/>
      <c r="Q296" s="691"/>
      <c r="R296" s="3447"/>
      <c r="S296" s="4189"/>
      <c r="T296" s="690"/>
      <c r="U296" s="690" t="s">
        <v>114</v>
      </c>
      <c r="V296" s="199"/>
    </row>
    <row r="297" spans="1:39" ht="31.5" x14ac:dyDescent="0.2">
      <c r="A297" s="821" t="s">
        <v>392</v>
      </c>
      <c r="B297" s="827" t="s">
        <v>393</v>
      </c>
      <c r="C297" s="797"/>
      <c r="D297" s="90"/>
      <c r="E297" s="90"/>
      <c r="F297" s="206"/>
      <c r="G297" s="1338">
        <f>G298+G299</f>
        <v>3</v>
      </c>
      <c r="H297" s="739">
        <f>G297*30</f>
        <v>90</v>
      </c>
      <c r="I297" s="112"/>
      <c r="J297" s="112"/>
      <c r="K297" s="112"/>
      <c r="L297" s="777"/>
      <c r="M297" s="778"/>
      <c r="N297" s="737"/>
      <c r="O297" s="3449"/>
      <c r="P297" s="3567"/>
      <c r="Q297" s="691"/>
      <c r="R297" s="3447"/>
      <c r="S297" s="4189"/>
      <c r="T297" s="690"/>
      <c r="U297" s="93"/>
      <c r="V297" s="199"/>
    </row>
    <row r="298" spans="1:39" x14ac:dyDescent="0.2">
      <c r="A298" s="728"/>
      <c r="B298" s="741" t="s">
        <v>55</v>
      </c>
      <c r="C298" s="797"/>
      <c r="D298" s="90"/>
      <c r="E298" s="90"/>
      <c r="F298" s="206"/>
      <c r="G298" s="1339">
        <v>0.5</v>
      </c>
      <c r="H298" s="735">
        <f>G298*30</f>
        <v>15</v>
      </c>
      <c r="I298" s="112"/>
      <c r="J298" s="112"/>
      <c r="K298" s="112"/>
      <c r="L298" s="777"/>
      <c r="M298" s="778"/>
      <c r="N298" s="737"/>
      <c r="O298" s="3449"/>
      <c r="P298" s="3567"/>
      <c r="Q298" s="691"/>
      <c r="R298" s="3447"/>
      <c r="S298" s="4189"/>
      <c r="T298" s="690"/>
      <c r="U298" s="93"/>
      <c r="V298" s="199"/>
    </row>
    <row r="299" spans="1:39" ht="18.75" customHeight="1" thickBot="1" x14ac:dyDescent="0.25">
      <c r="A299" s="828" t="s">
        <v>394</v>
      </c>
      <c r="B299" s="829" t="s">
        <v>56</v>
      </c>
      <c r="C299" s="830"/>
      <c r="D299" s="831">
        <v>6</v>
      </c>
      <c r="E299" s="831"/>
      <c r="F299" s="832"/>
      <c r="G299" s="1340">
        <v>2.5</v>
      </c>
      <c r="H299" s="834">
        <f>G299*30</f>
        <v>75</v>
      </c>
      <c r="I299" s="835">
        <v>4</v>
      </c>
      <c r="J299" s="836" t="s">
        <v>114</v>
      </c>
      <c r="K299" s="177"/>
      <c r="L299" s="836"/>
      <c r="M299" s="837">
        <f>H299-I299</f>
        <v>71</v>
      </c>
      <c r="N299" s="838"/>
      <c r="O299" s="4190"/>
      <c r="P299" s="4191"/>
      <c r="Q299" s="839"/>
      <c r="R299" s="4186"/>
      <c r="S299" s="4187"/>
      <c r="T299" s="1146"/>
      <c r="U299" s="844" t="s">
        <v>114</v>
      </c>
      <c r="V299" s="840"/>
    </row>
    <row r="300" spans="1:39" ht="16.5" thickBot="1" x14ac:dyDescent="0.25">
      <c r="A300" s="4192" t="s">
        <v>395</v>
      </c>
      <c r="B300" s="4193"/>
      <c r="C300" s="4194"/>
      <c r="D300" s="4194"/>
      <c r="E300" s="4194"/>
      <c r="F300" s="4194"/>
      <c r="G300" s="4193"/>
      <c r="H300" s="4194"/>
      <c r="I300" s="4194"/>
      <c r="J300" s="4194"/>
      <c r="K300" s="4194"/>
      <c r="L300" s="4194"/>
      <c r="M300" s="4194"/>
      <c r="N300" s="4194"/>
      <c r="O300" s="4194"/>
      <c r="P300" s="4194"/>
      <c r="Q300" s="4194"/>
      <c r="R300" s="4194"/>
      <c r="S300" s="4194"/>
      <c r="T300" s="4195"/>
      <c r="U300" s="4195"/>
      <c r="V300" s="4196"/>
    </row>
    <row r="301" spans="1:39" x14ac:dyDescent="0.2">
      <c r="A301" s="713" t="s">
        <v>383</v>
      </c>
      <c r="B301" s="794" t="s">
        <v>396</v>
      </c>
      <c r="C301" s="90"/>
      <c r="D301" s="90"/>
      <c r="E301" s="90"/>
      <c r="F301" s="88"/>
      <c r="G301" s="841">
        <f>G302+G303</f>
        <v>3</v>
      </c>
      <c r="H301" s="720">
        <f>G301*30</f>
        <v>90</v>
      </c>
      <c r="I301" s="112"/>
      <c r="J301" s="112"/>
      <c r="K301" s="112"/>
      <c r="L301" s="777"/>
      <c r="M301" s="817"/>
      <c r="N301" s="737"/>
      <c r="O301" s="4197"/>
      <c r="P301" s="4198"/>
      <c r="Q301" s="691"/>
      <c r="R301" s="4199"/>
      <c r="S301" s="4200"/>
      <c r="T301" s="690"/>
      <c r="U301" s="93"/>
      <c r="V301" s="224"/>
    </row>
    <row r="302" spans="1:39" x14ac:dyDescent="0.2">
      <c r="A302" s="821"/>
      <c r="B302" s="741" t="s">
        <v>55</v>
      </c>
      <c r="C302" s="90"/>
      <c r="D302" s="90"/>
      <c r="E302" s="90"/>
      <c r="F302" s="88"/>
      <c r="G302" s="842">
        <v>2</v>
      </c>
      <c r="H302" s="823">
        <f>G302*30</f>
        <v>60</v>
      </c>
      <c r="I302" s="112"/>
      <c r="J302" s="112"/>
      <c r="K302" s="112"/>
      <c r="L302" s="777"/>
      <c r="M302" s="778"/>
      <c r="N302" s="737"/>
      <c r="O302" s="3449"/>
      <c r="P302" s="3567"/>
      <c r="Q302" s="691"/>
      <c r="R302" s="3447"/>
      <c r="S302" s="4189"/>
      <c r="T302" s="690"/>
      <c r="U302" s="93"/>
      <c r="V302" s="199"/>
    </row>
    <row r="303" spans="1:39" ht="17.25" customHeight="1" x14ac:dyDescent="0.2">
      <c r="A303" s="821" t="s">
        <v>385</v>
      </c>
      <c r="B303" s="1324" t="s">
        <v>56</v>
      </c>
      <c r="C303" s="90"/>
      <c r="D303" s="90">
        <v>5</v>
      </c>
      <c r="E303" s="90"/>
      <c r="F303" s="88"/>
      <c r="G303" s="841">
        <v>1</v>
      </c>
      <c r="H303" s="824">
        <f>G303*30</f>
        <v>30</v>
      </c>
      <c r="I303" s="163">
        <v>4</v>
      </c>
      <c r="J303" s="117" t="s">
        <v>114</v>
      </c>
      <c r="K303" s="114"/>
      <c r="L303" s="117"/>
      <c r="M303" s="211">
        <f>H303-I303</f>
        <v>26</v>
      </c>
      <c r="N303" s="737"/>
      <c r="O303" s="3449"/>
      <c r="P303" s="3567"/>
      <c r="Q303" s="691"/>
      <c r="R303" s="3447"/>
      <c r="S303" s="4189"/>
      <c r="T303" s="690" t="s">
        <v>114</v>
      </c>
      <c r="U303" s="93"/>
      <c r="V303" s="199"/>
    </row>
    <row r="304" spans="1:39" x14ac:dyDescent="0.2">
      <c r="A304" s="821" t="s">
        <v>386</v>
      </c>
      <c r="B304" s="1325" t="s">
        <v>397</v>
      </c>
      <c r="C304" s="90"/>
      <c r="D304" s="90"/>
      <c r="E304" s="90"/>
      <c r="F304" s="88"/>
      <c r="G304" s="841">
        <f>G305+G306</f>
        <v>3</v>
      </c>
      <c r="H304" s="824">
        <f t="shared" ref="H304:H312" si="22">G304*30</f>
        <v>90</v>
      </c>
      <c r="I304" s="109"/>
      <c r="J304" s="109"/>
      <c r="K304" s="109"/>
      <c r="L304" s="92"/>
      <c r="M304" s="765"/>
      <c r="N304" s="737"/>
      <c r="O304" s="3449"/>
      <c r="P304" s="3567"/>
      <c r="Q304" s="691"/>
      <c r="R304" s="3447"/>
      <c r="S304" s="4189"/>
      <c r="T304" s="690"/>
      <c r="U304" s="93"/>
      <c r="V304" s="199"/>
    </row>
    <row r="305" spans="1:33" x14ac:dyDescent="0.2">
      <c r="A305" s="821"/>
      <c r="B305" s="1325" t="s">
        <v>55</v>
      </c>
      <c r="C305" s="90"/>
      <c r="D305" s="90"/>
      <c r="E305" s="90"/>
      <c r="F305" s="88"/>
      <c r="G305" s="842">
        <v>1.5</v>
      </c>
      <c r="H305" s="823">
        <f t="shared" si="22"/>
        <v>45</v>
      </c>
      <c r="I305" s="109"/>
      <c r="J305" s="109"/>
      <c r="K305" s="109"/>
      <c r="L305" s="92"/>
      <c r="M305" s="765"/>
      <c r="N305" s="737"/>
      <c r="O305" s="3449"/>
      <c r="P305" s="3567"/>
      <c r="Q305" s="691"/>
      <c r="R305" s="3447"/>
      <c r="S305" s="4189"/>
      <c r="T305" s="690"/>
      <c r="U305" s="93"/>
      <c r="V305" s="199"/>
      <c r="Y305" s="27" t="s">
        <v>517</v>
      </c>
    </row>
    <row r="306" spans="1:33" ht="17.25" customHeight="1" x14ac:dyDescent="0.2">
      <c r="A306" s="821" t="s">
        <v>388</v>
      </c>
      <c r="B306" s="1324" t="s">
        <v>56</v>
      </c>
      <c r="C306" s="90"/>
      <c r="D306" s="90">
        <v>5</v>
      </c>
      <c r="E306" s="90"/>
      <c r="F306" s="88"/>
      <c r="G306" s="841">
        <v>1.5</v>
      </c>
      <c r="H306" s="824">
        <f t="shared" si="22"/>
        <v>45</v>
      </c>
      <c r="I306" s="163">
        <v>4</v>
      </c>
      <c r="J306" s="117" t="s">
        <v>114</v>
      </c>
      <c r="K306" s="114"/>
      <c r="L306" s="117"/>
      <c r="M306" s="211">
        <f>H306-I306</f>
        <v>41</v>
      </c>
      <c r="N306" s="737"/>
      <c r="O306" s="3449"/>
      <c r="P306" s="3567"/>
      <c r="Q306" s="691"/>
      <c r="R306" s="3447"/>
      <c r="S306" s="4189"/>
      <c r="T306" s="690" t="s">
        <v>114</v>
      </c>
      <c r="U306" s="93"/>
      <c r="V306" s="199"/>
    </row>
    <row r="307" spans="1:33" ht="31.5" x14ac:dyDescent="0.2">
      <c r="A307" s="821" t="s">
        <v>389</v>
      </c>
      <c r="B307" s="1325" t="s">
        <v>398</v>
      </c>
      <c r="C307" s="90"/>
      <c r="D307" s="90"/>
      <c r="E307" s="90"/>
      <c r="F307" s="88"/>
      <c r="G307" s="1189">
        <f>G308+G309</f>
        <v>3</v>
      </c>
      <c r="H307" s="824">
        <f t="shared" si="22"/>
        <v>90</v>
      </c>
      <c r="I307" s="109"/>
      <c r="J307" s="109"/>
      <c r="K307" s="109"/>
      <c r="L307" s="92"/>
      <c r="M307" s="765"/>
      <c r="N307" s="737"/>
      <c r="O307" s="3449"/>
      <c r="P307" s="3567"/>
      <c r="Q307" s="691"/>
      <c r="R307" s="3447"/>
      <c r="S307" s="4189"/>
      <c r="T307" s="690"/>
      <c r="U307" s="93"/>
      <c r="V307" s="199"/>
    </row>
    <row r="308" spans="1:33" x14ac:dyDescent="0.2">
      <c r="A308" s="821"/>
      <c r="B308" s="1325" t="s">
        <v>55</v>
      </c>
      <c r="C308" s="90"/>
      <c r="D308" s="90"/>
      <c r="E308" s="90"/>
      <c r="F308" s="88"/>
      <c r="G308" s="1190">
        <v>0.5</v>
      </c>
      <c r="H308" s="823">
        <f t="shared" si="22"/>
        <v>15</v>
      </c>
      <c r="I308" s="109"/>
      <c r="J308" s="109"/>
      <c r="K308" s="109"/>
      <c r="L308" s="92"/>
      <c r="M308" s="765"/>
      <c r="N308" s="737"/>
      <c r="O308" s="3449"/>
      <c r="P308" s="3567"/>
      <c r="Q308" s="691"/>
      <c r="R308" s="3447"/>
      <c r="S308" s="4189"/>
      <c r="T308" s="690"/>
      <c r="U308" s="93"/>
      <c r="V308" s="199"/>
    </row>
    <row r="309" spans="1:33" ht="16.5" customHeight="1" x14ac:dyDescent="0.2">
      <c r="A309" s="821" t="s">
        <v>391</v>
      </c>
      <c r="B309" s="1324" t="s">
        <v>56</v>
      </c>
      <c r="C309" s="90"/>
      <c r="D309" s="90">
        <v>6</v>
      </c>
      <c r="E309" s="90"/>
      <c r="F309" s="88"/>
      <c r="G309" s="1189">
        <v>2.5</v>
      </c>
      <c r="H309" s="824">
        <f t="shared" si="22"/>
        <v>75</v>
      </c>
      <c r="I309" s="163">
        <v>4</v>
      </c>
      <c r="J309" s="95" t="s">
        <v>114</v>
      </c>
      <c r="K309" s="127"/>
      <c r="L309" s="95"/>
      <c r="M309" s="211">
        <f>H309-I309</f>
        <v>71</v>
      </c>
      <c r="N309" s="737"/>
      <c r="O309" s="3449"/>
      <c r="P309" s="3567"/>
      <c r="Q309" s="691"/>
      <c r="R309" s="3447"/>
      <c r="S309" s="4189"/>
      <c r="T309" s="690"/>
      <c r="U309" s="93" t="s">
        <v>114</v>
      </c>
      <c r="V309" s="199"/>
    </row>
    <row r="310" spans="1:33" ht="31.5" x14ac:dyDescent="0.2">
      <c r="A310" s="821" t="s">
        <v>392</v>
      </c>
      <c r="B310" s="1326" t="s">
        <v>399</v>
      </c>
      <c r="C310" s="90"/>
      <c r="D310" s="90"/>
      <c r="E310" s="90"/>
      <c r="F310" s="88"/>
      <c r="G310" s="841">
        <f>G311+G312</f>
        <v>3</v>
      </c>
      <c r="H310" s="824">
        <f t="shared" si="22"/>
        <v>90</v>
      </c>
      <c r="I310" s="109"/>
      <c r="J310" s="109"/>
      <c r="K310" s="109"/>
      <c r="L310" s="92"/>
      <c r="M310" s="765"/>
      <c r="N310" s="737"/>
      <c r="O310" s="3449"/>
      <c r="P310" s="3567"/>
      <c r="Q310" s="691"/>
      <c r="R310" s="3447"/>
      <c r="S310" s="4189"/>
      <c r="T310" s="690"/>
      <c r="U310" s="93"/>
      <c r="V310" s="199"/>
    </row>
    <row r="311" spans="1:33" x14ac:dyDescent="0.2">
      <c r="A311" s="728"/>
      <c r="B311" s="1325" t="s">
        <v>55</v>
      </c>
      <c r="C311" s="90"/>
      <c r="D311" s="90"/>
      <c r="E311" s="90"/>
      <c r="F311" s="88"/>
      <c r="G311" s="842">
        <v>1</v>
      </c>
      <c r="H311" s="823">
        <f t="shared" si="22"/>
        <v>30</v>
      </c>
      <c r="I311" s="109"/>
      <c r="J311" s="109"/>
      <c r="K311" s="109"/>
      <c r="L311" s="92"/>
      <c r="M311" s="765"/>
      <c r="N311" s="737"/>
      <c r="O311" s="3449"/>
      <c r="P311" s="3567"/>
      <c r="Q311" s="691"/>
      <c r="R311" s="3447"/>
      <c r="S311" s="4189"/>
      <c r="T311" s="690"/>
      <c r="U311" s="93"/>
      <c r="V311" s="199"/>
    </row>
    <row r="312" spans="1:33" ht="18" customHeight="1" thickBot="1" x14ac:dyDescent="0.25">
      <c r="A312" s="828" t="s">
        <v>394</v>
      </c>
      <c r="B312" s="1324" t="s">
        <v>56</v>
      </c>
      <c r="C312" s="830"/>
      <c r="D312" s="831">
        <v>6</v>
      </c>
      <c r="E312" s="831"/>
      <c r="F312" s="843"/>
      <c r="G312" s="297">
        <v>2</v>
      </c>
      <c r="H312" s="804">
        <f t="shared" si="22"/>
        <v>60</v>
      </c>
      <c r="I312" s="163">
        <v>4</v>
      </c>
      <c r="J312" s="117" t="s">
        <v>114</v>
      </c>
      <c r="K312" s="114"/>
      <c r="L312" s="117"/>
      <c r="M312" s="837">
        <f>H312-I312</f>
        <v>56</v>
      </c>
      <c r="N312" s="838"/>
      <c r="O312" s="3449"/>
      <c r="P312" s="3567"/>
      <c r="Q312" s="839"/>
      <c r="R312" s="4186"/>
      <c r="S312" s="4187"/>
      <c r="T312" s="1146"/>
      <c r="U312" s="844" t="s">
        <v>114</v>
      </c>
      <c r="V312" s="840"/>
    </row>
    <row r="313" spans="1:33" ht="16.5" thickBot="1" x14ac:dyDescent="0.25">
      <c r="A313" s="4185" t="s">
        <v>36</v>
      </c>
      <c r="B313" s="4185"/>
      <c r="C313" s="208"/>
      <c r="D313" s="845"/>
      <c r="E313" s="845"/>
      <c r="F313" s="846"/>
      <c r="G313" s="682">
        <f>G244+G247+G250+G255+G258+G264+G269+G275+G279+G282+G288+G291+G294+G297</f>
        <v>77</v>
      </c>
      <c r="H313" s="847"/>
      <c r="I313" s="848"/>
      <c r="J313" s="849"/>
      <c r="K313" s="849"/>
      <c r="L313" s="850"/>
      <c r="M313" s="430"/>
      <c r="N313" s="1144"/>
      <c r="O313" s="3413"/>
      <c r="P313" s="3414"/>
      <c r="Q313" s="1143"/>
      <c r="R313" s="3438"/>
      <c r="S313" s="3439"/>
      <c r="T313" s="853"/>
      <c r="U313" s="854"/>
      <c r="V313" s="852"/>
    </row>
    <row r="314" spans="1:33" ht="16.5" thickBot="1" x14ac:dyDescent="0.25">
      <c r="A314" s="4188" t="s">
        <v>327</v>
      </c>
      <c r="B314" s="4188"/>
      <c r="C314" s="855"/>
      <c r="D314" s="845"/>
      <c r="E314" s="845"/>
      <c r="F314" s="846"/>
      <c r="G314" s="856">
        <f>G245+G248+G251+G256+G259+G265+G270+G276+G280+G283+G289+G292+G295+G298</f>
        <v>26.5</v>
      </c>
      <c r="H314" s="847"/>
      <c r="I314" s="848"/>
      <c r="J314" s="849"/>
      <c r="K314" s="849"/>
      <c r="L314" s="850"/>
      <c r="M314" s="430"/>
      <c r="N314" s="1144"/>
      <c r="O314" s="3413"/>
      <c r="P314" s="3414"/>
      <c r="Q314" s="1143"/>
      <c r="R314" s="3438"/>
      <c r="S314" s="3439"/>
      <c r="T314" s="853"/>
      <c r="U314" s="854"/>
      <c r="V314" s="852"/>
    </row>
    <row r="315" spans="1:33" ht="16.5" thickBot="1" x14ac:dyDescent="0.25">
      <c r="A315" s="4180" t="s">
        <v>400</v>
      </c>
      <c r="B315" s="4181"/>
      <c r="C315" s="208"/>
      <c r="D315" s="845"/>
      <c r="E315" s="845"/>
      <c r="F315" s="846"/>
      <c r="G315" s="682">
        <f>G246+G249+G252+G257+G260+G266+G271+G277+G281+G284+G290+G293+G296+G299+G278</f>
        <v>50.5</v>
      </c>
      <c r="H315" s="857">
        <f>H246+H249+H252+H257+H260+H266+H271+H277+H281+H284+H290+H293+H296+H299+H278</f>
        <v>1515</v>
      </c>
      <c r="I315" s="857">
        <f>I246+I249+I252+I257+I260+I266+I271+I277+I278+I281+I284+I290+I293+I296+I299</f>
        <v>156</v>
      </c>
      <c r="J315" s="857">
        <f>SUM(4,4,J252,4,J260,8,8,J271,8,4,J284,16)</f>
        <v>96</v>
      </c>
      <c r="K315" s="857">
        <f>SUM(4,4,4,K260,K266,K271,6)</f>
        <v>36</v>
      </c>
      <c r="L315" s="857">
        <f>SUM(L260,L266,L271,4,2,4)</f>
        <v>24</v>
      </c>
      <c r="M315" s="857">
        <f>M246+M249+M252+M257+M260+M266+M271+M277+M281+M284+M290+M293+M296+M299+M278</f>
        <v>1359</v>
      </c>
      <c r="N315" s="1144"/>
      <c r="O315" s="3413"/>
      <c r="P315" s="3414"/>
      <c r="Q315" s="851" t="s">
        <v>482</v>
      </c>
      <c r="R315" s="4159" t="s">
        <v>480</v>
      </c>
      <c r="S315" s="3439"/>
      <c r="T315" s="1143" t="s">
        <v>476</v>
      </c>
      <c r="U315" s="106" t="s">
        <v>518</v>
      </c>
      <c r="V315" s="852"/>
      <c r="W315" s="27">
        <f>G315*30</f>
        <v>1515</v>
      </c>
    </row>
    <row r="316" spans="1:33" ht="16.5" thickBot="1" x14ac:dyDescent="0.25">
      <c r="A316" s="4182"/>
      <c r="B316" s="4183"/>
      <c r="C316" s="4183"/>
      <c r="D316" s="4183"/>
      <c r="E316" s="4183"/>
      <c r="F316" s="4183"/>
      <c r="G316" s="4183"/>
      <c r="H316" s="4183"/>
      <c r="I316" s="4183"/>
      <c r="J316" s="4183"/>
      <c r="K316" s="4183"/>
      <c r="L316" s="4183"/>
      <c r="M316" s="4183"/>
      <c r="N316" s="4183"/>
      <c r="O316" s="4183"/>
      <c r="P316" s="4183"/>
      <c r="Q316" s="4183"/>
      <c r="R316" s="4183"/>
      <c r="S316" s="4183"/>
      <c r="T316" s="4183"/>
      <c r="U316" s="4183"/>
      <c r="V316" s="4184"/>
    </row>
    <row r="317" spans="1:33" ht="16.5" thickBot="1" x14ac:dyDescent="0.25">
      <c r="A317" s="4185" t="s">
        <v>401</v>
      </c>
      <c r="B317" s="4185"/>
      <c r="C317" s="208"/>
      <c r="D317" s="845"/>
      <c r="E317" s="845"/>
      <c r="F317" s="846"/>
      <c r="G317" s="682">
        <f>G313+G120</f>
        <v>105.5</v>
      </c>
      <c r="H317" s="861"/>
      <c r="I317" s="848"/>
      <c r="J317" s="849"/>
      <c r="K317" s="849"/>
      <c r="L317" s="850"/>
      <c r="M317" s="862"/>
      <c r="N317" s="1144"/>
      <c r="O317" s="3413"/>
      <c r="P317" s="3414"/>
      <c r="Q317" s="1143"/>
      <c r="R317" s="3438"/>
      <c r="S317" s="3439"/>
      <c r="T317" s="853"/>
      <c r="U317" s="854"/>
      <c r="V317" s="852"/>
    </row>
    <row r="318" spans="1:33" ht="16.5" thickBot="1" x14ac:dyDescent="0.25">
      <c r="A318" s="4179" t="s">
        <v>327</v>
      </c>
      <c r="B318" s="4179"/>
      <c r="C318" s="814"/>
      <c r="D318" s="800"/>
      <c r="E318" s="800"/>
      <c r="F318" s="1327"/>
      <c r="G318" s="866">
        <f>G314+G121</f>
        <v>32.5</v>
      </c>
      <c r="H318" s="867"/>
      <c r="I318" s="848"/>
      <c r="J318" s="849"/>
      <c r="K318" s="849"/>
      <c r="L318" s="850"/>
      <c r="M318" s="862"/>
      <c r="N318" s="1144"/>
      <c r="O318" s="3413"/>
      <c r="P318" s="3414"/>
      <c r="Q318" s="1143"/>
      <c r="R318" s="3438"/>
      <c r="S318" s="3439"/>
      <c r="T318" s="853"/>
      <c r="U318" s="854"/>
      <c r="V318" s="852"/>
    </row>
    <row r="319" spans="1:33" ht="16.5" thickBot="1" x14ac:dyDescent="0.25">
      <c r="A319" s="4180" t="s">
        <v>402</v>
      </c>
      <c r="B319" s="4180"/>
      <c r="C319" s="1328"/>
      <c r="D319" s="1411"/>
      <c r="E319" s="845"/>
      <c r="F319" s="846"/>
      <c r="G319" s="682">
        <f>G315+G122</f>
        <v>73</v>
      </c>
      <c r="H319" s="847">
        <f>G319*30</f>
        <v>2190</v>
      </c>
      <c r="I319" s="857">
        <f>I315+I122</f>
        <v>208</v>
      </c>
      <c r="J319" s="857">
        <f>J315+J122</f>
        <v>128</v>
      </c>
      <c r="K319" s="857">
        <f>K315+K122</f>
        <v>40</v>
      </c>
      <c r="L319" s="857">
        <f>L315+L122</f>
        <v>40</v>
      </c>
      <c r="M319" s="857">
        <f>M315+M122</f>
        <v>1982</v>
      </c>
      <c r="N319" s="806"/>
      <c r="O319" s="3438" t="s">
        <v>456</v>
      </c>
      <c r="P319" s="3439"/>
      <c r="Q319" s="808" t="s">
        <v>483</v>
      </c>
      <c r="R319" s="3438" t="s">
        <v>484</v>
      </c>
      <c r="S319" s="3439"/>
      <c r="T319" s="807" t="s">
        <v>476</v>
      </c>
      <c r="U319" s="809" t="s">
        <v>518</v>
      </c>
      <c r="V319" s="812"/>
      <c r="X319" s="27">
        <v>12</v>
      </c>
      <c r="Y319" s="27">
        <v>4</v>
      </c>
      <c r="Z319" s="27">
        <v>28</v>
      </c>
      <c r="AA319" s="27">
        <v>10</v>
      </c>
      <c r="AB319" s="27">
        <v>44</v>
      </c>
      <c r="AC319" s="27">
        <v>20</v>
      </c>
      <c r="AD319" s="27">
        <v>36</v>
      </c>
      <c r="AE319" s="27">
        <v>10</v>
      </c>
      <c r="AF319" s="27">
        <v>32</v>
      </c>
      <c r="AG319" s="27">
        <v>12</v>
      </c>
    </row>
    <row r="320" spans="1:33" ht="16.5" thickBot="1" x14ac:dyDescent="0.25">
      <c r="A320" s="870"/>
      <c r="B320" s="871"/>
      <c r="C320" s="872"/>
      <c r="D320" s="872"/>
      <c r="E320" s="873"/>
      <c r="F320" s="873"/>
      <c r="G320" s="874"/>
      <c r="H320" s="875"/>
      <c r="I320" s="875"/>
      <c r="J320" s="876"/>
      <c r="K320" s="876"/>
      <c r="L320" s="876"/>
      <c r="M320" s="875"/>
      <c r="N320" s="877"/>
      <c r="O320" s="877"/>
      <c r="P320" s="877"/>
      <c r="Q320" s="878"/>
      <c r="R320" s="877"/>
      <c r="S320" s="878"/>
      <c r="T320" s="878"/>
      <c r="U320" s="878"/>
      <c r="V320" s="879"/>
    </row>
    <row r="321" spans="1:22" s="30" customFormat="1" ht="18.75" customHeight="1" x14ac:dyDescent="0.2">
      <c r="A321" s="4176" t="s">
        <v>556</v>
      </c>
      <c r="B321" s="4177"/>
      <c r="C321" s="4177"/>
      <c r="D321" s="4177"/>
      <c r="E321" s="4177"/>
      <c r="F321" s="4177"/>
      <c r="G321" s="4177"/>
      <c r="H321" s="4177"/>
      <c r="I321" s="4177"/>
      <c r="J321" s="4177"/>
      <c r="K321" s="4177"/>
      <c r="L321" s="4177"/>
      <c r="M321" s="4177"/>
      <c r="N321" s="4177"/>
      <c r="O321" s="4177"/>
      <c r="P321" s="4177"/>
      <c r="Q321" s="4177"/>
      <c r="R321" s="4177"/>
      <c r="S321" s="4177"/>
      <c r="T321" s="4177"/>
      <c r="U321" s="4177"/>
      <c r="V321" s="4178"/>
    </row>
    <row r="322" spans="1:22" s="30" customFormat="1" ht="18.75" customHeight="1" x14ac:dyDescent="0.2">
      <c r="A322" s="880">
        <v>3.1</v>
      </c>
      <c r="B322" s="1550" t="s">
        <v>557</v>
      </c>
      <c r="C322" s="880"/>
      <c r="D322" s="880"/>
      <c r="E322" s="880"/>
      <c r="F322" s="880"/>
      <c r="G322" s="880">
        <v>4</v>
      </c>
      <c r="H322" s="880">
        <f>30*G322</f>
        <v>120</v>
      </c>
      <c r="I322" s="880"/>
      <c r="J322" s="880"/>
      <c r="K322" s="880"/>
      <c r="L322" s="880"/>
      <c r="M322" s="880"/>
      <c r="N322" s="880"/>
      <c r="O322" s="3499"/>
      <c r="P322" s="3594"/>
      <c r="Q322" s="880"/>
      <c r="R322" s="3499"/>
      <c r="S322" s="3594"/>
      <c r="T322" s="880"/>
      <c r="U322" s="880"/>
      <c r="V322" s="880"/>
    </row>
    <row r="323" spans="1:22" s="30" customFormat="1" ht="18.75" customHeight="1" x14ac:dyDescent="0.2">
      <c r="A323" s="880">
        <v>3.2</v>
      </c>
      <c r="B323" s="1550" t="s">
        <v>558</v>
      </c>
      <c r="C323" s="880"/>
      <c r="D323" s="880"/>
      <c r="E323" s="880"/>
      <c r="F323" s="880"/>
      <c r="G323" s="880">
        <v>8</v>
      </c>
      <c r="H323" s="880">
        <f>30*G323</f>
        <v>240</v>
      </c>
      <c r="I323" s="880"/>
      <c r="J323" s="880"/>
      <c r="K323" s="880"/>
      <c r="L323" s="880"/>
      <c r="M323" s="880"/>
      <c r="N323" s="880"/>
      <c r="O323" s="3499"/>
      <c r="P323" s="3594"/>
      <c r="Q323" s="880"/>
      <c r="R323" s="3499"/>
      <c r="S323" s="3594"/>
      <c r="T323" s="880"/>
      <c r="U323" s="880"/>
      <c r="V323" s="880"/>
    </row>
    <row r="324" spans="1:22" s="603" customFormat="1" ht="18.75" customHeight="1" x14ac:dyDescent="0.2">
      <c r="A324" s="880">
        <v>3.3</v>
      </c>
      <c r="B324" s="881" t="s">
        <v>23</v>
      </c>
      <c r="C324" s="113"/>
      <c r="D324" s="114" t="s">
        <v>545</v>
      </c>
      <c r="E324" s="114"/>
      <c r="F324" s="882"/>
      <c r="G324" s="1352">
        <v>16.5</v>
      </c>
      <c r="H324" s="880">
        <f>30*G324</f>
        <v>495</v>
      </c>
      <c r="I324" s="880"/>
      <c r="J324" s="880"/>
      <c r="K324" s="880"/>
      <c r="L324" s="880"/>
      <c r="M324" s="880"/>
      <c r="N324" s="880"/>
      <c r="O324" s="3499"/>
      <c r="P324" s="3594"/>
      <c r="Q324" s="880"/>
      <c r="R324" s="3499"/>
      <c r="S324" s="3594"/>
      <c r="T324" s="880"/>
      <c r="U324" s="880"/>
      <c r="V324" s="880"/>
    </row>
    <row r="325" spans="1:22" s="30" customFormat="1" ht="18.75" customHeight="1" thickBot="1" x14ac:dyDescent="0.25">
      <c r="A325" s="880">
        <v>3.4</v>
      </c>
      <c r="B325" s="885" t="s">
        <v>77</v>
      </c>
      <c r="C325" s="886" t="s">
        <v>545</v>
      </c>
      <c r="D325" s="886"/>
      <c r="E325" s="886"/>
      <c r="F325" s="887"/>
      <c r="G325" s="1353">
        <v>3</v>
      </c>
      <c r="H325" s="880">
        <f>30*G325</f>
        <v>90</v>
      </c>
      <c r="I325" s="887"/>
      <c r="J325" s="890"/>
      <c r="K325" s="887"/>
      <c r="L325" s="890"/>
      <c r="M325" s="887"/>
      <c r="N325" s="887"/>
      <c r="O325" s="3497"/>
      <c r="P325" s="3595"/>
      <c r="Q325" s="887"/>
      <c r="R325" s="3497"/>
      <c r="S325" s="3595"/>
      <c r="T325" s="887"/>
      <c r="U325" s="887"/>
      <c r="V325" s="891"/>
    </row>
    <row r="326" spans="1:22" s="30" customFormat="1" ht="16.5" customHeight="1" thickBot="1" x14ac:dyDescent="0.25">
      <c r="A326" s="4172" t="s">
        <v>36</v>
      </c>
      <c r="B326" s="4173"/>
      <c r="C326" s="1551"/>
      <c r="D326" s="1551"/>
      <c r="E326" s="1551"/>
      <c r="F326" s="1551"/>
      <c r="G326" s="1552">
        <f>G324+G325+G322+G323</f>
        <v>31.5</v>
      </c>
      <c r="H326" s="1552">
        <f>H324+H325+H322+H323</f>
        <v>945</v>
      </c>
      <c r="I326" s="1551"/>
      <c r="J326" s="1553"/>
      <c r="K326" s="1551"/>
      <c r="L326" s="1553"/>
      <c r="M326" s="1551"/>
      <c r="N326" s="1551"/>
      <c r="O326" s="4174"/>
      <c r="P326" s="4175"/>
      <c r="Q326" s="1551"/>
      <c r="R326" s="4174"/>
      <c r="S326" s="4175"/>
      <c r="T326" s="1551"/>
      <c r="U326" s="1551"/>
      <c r="V326" s="1551"/>
    </row>
    <row r="327" spans="1:22" s="30" customFormat="1" ht="16.5" customHeight="1" thickBot="1" x14ac:dyDescent="0.25">
      <c r="A327" s="1561"/>
      <c r="B327" s="906" t="s">
        <v>79</v>
      </c>
      <c r="C327" s="1562"/>
      <c r="D327" s="1562"/>
      <c r="E327" s="1562"/>
      <c r="F327" s="1562"/>
      <c r="G327" s="883">
        <f>G322+G323</f>
        <v>12</v>
      </c>
      <c r="H327" s="883">
        <f>H322+H323</f>
        <v>360</v>
      </c>
      <c r="I327" s="1562"/>
      <c r="J327" s="1563"/>
      <c r="K327" s="1562"/>
      <c r="L327" s="1563"/>
      <c r="M327" s="1562"/>
      <c r="N327" s="1562"/>
      <c r="O327" s="3815"/>
      <c r="P327" s="3816"/>
      <c r="Q327" s="1562"/>
      <c r="R327" s="3815"/>
      <c r="S327" s="3816"/>
      <c r="T327" s="1562"/>
      <c r="U327" s="1562"/>
      <c r="V327" s="1562"/>
    </row>
    <row r="328" spans="1:22" s="30" customFormat="1" ht="16.5" customHeight="1" thickBot="1" x14ac:dyDescent="0.25">
      <c r="A328" s="1561"/>
      <c r="B328" s="902" t="s">
        <v>85</v>
      </c>
      <c r="C328" s="1562"/>
      <c r="D328" s="1562"/>
      <c r="E328" s="1562"/>
      <c r="F328" s="1562"/>
      <c r="G328" s="883">
        <f>G324+G325</f>
        <v>19.5</v>
      </c>
      <c r="H328" s="883">
        <f>H324+H325</f>
        <v>585</v>
      </c>
      <c r="I328" s="1562"/>
      <c r="J328" s="1563"/>
      <c r="K328" s="1562"/>
      <c r="L328" s="1563"/>
      <c r="M328" s="1562"/>
      <c r="N328" s="1562"/>
      <c r="O328" s="3815"/>
      <c r="P328" s="3816"/>
      <c r="Q328" s="1562"/>
      <c r="R328" s="3815"/>
      <c r="S328" s="3816"/>
      <c r="T328" s="1562"/>
      <c r="U328" s="1562"/>
      <c r="V328" s="1562"/>
    </row>
    <row r="329" spans="1:22" s="30" customFormat="1" ht="16.5" hidden="1" customHeight="1" x14ac:dyDescent="0.2">
      <c r="A329" s="1561"/>
      <c r="B329" s="1561"/>
      <c r="C329" s="1562"/>
      <c r="D329" s="1562"/>
      <c r="E329" s="1562"/>
      <c r="F329" s="1562"/>
      <c r="G329" s="883"/>
      <c r="H329" s="883"/>
      <c r="I329" s="1562"/>
      <c r="J329" s="1563"/>
      <c r="K329" s="1562"/>
      <c r="L329" s="1563"/>
      <c r="M329" s="1562"/>
      <c r="N329" s="1562"/>
      <c r="O329" s="3815"/>
      <c r="P329" s="3816"/>
      <c r="Q329" s="1562"/>
      <c r="R329" s="3815"/>
      <c r="S329" s="3816"/>
      <c r="T329" s="1562"/>
      <c r="U329" s="1562"/>
      <c r="V329" s="1562"/>
    </row>
    <row r="330" spans="1:22" ht="16.5" thickBot="1" x14ac:dyDescent="0.25">
      <c r="A330" s="1554"/>
      <c r="B330" s="1554"/>
      <c r="C330" s="1555"/>
      <c r="D330" s="1555"/>
      <c r="E330" s="1555"/>
      <c r="F330" s="1556"/>
      <c r="G330" s="1557"/>
      <c r="H330" s="1558"/>
      <c r="I330" s="1558"/>
      <c r="J330" s="1558"/>
      <c r="K330" s="1558"/>
      <c r="L330" s="1558"/>
      <c r="M330" s="1558"/>
      <c r="N330" s="1555"/>
      <c r="O330" s="4170"/>
      <c r="P330" s="4171"/>
      <c r="Q330" s="989"/>
      <c r="R330" s="3859"/>
      <c r="S330" s="4131"/>
      <c r="T330" s="1559"/>
      <c r="U330" s="820"/>
      <c r="V330" s="1560"/>
    </row>
    <row r="331" spans="1:22" ht="16.5" thickBot="1" x14ac:dyDescent="0.25">
      <c r="A331" s="901"/>
      <c r="B331" s="902" t="s">
        <v>185</v>
      </c>
      <c r="C331" s="165"/>
      <c r="D331" s="165"/>
      <c r="E331" s="165"/>
      <c r="F331" s="166"/>
      <c r="G331" s="167">
        <f t="shared" ref="G331:M331" si="23">G326+G170+G93+G56+G22</f>
        <v>240</v>
      </c>
      <c r="H331" s="167">
        <f t="shared" si="23"/>
        <v>7200</v>
      </c>
      <c r="I331" s="167">
        <f t="shared" si="23"/>
        <v>0</v>
      </c>
      <c r="J331" s="167">
        <f t="shared" si="23"/>
        <v>0</v>
      </c>
      <c r="K331" s="167">
        <f t="shared" si="23"/>
        <v>0</v>
      </c>
      <c r="L331" s="167">
        <f t="shared" si="23"/>
        <v>0</v>
      </c>
      <c r="M331" s="167">
        <f t="shared" si="23"/>
        <v>0</v>
      </c>
      <c r="N331" s="165"/>
      <c r="O331" s="3422"/>
      <c r="P331" s="3687"/>
      <c r="Q331" s="903"/>
      <c r="R331" s="3424"/>
      <c r="S331" s="4169"/>
      <c r="T331" s="904"/>
      <c r="U331" s="854"/>
      <c r="V331" s="905"/>
    </row>
    <row r="332" spans="1:22" ht="16.5" thickBot="1" x14ac:dyDescent="0.25">
      <c r="A332" s="901"/>
      <c r="B332" s="906" t="s">
        <v>79</v>
      </c>
      <c r="C332" s="165"/>
      <c r="D332" s="165"/>
      <c r="E332" s="165"/>
      <c r="F332" s="166"/>
      <c r="G332" s="167">
        <f>G23+G57+G171+G94</f>
        <v>85</v>
      </c>
      <c r="H332" s="167">
        <f>H23+H57+H171</f>
        <v>2220</v>
      </c>
      <c r="I332" s="168"/>
      <c r="J332" s="106"/>
      <c r="K332" s="168"/>
      <c r="L332" s="106"/>
      <c r="M332" s="168"/>
      <c r="N332" s="165"/>
      <c r="O332" s="3422"/>
      <c r="P332" s="3687"/>
      <c r="Q332" s="903"/>
      <c r="R332" s="3424"/>
      <c r="S332" s="4169"/>
      <c r="T332" s="904"/>
      <c r="U332" s="854"/>
      <c r="V332" s="905"/>
    </row>
    <row r="333" spans="1:22" ht="16.5" thickBot="1" x14ac:dyDescent="0.25">
      <c r="A333" s="901"/>
      <c r="B333" s="902" t="s">
        <v>85</v>
      </c>
      <c r="C333" s="165"/>
      <c r="D333" s="165"/>
      <c r="E333" s="165"/>
      <c r="F333" s="166"/>
      <c r="G333" s="167">
        <f>G331-G332</f>
        <v>155</v>
      </c>
      <c r="H333" s="167">
        <f>H331-H332</f>
        <v>4980</v>
      </c>
      <c r="I333" s="126">
        <v>438</v>
      </c>
      <c r="J333" s="126">
        <v>266</v>
      </c>
      <c r="K333" s="126">
        <v>38</v>
      </c>
      <c r="L333" s="126">
        <v>134</v>
      </c>
      <c r="M333" s="126">
        <v>3027</v>
      </c>
      <c r="N333" s="165"/>
      <c r="O333" s="3422"/>
      <c r="P333" s="3687"/>
      <c r="Q333" s="903"/>
      <c r="R333" s="3424"/>
      <c r="S333" s="4169"/>
      <c r="T333" s="904"/>
      <c r="U333" s="907"/>
      <c r="V333" s="908"/>
    </row>
    <row r="334" spans="1:22" ht="16.5" thickBot="1" x14ac:dyDescent="0.25">
      <c r="A334" s="4159"/>
      <c r="B334" s="4160"/>
      <c r="C334" s="4160"/>
      <c r="D334" s="4160"/>
      <c r="E334" s="4160"/>
      <c r="F334" s="4160"/>
      <c r="G334" s="4160"/>
      <c r="H334" s="4160"/>
      <c r="I334" s="4160"/>
      <c r="J334" s="4160"/>
      <c r="K334" s="4160"/>
      <c r="L334" s="4160"/>
      <c r="M334" s="4160"/>
      <c r="N334" s="4160"/>
      <c r="O334" s="4160"/>
      <c r="P334" s="4160"/>
      <c r="Q334" s="4160"/>
      <c r="R334" s="4160"/>
      <c r="S334" s="4160"/>
      <c r="T334" s="4160"/>
      <c r="U334" s="4160"/>
      <c r="V334" s="3439"/>
    </row>
    <row r="335" spans="1:22" x14ac:dyDescent="0.2">
      <c r="A335" s="4161"/>
      <c r="B335" s="4162"/>
      <c r="C335" s="4162"/>
      <c r="D335" s="4162"/>
      <c r="E335" s="4162"/>
      <c r="F335" s="4162"/>
      <c r="G335" s="4163"/>
      <c r="H335" s="4163"/>
      <c r="I335" s="4163"/>
      <c r="J335" s="4163"/>
      <c r="K335" s="4163"/>
      <c r="L335" s="4163"/>
      <c r="M335" s="4163"/>
      <c r="N335" s="4162"/>
      <c r="O335" s="4162"/>
      <c r="P335" s="4162"/>
      <c r="Q335" s="4162"/>
      <c r="R335" s="4162"/>
      <c r="S335" s="4162"/>
      <c r="T335" s="4162"/>
      <c r="U335" s="4162"/>
      <c r="V335" s="4164"/>
    </row>
    <row r="336" spans="1:22" s="29" customFormat="1" x14ac:dyDescent="0.2">
      <c r="A336" s="1452"/>
      <c r="B336" s="1453"/>
      <c r="C336" s="1454"/>
      <c r="D336" s="1455"/>
      <c r="E336" s="1455"/>
      <c r="F336" s="1456"/>
      <c r="G336" s="1457"/>
      <c r="H336" s="1458"/>
      <c r="I336" s="1452"/>
      <c r="J336" s="1452"/>
      <c r="K336" s="1459"/>
      <c r="L336" s="1459"/>
      <c r="M336" s="1459"/>
      <c r="N336" s="1459"/>
      <c r="O336" s="4165"/>
      <c r="P336" s="4166"/>
      <c r="Q336" s="1459"/>
      <c r="R336" s="4165"/>
      <c r="S336" s="4166"/>
      <c r="T336" s="1459"/>
      <c r="U336" s="1459"/>
      <c r="V336" s="1459"/>
    </row>
    <row r="337" spans="1:23" ht="16.5" thickBot="1" x14ac:dyDescent="0.25">
      <c r="A337" s="1460"/>
      <c r="B337" s="1461"/>
      <c r="C337" s="1462"/>
      <c r="D337" s="1462"/>
      <c r="E337" s="1463"/>
      <c r="F337" s="1464"/>
      <c r="G337" s="1465"/>
      <c r="H337" s="1466"/>
      <c r="I337" s="1467"/>
      <c r="J337" s="1468"/>
      <c r="K337" s="1468"/>
      <c r="L337" s="1468"/>
      <c r="M337" s="1469"/>
      <c r="N337" s="1470"/>
      <c r="O337" s="4167"/>
      <c r="P337" s="4168"/>
      <c r="Q337" s="1470"/>
      <c r="R337" s="4167"/>
      <c r="S337" s="4168"/>
      <c r="T337" s="1470"/>
      <c r="U337" s="1471"/>
      <c r="V337" s="1472"/>
    </row>
    <row r="338" spans="1:23" ht="16.5" thickBot="1" x14ac:dyDescent="0.25">
      <c r="A338" s="4155"/>
      <c r="B338" s="4156"/>
      <c r="C338" s="1473"/>
      <c r="D338" s="1474"/>
      <c r="E338" s="1475"/>
      <c r="F338" s="1476"/>
      <c r="G338" s="1477"/>
      <c r="H338" s="1478"/>
      <c r="I338" s="1479"/>
      <c r="J338" s="1479"/>
      <c r="K338" s="1479"/>
      <c r="L338" s="1479"/>
      <c r="M338" s="1480"/>
      <c r="N338" s="1481"/>
      <c r="O338" s="4157"/>
      <c r="P338" s="4158"/>
      <c r="Q338" s="1481"/>
      <c r="R338" s="4157"/>
      <c r="S338" s="4158"/>
      <c r="T338" s="1482"/>
      <c r="U338" s="1483"/>
      <c r="V338" s="1484"/>
    </row>
    <row r="339" spans="1:23" ht="16.5" thickBot="1" x14ac:dyDescent="0.25">
      <c r="A339" s="4149" t="s">
        <v>454</v>
      </c>
      <c r="B339" s="4150"/>
      <c r="C339" s="1485"/>
      <c r="D339" s="1486"/>
      <c r="E339" s="1486"/>
      <c r="F339" s="1487"/>
      <c r="G339" s="1488">
        <f>G59+G239+G338+G326</f>
        <v>248</v>
      </c>
      <c r="H339" s="1488">
        <f>H59+H239+H338+H326</f>
        <v>7440</v>
      </c>
      <c r="I339" s="1474"/>
      <c r="J339" s="1489"/>
      <c r="K339" s="1474"/>
      <c r="L339" s="1474"/>
      <c r="M339" s="1490"/>
      <c r="N339" s="1491"/>
      <c r="O339" s="4151"/>
      <c r="P339" s="4152"/>
      <c r="Q339" s="1492"/>
      <c r="R339" s="4151"/>
      <c r="S339" s="4152"/>
      <c r="T339" s="1481"/>
      <c r="U339" s="1493"/>
      <c r="V339" s="1494"/>
      <c r="W339" s="27">
        <f>30*G339</f>
        <v>7440</v>
      </c>
    </row>
    <row r="340" spans="1:23" ht="16.5" thickBot="1" x14ac:dyDescent="0.25">
      <c r="A340" s="4149" t="s">
        <v>225</v>
      </c>
      <c r="B340" s="4150"/>
      <c r="C340" s="1485"/>
      <c r="D340" s="1486"/>
      <c r="E340" s="1486"/>
      <c r="F340" s="1487"/>
      <c r="G340" s="1495">
        <f>G60+G240+G327</f>
        <v>101.5</v>
      </c>
      <c r="H340" s="1495">
        <f>H60+H240+H327</f>
        <v>3045</v>
      </c>
      <c r="I340" s="1474"/>
      <c r="J340" s="1474"/>
      <c r="K340" s="1474"/>
      <c r="L340" s="1474"/>
      <c r="M340" s="1490"/>
      <c r="N340" s="1496"/>
      <c r="O340" s="4151"/>
      <c r="P340" s="4152"/>
      <c r="Q340" s="1497"/>
      <c r="R340" s="4151"/>
      <c r="S340" s="4152"/>
      <c r="T340" s="1481"/>
      <c r="U340" s="1493"/>
      <c r="V340" s="1494"/>
      <c r="W340" s="27">
        <f>30*G340</f>
        <v>3045</v>
      </c>
    </row>
    <row r="341" spans="1:23" ht="16.5" thickBot="1" x14ac:dyDescent="0.25">
      <c r="A341" s="4149" t="s">
        <v>226</v>
      </c>
      <c r="B341" s="4150"/>
      <c r="C341" s="1485"/>
      <c r="D341" s="1486"/>
      <c r="E341" s="1486"/>
      <c r="F341" s="1487"/>
      <c r="G341" s="1498">
        <f>G61+G241+G338+G328</f>
        <v>146.5</v>
      </c>
      <c r="H341" s="1498">
        <f>H61+H241+H338+H328</f>
        <v>4395</v>
      </c>
      <c r="I341" s="1498">
        <f>I61+I241+I338</f>
        <v>296</v>
      </c>
      <c r="J341" s="1498">
        <f>J61+J241+J338</f>
        <v>204</v>
      </c>
      <c r="K341" s="1498">
        <f>K61+K241+K338</f>
        <v>32</v>
      </c>
      <c r="L341" s="1498">
        <f>L61+L241+L338</f>
        <v>60</v>
      </c>
      <c r="M341" s="1498">
        <f>M61+M241+M338</f>
        <v>3514</v>
      </c>
      <c r="N341" s="1499"/>
      <c r="O341" s="4153"/>
      <c r="P341" s="4154"/>
      <c r="Q341" s="1499"/>
      <c r="R341" s="4153"/>
      <c r="S341" s="4154"/>
      <c r="T341" s="1481"/>
      <c r="U341" s="1493"/>
      <c r="V341" s="1494"/>
      <c r="W341" s="27">
        <f>30*G341</f>
        <v>4395</v>
      </c>
    </row>
    <row r="342" spans="1:23" ht="16.5" thickBot="1" x14ac:dyDescent="0.25">
      <c r="A342" s="4136"/>
      <c r="B342" s="4137"/>
      <c r="C342" s="4137"/>
      <c r="D342" s="4137"/>
      <c r="E342" s="4137"/>
      <c r="F342" s="4137"/>
      <c r="G342" s="4137"/>
      <c r="H342" s="4138"/>
      <c r="I342" s="4138"/>
      <c r="J342" s="4138"/>
      <c r="K342" s="4138"/>
      <c r="L342" s="4138"/>
      <c r="M342" s="4138"/>
      <c r="N342" s="4137"/>
      <c r="O342" s="4137"/>
      <c r="P342" s="4137"/>
      <c r="Q342" s="4137"/>
      <c r="R342" s="4137"/>
      <c r="S342" s="4137"/>
      <c r="T342" s="4137"/>
      <c r="U342" s="4137"/>
      <c r="V342" s="4139"/>
    </row>
    <row r="343" spans="1:23" x14ac:dyDescent="0.2">
      <c r="A343" s="4140" t="s">
        <v>490</v>
      </c>
      <c r="B343" s="4141"/>
      <c r="C343" s="4141"/>
      <c r="D343" s="4141"/>
      <c r="E343" s="4141"/>
      <c r="F343" s="4141"/>
      <c r="G343" s="4141"/>
      <c r="H343" s="4141"/>
      <c r="I343" s="4141"/>
      <c r="J343" s="4141"/>
      <c r="K343" s="4141"/>
      <c r="L343" s="4141"/>
      <c r="M343" s="4141"/>
      <c r="N343" s="4141"/>
      <c r="O343" s="4141"/>
      <c r="P343" s="4141"/>
      <c r="Q343" s="4141"/>
      <c r="R343" s="4141"/>
      <c r="S343" s="4141"/>
      <c r="T343" s="4141"/>
      <c r="U343" s="4141"/>
      <c r="V343" s="4142"/>
    </row>
    <row r="344" spans="1:23" s="29" customFormat="1" x14ac:dyDescent="0.2">
      <c r="A344" s="1452">
        <v>3.1</v>
      </c>
      <c r="B344" s="1453" t="s">
        <v>23</v>
      </c>
      <c r="C344" s="1454"/>
      <c r="D344" s="1455" t="s">
        <v>545</v>
      </c>
      <c r="E344" s="1455"/>
      <c r="F344" s="1456"/>
      <c r="G344" s="1457">
        <v>16.5</v>
      </c>
      <c r="H344" s="1458">
        <v>360</v>
      </c>
      <c r="I344" s="1452"/>
      <c r="J344" s="1452"/>
      <c r="K344" s="1452"/>
      <c r="L344" s="1452"/>
      <c r="M344" s="1452"/>
      <c r="N344" s="1452"/>
      <c r="O344" s="4143"/>
      <c r="P344" s="4144"/>
      <c r="Q344" s="1452"/>
      <c r="R344" s="4143"/>
      <c r="S344" s="4144"/>
      <c r="T344" s="1452"/>
      <c r="U344" s="1452"/>
      <c r="V344" s="1452"/>
    </row>
    <row r="345" spans="1:23" ht="16.5" thickBot="1" x14ac:dyDescent="0.25">
      <c r="A345" s="1460">
        <v>3.1</v>
      </c>
      <c r="B345" s="1461" t="s">
        <v>77</v>
      </c>
      <c r="C345" s="1462" t="s">
        <v>545</v>
      </c>
      <c r="D345" s="1462"/>
      <c r="E345" s="1463"/>
      <c r="F345" s="1464"/>
      <c r="G345" s="1465">
        <v>2</v>
      </c>
      <c r="H345" s="1466">
        <f>$G345*30</f>
        <v>60</v>
      </c>
      <c r="I345" s="1500"/>
      <c r="J345" s="1501"/>
      <c r="K345" s="1502"/>
      <c r="L345" s="1501"/>
      <c r="M345" s="1503"/>
      <c r="N345" s="1500"/>
      <c r="O345" s="4145"/>
      <c r="P345" s="4146"/>
      <c r="Q345" s="1502"/>
      <c r="R345" s="4147"/>
      <c r="S345" s="4148"/>
      <c r="T345" s="1502"/>
      <c r="U345" s="1502"/>
      <c r="V345" s="1504"/>
    </row>
    <row r="346" spans="1:23" ht="16.5" thickBot="1" x14ac:dyDescent="0.25">
      <c r="A346" s="4132" t="s">
        <v>36</v>
      </c>
      <c r="B346" s="4133"/>
      <c r="C346" s="1510"/>
      <c r="D346" s="1505"/>
      <c r="E346" s="1505"/>
      <c r="F346" s="1506"/>
      <c r="G346" s="1507">
        <f>G344+G345</f>
        <v>18.5</v>
      </c>
      <c r="H346" s="1508">
        <f>G346*30</f>
        <v>555</v>
      </c>
      <c r="I346" s="1510"/>
      <c r="J346" s="1509"/>
      <c r="K346" s="1505"/>
      <c r="L346" s="1509"/>
      <c r="M346" s="1506"/>
      <c r="N346" s="1510"/>
      <c r="O346" s="4134"/>
      <c r="P346" s="4135"/>
      <c r="Q346" s="1505"/>
      <c r="R346" s="4127"/>
      <c r="S346" s="4128"/>
      <c r="T346" s="1505"/>
      <c r="U346" s="1505"/>
      <c r="V346" s="1505"/>
    </row>
    <row r="347" spans="1:23" ht="16.5" thickBot="1" x14ac:dyDescent="0.25">
      <c r="A347" s="1511"/>
      <c r="B347" s="1512"/>
      <c r="C347" s="1513"/>
      <c r="D347" s="1514"/>
      <c r="E347" s="1514"/>
      <c r="F347" s="1515"/>
      <c r="G347" s="1516"/>
      <c r="H347" s="1517"/>
      <c r="I347" s="1518"/>
      <c r="J347" s="1519"/>
      <c r="K347" s="1519"/>
      <c r="L347" s="1519"/>
      <c r="M347" s="1520"/>
      <c r="N347" s="1513"/>
      <c r="O347" s="4125"/>
      <c r="P347" s="4126"/>
      <c r="Q347" s="1521"/>
      <c r="R347" s="4127"/>
      <c r="S347" s="4128"/>
      <c r="T347" s="1522"/>
      <c r="U347" s="1523"/>
      <c r="V347" s="1524"/>
    </row>
    <row r="348" spans="1:23" ht="16.5" thickBot="1" x14ac:dyDescent="0.25">
      <c r="A348" s="1525"/>
      <c r="B348" s="1526" t="s">
        <v>404</v>
      </c>
      <c r="C348" s="1527"/>
      <c r="D348" s="1420"/>
      <c r="E348" s="1420"/>
      <c r="F348" s="1528"/>
      <c r="G348" s="1529">
        <f>G346+G22+G56+G317</f>
        <v>219.5</v>
      </c>
      <c r="H348" s="1530">
        <f>G348*30</f>
        <v>6585</v>
      </c>
      <c r="I348" s="1531"/>
      <c r="J348" s="1532"/>
      <c r="K348" s="1532"/>
      <c r="L348" s="1532"/>
      <c r="M348" s="1533"/>
      <c r="N348" s="1527"/>
      <c r="O348" s="4125"/>
      <c r="P348" s="4126"/>
      <c r="Q348" s="1534"/>
      <c r="R348" s="4127"/>
      <c r="S348" s="4128"/>
      <c r="T348" s="1535"/>
      <c r="U348" s="1536"/>
      <c r="V348" s="1537"/>
    </row>
    <row r="349" spans="1:23" ht="16.5" thickBot="1" x14ac:dyDescent="0.25">
      <c r="A349" s="1525"/>
      <c r="B349" s="1538" t="s">
        <v>79</v>
      </c>
      <c r="C349" s="1527"/>
      <c r="D349" s="1420"/>
      <c r="E349" s="1420"/>
      <c r="F349" s="1528"/>
      <c r="G349" s="1529">
        <f>G23+G57+G318</f>
        <v>91</v>
      </c>
      <c r="H349" s="1539">
        <f>G349*30</f>
        <v>2730</v>
      </c>
      <c r="I349" s="1540"/>
      <c r="J349" s="1541"/>
      <c r="K349" s="1542"/>
      <c r="L349" s="1541"/>
      <c r="M349" s="1543"/>
      <c r="N349" s="1527"/>
      <c r="O349" s="4125"/>
      <c r="P349" s="4126"/>
      <c r="Q349" s="1534"/>
      <c r="R349" s="4127"/>
      <c r="S349" s="4128"/>
      <c r="T349" s="1535"/>
      <c r="U349" s="1536"/>
      <c r="V349" s="1537"/>
    </row>
    <row r="350" spans="1:23" ht="16.5" thickBot="1" x14ac:dyDescent="0.25">
      <c r="A350" s="1525"/>
      <c r="B350" s="1526" t="s">
        <v>85</v>
      </c>
      <c r="C350" s="1527"/>
      <c r="D350" s="1420"/>
      <c r="E350" s="1420"/>
      <c r="F350" s="1528"/>
      <c r="G350" s="1529">
        <f>G24+G58+G319+G346</f>
        <v>128.5</v>
      </c>
      <c r="H350" s="1544">
        <f>G350*30</f>
        <v>3855</v>
      </c>
      <c r="I350" s="1545"/>
      <c r="J350" s="1546"/>
      <c r="K350" s="1546"/>
      <c r="L350" s="1546"/>
      <c r="M350" s="1547"/>
      <c r="N350" s="1527"/>
      <c r="O350" s="4125"/>
      <c r="P350" s="4126"/>
      <c r="Q350" s="1534"/>
      <c r="R350" s="4129"/>
      <c r="S350" s="4130"/>
      <c r="T350" s="1535"/>
      <c r="U350" s="1548"/>
      <c r="V350" s="1549"/>
    </row>
    <row r="351" spans="1:23" ht="16.5" thickBot="1" x14ac:dyDescent="0.25">
      <c r="A351" s="975"/>
      <c r="B351" s="976"/>
      <c r="C351" s="977"/>
      <c r="D351" s="977"/>
      <c r="E351" s="977"/>
      <c r="F351" s="978"/>
      <c r="G351" s="979"/>
      <c r="H351" s="980"/>
      <c r="I351" s="981"/>
      <c r="J351" s="981"/>
      <c r="K351" s="981"/>
      <c r="L351" s="981"/>
      <c r="M351" s="982"/>
      <c r="N351" s="983"/>
      <c r="O351" s="3422"/>
      <c r="P351" s="3687"/>
      <c r="Q351" s="984"/>
      <c r="R351" s="3859"/>
      <c r="S351" s="4131"/>
      <c r="T351" s="985"/>
      <c r="U351" s="986"/>
      <c r="V351" s="987"/>
    </row>
    <row r="352" spans="1:23" ht="16.5" thickBot="1" x14ac:dyDescent="0.25">
      <c r="A352" s="4120" t="s">
        <v>168</v>
      </c>
      <c r="B352" s="4108"/>
      <c r="C352" s="4108"/>
      <c r="D352" s="4108"/>
      <c r="E352" s="4108"/>
      <c r="F352" s="4108"/>
      <c r="G352" s="4108"/>
      <c r="H352" s="4108"/>
      <c r="I352" s="4108"/>
      <c r="J352" s="4108"/>
      <c r="K352" s="4108"/>
      <c r="L352" s="4108"/>
      <c r="M352" s="4121"/>
      <c r="N352" s="988" t="s">
        <v>459</v>
      </c>
      <c r="O352" s="3438" t="s">
        <v>475</v>
      </c>
      <c r="P352" s="4122"/>
      <c r="Q352" s="106" t="s">
        <v>523</v>
      </c>
      <c r="R352" s="3438" t="s">
        <v>476</v>
      </c>
      <c r="S352" s="4122"/>
      <c r="T352" s="106" t="s">
        <v>476</v>
      </c>
      <c r="U352" s="106" t="s">
        <v>474</v>
      </c>
      <c r="V352" s="851"/>
    </row>
    <row r="353" spans="1:22" x14ac:dyDescent="0.2">
      <c r="A353" s="3400" t="s">
        <v>167</v>
      </c>
      <c r="B353" s="3401"/>
      <c r="C353" s="3401"/>
      <c r="D353" s="3401"/>
      <c r="E353" s="3401"/>
      <c r="F353" s="3401"/>
      <c r="G353" s="3401"/>
      <c r="H353" s="3401"/>
      <c r="I353" s="3401"/>
      <c r="J353" s="3401"/>
      <c r="K353" s="3401"/>
      <c r="L353" s="3401"/>
      <c r="M353" s="4123"/>
      <c r="N353" s="800">
        <v>5</v>
      </c>
      <c r="O353" s="4115">
        <v>3</v>
      </c>
      <c r="P353" s="4124"/>
      <c r="Q353" s="989">
        <v>5</v>
      </c>
      <c r="R353" s="4115">
        <v>4</v>
      </c>
      <c r="S353" s="4124"/>
      <c r="T353" s="989">
        <v>4</v>
      </c>
      <c r="U353" s="989">
        <v>1</v>
      </c>
      <c r="V353" s="989"/>
    </row>
    <row r="354" spans="1:22" x14ac:dyDescent="0.2">
      <c r="A354" s="3404" t="s">
        <v>34</v>
      </c>
      <c r="B354" s="3405"/>
      <c r="C354" s="3405"/>
      <c r="D354" s="3405"/>
      <c r="E354" s="3405"/>
      <c r="F354" s="3405"/>
      <c r="G354" s="3405"/>
      <c r="H354" s="3405"/>
      <c r="I354" s="3405"/>
      <c r="J354" s="3405"/>
      <c r="K354" s="3405"/>
      <c r="L354" s="3405"/>
      <c r="M354" s="4119"/>
      <c r="N354" s="90">
        <v>1</v>
      </c>
      <c r="O354" s="3383">
        <v>1</v>
      </c>
      <c r="P354" s="4032"/>
      <c r="Q354" s="123">
        <v>1</v>
      </c>
      <c r="R354" s="3383">
        <v>1</v>
      </c>
      <c r="S354" s="4032"/>
      <c r="T354" s="123">
        <v>3</v>
      </c>
      <c r="U354" s="123">
        <v>3</v>
      </c>
      <c r="V354" s="123"/>
    </row>
    <row r="355" spans="1:22" x14ac:dyDescent="0.2">
      <c r="A355" s="3404" t="s">
        <v>35</v>
      </c>
      <c r="B355" s="3405"/>
      <c r="C355" s="3405"/>
      <c r="D355" s="3405"/>
      <c r="E355" s="3405"/>
      <c r="F355" s="3405"/>
      <c r="G355" s="3405"/>
      <c r="H355" s="3405"/>
      <c r="I355" s="3405"/>
      <c r="J355" s="3405"/>
      <c r="K355" s="3405"/>
      <c r="L355" s="3405"/>
      <c r="M355" s="4119"/>
      <c r="N355" s="123"/>
      <c r="O355" s="3383"/>
      <c r="P355" s="4032"/>
      <c r="Q355" s="123"/>
      <c r="R355" s="3383">
        <v>1</v>
      </c>
      <c r="S355" s="4032"/>
      <c r="T355" s="123"/>
      <c r="U355" s="123">
        <v>1</v>
      </c>
      <c r="V355" s="123"/>
    </row>
    <row r="356" spans="1:22" x14ac:dyDescent="0.2">
      <c r="A356" s="3396" t="s">
        <v>38</v>
      </c>
      <c r="B356" s="4117"/>
      <c r="C356" s="4117"/>
      <c r="D356" s="4117"/>
      <c r="E356" s="4117"/>
      <c r="F356" s="4117"/>
      <c r="G356" s="4117"/>
      <c r="H356" s="4117"/>
      <c r="I356" s="4117"/>
      <c r="J356" s="4117"/>
      <c r="K356" s="4117"/>
      <c r="L356" s="4117"/>
      <c r="M356" s="4118"/>
      <c r="N356" s="123"/>
      <c r="O356" s="3383"/>
      <c r="P356" s="4032"/>
      <c r="Q356" s="123"/>
      <c r="R356" s="3383"/>
      <c r="S356" s="4032"/>
      <c r="T356" s="123"/>
      <c r="U356" s="123"/>
      <c r="V356" s="123"/>
    </row>
    <row r="357" spans="1:22" x14ac:dyDescent="0.2">
      <c r="A357" s="3395" t="s">
        <v>48</v>
      </c>
      <c r="B357" s="3395"/>
      <c r="C357" s="3395"/>
      <c r="D357" s="3395"/>
      <c r="E357" s="3395"/>
      <c r="F357" s="3395"/>
      <c r="G357" s="3395"/>
      <c r="H357" s="3395"/>
      <c r="I357" s="3395"/>
      <c r="J357" s="3395"/>
      <c r="K357" s="3395"/>
      <c r="L357" s="3395"/>
      <c r="M357" s="3395"/>
      <c r="N357" s="3383" t="s">
        <v>129</v>
      </c>
      <c r="O357" s="4031"/>
      <c r="P357" s="4032"/>
      <c r="Q357" s="3383" t="s">
        <v>129</v>
      </c>
      <c r="R357" s="4031"/>
      <c r="S357" s="4032"/>
      <c r="T357" s="3383" t="s">
        <v>86</v>
      </c>
      <c r="U357" s="4031"/>
      <c r="V357" s="4032"/>
    </row>
    <row r="358" spans="1:22" ht="16.5" thickBot="1" x14ac:dyDescent="0.25">
      <c r="A358" s="4104"/>
      <c r="B358" s="4105"/>
      <c r="C358" s="4105"/>
      <c r="D358" s="4105"/>
      <c r="E358" s="4105"/>
      <c r="F358" s="4105"/>
      <c r="G358" s="4105"/>
      <c r="H358" s="4105"/>
      <c r="I358" s="4105"/>
      <c r="J358" s="4105"/>
      <c r="K358" s="4105"/>
      <c r="L358" s="4105"/>
      <c r="M358" s="4105"/>
      <c r="N358" s="4105"/>
      <c r="O358" s="4105"/>
      <c r="P358" s="4105"/>
      <c r="Q358" s="4105"/>
      <c r="R358" s="4105"/>
      <c r="S358" s="4105"/>
      <c r="T358" s="4105"/>
      <c r="U358" s="4105"/>
      <c r="V358" s="4106"/>
    </row>
    <row r="359" spans="1:22" ht="16.5" thickBot="1" x14ac:dyDescent="0.25">
      <c r="A359" s="4107" t="s">
        <v>258</v>
      </c>
      <c r="B359" s="4108"/>
      <c r="C359" s="4108"/>
      <c r="D359" s="4108"/>
      <c r="E359" s="4108"/>
      <c r="F359" s="4108"/>
      <c r="G359" s="4108"/>
      <c r="H359" s="4108"/>
      <c r="I359" s="4108"/>
      <c r="J359" s="4108"/>
      <c r="K359" s="4108"/>
      <c r="L359" s="4108"/>
      <c r="M359" s="4109"/>
      <c r="N359" s="988" t="s">
        <v>459</v>
      </c>
      <c r="O359" s="3438" t="s">
        <v>475</v>
      </c>
      <c r="P359" s="3439"/>
      <c r="Q359" s="712" t="s">
        <v>481</v>
      </c>
      <c r="R359" s="4110" t="s">
        <v>525</v>
      </c>
      <c r="S359" s="4111"/>
      <c r="T359" s="991" t="s">
        <v>469</v>
      </c>
      <c r="U359" s="992" t="s">
        <v>481</v>
      </c>
      <c r="V359" s="993"/>
    </row>
    <row r="360" spans="1:22" x14ac:dyDescent="0.2">
      <c r="A360" s="4112" t="s">
        <v>167</v>
      </c>
      <c r="B360" s="4113"/>
      <c r="C360" s="4113"/>
      <c r="D360" s="4113"/>
      <c r="E360" s="4113"/>
      <c r="F360" s="4113"/>
      <c r="G360" s="4113"/>
      <c r="H360" s="4113"/>
      <c r="I360" s="4113"/>
      <c r="J360" s="4113"/>
      <c r="K360" s="4113"/>
      <c r="L360" s="4113"/>
      <c r="M360" s="4114"/>
      <c r="N360" s="711">
        <f>COUNTIF($C11:$C92,N$5)+COUNTIF($C98:$C99,N$5)+COUNTIF($C175:$C218,N$5)+COUNTIF($C335:$C337,N$5)</f>
        <v>5</v>
      </c>
      <c r="O360" s="4115">
        <f>COUNTIF($C11:$C92,O$5)+COUNTIF($C98:$C99,O$5)+COUNTIF($C175:$C218,O$5)+COUNTIF($C335:$C337,O$5)</f>
        <v>3</v>
      </c>
      <c r="P360" s="4116"/>
      <c r="Q360" s="711">
        <f>COUNTIF($C11:$C92,Q$5)+COUNTIF($C98:$C99,Q$5)+COUNTIF($C175:$C218,Q$5)+COUNTIF($C335:$C337,Q$5)</f>
        <v>5</v>
      </c>
      <c r="R360" s="4115">
        <f>COUNTIF($C11:$C92,R$5)+COUNTIF($C98:$C99,R$5)+COUNTIF($C175:$C218,R$5)+COUNTIF($C335:$C337,R$5)</f>
        <v>3</v>
      </c>
      <c r="S360" s="4116"/>
      <c r="T360" s="711">
        <f>COUNTIF($C11:$C92,T$5)+COUNTIF($C98:$C99,T$5)+COUNTIF($C175:$C218,T$5)+COUNTIF($C335:$C337,T$5)</f>
        <v>4</v>
      </c>
      <c r="U360" s="994">
        <v>2</v>
      </c>
      <c r="V360" s="996">
        <f>COUNTIF($C11:$C92,V$5)+COUNTIF($C98:$C99,V$5)+COUNTIF($C175:$C218,V$5)+COUNTIF($C335:$C337,V$5)</f>
        <v>0</v>
      </c>
    </row>
    <row r="361" spans="1:22" x14ac:dyDescent="0.2">
      <c r="A361" s="3381" t="s">
        <v>34</v>
      </c>
      <c r="B361" s="3382"/>
      <c r="C361" s="3382"/>
      <c r="D361" s="3382"/>
      <c r="E361" s="3382"/>
      <c r="F361" s="3382"/>
      <c r="G361" s="3382"/>
      <c r="H361" s="3382"/>
      <c r="I361" s="3382"/>
      <c r="J361" s="3382"/>
      <c r="K361" s="3382"/>
      <c r="L361" s="3382"/>
      <c r="M361" s="4103"/>
      <c r="N361" s="997">
        <f>COUNTIF($D11:$D92,N$5)+COUNTIF($D98:$D99,N$5)+COUNTIF($D175:$D218,N$5)+COUNTIF($D335:$D337,N$5)</f>
        <v>1</v>
      </c>
      <c r="O361" s="3383">
        <f>COUNTIF($D11:$D92,O$5)+COUNTIF($D98:$D99,O$5)+COUNTIF($D175:$D218,O$5)+COUNTIF($D335:$D337,O$5)</f>
        <v>1</v>
      </c>
      <c r="P361" s="3384"/>
      <c r="Q361" s="997">
        <f>COUNTIF($D11:$D92,Q$5)+COUNTIF($D98:$D99,Q$5)+COUNTIF($D175:$D218,Q$5)+COUNTIF($D335:$D337,Q$5)</f>
        <v>1</v>
      </c>
      <c r="R361" s="3383">
        <f>COUNTIF($D11:$D92,R$5)+COUNTIF($D98:$D99,R$5)+COUNTIF($D175:$D218,R$5)+COUNTIF($D335:$D337,R$5)</f>
        <v>5</v>
      </c>
      <c r="S361" s="3384"/>
      <c r="T361" s="997">
        <f>COUNTIF($D11:$D92,T$5)+COUNTIF($D98:$D99,T$5)+COUNTIF($D175:$D218,T$5)+COUNTIF($D335:$D337,T$5)</f>
        <v>2</v>
      </c>
      <c r="U361" s="123">
        <v>5</v>
      </c>
      <c r="V361" s="998"/>
    </row>
    <row r="362" spans="1:22" x14ac:dyDescent="0.2">
      <c r="A362" s="3381" t="s">
        <v>230</v>
      </c>
      <c r="B362" s="3382"/>
      <c r="C362" s="3382"/>
      <c r="D362" s="3382"/>
      <c r="E362" s="3382"/>
      <c r="F362" s="3382"/>
      <c r="G362" s="3382"/>
      <c r="H362" s="3382"/>
      <c r="I362" s="3382"/>
      <c r="J362" s="3382"/>
      <c r="K362" s="3382"/>
      <c r="L362" s="3382"/>
      <c r="M362" s="4103"/>
      <c r="N362" s="997">
        <f>COUNTIF($E11:$E92,N$5)+COUNTIF($E98:$E99,N$5)+COUNTIF($E175:$E218,N$5)+COUNTIF($E335:$E337,N$5)</f>
        <v>0</v>
      </c>
      <c r="O362" s="3383">
        <f>COUNTIF($E11:$E92,O$5)+COUNTIF($E98:$E99,O$5)+COUNTIF($E175:$E218,O$5)+COUNTIF($E335:$E337,O$5)</f>
        <v>0</v>
      </c>
      <c r="P362" s="3384"/>
      <c r="Q362" s="997">
        <f>COUNTIF($E11:$E92,Q$5)+COUNTIF($E98:$E99,Q$5)+COUNTIF($E175:$E218,Q$5)+COUNTIF($E335:$E337,Q$5)</f>
        <v>0</v>
      </c>
      <c r="R362" s="3383">
        <f>COUNTIF($E11:$E92,R$5)+COUNTIF($E98:$E99,R$5)+COUNTIF($E175:$E218,R$5)+COUNTIF($E335:$E337,R$5)</f>
        <v>1</v>
      </c>
      <c r="S362" s="3384"/>
      <c r="T362" s="997">
        <f>COUNTIF($E11:$E92,T$5)+COUNTIF($E98:$E99,T$5)+COUNTIF($E175:$E218,T$5)+COUNTIF($E335:$E337,T$5)</f>
        <v>0</v>
      </c>
      <c r="U362" s="123">
        <f>COUNTIF($E11:$E92,U$5)+COUNTIF($E98:$E99,U$5)+COUNTIF($E175:$E218,U$5)+COUNTIF($E335:$E337,U$5)</f>
        <v>0</v>
      </c>
      <c r="V362" s="998">
        <f>COUNTIF($E11:$E92,V$5)+COUNTIF($E98:$E99,V$5)+COUNTIF($E175:$E218,V$5)+COUNTIF($E335:$E337,V$5)</f>
        <v>0</v>
      </c>
    </row>
    <row r="363" spans="1:22" ht="16.5" thickBot="1" x14ac:dyDescent="0.25">
      <c r="A363" s="4096" t="s">
        <v>229</v>
      </c>
      <c r="B363" s="4097"/>
      <c r="C363" s="4097"/>
      <c r="D363" s="4097"/>
      <c r="E363" s="4097"/>
      <c r="F363" s="4097"/>
      <c r="G363" s="4097"/>
      <c r="H363" s="4097"/>
      <c r="I363" s="4097"/>
      <c r="J363" s="4097"/>
      <c r="K363" s="4097"/>
      <c r="L363" s="4097"/>
      <c r="M363" s="4098"/>
      <c r="N363" s="999">
        <f>COUNTIF($F11:$F92,N$5)+COUNTIF($F98:$F99,N$5)+COUNTIF($F175:$F218,N$5)+COUNTIF($F335:$F337,N$5)</f>
        <v>0</v>
      </c>
      <c r="O363" s="4099">
        <f>COUNTIF($F11:$F92,O$5)+COUNTIF($F98:$F99,O$5)+COUNTIF($F175:$F218,O$5)+COUNTIF($F335:$F337,O$5)</f>
        <v>0</v>
      </c>
      <c r="P363" s="3399"/>
      <c r="Q363" s="999">
        <f>COUNTIF($F11:$F92,Q$5)+COUNTIF($F98:$F99,Q$5)+COUNTIF($F175:$F218,Q$5)+COUNTIF($F335:$F337,Q$5)</f>
        <v>0</v>
      </c>
      <c r="R363" s="4099">
        <f>COUNTIF($F11:$F92,R$5)+COUNTIF($F98:$F99,R$5)+COUNTIF($F175:$F218,R$5)+COUNTIF($F335:$F337,R$5)</f>
        <v>0</v>
      </c>
      <c r="S363" s="3399"/>
      <c r="T363" s="999">
        <f>COUNTIF($F11:$F92,T$5)+COUNTIF($F98:$F99,T$5)+COUNTIF($F175:$F218,T$5)+COUNTIF($F335:$F337,T$5)</f>
        <v>1</v>
      </c>
      <c r="U363" s="1000">
        <v>1</v>
      </c>
      <c r="V363" s="1001">
        <f>COUNTIF($F11:$F92,V$5)+COUNTIF($F98:$F99,V$5)+COUNTIF($F175:$F218,V$5)+COUNTIF($F335:$F337,V$5)</f>
        <v>0</v>
      </c>
    </row>
    <row r="364" spans="1:22" ht="16.5" thickBot="1" x14ac:dyDescent="0.25">
      <c r="A364" s="4100" t="s">
        <v>48</v>
      </c>
      <c r="B364" s="4101"/>
      <c r="C364" s="4101"/>
      <c r="D364" s="4101"/>
      <c r="E364" s="4101"/>
      <c r="F364" s="4101"/>
      <c r="G364" s="4101"/>
      <c r="H364" s="4101"/>
      <c r="I364" s="4101"/>
      <c r="J364" s="4101"/>
      <c r="K364" s="4101"/>
      <c r="L364" s="4101"/>
      <c r="M364" s="4102"/>
      <c r="N364" s="4082" t="s">
        <v>129</v>
      </c>
      <c r="O364" s="4083"/>
      <c r="P364" s="4084"/>
      <c r="Q364" s="4082" t="s">
        <v>129</v>
      </c>
      <c r="R364" s="4083"/>
      <c r="S364" s="4084"/>
      <c r="T364" s="4082" t="s">
        <v>86</v>
      </c>
      <c r="U364" s="4083"/>
      <c r="V364" s="4084"/>
    </row>
    <row r="365" spans="1:22" ht="16.5" thickBot="1" x14ac:dyDescent="0.25">
      <c r="A365" s="4085"/>
      <c r="B365" s="4086"/>
      <c r="C365" s="4086"/>
      <c r="D365" s="4086"/>
      <c r="E365" s="4086"/>
      <c r="F365" s="4086"/>
      <c r="G365" s="4086"/>
      <c r="H365" s="4086"/>
      <c r="I365" s="4086"/>
      <c r="J365" s="4086"/>
      <c r="K365" s="4086"/>
      <c r="L365" s="4086"/>
      <c r="M365" s="4086"/>
      <c r="N365" s="4086"/>
      <c r="O365" s="4086"/>
      <c r="P365" s="4086"/>
      <c r="Q365" s="4086"/>
      <c r="R365" s="4086"/>
      <c r="S365" s="4086"/>
      <c r="T365" s="4086"/>
      <c r="U365" s="4086"/>
      <c r="V365" s="4087"/>
    </row>
    <row r="366" spans="1:22" ht="16.5" thickBot="1" x14ac:dyDescent="0.25">
      <c r="A366" s="4088" t="s">
        <v>405</v>
      </c>
      <c r="B366" s="4089"/>
      <c r="C366" s="4089"/>
      <c r="D366" s="4089"/>
      <c r="E366" s="4089"/>
      <c r="F366" s="4089"/>
      <c r="G366" s="4089"/>
      <c r="H366" s="4089"/>
      <c r="I366" s="4089"/>
      <c r="J366" s="4089"/>
      <c r="K366" s="4089"/>
      <c r="L366" s="4089"/>
      <c r="M366" s="4090"/>
      <c r="N366" s="988" t="s">
        <v>459</v>
      </c>
      <c r="O366" s="3438" t="s">
        <v>527</v>
      </c>
      <c r="P366" s="3439"/>
      <c r="Q366" s="1002" t="s">
        <v>480</v>
      </c>
      <c r="R366" s="3438" t="s">
        <v>484</v>
      </c>
      <c r="S366" s="3439"/>
      <c r="T366" s="1002" t="s">
        <v>485</v>
      </c>
      <c r="U366" s="1005" t="s">
        <v>480</v>
      </c>
      <c r="V366" s="1006"/>
    </row>
    <row r="367" spans="1:22" x14ac:dyDescent="0.2">
      <c r="A367" s="4091" t="s">
        <v>167</v>
      </c>
      <c r="B367" s="4092"/>
      <c r="C367" s="4092"/>
      <c r="D367" s="4092"/>
      <c r="E367" s="4092"/>
      <c r="F367" s="4092"/>
      <c r="G367" s="4092"/>
      <c r="H367" s="4092"/>
      <c r="I367" s="4092"/>
      <c r="J367" s="4092"/>
      <c r="K367" s="4092"/>
      <c r="L367" s="4092"/>
      <c r="M367" s="4093"/>
      <c r="N367" s="1007">
        <f>COUNTIF($C16:$C65,N$5)+COUNTIF($C102:$C106,N$5)+COUNTIF($C190:$C320,N$5)</f>
        <v>5</v>
      </c>
      <c r="O367" s="4094">
        <v>3</v>
      </c>
      <c r="P367" s="4095"/>
      <c r="Q367" s="1007">
        <v>2</v>
      </c>
      <c r="R367" s="4094">
        <v>3</v>
      </c>
      <c r="S367" s="4095"/>
      <c r="T367" s="1007">
        <v>4</v>
      </c>
      <c r="U367" s="1010">
        <v>3</v>
      </c>
      <c r="V367" s="1011"/>
    </row>
    <row r="368" spans="1:22" x14ac:dyDescent="0.2">
      <c r="A368" s="4077" t="s">
        <v>34</v>
      </c>
      <c r="B368" s="4078"/>
      <c r="C368" s="4078"/>
      <c r="D368" s="4078"/>
      <c r="E368" s="4078"/>
      <c r="F368" s="4078"/>
      <c r="G368" s="4078"/>
      <c r="H368" s="4078"/>
      <c r="I368" s="4078"/>
      <c r="J368" s="4078"/>
      <c r="K368" s="4078"/>
      <c r="L368" s="4078"/>
      <c r="M368" s="4079"/>
      <c r="N368" s="1012">
        <f>COUNTIF($D16:$D65,N$5)+COUNTIF($D102:$D106,N$5)+COUNTIF($D190:$D320,N$5)</f>
        <v>1</v>
      </c>
      <c r="O368" s="4080">
        <v>1</v>
      </c>
      <c r="P368" s="4081"/>
      <c r="Q368" s="1012">
        <v>4</v>
      </c>
      <c r="R368" s="4080">
        <v>2</v>
      </c>
      <c r="S368" s="4081"/>
      <c r="T368" s="1012">
        <v>4</v>
      </c>
      <c r="U368" s="1015">
        <v>4</v>
      </c>
      <c r="V368" s="1014"/>
    </row>
    <row r="369" spans="1:22" x14ac:dyDescent="0.2">
      <c r="A369" s="4077" t="s">
        <v>230</v>
      </c>
      <c r="B369" s="4078"/>
      <c r="C369" s="4078"/>
      <c r="D369" s="4078"/>
      <c r="E369" s="4078"/>
      <c r="F369" s="4078"/>
      <c r="G369" s="4078"/>
      <c r="H369" s="4078"/>
      <c r="I369" s="4078"/>
      <c r="J369" s="4078"/>
      <c r="K369" s="4078"/>
      <c r="L369" s="4078"/>
      <c r="M369" s="4079"/>
      <c r="N369" s="1016">
        <f>COUNTIF($E16:$E65,N$5)+COUNTIF($E102:$E106,N$5)+COUNTIF($E190:$E320,N$5)</f>
        <v>0</v>
      </c>
      <c r="O369" s="4072">
        <f>COUNTIF($E16:$E65,O$5)+COUNTIF($E102:$E106,O$5)+COUNTIF($E190:$E320,O$5)</f>
        <v>0</v>
      </c>
      <c r="P369" s="4073"/>
      <c r="Q369" s="1016">
        <f>COUNTIF($E16:$E65,Q$5)+COUNTIF($E102:$E106,Q$5)+COUNTIF($E190:$E320,Q$5)</f>
        <v>0</v>
      </c>
      <c r="R369" s="4072">
        <v>1</v>
      </c>
      <c r="S369" s="4073"/>
      <c r="T369" s="1012">
        <f>COUNTIF($E16:$E65,T$5)+COUNTIF($E102:$E106,T$5)+COUNTIF($E190:$E320,T$5)</f>
        <v>0</v>
      </c>
      <c r="U369" s="1015"/>
      <c r="V369" s="1017">
        <f>COUNTIF($E16:$E65,V$5)+COUNTIF($E102:$E106,V$5)+COUNTIF($E190:$E320,V$5)</f>
        <v>0</v>
      </c>
    </row>
    <row r="370" spans="1:22" x14ac:dyDescent="0.2">
      <c r="A370" s="4069" t="s">
        <v>229</v>
      </c>
      <c r="B370" s="4070"/>
      <c r="C370" s="4070"/>
      <c r="D370" s="4070"/>
      <c r="E370" s="4070"/>
      <c r="F370" s="4070"/>
      <c r="G370" s="4070"/>
      <c r="H370" s="4070"/>
      <c r="I370" s="4070"/>
      <c r="J370" s="4070"/>
      <c r="K370" s="4070"/>
      <c r="L370" s="4070"/>
      <c r="M370" s="4071"/>
      <c r="N370" s="1016">
        <f>COUNTIF($F16:$F65,N$5)+COUNTIF($F102:$F106,N$5)+COUNTIF($F190:$F320,N$5)</f>
        <v>0</v>
      </c>
      <c r="O370" s="4072">
        <f>COUNTIF($F16:$F65,O$5)+COUNTIF($F102:$F106,O$5)+COUNTIF($F190:$F320,O$5)</f>
        <v>0</v>
      </c>
      <c r="P370" s="4073"/>
      <c r="Q370" s="1016">
        <f>COUNTIF($F16:$F65,Q$5)+COUNTIF($F102:$F106,Q$5)+COUNTIF($F190:$F320,Q$5)</f>
        <v>0</v>
      </c>
      <c r="R370" s="4072">
        <f>COUNTIF($F16:$F65,R$5)+COUNTIF($F102:$F106,R$5)+COUNTIF($F190:$F320,R$5)</f>
        <v>1</v>
      </c>
      <c r="S370" s="4073"/>
      <c r="T370" s="1012">
        <v>1</v>
      </c>
      <c r="U370" s="1015">
        <v>2</v>
      </c>
      <c r="V370" s="1017">
        <f>COUNTIF($F16:$F65,V$5)+COUNTIF($F102:$F106,V$5)+COUNTIF($F190:$F320,V$5)</f>
        <v>0</v>
      </c>
    </row>
    <row r="371" spans="1:22" ht="16.5" thickBot="1" x14ac:dyDescent="0.25">
      <c r="A371" s="4074" t="s">
        <v>48</v>
      </c>
      <c r="B371" s="4075"/>
      <c r="C371" s="4075"/>
      <c r="D371" s="4075"/>
      <c r="E371" s="4075"/>
      <c r="F371" s="4075"/>
      <c r="G371" s="4075"/>
      <c r="H371" s="4075"/>
      <c r="I371" s="4075"/>
      <c r="J371" s="4075"/>
      <c r="K371" s="4075"/>
      <c r="L371" s="4075"/>
      <c r="M371" s="4076"/>
      <c r="N371" s="3749" t="s">
        <v>129</v>
      </c>
      <c r="O371" s="3750"/>
      <c r="P371" s="3751"/>
      <c r="Q371" s="3749" t="s">
        <v>129</v>
      </c>
      <c r="R371" s="3750"/>
      <c r="S371" s="3751"/>
      <c r="T371" s="3749" t="s">
        <v>86</v>
      </c>
      <c r="U371" s="3750"/>
      <c r="V371" s="3751"/>
    </row>
    <row r="372" spans="1:22" x14ac:dyDescent="0.2">
      <c r="A372" s="428"/>
      <c r="B372" s="428"/>
      <c r="C372" s="428"/>
      <c r="D372" s="428"/>
      <c r="E372" s="428"/>
      <c r="F372" s="428"/>
      <c r="G372" s="428"/>
      <c r="H372" s="428"/>
      <c r="I372" s="428"/>
      <c r="J372" s="428"/>
      <c r="K372" s="428"/>
      <c r="L372" s="428"/>
      <c r="M372" s="428"/>
      <c r="N372" s="428"/>
      <c r="O372" s="428"/>
      <c r="P372" s="428"/>
      <c r="Q372" s="428"/>
      <c r="R372" s="428"/>
      <c r="S372" s="428"/>
      <c r="T372" s="428"/>
      <c r="U372" s="428"/>
      <c r="V372" s="428"/>
    </row>
    <row r="373" spans="1:22" x14ac:dyDescent="0.2">
      <c r="A373" s="428"/>
      <c r="B373" s="428"/>
      <c r="C373" s="428"/>
      <c r="D373" s="428"/>
      <c r="E373" s="428"/>
      <c r="F373" s="428"/>
      <c r="G373" s="428"/>
      <c r="H373" s="428"/>
      <c r="I373" s="428"/>
      <c r="J373" s="428"/>
      <c r="K373" s="428"/>
      <c r="L373" s="428"/>
      <c r="M373" s="428"/>
      <c r="N373" s="428"/>
      <c r="O373" s="428"/>
      <c r="P373" s="428"/>
      <c r="Q373" s="428"/>
      <c r="R373" s="428"/>
      <c r="S373" s="428"/>
      <c r="T373" s="428"/>
      <c r="U373" s="428"/>
      <c r="V373" s="428"/>
    </row>
    <row r="374" spans="1:22" x14ac:dyDescent="0.2">
      <c r="A374" s="428"/>
      <c r="B374" s="428"/>
      <c r="C374" s="428"/>
      <c r="D374" s="428"/>
      <c r="E374" s="428"/>
      <c r="F374" s="428"/>
      <c r="G374" s="428"/>
      <c r="H374" s="428"/>
      <c r="I374" s="428"/>
      <c r="J374" s="428"/>
      <c r="K374" s="428"/>
      <c r="L374" s="428"/>
      <c r="M374" s="428"/>
      <c r="N374" s="428"/>
      <c r="O374" s="428"/>
      <c r="P374" s="428"/>
      <c r="Q374" s="428"/>
      <c r="R374" s="428"/>
      <c r="S374" s="428"/>
      <c r="T374" s="428"/>
      <c r="U374" s="428"/>
      <c r="V374" s="428"/>
    </row>
    <row r="375" spans="1:22" x14ac:dyDescent="0.2">
      <c r="A375" s="428"/>
      <c r="B375" s="428"/>
      <c r="C375" s="428"/>
      <c r="D375" s="428"/>
      <c r="E375" s="428"/>
      <c r="F375" s="428"/>
      <c r="G375" s="428"/>
      <c r="H375" s="428"/>
      <c r="I375" s="428"/>
      <c r="J375" s="428"/>
      <c r="K375" s="428"/>
      <c r="L375" s="428"/>
      <c r="M375" s="428"/>
      <c r="N375" s="428"/>
      <c r="O375" s="428"/>
      <c r="P375" s="428"/>
      <c r="Q375" s="428"/>
      <c r="R375" s="428"/>
      <c r="S375" s="428"/>
      <c r="T375" s="428"/>
      <c r="U375" s="428"/>
      <c r="V375" s="428"/>
    </row>
    <row r="376" spans="1:22" x14ac:dyDescent="0.2">
      <c r="A376" s="428"/>
      <c r="B376" s="428"/>
      <c r="C376" s="428"/>
      <c r="D376" s="428"/>
      <c r="E376" s="428"/>
      <c r="F376" s="428"/>
      <c r="G376" s="428"/>
      <c r="H376" s="428"/>
      <c r="I376" s="428"/>
      <c r="J376" s="428"/>
      <c r="K376" s="428"/>
      <c r="L376" s="428"/>
      <c r="M376" s="428"/>
      <c r="N376" s="428"/>
      <c r="O376" s="428"/>
      <c r="P376" s="428"/>
      <c r="Q376" s="428"/>
      <c r="R376" s="428"/>
      <c r="S376" s="428"/>
      <c r="T376" s="428"/>
      <c r="U376" s="428"/>
      <c r="V376" s="428"/>
    </row>
    <row r="377" spans="1:22" x14ac:dyDescent="0.2">
      <c r="A377" s="428"/>
      <c r="B377" s="428"/>
      <c r="C377" s="428"/>
      <c r="D377" s="428"/>
      <c r="E377" s="428"/>
      <c r="F377" s="428"/>
      <c r="G377" s="428"/>
      <c r="H377" s="428"/>
      <c r="I377" s="428"/>
      <c r="J377" s="428"/>
      <c r="K377" s="428"/>
      <c r="L377" s="428"/>
      <c r="M377" s="428"/>
      <c r="N377" s="428"/>
      <c r="O377" s="428"/>
      <c r="P377" s="428"/>
      <c r="Q377" s="428"/>
      <c r="R377" s="428"/>
      <c r="S377" s="428"/>
      <c r="T377" s="428"/>
      <c r="U377" s="428"/>
      <c r="V377" s="428"/>
    </row>
    <row r="378" spans="1:22" ht="11.25" customHeight="1" x14ac:dyDescent="0.25">
      <c r="A378" s="128"/>
      <c r="B378" s="129"/>
      <c r="C378" s="130"/>
      <c r="D378" s="130"/>
      <c r="E378" s="130"/>
      <c r="F378" s="129"/>
      <c r="G378" s="129"/>
      <c r="H378" s="129"/>
      <c r="I378" s="129"/>
      <c r="J378" s="131"/>
      <c r="K378" s="130"/>
      <c r="L378" s="132"/>
      <c r="M378" s="133"/>
      <c r="N378" s="133"/>
      <c r="O378" s="133"/>
      <c r="P378" s="134"/>
      <c r="Q378" s="134"/>
      <c r="R378" s="134"/>
      <c r="S378" s="135"/>
      <c r="T378" s="135"/>
      <c r="U378" s="135"/>
      <c r="V378" s="135"/>
    </row>
    <row r="379" spans="1:22" ht="14.25" customHeight="1" x14ac:dyDescent="0.25">
      <c r="A379" s="128"/>
      <c r="B379" s="146" t="s">
        <v>259</v>
      </c>
      <c r="C379" s="130"/>
      <c r="D379" s="3668" t="s">
        <v>312</v>
      </c>
      <c r="E379" s="4065"/>
      <c r="F379" s="4065"/>
      <c r="G379" s="4065"/>
      <c r="H379" s="4065"/>
      <c r="I379" s="129"/>
      <c r="J379" s="131"/>
      <c r="K379" s="130"/>
      <c r="L379" s="132"/>
      <c r="M379" s="133"/>
      <c r="N379" s="133"/>
      <c r="O379" s="133"/>
      <c r="P379" s="134"/>
      <c r="Q379" s="134"/>
      <c r="R379" s="134"/>
      <c r="S379" s="135"/>
      <c r="T379" s="135"/>
      <c r="U379" s="135"/>
      <c r="V379" s="135"/>
    </row>
    <row r="380" spans="1:22" x14ac:dyDescent="0.25">
      <c r="A380" s="128"/>
      <c r="B380" s="147" t="s">
        <v>262</v>
      </c>
      <c r="C380" s="136"/>
      <c r="D380" s="4066" t="s">
        <v>263</v>
      </c>
      <c r="E380" s="4067"/>
      <c r="F380" s="4067"/>
      <c r="G380" s="3267"/>
      <c r="H380" s="3373"/>
      <c r="I380" s="4068"/>
      <c r="J380" s="4068"/>
      <c r="K380" s="130"/>
      <c r="L380" s="132"/>
      <c r="M380" s="133"/>
      <c r="N380" s="133"/>
      <c r="O380" s="133"/>
      <c r="P380" s="134"/>
      <c r="Q380" s="134"/>
      <c r="R380" s="134"/>
      <c r="S380" s="135"/>
      <c r="T380" s="135"/>
      <c r="U380" s="135"/>
      <c r="V380" s="135"/>
    </row>
    <row r="381" spans="1:22" x14ac:dyDescent="0.25">
      <c r="A381" s="128"/>
      <c r="B381" s="147" t="s">
        <v>264</v>
      </c>
      <c r="C381" s="136"/>
      <c r="D381" s="4066" t="s">
        <v>265</v>
      </c>
      <c r="E381" s="4067"/>
      <c r="F381" s="4067"/>
      <c r="G381" s="3267"/>
      <c r="H381" s="136"/>
      <c r="I381" s="384"/>
      <c r="J381" s="384"/>
      <c r="K381" s="130"/>
      <c r="L381" s="132"/>
      <c r="M381" s="133"/>
      <c r="N381" s="133"/>
      <c r="O381" s="133"/>
      <c r="P381" s="134"/>
      <c r="Q381" s="134"/>
      <c r="R381" s="134"/>
      <c r="S381" s="135"/>
      <c r="T381" s="135"/>
      <c r="U381" s="135"/>
      <c r="V381" s="135"/>
    </row>
    <row r="382" spans="1:22" x14ac:dyDescent="0.25">
      <c r="B382" s="147" t="s">
        <v>492</v>
      </c>
      <c r="D382" s="3668" t="s">
        <v>493</v>
      </c>
      <c r="E382" s="4065"/>
      <c r="F382" s="4065"/>
      <c r="G382" s="4065"/>
      <c r="H382" s="4065"/>
    </row>
    <row r="383" spans="1:22" ht="15" customHeight="1" x14ac:dyDescent="0.25">
      <c r="A383" s="128"/>
      <c r="B383" s="147"/>
      <c r="C383" s="136"/>
      <c r="D383" s="136"/>
      <c r="E383" s="147"/>
      <c r="F383" s="154"/>
      <c r="G383" s="154"/>
      <c r="H383" s="154"/>
      <c r="I383" s="154"/>
      <c r="J383" s="136"/>
      <c r="K383" s="130"/>
      <c r="L383" s="132"/>
      <c r="M383" s="133"/>
      <c r="N383" s="133"/>
      <c r="O383" s="133"/>
      <c r="P383" s="134"/>
      <c r="Q383" s="134"/>
      <c r="R383" s="134"/>
      <c r="S383" s="135"/>
      <c r="T383" s="135"/>
      <c r="U383" s="135"/>
      <c r="V383" s="135"/>
    </row>
    <row r="384" spans="1:22" x14ac:dyDescent="0.25">
      <c r="B384" s="35"/>
      <c r="C384" s="36"/>
      <c r="D384" s="36"/>
      <c r="E384" s="36"/>
      <c r="F384" s="35"/>
      <c r="G384" s="35"/>
      <c r="H384" s="35"/>
      <c r="I384" s="35"/>
      <c r="J384" s="46"/>
      <c r="K384" s="36"/>
      <c r="L384" s="274"/>
      <c r="M384" s="274"/>
      <c r="N384" s="184"/>
      <c r="O384" s="275"/>
      <c r="P384" s="275"/>
      <c r="Q384" s="275"/>
      <c r="R384" s="184"/>
      <c r="S384" s="276"/>
    </row>
    <row r="385" spans="2:22" x14ac:dyDescent="0.25">
      <c r="B385" s="35"/>
      <c r="C385" s="36"/>
      <c r="D385" s="36"/>
      <c r="E385" s="36"/>
      <c r="F385" s="35"/>
      <c r="G385" s="35"/>
      <c r="H385" s="35"/>
      <c r="I385" s="35"/>
      <c r="J385" s="46"/>
      <c r="K385" s="36"/>
      <c r="L385" s="274"/>
      <c r="M385" s="274"/>
      <c r="N385" s="184"/>
      <c r="O385" s="275"/>
      <c r="P385" s="277"/>
      <c r="Q385" s="275"/>
      <c r="R385" s="184"/>
      <c r="S385" s="276"/>
    </row>
    <row r="386" spans="2:22" x14ac:dyDescent="0.25">
      <c r="B386" s="35"/>
      <c r="C386" s="36"/>
      <c r="D386" s="36"/>
      <c r="E386" s="36"/>
      <c r="F386" s="35"/>
      <c r="G386" s="35"/>
      <c r="H386" s="35"/>
      <c r="I386" s="35"/>
      <c r="J386" s="46"/>
      <c r="K386" s="36"/>
      <c r="L386" s="274"/>
      <c r="M386" s="274"/>
      <c r="N386" s="184"/>
      <c r="O386" s="275"/>
      <c r="P386" s="275"/>
      <c r="Q386" s="275"/>
      <c r="R386" s="184"/>
      <c r="S386" s="276"/>
    </row>
    <row r="387" spans="2:22" x14ac:dyDescent="0.25">
      <c r="B387" s="35"/>
      <c r="C387" s="36"/>
      <c r="D387" s="36"/>
      <c r="E387" s="36"/>
      <c r="F387" s="35"/>
      <c r="G387" s="35"/>
      <c r="H387" s="35"/>
      <c r="I387" s="35"/>
      <c r="J387" s="46"/>
      <c r="K387" s="36"/>
      <c r="L387" s="274"/>
      <c r="M387" s="274"/>
      <c r="N387" s="184"/>
      <c r="O387" s="275"/>
      <c r="P387" s="275"/>
      <c r="Q387" s="275"/>
      <c r="R387" s="184"/>
      <c r="S387" s="276"/>
    </row>
    <row r="388" spans="2:22" x14ac:dyDescent="0.25">
      <c r="B388" s="35"/>
      <c r="C388" s="36"/>
      <c r="D388" s="36"/>
      <c r="E388" s="36"/>
      <c r="F388" s="35"/>
      <c r="G388" s="35"/>
      <c r="H388" s="35"/>
      <c r="I388" s="35"/>
      <c r="J388" s="46"/>
      <c r="K388" s="36"/>
      <c r="L388" s="274"/>
      <c r="M388" s="274"/>
      <c r="N388" s="274"/>
      <c r="O388" s="278"/>
      <c r="P388" s="279"/>
      <c r="Q388" s="278"/>
      <c r="R388" s="274"/>
      <c r="S388" s="280"/>
    </row>
    <row r="389" spans="2:22" x14ac:dyDescent="0.25">
      <c r="B389" s="35"/>
      <c r="C389" s="36"/>
      <c r="D389" s="36"/>
      <c r="E389" s="36"/>
      <c r="F389" s="35"/>
      <c r="G389" s="35"/>
      <c r="H389" s="35"/>
      <c r="I389" s="35"/>
      <c r="J389" s="46"/>
      <c r="K389" s="36"/>
      <c r="L389" s="48"/>
      <c r="M389" s="37"/>
      <c r="N389" s="37"/>
      <c r="O389" s="37"/>
      <c r="P389" s="33"/>
      <c r="Q389" s="33"/>
      <c r="R389" s="33"/>
    </row>
    <row r="390" spans="2:22" x14ac:dyDescent="0.25">
      <c r="B390" s="35"/>
      <c r="C390" s="36"/>
      <c r="D390" s="36"/>
      <c r="E390" s="36"/>
      <c r="F390" s="35"/>
      <c r="G390" s="35"/>
      <c r="H390" s="35"/>
      <c r="I390" s="35"/>
      <c r="J390" s="46"/>
      <c r="K390" s="36"/>
      <c r="L390" s="48"/>
      <c r="M390" s="37"/>
      <c r="N390" s="37"/>
      <c r="O390" s="37"/>
      <c r="P390" s="33"/>
      <c r="Q390" s="33"/>
      <c r="R390" s="33"/>
    </row>
    <row r="391" spans="2:22" x14ac:dyDescent="0.25">
      <c r="B391" s="35"/>
      <c r="C391" s="36"/>
      <c r="D391" s="36"/>
      <c r="E391" s="36"/>
      <c r="F391" s="35"/>
      <c r="G391" s="35"/>
      <c r="H391" s="35"/>
      <c r="I391" s="35"/>
      <c r="J391" s="46"/>
      <c r="K391" s="36"/>
      <c r="L391" s="48"/>
      <c r="M391" s="37"/>
      <c r="N391" s="37"/>
      <c r="O391" s="37"/>
      <c r="P391" s="33"/>
      <c r="Q391" s="33"/>
      <c r="R391" s="33"/>
    </row>
    <row r="392" spans="2:22" x14ac:dyDescent="0.25">
      <c r="B392" s="35"/>
      <c r="C392" s="36"/>
      <c r="D392" s="36"/>
      <c r="E392" s="36"/>
      <c r="F392" s="35"/>
      <c r="G392" s="35"/>
      <c r="H392" s="35"/>
      <c r="I392" s="35"/>
      <c r="J392" s="46"/>
      <c r="K392" s="36"/>
      <c r="L392" s="48"/>
      <c r="M392" s="37"/>
      <c r="N392" s="37"/>
      <c r="O392" s="37"/>
      <c r="P392" s="33"/>
      <c r="Q392" s="33"/>
      <c r="R392" s="33"/>
    </row>
    <row r="393" spans="2:22" x14ac:dyDescent="0.25">
      <c r="B393" s="35"/>
      <c r="C393" s="36"/>
      <c r="D393" s="36"/>
      <c r="E393" s="36"/>
      <c r="F393" s="35"/>
      <c r="G393" s="35"/>
      <c r="H393" s="35"/>
      <c r="I393" s="35"/>
      <c r="J393" s="46"/>
      <c r="K393" s="36"/>
      <c r="L393" s="48"/>
      <c r="M393" s="37"/>
      <c r="N393" s="37"/>
      <c r="O393" s="37"/>
      <c r="P393" s="33"/>
      <c r="Q393" s="33"/>
      <c r="R393" s="33"/>
    </row>
    <row r="396" spans="2:22" x14ac:dyDescent="0.2">
      <c r="Q396" s="33"/>
      <c r="R396" s="33"/>
      <c r="S396" s="33"/>
      <c r="T396" s="33"/>
      <c r="U396" s="33"/>
      <c r="V396" s="33"/>
    </row>
    <row r="399" spans="2:22" x14ac:dyDescent="0.2">
      <c r="Q399" s="33"/>
      <c r="R399" s="33"/>
      <c r="S399" s="33"/>
      <c r="T399" s="33"/>
      <c r="U399" s="33"/>
      <c r="V399" s="33"/>
    </row>
  </sheetData>
  <mergeCells count="845"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H2:M2"/>
    <mergeCell ref="N2:V3"/>
    <mergeCell ref="H3:H7"/>
    <mergeCell ref="I3:L3"/>
    <mergeCell ref="M3:M7"/>
    <mergeCell ref="E4:F4"/>
    <mergeCell ref="I4:I7"/>
    <mergeCell ref="J4:L4"/>
    <mergeCell ref="N4:P4"/>
    <mergeCell ref="O7:P7"/>
    <mergeCell ref="C4:C7"/>
    <mergeCell ref="O5:P5"/>
    <mergeCell ref="R5:S5"/>
    <mergeCell ref="N6:V6"/>
    <mergeCell ref="R7:S7"/>
    <mergeCell ref="O17:P17"/>
    <mergeCell ref="R17:S17"/>
    <mergeCell ref="O12:P12"/>
    <mergeCell ref="R12:S12"/>
    <mergeCell ref="O13:P13"/>
    <mergeCell ref="R13:S13"/>
    <mergeCell ref="O8:P8"/>
    <mergeCell ref="R8:S8"/>
    <mergeCell ref="A9:V9"/>
    <mergeCell ref="A10:V10"/>
    <mergeCell ref="D4:D7"/>
    <mergeCell ref="K5:K7"/>
    <mergeCell ref="L5:L7"/>
    <mergeCell ref="O11:P11"/>
    <mergeCell ref="R11:S11"/>
    <mergeCell ref="U11:V11"/>
    <mergeCell ref="O18:P18"/>
    <mergeCell ref="R18:S18"/>
    <mergeCell ref="O19:P19"/>
    <mergeCell ref="R19:S19"/>
    <mergeCell ref="O14:P14"/>
    <mergeCell ref="R14:S14"/>
    <mergeCell ref="O15:P15"/>
    <mergeCell ref="R15:S15"/>
    <mergeCell ref="O16:P16"/>
    <mergeCell ref="R16:S16"/>
    <mergeCell ref="A23:B23"/>
    <mergeCell ref="O23:P23"/>
    <mergeCell ref="R23:S23"/>
    <mergeCell ref="A24:B24"/>
    <mergeCell ref="O24:P24"/>
    <mergeCell ref="R24:S24"/>
    <mergeCell ref="O20:P20"/>
    <mergeCell ref="R20:S20"/>
    <mergeCell ref="O21:P21"/>
    <mergeCell ref="R21:S21"/>
    <mergeCell ref="A22:B22"/>
    <mergeCell ref="O22:P22"/>
    <mergeCell ref="R22:S22"/>
    <mergeCell ref="O29:P29"/>
    <mergeCell ref="R29:S29"/>
    <mergeCell ref="R28:S28"/>
    <mergeCell ref="O30:P30"/>
    <mergeCell ref="R30:S30"/>
    <mergeCell ref="O31:P31"/>
    <mergeCell ref="R31:S31"/>
    <mergeCell ref="A25:V25"/>
    <mergeCell ref="O26:P26"/>
    <mergeCell ref="R26:S26"/>
    <mergeCell ref="O27:P27"/>
    <mergeCell ref="R27:S27"/>
    <mergeCell ref="O28:P28"/>
    <mergeCell ref="O35:P35"/>
    <mergeCell ref="R35:S35"/>
    <mergeCell ref="O36:P36"/>
    <mergeCell ref="R36:S36"/>
    <mergeCell ref="O37:P37"/>
    <mergeCell ref="R37:S37"/>
    <mergeCell ref="O32:P32"/>
    <mergeCell ref="R32:S32"/>
    <mergeCell ref="O33:P33"/>
    <mergeCell ref="R33:S33"/>
    <mergeCell ref="O34:P34"/>
    <mergeCell ref="R34:S34"/>
    <mergeCell ref="O41:P41"/>
    <mergeCell ref="R41:S41"/>
    <mergeCell ref="O42:P42"/>
    <mergeCell ref="R42:S42"/>
    <mergeCell ref="O43:P43"/>
    <mergeCell ref="R43:S43"/>
    <mergeCell ref="O38:P38"/>
    <mergeCell ref="R38:S38"/>
    <mergeCell ref="O39:P39"/>
    <mergeCell ref="R39:S39"/>
    <mergeCell ref="O40:P40"/>
    <mergeCell ref="R40:S40"/>
    <mergeCell ref="O47:P47"/>
    <mergeCell ref="R47:S47"/>
    <mergeCell ref="O48:P48"/>
    <mergeCell ref="R48:S48"/>
    <mergeCell ref="O49:P49"/>
    <mergeCell ref="R49:S49"/>
    <mergeCell ref="O44:P44"/>
    <mergeCell ref="R44:S44"/>
    <mergeCell ref="O45:P45"/>
    <mergeCell ref="R45:S45"/>
    <mergeCell ref="O46:P46"/>
    <mergeCell ref="R46:S46"/>
    <mergeCell ref="O53:P53"/>
    <mergeCell ref="R53:S53"/>
    <mergeCell ref="O54:P54"/>
    <mergeCell ref="R54:S54"/>
    <mergeCell ref="O55:P55"/>
    <mergeCell ref="R55:S55"/>
    <mergeCell ref="O50:P50"/>
    <mergeCell ref="R50:S50"/>
    <mergeCell ref="O51:P51"/>
    <mergeCell ref="R51:S51"/>
    <mergeCell ref="O52:P52"/>
    <mergeCell ref="R52:S52"/>
    <mergeCell ref="A58:B58"/>
    <mergeCell ref="O58:P58"/>
    <mergeCell ref="R58:S58"/>
    <mergeCell ref="A59:B59"/>
    <mergeCell ref="O59:P59"/>
    <mergeCell ref="R59:S59"/>
    <mergeCell ref="A56:B56"/>
    <mergeCell ref="O56:P56"/>
    <mergeCell ref="R56:S56"/>
    <mergeCell ref="A57:B57"/>
    <mergeCell ref="O57:P57"/>
    <mergeCell ref="R57:S57"/>
    <mergeCell ref="A62:V62"/>
    <mergeCell ref="A63:V63"/>
    <mergeCell ref="A64:V64"/>
    <mergeCell ref="O65:P65"/>
    <mergeCell ref="R65:S65"/>
    <mergeCell ref="O66:P66"/>
    <mergeCell ref="R66:S66"/>
    <mergeCell ref="A60:B60"/>
    <mergeCell ref="O60:P60"/>
    <mergeCell ref="R60:S60"/>
    <mergeCell ref="A61:B61"/>
    <mergeCell ref="O61:P61"/>
    <mergeCell ref="R61:S61"/>
    <mergeCell ref="O70:P70"/>
    <mergeCell ref="R70:S70"/>
    <mergeCell ref="O71:P71"/>
    <mergeCell ref="R71:S71"/>
    <mergeCell ref="O72:P72"/>
    <mergeCell ref="R72:S72"/>
    <mergeCell ref="O67:P67"/>
    <mergeCell ref="R67:S67"/>
    <mergeCell ref="O68:P68"/>
    <mergeCell ref="R68:S68"/>
    <mergeCell ref="O69:P69"/>
    <mergeCell ref="R69:S69"/>
    <mergeCell ref="O76:P76"/>
    <mergeCell ref="R76:S76"/>
    <mergeCell ref="O77:P77"/>
    <mergeCell ref="R77:S77"/>
    <mergeCell ref="O78:P78"/>
    <mergeCell ref="R78:S78"/>
    <mergeCell ref="O73:P73"/>
    <mergeCell ref="R73:S73"/>
    <mergeCell ref="O74:P74"/>
    <mergeCell ref="R74:S74"/>
    <mergeCell ref="O75:P75"/>
    <mergeCell ref="R75:S75"/>
    <mergeCell ref="O82:P82"/>
    <mergeCell ref="R82:S82"/>
    <mergeCell ref="O83:P83"/>
    <mergeCell ref="R83:S83"/>
    <mergeCell ref="O84:P84"/>
    <mergeCell ref="R84:S84"/>
    <mergeCell ref="O79:P79"/>
    <mergeCell ref="R79:S79"/>
    <mergeCell ref="O80:P80"/>
    <mergeCell ref="R80:S80"/>
    <mergeCell ref="O81:P81"/>
    <mergeCell ref="R81:S81"/>
    <mergeCell ref="O88:P88"/>
    <mergeCell ref="R88:S88"/>
    <mergeCell ref="O89:P89"/>
    <mergeCell ref="R89:S89"/>
    <mergeCell ref="O90:P90"/>
    <mergeCell ref="R90:S90"/>
    <mergeCell ref="O85:P85"/>
    <mergeCell ref="R85:S85"/>
    <mergeCell ref="O86:P86"/>
    <mergeCell ref="R86:S86"/>
    <mergeCell ref="O87:P87"/>
    <mergeCell ref="R87:S87"/>
    <mergeCell ref="O94:P94"/>
    <mergeCell ref="R94:S94"/>
    <mergeCell ref="O95:P95"/>
    <mergeCell ref="R95:S95"/>
    <mergeCell ref="A96:V96"/>
    <mergeCell ref="A97:V97"/>
    <mergeCell ref="O91:P91"/>
    <mergeCell ref="R91:S91"/>
    <mergeCell ref="O92:P92"/>
    <mergeCell ref="R92:S92"/>
    <mergeCell ref="O93:P93"/>
    <mergeCell ref="R93:S93"/>
    <mergeCell ref="A101:B101"/>
    <mergeCell ref="O101:P101"/>
    <mergeCell ref="R101:S101"/>
    <mergeCell ref="A102:B102"/>
    <mergeCell ref="O102:P102"/>
    <mergeCell ref="R102:S102"/>
    <mergeCell ref="O98:P98"/>
    <mergeCell ref="R98:S98"/>
    <mergeCell ref="O99:P99"/>
    <mergeCell ref="R99:S99"/>
    <mergeCell ref="A100:B100"/>
    <mergeCell ref="O100:P100"/>
    <mergeCell ref="R100:S100"/>
    <mergeCell ref="O108:P108"/>
    <mergeCell ref="R108:S108"/>
    <mergeCell ref="O109:P109"/>
    <mergeCell ref="R109:S109"/>
    <mergeCell ref="O110:P110"/>
    <mergeCell ref="R110:S110"/>
    <mergeCell ref="A104:V104"/>
    <mergeCell ref="O105:P105"/>
    <mergeCell ref="R105:S105"/>
    <mergeCell ref="O106:P106"/>
    <mergeCell ref="R106:S106"/>
    <mergeCell ref="O107:P107"/>
    <mergeCell ref="R107:S107"/>
    <mergeCell ref="O114:P114"/>
    <mergeCell ref="R114:S114"/>
    <mergeCell ref="O115:P115"/>
    <mergeCell ref="R115:S115"/>
    <mergeCell ref="O116:P116"/>
    <mergeCell ref="R116:S116"/>
    <mergeCell ref="O111:P111"/>
    <mergeCell ref="R111:S111"/>
    <mergeCell ref="O112:P112"/>
    <mergeCell ref="R112:S112"/>
    <mergeCell ref="O113:P113"/>
    <mergeCell ref="R113:S113"/>
    <mergeCell ref="A120:B120"/>
    <mergeCell ref="O120:P120"/>
    <mergeCell ref="R120:S120"/>
    <mergeCell ref="A121:B121"/>
    <mergeCell ref="O121:P121"/>
    <mergeCell ref="R121:S121"/>
    <mergeCell ref="O117:P117"/>
    <mergeCell ref="R117:S117"/>
    <mergeCell ref="O118:P118"/>
    <mergeCell ref="R118:S118"/>
    <mergeCell ref="O119:P119"/>
    <mergeCell ref="R119:S119"/>
    <mergeCell ref="A125:V125"/>
    <mergeCell ref="A126:V126"/>
    <mergeCell ref="O127:P127"/>
    <mergeCell ref="R127:S127"/>
    <mergeCell ref="Z127:AC127"/>
    <mergeCell ref="AD127:AG127"/>
    <mergeCell ref="A122:B122"/>
    <mergeCell ref="O122:P122"/>
    <mergeCell ref="R122:S122"/>
    <mergeCell ref="O123:P123"/>
    <mergeCell ref="R123:S123"/>
    <mergeCell ref="A124:V124"/>
    <mergeCell ref="AH127:AK127"/>
    <mergeCell ref="O128:P128"/>
    <mergeCell ref="R128:S128"/>
    <mergeCell ref="Z128:AA128"/>
    <mergeCell ref="AB128:AC128"/>
    <mergeCell ref="AD128:AE128"/>
    <mergeCell ref="AF128:AG128"/>
    <mergeCell ref="AH128:AI128"/>
    <mergeCell ref="AJ128:AK128"/>
    <mergeCell ref="O132:P132"/>
    <mergeCell ref="R132:S132"/>
    <mergeCell ref="O133:P133"/>
    <mergeCell ref="R133:S133"/>
    <mergeCell ref="O134:P134"/>
    <mergeCell ref="R134:S134"/>
    <mergeCell ref="O129:P129"/>
    <mergeCell ref="R129:S129"/>
    <mergeCell ref="O130:P130"/>
    <mergeCell ref="R130:S130"/>
    <mergeCell ref="O131:P131"/>
    <mergeCell ref="R131:S131"/>
    <mergeCell ref="O138:P138"/>
    <mergeCell ref="R138:S138"/>
    <mergeCell ref="O139:P139"/>
    <mergeCell ref="R139:S139"/>
    <mergeCell ref="O140:P140"/>
    <mergeCell ref="R140:S140"/>
    <mergeCell ref="O135:P135"/>
    <mergeCell ref="R135:S135"/>
    <mergeCell ref="O136:P136"/>
    <mergeCell ref="R136:S136"/>
    <mergeCell ref="O137:P137"/>
    <mergeCell ref="R137:S137"/>
    <mergeCell ref="O144:P144"/>
    <mergeCell ref="R144:S144"/>
    <mergeCell ref="O145:P145"/>
    <mergeCell ref="R145:S145"/>
    <mergeCell ref="O146:P146"/>
    <mergeCell ref="R146:S146"/>
    <mergeCell ref="O141:P141"/>
    <mergeCell ref="R141:S141"/>
    <mergeCell ref="O142:P142"/>
    <mergeCell ref="R142:S142"/>
    <mergeCell ref="O143:P143"/>
    <mergeCell ref="R143:S143"/>
    <mergeCell ref="O150:P150"/>
    <mergeCell ref="R150:S150"/>
    <mergeCell ref="O151:P151"/>
    <mergeCell ref="R151:S151"/>
    <mergeCell ref="O152:P152"/>
    <mergeCell ref="R152:S152"/>
    <mergeCell ref="O147:P147"/>
    <mergeCell ref="R147:S147"/>
    <mergeCell ref="O148:P148"/>
    <mergeCell ref="R148:S148"/>
    <mergeCell ref="O149:P149"/>
    <mergeCell ref="R149:S149"/>
    <mergeCell ref="O156:P156"/>
    <mergeCell ref="R156:S156"/>
    <mergeCell ref="O157:P157"/>
    <mergeCell ref="R157:S157"/>
    <mergeCell ref="O158:P158"/>
    <mergeCell ref="R158:S158"/>
    <mergeCell ref="O153:P153"/>
    <mergeCell ref="R153:S153"/>
    <mergeCell ref="O154:P154"/>
    <mergeCell ref="R154:S154"/>
    <mergeCell ref="O155:P155"/>
    <mergeCell ref="R155:S155"/>
    <mergeCell ref="O163:P163"/>
    <mergeCell ref="R163:S163"/>
    <mergeCell ref="O164:P164"/>
    <mergeCell ref="R164:S164"/>
    <mergeCell ref="O165:P165"/>
    <mergeCell ref="R165:S165"/>
    <mergeCell ref="A159:V159"/>
    <mergeCell ref="O160:P160"/>
    <mergeCell ref="R160:S160"/>
    <mergeCell ref="O161:P161"/>
    <mergeCell ref="R161:S161"/>
    <mergeCell ref="O162:P162"/>
    <mergeCell ref="R162:S162"/>
    <mergeCell ref="A170:B170"/>
    <mergeCell ref="O170:P170"/>
    <mergeCell ref="R170:S170"/>
    <mergeCell ref="O171:P171"/>
    <mergeCell ref="R171:S171"/>
    <mergeCell ref="O172:P172"/>
    <mergeCell ref="R172:S172"/>
    <mergeCell ref="O166:P166"/>
    <mergeCell ref="R166:S166"/>
    <mergeCell ref="A167:V167"/>
    <mergeCell ref="O168:P168"/>
    <mergeCell ref="R168:S168"/>
    <mergeCell ref="O169:P169"/>
    <mergeCell ref="R169:S169"/>
    <mergeCell ref="Z172:AC172"/>
    <mergeCell ref="AD172:AG172"/>
    <mergeCell ref="AH172:AK172"/>
    <mergeCell ref="A173:V173"/>
    <mergeCell ref="Z173:AA173"/>
    <mergeCell ref="AB173:AC173"/>
    <mergeCell ref="AD173:AE173"/>
    <mergeCell ref="AF173:AG173"/>
    <mergeCell ref="AH173:AI173"/>
    <mergeCell ref="AJ173:AK173"/>
    <mergeCell ref="O178:P178"/>
    <mergeCell ref="R178:S178"/>
    <mergeCell ref="O179:P179"/>
    <mergeCell ref="R179:S179"/>
    <mergeCell ref="O180:P180"/>
    <mergeCell ref="R180:S180"/>
    <mergeCell ref="A174:V174"/>
    <mergeCell ref="O175:P175"/>
    <mergeCell ref="R175:S175"/>
    <mergeCell ref="O176:P176"/>
    <mergeCell ref="R176:S176"/>
    <mergeCell ref="O177:P177"/>
    <mergeCell ref="R177:S177"/>
    <mergeCell ref="O184:P184"/>
    <mergeCell ref="R184:S184"/>
    <mergeCell ref="O185:P185"/>
    <mergeCell ref="R185:S185"/>
    <mergeCell ref="O186:P186"/>
    <mergeCell ref="R186:S186"/>
    <mergeCell ref="O181:P181"/>
    <mergeCell ref="R181:S181"/>
    <mergeCell ref="O182:P182"/>
    <mergeCell ref="R182:S182"/>
    <mergeCell ref="O183:P183"/>
    <mergeCell ref="R183:S183"/>
    <mergeCell ref="O190:P190"/>
    <mergeCell ref="R190:S190"/>
    <mergeCell ref="O191:P191"/>
    <mergeCell ref="R191:S191"/>
    <mergeCell ref="O192:P192"/>
    <mergeCell ref="R192:S192"/>
    <mergeCell ref="O187:P187"/>
    <mergeCell ref="R187:S187"/>
    <mergeCell ref="O188:P188"/>
    <mergeCell ref="R188:S188"/>
    <mergeCell ref="O189:P189"/>
    <mergeCell ref="R189:S189"/>
    <mergeCell ref="O196:P196"/>
    <mergeCell ref="R196:S196"/>
    <mergeCell ref="O197:P197"/>
    <mergeCell ref="R197:S197"/>
    <mergeCell ref="O198:P198"/>
    <mergeCell ref="R198:S198"/>
    <mergeCell ref="O193:P193"/>
    <mergeCell ref="R193:S193"/>
    <mergeCell ref="O194:P194"/>
    <mergeCell ref="R194:S194"/>
    <mergeCell ref="O195:P195"/>
    <mergeCell ref="R195:S195"/>
    <mergeCell ref="O202:P202"/>
    <mergeCell ref="R202:S202"/>
    <mergeCell ref="O203:P203"/>
    <mergeCell ref="R203:S203"/>
    <mergeCell ref="O204:P204"/>
    <mergeCell ref="R204:S204"/>
    <mergeCell ref="O199:P199"/>
    <mergeCell ref="R199:S199"/>
    <mergeCell ref="O200:P200"/>
    <mergeCell ref="R200:S200"/>
    <mergeCell ref="O201:P201"/>
    <mergeCell ref="R201:S201"/>
    <mergeCell ref="O208:P208"/>
    <mergeCell ref="R208:S208"/>
    <mergeCell ref="O209:P209"/>
    <mergeCell ref="R209:S209"/>
    <mergeCell ref="O210:P210"/>
    <mergeCell ref="R210:S210"/>
    <mergeCell ref="O205:P205"/>
    <mergeCell ref="R205:S205"/>
    <mergeCell ref="O206:P206"/>
    <mergeCell ref="R206:S206"/>
    <mergeCell ref="O207:P207"/>
    <mergeCell ref="R207:S207"/>
    <mergeCell ref="O215:P215"/>
    <mergeCell ref="R215:S215"/>
    <mergeCell ref="O216:P216"/>
    <mergeCell ref="R216:S216"/>
    <mergeCell ref="O217:P217"/>
    <mergeCell ref="R217:S217"/>
    <mergeCell ref="A211:V211"/>
    <mergeCell ref="O212:P212"/>
    <mergeCell ref="R212:S212"/>
    <mergeCell ref="O213:P213"/>
    <mergeCell ref="R213:S213"/>
    <mergeCell ref="O214:P214"/>
    <mergeCell ref="R214:S214"/>
    <mergeCell ref="O222:P222"/>
    <mergeCell ref="R222:S222"/>
    <mergeCell ref="O223:P223"/>
    <mergeCell ref="R223:S223"/>
    <mergeCell ref="O224:P224"/>
    <mergeCell ref="R224:S224"/>
    <mergeCell ref="O218:P218"/>
    <mergeCell ref="R218:S218"/>
    <mergeCell ref="A219:V219"/>
    <mergeCell ref="O220:P220"/>
    <mergeCell ref="R220:S220"/>
    <mergeCell ref="O221:P221"/>
    <mergeCell ref="R221:S221"/>
    <mergeCell ref="A228:V228"/>
    <mergeCell ref="O229:P229"/>
    <mergeCell ref="R229:S229"/>
    <mergeCell ref="O230:P230"/>
    <mergeCell ref="R230:S230"/>
    <mergeCell ref="O231:P231"/>
    <mergeCell ref="R231:S231"/>
    <mergeCell ref="O225:P225"/>
    <mergeCell ref="R225:S225"/>
    <mergeCell ref="O226:P226"/>
    <mergeCell ref="R226:S226"/>
    <mergeCell ref="O227:P227"/>
    <mergeCell ref="R227:S227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O232:P232"/>
    <mergeCell ref="R232:S232"/>
    <mergeCell ref="O233:P233"/>
    <mergeCell ref="R233:S233"/>
    <mergeCell ref="O234:P234"/>
    <mergeCell ref="R234:S234"/>
    <mergeCell ref="A240:B240"/>
    <mergeCell ref="O240:P240"/>
    <mergeCell ref="R240:S240"/>
    <mergeCell ref="A241:B241"/>
    <mergeCell ref="O241:P241"/>
    <mergeCell ref="R241:S241"/>
    <mergeCell ref="A238:B238"/>
    <mergeCell ref="O238:P238"/>
    <mergeCell ref="R238:S238"/>
    <mergeCell ref="A239:B239"/>
    <mergeCell ref="O239:P239"/>
    <mergeCell ref="R239:S239"/>
    <mergeCell ref="AI243:AJ243"/>
    <mergeCell ref="O244:P244"/>
    <mergeCell ref="R244:S244"/>
    <mergeCell ref="O245:P245"/>
    <mergeCell ref="R245:S245"/>
    <mergeCell ref="O246:P246"/>
    <mergeCell ref="R246:S246"/>
    <mergeCell ref="A242:V242"/>
    <mergeCell ref="Y242:AB242"/>
    <mergeCell ref="AC242:AF242"/>
    <mergeCell ref="AG242:AJ242"/>
    <mergeCell ref="A243:V243"/>
    <mergeCell ref="Y243:Z243"/>
    <mergeCell ref="AA243:AB243"/>
    <mergeCell ref="AC243:AD243"/>
    <mergeCell ref="AE243:AF243"/>
    <mergeCell ref="AG243:AH243"/>
    <mergeCell ref="O250:P250"/>
    <mergeCell ref="R250:S250"/>
    <mergeCell ref="O251:P251"/>
    <mergeCell ref="R251:S251"/>
    <mergeCell ref="O252:P252"/>
    <mergeCell ref="R252:S252"/>
    <mergeCell ref="O247:P247"/>
    <mergeCell ref="R247:S247"/>
    <mergeCell ref="O248:P248"/>
    <mergeCell ref="R248:S248"/>
    <mergeCell ref="O249:P249"/>
    <mergeCell ref="R249:S249"/>
    <mergeCell ref="O256:P256"/>
    <mergeCell ref="R256:S256"/>
    <mergeCell ref="O257:P257"/>
    <mergeCell ref="R257:S257"/>
    <mergeCell ref="O258:P258"/>
    <mergeCell ref="R258:S258"/>
    <mergeCell ref="O253:P253"/>
    <mergeCell ref="R253:S253"/>
    <mergeCell ref="O254:P254"/>
    <mergeCell ref="R254:S254"/>
    <mergeCell ref="O255:P255"/>
    <mergeCell ref="R255:S255"/>
    <mergeCell ref="O262:P262"/>
    <mergeCell ref="R262:S262"/>
    <mergeCell ref="O263:P263"/>
    <mergeCell ref="R263:S263"/>
    <mergeCell ref="O264:P264"/>
    <mergeCell ref="R264:S264"/>
    <mergeCell ref="O259:P259"/>
    <mergeCell ref="R259:S259"/>
    <mergeCell ref="O260:P260"/>
    <mergeCell ref="R260:S260"/>
    <mergeCell ref="O261:P261"/>
    <mergeCell ref="R261:S261"/>
    <mergeCell ref="O268:P268"/>
    <mergeCell ref="R268:S268"/>
    <mergeCell ref="O269:P269"/>
    <mergeCell ref="R269:S269"/>
    <mergeCell ref="O270:P270"/>
    <mergeCell ref="R270:S270"/>
    <mergeCell ref="O265:P265"/>
    <mergeCell ref="R265:S265"/>
    <mergeCell ref="O266:P266"/>
    <mergeCell ref="R266:S266"/>
    <mergeCell ref="O267:P267"/>
    <mergeCell ref="R267:S267"/>
    <mergeCell ref="O274:P274"/>
    <mergeCell ref="R274:S274"/>
    <mergeCell ref="O275:P275"/>
    <mergeCell ref="R275:S275"/>
    <mergeCell ref="O276:P276"/>
    <mergeCell ref="R276:S276"/>
    <mergeCell ref="O271:P271"/>
    <mergeCell ref="R271:S271"/>
    <mergeCell ref="O272:P272"/>
    <mergeCell ref="R272:S272"/>
    <mergeCell ref="O273:P273"/>
    <mergeCell ref="R273:S273"/>
    <mergeCell ref="O280:P280"/>
    <mergeCell ref="R280:S280"/>
    <mergeCell ref="O281:P281"/>
    <mergeCell ref="R281:S281"/>
    <mergeCell ref="O282:P282"/>
    <mergeCell ref="R282:S282"/>
    <mergeCell ref="O277:P277"/>
    <mergeCell ref="R277:S277"/>
    <mergeCell ref="O278:P278"/>
    <mergeCell ref="R278:S278"/>
    <mergeCell ref="O279:P279"/>
    <mergeCell ref="R279:S279"/>
    <mergeCell ref="O286:P286"/>
    <mergeCell ref="R286:S286"/>
    <mergeCell ref="A287:V287"/>
    <mergeCell ref="O288:P288"/>
    <mergeCell ref="R288:S288"/>
    <mergeCell ref="O289:P289"/>
    <mergeCell ref="R289:S289"/>
    <mergeCell ref="O283:P283"/>
    <mergeCell ref="R283:S283"/>
    <mergeCell ref="O284:P284"/>
    <mergeCell ref="R284:S284"/>
    <mergeCell ref="O285:P285"/>
    <mergeCell ref="R285:S285"/>
    <mergeCell ref="O293:P293"/>
    <mergeCell ref="R293:S293"/>
    <mergeCell ref="O294:P294"/>
    <mergeCell ref="R294:S294"/>
    <mergeCell ref="O295:P295"/>
    <mergeCell ref="R295:S295"/>
    <mergeCell ref="O290:P290"/>
    <mergeCell ref="R290:S290"/>
    <mergeCell ref="O291:P291"/>
    <mergeCell ref="R291:S291"/>
    <mergeCell ref="O292:P292"/>
    <mergeCell ref="R292:S292"/>
    <mergeCell ref="O299:P299"/>
    <mergeCell ref="R299:S299"/>
    <mergeCell ref="A300:V300"/>
    <mergeCell ref="O301:P301"/>
    <mergeCell ref="R301:S301"/>
    <mergeCell ref="O302:P302"/>
    <mergeCell ref="R302:S302"/>
    <mergeCell ref="O296:P296"/>
    <mergeCell ref="R296:S296"/>
    <mergeCell ref="O297:P297"/>
    <mergeCell ref="R297:S297"/>
    <mergeCell ref="O298:P298"/>
    <mergeCell ref="R298:S298"/>
    <mergeCell ref="O306:P306"/>
    <mergeCell ref="R306:S306"/>
    <mergeCell ref="O307:P307"/>
    <mergeCell ref="R307:S307"/>
    <mergeCell ref="O308:P308"/>
    <mergeCell ref="R308:S308"/>
    <mergeCell ref="O303:P303"/>
    <mergeCell ref="R303:S303"/>
    <mergeCell ref="O304:P304"/>
    <mergeCell ref="R304:S304"/>
    <mergeCell ref="O305:P305"/>
    <mergeCell ref="R305:S305"/>
    <mergeCell ref="O312:P312"/>
    <mergeCell ref="R312:S312"/>
    <mergeCell ref="A313:B313"/>
    <mergeCell ref="O313:P313"/>
    <mergeCell ref="R313:S313"/>
    <mergeCell ref="A314:B314"/>
    <mergeCell ref="O314:P314"/>
    <mergeCell ref="R314:S314"/>
    <mergeCell ref="O309:P309"/>
    <mergeCell ref="R309:S309"/>
    <mergeCell ref="O310:P310"/>
    <mergeCell ref="R310:S310"/>
    <mergeCell ref="O311:P311"/>
    <mergeCell ref="R311:S311"/>
    <mergeCell ref="A318:B318"/>
    <mergeCell ref="O318:P318"/>
    <mergeCell ref="R318:S318"/>
    <mergeCell ref="A319:B319"/>
    <mergeCell ref="O319:P319"/>
    <mergeCell ref="R319:S319"/>
    <mergeCell ref="A315:B315"/>
    <mergeCell ref="O315:P315"/>
    <mergeCell ref="R315:S315"/>
    <mergeCell ref="A316:V316"/>
    <mergeCell ref="A317:B317"/>
    <mergeCell ref="O317:P317"/>
    <mergeCell ref="R317:S317"/>
    <mergeCell ref="O325:P325"/>
    <mergeCell ref="R325:S325"/>
    <mergeCell ref="A326:B326"/>
    <mergeCell ref="O326:P326"/>
    <mergeCell ref="R326:S326"/>
    <mergeCell ref="O327:P327"/>
    <mergeCell ref="R327:S327"/>
    <mergeCell ref="A321:V321"/>
    <mergeCell ref="O322:P322"/>
    <mergeCell ref="R322:S322"/>
    <mergeCell ref="O323:P323"/>
    <mergeCell ref="R323:S323"/>
    <mergeCell ref="O324:P324"/>
    <mergeCell ref="R324:S324"/>
    <mergeCell ref="O331:P331"/>
    <mergeCell ref="R331:S331"/>
    <mergeCell ref="O332:P332"/>
    <mergeCell ref="R332:S332"/>
    <mergeCell ref="O333:P333"/>
    <mergeCell ref="R333:S333"/>
    <mergeCell ref="O328:P328"/>
    <mergeCell ref="R328:S328"/>
    <mergeCell ref="O329:P329"/>
    <mergeCell ref="R329:S329"/>
    <mergeCell ref="O330:P330"/>
    <mergeCell ref="R330:S330"/>
    <mergeCell ref="A338:B338"/>
    <mergeCell ref="O338:P338"/>
    <mergeCell ref="R338:S338"/>
    <mergeCell ref="A339:B339"/>
    <mergeCell ref="O339:P339"/>
    <mergeCell ref="R339:S339"/>
    <mergeCell ref="A334:V334"/>
    <mergeCell ref="A335:V335"/>
    <mergeCell ref="O336:P336"/>
    <mergeCell ref="R336:S336"/>
    <mergeCell ref="O337:P337"/>
    <mergeCell ref="R337:S337"/>
    <mergeCell ref="A342:V342"/>
    <mergeCell ref="A343:V343"/>
    <mergeCell ref="O344:P344"/>
    <mergeCell ref="R344:S344"/>
    <mergeCell ref="O345:P345"/>
    <mergeCell ref="R345:S345"/>
    <mergeCell ref="A340:B340"/>
    <mergeCell ref="O340:P340"/>
    <mergeCell ref="R340:S340"/>
    <mergeCell ref="A341:B341"/>
    <mergeCell ref="O341:P341"/>
    <mergeCell ref="R341:S341"/>
    <mergeCell ref="O349:P349"/>
    <mergeCell ref="R349:S349"/>
    <mergeCell ref="O350:P350"/>
    <mergeCell ref="R350:S350"/>
    <mergeCell ref="O351:P351"/>
    <mergeCell ref="R351:S351"/>
    <mergeCell ref="A346:B346"/>
    <mergeCell ref="O346:P346"/>
    <mergeCell ref="R346:S346"/>
    <mergeCell ref="O347:P347"/>
    <mergeCell ref="R347:S347"/>
    <mergeCell ref="O348:P348"/>
    <mergeCell ref="R348:S348"/>
    <mergeCell ref="A354:M354"/>
    <mergeCell ref="O354:P354"/>
    <mergeCell ref="R354:S354"/>
    <mergeCell ref="A355:M355"/>
    <mergeCell ref="O355:P355"/>
    <mergeCell ref="R355:S355"/>
    <mergeCell ref="A352:M352"/>
    <mergeCell ref="O352:P352"/>
    <mergeCell ref="R352:S352"/>
    <mergeCell ref="A353:M353"/>
    <mergeCell ref="O353:P353"/>
    <mergeCell ref="R353:S353"/>
    <mergeCell ref="T357:V357"/>
    <mergeCell ref="A358:V358"/>
    <mergeCell ref="A359:M359"/>
    <mergeCell ref="O359:P359"/>
    <mergeCell ref="R359:S359"/>
    <mergeCell ref="A360:M360"/>
    <mergeCell ref="O360:P360"/>
    <mergeCell ref="R360:S360"/>
    <mergeCell ref="A356:M356"/>
    <mergeCell ref="O356:P356"/>
    <mergeCell ref="R356:S356"/>
    <mergeCell ref="A357:M357"/>
    <mergeCell ref="N357:P357"/>
    <mergeCell ref="Q357:S357"/>
    <mergeCell ref="A363:M363"/>
    <mergeCell ref="O363:P363"/>
    <mergeCell ref="R363:S363"/>
    <mergeCell ref="A364:M364"/>
    <mergeCell ref="N364:P364"/>
    <mergeCell ref="Q364:S364"/>
    <mergeCell ref="A361:M361"/>
    <mergeCell ref="O361:P361"/>
    <mergeCell ref="R361:S361"/>
    <mergeCell ref="A362:M362"/>
    <mergeCell ref="O362:P362"/>
    <mergeCell ref="R362:S362"/>
    <mergeCell ref="A368:M368"/>
    <mergeCell ref="O368:P368"/>
    <mergeCell ref="R368:S368"/>
    <mergeCell ref="A369:M369"/>
    <mergeCell ref="O369:P369"/>
    <mergeCell ref="R369:S369"/>
    <mergeCell ref="T364:V364"/>
    <mergeCell ref="A365:V365"/>
    <mergeCell ref="A366:M366"/>
    <mergeCell ref="O366:P366"/>
    <mergeCell ref="R366:S366"/>
    <mergeCell ref="A367:M367"/>
    <mergeCell ref="O367:P367"/>
    <mergeCell ref="R367:S367"/>
    <mergeCell ref="T371:V371"/>
    <mergeCell ref="D379:H379"/>
    <mergeCell ref="D380:G380"/>
    <mergeCell ref="H380:J380"/>
    <mergeCell ref="D381:G381"/>
    <mergeCell ref="D382:H382"/>
    <mergeCell ref="A370:M370"/>
    <mergeCell ref="O370:P370"/>
    <mergeCell ref="R370:S370"/>
    <mergeCell ref="A371:M371"/>
    <mergeCell ref="N371:P371"/>
    <mergeCell ref="Q371:S371"/>
    <mergeCell ref="AW11:AX11"/>
    <mergeCell ref="AY11:AZ11"/>
    <mergeCell ref="AG26:AH26"/>
    <mergeCell ref="AI26:AJ26"/>
    <mergeCell ref="AK26:AL26"/>
    <mergeCell ref="AM26:AN26"/>
    <mergeCell ref="AO26:AP26"/>
    <mergeCell ref="AW26:AX26"/>
    <mergeCell ref="AY26:AZ26"/>
    <mergeCell ref="AG11:AH11"/>
    <mergeCell ref="AI11:AJ11"/>
    <mergeCell ref="AK11:AL11"/>
    <mergeCell ref="AM11:AN11"/>
    <mergeCell ref="AQ26:AR26"/>
    <mergeCell ref="AU26:AV26"/>
    <mergeCell ref="AO11:AP11"/>
    <mergeCell ref="AQ11:AR11"/>
    <mergeCell ref="AU11:AV11"/>
    <mergeCell ref="AW105:AX105"/>
    <mergeCell ref="AY105:AZ105"/>
    <mergeCell ref="AU65:AV65"/>
    <mergeCell ref="AW65:AX65"/>
    <mergeCell ref="AY65:AZ65"/>
    <mergeCell ref="AG105:AH105"/>
    <mergeCell ref="AI105:AJ105"/>
    <mergeCell ref="AK105:AL105"/>
    <mergeCell ref="AM105:AN105"/>
    <mergeCell ref="AO105:AP105"/>
    <mergeCell ref="AQ105:AR105"/>
    <mergeCell ref="AU105:AV105"/>
    <mergeCell ref="AG65:AH65"/>
    <mergeCell ref="AI65:AJ65"/>
    <mergeCell ref="AK65:AL65"/>
    <mergeCell ref="AM65:AN65"/>
    <mergeCell ref="AO65:AP65"/>
    <mergeCell ref="AQ65:AR65"/>
  </mergeCells>
  <pageMargins left="0.74803149606299213" right="0.39370078740157483" top="0.55118110236220474" bottom="0.39370078740157483" header="0.51181102362204722" footer="0.70866141732283472"/>
  <pageSetup paperSize="9" fitToHeight="0" orientation="landscape" r:id="rId1"/>
  <headerFooter alignWithMargins="0"/>
  <rowBreaks count="2" manualBreakCount="2">
    <brk id="28" max="21" man="1"/>
    <brk id="61" max="2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441"/>
  <sheetViews>
    <sheetView view="pageBreakPreview" zoomScale="70" zoomScaleNormal="70" zoomScaleSheetLayoutView="70" workbookViewId="0">
      <pane xSplit="1" ySplit="7" topLeftCell="B424" activePane="bottomRight" state="frozen"/>
      <selection pane="topRight" activeCell="B1" sqref="B1"/>
      <selection pane="bottomLeft" activeCell="A8" sqref="A8"/>
      <selection pane="bottomRight" activeCell="G440" sqref="G440"/>
    </sheetView>
  </sheetViews>
  <sheetFormatPr defaultRowHeight="15.75" x14ac:dyDescent="0.2"/>
  <cols>
    <col min="1" max="1" width="12.5703125" style="32" customWidth="1"/>
    <col min="2" max="2" width="49" style="27" customWidth="1"/>
    <col min="3" max="3" width="7.5703125" style="33" customWidth="1"/>
    <col min="4" max="4" width="7.85546875" style="34" customWidth="1"/>
    <col min="5" max="5" width="7.7109375" style="34" customWidth="1"/>
    <col min="6" max="6" width="7.7109375" style="33" customWidth="1"/>
    <col min="7" max="7" width="10" style="33" customWidth="1"/>
    <col min="8" max="8" width="11.28515625" style="27" customWidth="1"/>
    <col min="9" max="9" width="9.42578125" style="27" customWidth="1"/>
    <col min="10" max="10" width="11.42578125" style="47" customWidth="1"/>
    <col min="11" max="11" width="7.42578125" style="27" customWidth="1"/>
    <col min="12" max="12" width="8.42578125" style="47" customWidth="1"/>
    <col min="13" max="13" width="8.85546875" style="27" customWidth="1"/>
    <col min="14" max="14" width="7" style="27" bestFit="1" customWidth="1"/>
    <col min="15" max="15" width="7" style="27" customWidth="1"/>
    <col min="16" max="16" width="8.5703125" style="31" bestFit="1" customWidth="1"/>
    <col min="17" max="17" width="7.7109375" style="31" bestFit="1" customWidth="1"/>
    <col min="18" max="18" width="7.7109375" style="31" customWidth="1"/>
    <col min="19" max="19" width="8.5703125" style="31" bestFit="1" customWidth="1"/>
    <col min="20" max="21" width="7.7109375" style="31" bestFit="1" customWidth="1"/>
    <col min="22" max="22" width="8.7109375" style="31" customWidth="1"/>
    <col min="23" max="16384" width="9.140625" style="27"/>
  </cols>
  <sheetData>
    <row r="1" spans="1:235" s="38" customFormat="1" ht="21" customHeight="1" thickBot="1" x14ac:dyDescent="0.25">
      <c r="A1" s="4363" t="s">
        <v>491</v>
      </c>
      <c r="B1" s="4364"/>
      <c r="C1" s="4364"/>
      <c r="D1" s="4364"/>
      <c r="E1" s="4364"/>
      <c r="F1" s="4364"/>
      <c r="G1" s="4364"/>
      <c r="H1" s="4364"/>
      <c r="I1" s="4364"/>
      <c r="J1" s="4364"/>
      <c r="K1" s="4364"/>
      <c r="L1" s="4364"/>
      <c r="M1" s="4364"/>
      <c r="N1" s="4364"/>
      <c r="O1" s="4364"/>
      <c r="P1" s="4364"/>
      <c r="Q1" s="4364"/>
      <c r="R1" s="4364"/>
      <c r="S1" s="4364"/>
      <c r="T1" s="4364"/>
      <c r="U1" s="4364"/>
      <c r="V1" s="4365"/>
    </row>
    <row r="2" spans="1:235" ht="18.75" customHeight="1" x14ac:dyDescent="0.2">
      <c r="A2" s="4366" t="s">
        <v>26</v>
      </c>
      <c r="B2" s="4369" t="s">
        <v>33</v>
      </c>
      <c r="C2" s="4372" t="s">
        <v>121</v>
      </c>
      <c r="D2" s="4373"/>
      <c r="E2" s="4374"/>
      <c r="F2" s="4375"/>
      <c r="G2" s="4378" t="s">
        <v>120</v>
      </c>
      <c r="H2" s="4388" t="s">
        <v>107</v>
      </c>
      <c r="I2" s="4388"/>
      <c r="J2" s="4388"/>
      <c r="K2" s="4388"/>
      <c r="L2" s="4388"/>
      <c r="M2" s="4389"/>
      <c r="N2" s="4054" t="s">
        <v>500</v>
      </c>
      <c r="O2" s="4055"/>
      <c r="P2" s="4055"/>
      <c r="Q2" s="4055"/>
      <c r="R2" s="4055"/>
      <c r="S2" s="4055"/>
      <c r="T2" s="4055"/>
      <c r="U2" s="4055"/>
      <c r="V2" s="4383"/>
    </row>
    <row r="3" spans="1:235" ht="24.75" customHeight="1" thickBot="1" x14ac:dyDescent="0.25">
      <c r="A3" s="4367"/>
      <c r="B3" s="4370"/>
      <c r="C3" s="4376"/>
      <c r="D3" s="4377"/>
      <c r="E3" s="4306"/>
      <c r="F3" s="4307"/>
      <c r="G3" s="4379"/>
      <c r="H3" s="3984" t="s">
        <v>27</v>
      </c>
      <c r="I3" s="3372" t="s">
        <v>109</v>
      </c>
      <c r="J3" s="3372"/>
      <c r="K3" s="3372"/>
      <c r="L3" s="3372"/>
      <c r="M3" s="4391" t="s">
        <v>103</v>
      </c>
      <c r="N3" s="4056"/>
      <c r="O3" s="4057"/>
      <c r="P3" s="4057"/>
      <c r="Q3" s="4057"/>
      <c r="R3" s="4057"/>
      <c r="S3" s="4057"/>
      <c r="T3" s="4057"/>
      <c r="U3" s="4057"/>
      <c r="V3" s="4390"/>
    </row>
    <row r="4" spans="1:235" ht="18" customHeight="1" thickBot="1" x14ac:dyDescent="0.25">
      <c r="A4" s="4367"/>
      <c r="B4" s="4370"/>
      <c r="C4" s="4398" t="s">
        <v>28</v>
      </c>
      <c r="D4" s="4354" t="s">
        <v>29</v>
      </c>
      <c r="E4" s="4393" t="s">
        <v>104</v>
      </c>
      <c r="F4" s="4394"/>
      <c r="G4" s="4379"/>
      <c r="H4" s="3984"/>
      <c r="I4" s="3984" t="s">
        <v>108</v>
      </c>
      <c r="J4" s="4395" t="s">
        <v>110</v>
      </c>
      <c r="K4" s="4396"/>
      <c r="L4" s="4397"/>
      <c r="M4" s="4391"/>
      <c r="N4" s="4005" t="s">
        <v>30</v>
      </c>
      <c r="O4" s="4381"/>
      <c r="P4" s="4006"/>
      <c r="Q4" s="4005" t="s">
        <v>31</v>
      </c>
      <c r="R4" s="4381"/>
      <c r="S4" s="4006"/>
      <c r="T4" s="4382" t="s">
        <v>32</v>
      </c>
      <c r="U4" s="4055"/>
      <c r="V4" s="4383"/>
    </row>
    <row r="5" spans="1:235" ht="16.5" thickBot="1" x14ac:dyDescent="0.25">
      <c r="A5" s="4367"/>
      <c r="B5" s="4370"/>
      <c r="C5" s="4399"/>
      <c r="D5" s="3984"/>
      <c r="E5" s="4384" t="s">
        <v>105</v>
      </c>
      <c r="F5" s="4385" t="s">
        <v>106</v>
      </c>
      <c r="G5" s="4379"/>
      <c r="H5" s="3984"/>
      <c r="I5" s="3984"/>
      <c r="J5" s="4356" t="s">
        <v>50</v>
      </c>
      <c r="K5" s="4356" t="s">
        <v>51</v>
      </c>
      <c r="L5" s="4356" t="s">
        <v>52</v>
      </c>
      <c r="M5" s="4391"/>
      <c r="N5" s="193">
        <v>5</v>
      </c>
      <c r="O5" s="4344">
        <v>6</v>
      </c>
      <c r="P5" s="4345"/>
      <c r="Q5" s="193">
        <v>7</v>
      </c>
      <c r="R5" s="4344">
        <v>8</v>
      </c>
      <c r="S5" s="4345"/>
      <c r="T5" s="194">
        <v>9</v>
      </c>
      <c r="U5" s="1140" t="s">
        <v>498</v>
      </c>
      <c r="V5" s="1140" t="s">
        <v>499</v>
      </c>
    </row>
    <row r="6" spans="1:235" ht="16.5" thickBot="1" x14ac:dyDescent="0.25">
      <c r="A6" s="4367"/>
      <c r="B6" s="4370"/>
      <c r="C6" s="4399"/>
      <c r="D6" s="3984"/>
      <c r="E6" s="4357"/>
      <c r="F6" s="4386"/>
      <c r="G6" s="4379"/>
      <c r="H6" s="3984"/>
      <c r="I6" s="3984"/>
      <c r="J6" s="4357"/>
      <c r="K6" s="4357"/>
      <c r="L6" s="4357"/>
      <c r="M6" s="4391"/>
      <c r="N6" s="4005"/>
      <c r="O6" s="4381"/>
      <c r="P6" s="4381"/>
      <c r="Q6" s="4381"/>
      <c r="R6" s="4381"/>
      <c r="S6" s="4381"/>
      <c r="T6" s="4381"/>
      <c r="U6" s="4401"/>
      <c r="V6" s="4402"/>
    </row>
    <row r="7" spans="1:235" ht="38.25" customHeight="1" thickBot="1" x14ac:dyDescent="0.25">
      <c r="A7" s="4368"/>
      <c r="B7" s="4371"/>
      <c r="C7" s="4400"/>
      <c r="D7" s="4355"/>
      <c r="E7" s="4358"/>
      <c r="F7" s="4387"/>
      <c r="G7" s="4380"/>
      <c r="H7" s="4355"/>
      <c r="I7" s="4355"/>
      <c r="J7" s="4358"/>
      <c r="K7" s="4358"/>
      <c r="L7" s="4358"/>
      <c r="M7" s="4392"/>
      <c r="N7" s="191"/>
      <c r="O7" s="4344"/>
      <c r="P7" s="4345"/>
      <c r="Q7" s="191"/>
      <c r="R7" s="4344"/>
      <c r="S7" s="4345"/>
      <c r="T7" s="191"/>
      <c r="U7" s="1140"/>
      <c r="V7" s="1140"/>
    </row>
    <row r="8" spans="1:235" ht="16.5" thickBot="1" x14ac:dyDescent="0.25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058">
        <v>15</v>
      </c>
      <c r="P8" s="4346"/>
      <c r="Q8" s="192">
        <v>16</v>
      </c>
      <c r="R8" s="4058">
        <v>17</v>
      </c>
      <c r="S8" s="4346"/>
      <c r="T8" s="192">
        <v>18</v>
      </c>
      <c r="U8" s="29">
        <v>19</v>
      </c>
      <c r="V8" s="29">
        <v>20</v>
      </c>
    </row>
    <row r="9" spans="1:235" ht="16.5" thickBot="1" x14ac:dyDescent="0.25">
      <c r="A9" s="4347" t="s">
        <v>154</v>
      </c>
      <c r="B9" s="4348"/>
      <c r="C9" s="4348"/>
      <c r="D9" s="4348"/>
      <c r="E9" s="4348"/>
      <c r="F9" s="4348"/>
      <c r="G9" s="4348"/>
      <c r="H9" s="4348"/>
      <c r="I9" s="4348"/>
      <c r="J9" s="4348"/>
      <c r="K9" s="4348"/>
      <c r="L9" s="4348"/>
      <c r="M9" s="4348"/>
      <c r="N9" s="4348"/>
      <c r="O9" s="4348"/>
      <c r="P9" s="4348"/>
      <c r="Q9" s="4348"/>
      <c r="R9" s="4348"/>
      <c r="S9" s="4348"/>
      <c r="T9" s="4348"/>
      <c r="U9" s="4349"/>
      <c r="V9" s="4350"/>
    </row>
    <row r="10" spans="1:235" ht="16.5" thickBot="1" x14ac:dyDescent="0.25">
      <c r="A10" s="4351" t="s">
        <v>78</v>
      </c>
      <c r="B10" s="4352"/>
      <c r="C10" s="4352"/>
      <c r="D10" s="4352"/>
      <c r="E10" s="4352"/>
      <c r="F10" s="4352"/>
      <c r="G10" s="4352"/>
      <c r="H10" s="4352"/>
      <c r="I10" s="4352"/>
      <c r="J10" s="4352"/>
      <c r="K10" s="4352"/>
      <c r="L10" s="4352"/>
      <c r="M10" s="4352"/>
      <c r="N10" s="4352"/>
      <c r="O10" s="4352"/>
      <c r="P10" s="4352"/>
      <c r="Q10" s="4352"/>
      <c r="R10" s="4352"/>
      <c r="S10" s="4352"/>
      <c r="T10" s="4352"/>
      <c r="U10" s="4352"/>
      <c r="V10" s="4353"/>
      <c r="W10" s="27" t="s">
        <v>501</v>
      </c>
    </row>
    <row r="11" spans="1:235" hidden="1" x14ac:dyDescent="0.2">
      <c r="A11" s="379" t="s">
        <v>137</v>
      </c>
      <c r="B11" s="445" t="s">
        <v>408</v>
      </c>
      <c r="C11" s="143"/>
      <c r="D11" s="141"/>
      <c r="E11" s="446"/>
      <c r="F11" s="447"/>
      <c r="G11" s="44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359"/>
      <c r="P11" s="4360"/>
      <c r="Q11" s="245"/>
      <c r="R11" s="4359"/>
      <c r="S11" s="4360"/>
      <c r="U11" s="4361"/>
      <c r="V11" s="4362"/>
    </row>
    <row r="12" spans="1:235" hidden="1" x14ac:dyDescent="0.2">
      <c r="A12" s="379"/>
      <c r="B12" s="202" t="s">
        <v>55</v>
      </c>
      <c r="C12" s="143"/>
      <c r="D12" s="380"/>
      <c r="E12" s="380"/>
      <c r="F12" s="449"/>
      <c r="G12" s="450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334"/>
      <c r="P12" s="4341"/>
      <c r="Q12" s="245"/>
      <c r="R12" s="4334"/>
      <c r="S12" s="4341"/>
      <c r="T12" s="417"/>
      <c r="U12" s="248"/>
      <c r="V12" s="249"/>
    </row>
    <row r="13" spans="1:235" hidden="1" x14ac:dyDescent="0.2">
      <c r="A13" s="379"/>
      <c r="B13" s="452" t="s">
        <v>56</v>
      </c>
      <c r="C13" s="425"/>
      <c r="D13" s="380">
        <v>10</v>
      </c>
      <c r="E13" s="380"/>
      <c r="F13" s="423"/>
      <c r="G13" s="453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334"/>
      <c r="P13" s="4341"/>
      <c r="Q13" s="245"/>
      <c r="R13" s="4334"/>
      <c r="S13" s="4341"/>
      <c r="T13" s="417"/>
      <c r="U13" s="248">
        <v>4</v>
      </c>
      <c r="V13" s="418"/>
    </row>
    <row r="14" spans="1:235" s="29" customFormat="1" hidden="1" x14ac:dyDescent="0.2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457">
        <v>4.5</v>
      </c>
      <c r="H14" s="281">
        <f t="shared" ref="H14:H19" si="0">G14*30</f>
        <v>135</v>
      </c>
      <c r="I14" s="137"/>
      <c r="J14" s="142"/>
      <c r="K14" s="137"/>
      <c r="L14" s="137"/>
      <c r="M14" s="187"/>
      <c r="N14" s="245"/>
      <c r="O14" s="4334"/>
      <c r="P14" s="4341"/>
      <c r="Q14" s="246"/>
      <c r="R14" s="4334"/>
      <c r="S14" s="4341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5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29" customFormat="1" hidden="1" x14ac:dyDescent="0.2">
      <c r="A15" s="269" t="s">
        <v>139</v>
      </c>
      <c r="B15" s="200" t="s">
        <v>133</v>
      </c>
      <c r="C15" s="195"/>
      <c r="D15" s="138" t="s">
        <v>134</v>
      </c>
      <c r="E15" s="92"/>
      <c r="F15" s="205"/>
      <c r="G15" s="285">
        <v>3</v>
      </c>
      <c r="H15" s="282">
        <f t="shared" si="0"/>
        <v>90</v>
      </c>
      <c r="I15" s="138"/>
      <c r="J15" s="138"/>
      <c r="K15" s="138"/>
      <c r="L15" s="138"/>
      <c r="M15" s="210"/>
      <c r="N15" s="250"/>
      <c r="O15" s="4334"/>
      <c r="P15" s="4341"/>
      <c r="Q15" s="250"/>
      <c r="R15" s="4334"/>
      <c r="S15" s="4341"/>
      <c r="T15" s="247"/>
      <c r="U15" s="248"/>
      <c r="V15" s="249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5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</row>
    <row r="16" spans="1:235" ht="31.5" hidden="1" x14ac:dyDescent="0.2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285">
        <v>3</v>
      </c>
      <c r="H16" s="282">
        <f t="shared" si="0"/>
        <v>90</v>
      </c>
      <c r="I16" s="138"/>
      <c r="J16" s="138"/>
      <c r="K16" s="138"/>
      <c r="L16" s="138"/>
      <c r="M16" s="210"/>
      <c r="N16" s="250"/>
      <c r="O16" s="4334"/>
      <c r="P16" s="4341"/>
      <c r="Q16" s="250"/>
      <c r="R16" s="4334"/>
      <c r="S16" s="4341"/>
      <c r="T16" s="247"/>
      <c r="U16" s="248"/>
      <c r="V16" s="249"/>
    </row>
    <row r="17" spans="1:26" hidden="1" x14ac:dyDescent="0.2">
      <c r="A17" s="269" t="s">
        <v>141</v>
      </c>
      <c r="B17" s="201" t="s">
        <v>136</v>
      </c>
      <c r="C17" s="207"/>
      <c r="D17" s="140"/>
      <c r="E17" s="90"/>
      <c r="F17" s="206"/>
      <c r="G17" s="285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334"/>
      <c r="P17" s="4341"/>
      <c r="Q17" s="196"/>
      <c r="R17" s="4334"/>
      <c r="S17" s="4341"/>
      <c r="T17" s="247"/>
      <c r="U17" s="248"/>
      <c r="V17" s="249"/>
    </row>
    <row r="18" spans="1:26" s="58" customFormat="1" hidden="1" x14ac:dyDescent="0.2">
      <c r="A18" s="270"/>
      <c r="B18" s="202" t="s">
        <v>55</v>
      </c>
      <c r="C18" s="143"/>
      <c r="D18" s="139"/>
      <c r="E18" s="90"/>
      <c r="F18" s="206"/>
      <c r="G18" s="286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334"/>
      <c r="P18" s="4341"/>
      <c r="Q18" s="252"/>
      <c r="R18" s="4334"/>
      <c r="S18" s="4341"/>
      <c r="T18" s="247"/>
      <c r="U18" s="248"/>
      <c r="V18" s="249"/>
    </row>
    <row r="19" spans="1:26" s="58" customFormat="1" ht="16.5" hidden="1" thickBot="1" x14ac:dyDescent="0.25">
      <c r="A19" s="270" t="s">
        <v>142</v>
      </c>
      <c r="B19" s="203" t="s">
        <v>56</v>
      </c>
      <c r="C19" s="440">
        <v>5</v>
      </c>
      <c r="D19" s="140"/>
      <c r="E19" s="90"/>
      <c r="F19" s="206"/>
      <c r="G19" s="285">
        <v>1.5</v>
      </c>
      <c r="H19" s="282">
        <f t="shared" si="0"/>
        <v>45</v>
      </c>
      <c r="I19" s="240">
        <f>SUM(J19:L19)</f>
        <v>4</v>
      </c>
      <c r="J19" s="240">
        <v>4</v>
      </c>
      <c r="K19" s="241"/>
      <c r="L19" s="241"/>
      <c r="M19" s="211">
        <f>H19-I19</f>
        <v>41</v>
      </c>
      <c r="N19" s="244">
        <v>4</v>
      </c>
      <c r="O19" s="4334"/>
      <c r="P19" s="4341"/>
      <c r="Q19" s="196"/>
      <c r="R19" s="4334"/>
      <c r="S19" s="4341"/>
      <c r="T19" s="247"/>
      <c r="U19" s="248"/>
      <c r="V19" s="416"/>
    </row>
    <row r="20" spans="1:26" ht="14.25" hidden="1" customHeight="1" thickBot="1" x14ac:dyDescent="0.25">
      <c r="A20" s="4327" t="s">
        <v>36</v>
      </c>
      <c r="B20" s="3971"/>
      <c r="C20" s="208"/>
      <c r="D20" s="105"/>
      <c r="E20" s="105"/>
      <c r="F20" s="209"/>
      <c r="G20" s="287">
        <f t="shared" ref="G20:M20" si="1">G$11+G$14+G$15+G$16+G$17</f>
        <v>21.5</v>
      </c>
      <c r="H20" s="284">
        <f t="shared" si="1"/>
        <v>645</v>
      </c>
      <c r="I20" s="255">
        <f t="shared" si="1"/>
        <v>0</v>
      </c>
      <c r="J20" s="255">
        <f t="shared" si="1"/>
        <v>0</v>
      </c>
      <c r="K20" s="255">
        <f t="shared" si="1"/>
        <v>0</v>
      </c>
      <c r="L20" s="255">
        <f t="shared" si="1"/>
        <v>0</v>
      </c>
      <c r="M20" s="256">
        <f t="shared" si="1"/>
        <v>0</v>
      </c>
      <c r="N20" s="253"/>
      <c r="O20" s="3519">
        <f t="shared" ref="O20:T20" si="2">SUM(O11:O19)</f>
        <v>0</v>
      </c>
      <c r="P20" s="3520"/>
      <c r="Q20" s="431">
        <f t="shared" si="2"/>
        <v>0</v>
      </c>
      <c r="R20" s="3519">
        <f t="shared" si="2"/>
        <v>0</v>
      </c>
      <c r="S20" s="3520"/>
      <c r="T20" s="431">
        <f t="shared" si="2"/>
        <v>0</v>
      </c>
      <c r="U20" s="254"/>
      <c r="V20" s="430"/>
    </row>
    <row r="21" spans="1:26" ht="17.25" hidden="1" customHeight="1" thickBot="1" x14ac:dyDescent="0.25">
      <c r="A21" s="4325" t="s">
        <v>79</v>
      </c>
      <c r="B21" s="4329"/>
      <c r="C21" s="443"/>
      <c r="D21" s="444"/>
      <c r="E21" s="444"/>
      <c r="F21" s="681"/>
      <c r="G21" s="298">
        <f>SUMIF($B$11:$B$19,"на базі ВНЗ 1 рівня",G$11:G$19)+G$14+G$15+G$16</f>
        <v>18.5</v>
      </c>
      <c r="H21" s="300">
        <f>SUMIF($B$11:$B$19,"на базі ВНЗ 1 рівня",H$11:H$19)+H$14+H$15+H$16</f>
        <v>555</v>
      </c>
      <c r="I21" s="301"/>
      <c r="J21" s="243"/>
      <c r="K21" s="301"/>
      <c r="L21" s="243"/>
      <c r="M21" s="302"/>
      <c r="N21" s="432"/>
      <c r="O21" s="3514"/>
      <c r="P21" s="3515"/>
      <c r="Q21" s="434"/>
      <c r="R21" s="3521"/>
      <c r="S21" s="3522"/>
      <c r="T21" s="434"/>
      <c r="U21" s="100"/>
      <c r="V21" s="433"/>
    </row>
    <row r="22" spans="1:26" ht="17.25" hidden="1" customHeight="1" thickBot="1" x14ac:dyDescent="0.25">
      <c r="A22" s="3430" t="s">
        <v>227</v>
      </c>
      <c r="B22" s="4324"/>
      <c r="C22" s="208"/>
      <c r="D22" s="105"/>
      <c r="E22" s="105"/>
      <c r="F22" s="242"/>
      <c r="G22" s="299">
        <f>G13+G19</f>
        <v>3</v>
      </c>
      <c r="H22" s="299">
        <f t="shared" ref="H22:M22" si="3">H13+H19</f>
        <v>90</v>
      </c>
      <c r="I22" s="299">
        <v>8</v>
      </c>
      <c r="J22" s="299">
        <v>4</v>
      </c>
      <c r="K22" s="299">
        <f t="shared" si="3"/>
        <v>0</v>
      </c>
      <c r="L22" s="299">
        <f t="shared" si="3"/>
        <v>4</v>
      </c>
      <c r="M22" s="682">
        <f t="shared" si="3"/>
        <v>82</v>
      </c>
      <c r="N22" s="254">
        <v>4</v>
      </c>
      <c r="O22" s="3519">
        <f t="shared" ref="O22:T22" si="4">O20</f>
        <v>0</v>
      </c>
      <c r="P22" s="3520"/>
      <c r="Q22" s="431">
        <f t="shared" si="4"/>
        <v>0</v>
      </c>
      <c r="R22" s="3519">
        <f t="shared" si="4"/>
        <v>0</v>
      </c>
      <c r="S22" s="3520"/>
      <c r="T22" s="431">
        <f t="shared" si="4"/>
        <v>0</v>
      </c>
      <c r="U22" s="435">
        <v>4</v>
      </c>
      <c r="V22" s="419"/>
    </row>
    <row r="23" spans="1:26" ht="18.75" hidden="1" customHeight="1" thickBot="1" x14ac:dyDescent="0.25">
      <c r="A23" s="3503" t="s">
        <v>82</v>
      </c>
      <c r="B23" s="3504"/>
      <c r="C23" s="3504"/>
      <c r="D23" s="3504"/>
      <c r="E23" s="3504"/>
      <c r="F23" s="3504"/>
      <c r="G23" s="3504"/>
      <c r="H23" s="3504"/>
      <c r="I23" s="3504"/>
      <c r="J23" s="3504"/>
      <c r="K23" s="3504"/>
      <c r="L23" s="3504"/>
      <c r="M23" s="3504"/>
      <c r="N23" s="3504"/>
      <c r="O23" s="3504"/>
      <c r="P23" s="3504"/>
      <c r="Q23" s="3504"/>
      <c r="R23" s="3504"/>
      <c r="S23" s="3504"/>
      <c r="T23" s="3504"/>
      <c r="U23" s="3504"/>
      <c r="V23" s="3506"/>
    </row>
    <row r="24" spans="1:26" ht="18.75" hidden="1" customHeight="1" x14ac:dyDescent="0.2">
      <c r="A24" s="269" t="s">
        <v>143</v>
      </c>
      <c r="B24" s="217" t="s">
        <v>158</v>
      </c>
      <c r="C24" s="265"/>
      <c r="D24" s="110"/>
      <c r="E24" s="110"/>
      <c r="F24" s="267"/>
      <c r="G24" s="295">
        <v>3</v>
      </c>
      <c r="H24" s="281">
        <f t="shared" ref="H24:H53" si="5">$G24*30</f>
        <v>90</v>
      </c>
      <c r="I24" s="111"/>
      <c r="J24" s="112"/>
      <c r="K24" s="113"/>
      <c r="L24" s="112"/>
      <c r="M24" s="257"/>
      <c r="N24" s="259"/>
      <c r="O24" s="4285"/>
      <c r="P24" s="4286"/>
      <c r="Q24" s="197"/>
      <c r="R24" s="3598"/>
      <c r="S24" s="4277"/>
      <c r="T24" s="197"/>
      <c r="U24" s="93"/>
      <c r="V24" s="199"/>
      <c r="W24" s="27" t="s">
        <v>505</v>
      </c>
    </row>
    <row r="25" spans="1:26" ht="18.75" hidden="1" customHeight="1" x14ac:dyDescent="0.2">
      <c r="A25" s="269" t="s">
        <v>144</v>
      </c>
      <c r="B25" s="215" t="s">
        <v>60</v>
      </c>
      <c r="C25" s="265"/>
      <c r="D25" s="110"/>
      <c r="E25" s="110"/>
      <c r="F25" s="267"/>
      <c r="G25" s="294">
        <f>G26+G27</f>
        <v>6.5</v>
      </c>
      <c r="H25" s="289">
        <f>H26+H27</f>
        <v>195</v>
      </c>
      <c r="I25" s="110"/>
      <c r="J25" s="109"/>
      <c r="K25" s="120"/>
      <c r="L25" s="109"/>
      <c r="M25" s="257"/>
      <c r="N25" s="259"/>
      <c r="O25" s="3491"/>
      <c r="P25" s="3492"/>
      <c r="Q25" s="197"/>
      <c r="R25" s="3448"/>
      <c r="S25" s="3490"/>
      <c r="T25" s="197"/>
      <c r="U25" s="93"/>
      <c r="V25" s="199"/>
    </row>
    <row r="26" spans="1:26" ht="18.75" hidden="1" customHeight="1" x14ac:dyDescent="0.2">
      <c r="A26" s="270"/>
      <c r="B26" s="213" t="s">
        <v>55</v>
      </c>
      <c r="C26" s="265"/>
      <c r="D26" s="110"/>
      <c r="E26" s="110"/>
      <c r="F26" s="267"/>
      <c r="G26" s="293">
        <v>3</v>
      </c>
      <c r="H26" s="288">
        <f t="shared" si="5"/>
        <v>90</v>
      </c>
      <c r="I26" s="110"/>
      <c r="J26" s="109"/>
      <c r="K26" s="120"/>
      <c r="L26" s="109"/>
      <c r="M26" s="257"/>
      <c r="N26" s="259"/>
      <c r="O26" s="3491"/>
      <c r="P26" s="3492"/>
      <c r="Q26" s="197"/>
      <c r="R26" s="3448"/>
      <c r="S26" s="3490"/>
      <c r="T26" s="197"/>
      <c r="U26" s="93"/>
      <c r="V26" s="199"/>
      <c r="X26" s="27" t="s">
        <v>502</v>
      </c>
      <c r="Y26" s="27" t="s">
        <v>503</v>
      </c>
      <c r="Z26" s="27" t="s">
        <v>504</v>
      </c>
    </row>
    <row r="27" spans="1:26" s="58" customFormat="1" ht="18.75" hidden="1" customHeight="1" x14ac:dyDescent="0.2">
      <c r="A27" s="269" t="s">
        <v>455</v>
      </c>
      <c r="B27" s="214" t="s">
        <v>56</v>
      </c>
      <c r="C27" s="265">
        <v>5</v>
      </c>
      <c r="D27" s="110"/>
      <c r="E27" s="110"/>
      <c r="F27" s="267"/>
      <c r="G27" s="294">
        <v>3.5</v>
      </c>
      <c r="H27" s="281">
        <f t="shared" si="5"/>
        <v>105</v>
      </c>
      <c r="I27" s="116">
        <v>12</v>
      </c>
      <c r="J27" s="117" t="s">
        <v>114</v>
      </c>
      <c r="K27" s="114" t="s">
        <v>113</v>
      </c>
      <c r="L27" s="96"/>
      <c r="M27" s="257">
        <f>$H27-$I27</f>
        <v>93</v>
      </c>
      <c r="N27" s="260" t="s">
        <v>111</v>
      </c>
      <c r="O27" s="3491"/>
      <c r="P27" s="3492"/>
      <c r="Q27" s="197"/>
      <c r="R27" s="3448"/>
      <c r="S27" s="3490"/>
      <c r="T27" s="197"/>
      <c r="U27" s="93"/>
      <c r="V27" s="199"/>
      <c r="X27" s="58">
        <v>4</v>
      </c>
      <c r="Y27" s="58">
        <v>8</v>
      </c>
    </row>
    <row r="28" spans="1:26" hidden="1" x14ac:dyDescent="0.2">
      <c r="A28" s="269" t="s">
        <v>145</v>
      </c>
      <c r="B28" s="215" t="s">
        <v>58</v>
      </c>
      <c r="C28" s="265"/>
      <c r="D28" s="110"/>
      <c r="E28" s="110"/>
      <c r="F28" s="267"/>
      <c r="G28" s="294">
        <f>SUM(G$29:G$30)</f>
        <v>16.5</v>
      </c>
      <c r="H28" s="289">
        <f>SUM(H$29:H$30)</f>
        <v>495</v>
      </c>
      <c r="I28" s="110"/>
      <c r="J28" s="109"/>
      <c r="K28" s="120"/>
      <c r="L28" s="109"/>
      <c r="M28" s="257"/>
      <c r="N28" s="259"/>
      <c r="O28" s="3491"/>
      <c r="P28" s="3492"/>
      <c r="Q28" s="197"/>
      <c r="R28" s="3448"/>
      <c r="S28" s="3490"/>
      <c r="T28" s="197"/>
      <c r="U28" s="93"/>
      <c r="V28" s="199"/>
    </row>
    <row r="29" spans="1:26" hidden="1" x14ac:dyDescent="0.2">
      <c r="A29" s="270"/>
      <c r="B29" s="213" t="s">
        <v>55</v>
      </c>
      <c r="C29" s="265"/>
      <c r="D29" s="110"/>
      <c r="E29" s="110"/>
      <c r="F29" s="267"/>
      <c r="G29" s="296">
        <v>9</v>
      </c>
      <c r="H29" s="288">
        <f t="shared" si="5"/>
        <v>270</v>
      </c>
      <c r="I29" s="110"/>
      <c r="J29" s="109"/>
      <c r="K29" s="120"/>
      <c r="L29" s="109"/>
      <c r="M29" s="257"/>
      <c r="N29" s="259"/>
      <c r="O29" s="3491"/>
      <c r="P29" s="3492"/>
      <c r="Q29" s="197"/>
      <c r="R29" s="3448"/>
      <c r="S29" s="3490"/>
      <c r="T29" s="197"/>
      <c r="U29" s="93"/>
      <c r="V29" s="199"/>
    </row>
    <row r="30" spans="1:26" s="58" customFormat="1" hidden="1" x14ac:dyDescent="0.2">
      <c r="A30" s="269" t="s">
        <v>146</v>
      </c>
      <c r="B30" s="214" t="s">
        <v>56</v>
      </c>
      <c r="C30" s="265"/>
      <c r="D30" s="110"/>
      <c r="E30" s="110"/>
      <c r="F30" s="267"/>
      <c r="G30" s="297">
        <v>7.5</v>
      </c>
      <c r="H30" s="290">
        <f>SUM(H$31:H$32)</f>
        <v>225</v>
      </c>
      <c r="I30" s="162">
        <f>SUM(I$31:I$32)</f>
        <v>28</v>
      </c>
      <c r="J30" s="117">
        <v>20</v>
      </c>
      <c r="K30" s="121"/>
      <c r="L30" s="117">
        <v>8</v>
      </c>
      <c r="M30" s="257">
        <f>SUM(M$31:M$32)</f>
        <v>197</v>
      </c>
      <c r="N30" s="260"/>
      <c r="O30" s="3491"/>
      <c r="P30" s="3492"/>
      <c r="Q30" s="197"/>
      <c r="R30" s="3448"/>
      <c r="S30" s="3490"/>
      <c r="T30" s="197"/>
      <c r="U30" s="93"/>
      <c r="V30" s="199"/>
      <c r="X30" s="58">
        <v>20</v>
      </c>
      <c r="Z30" s="58">
        <v>8</v>
      </c>
    </row>
    <row r="31" spans="1:26" s="58" customFormat="1" hidden="1" x14ac:dyDescent="0.2">
      <c r="A31" s="269" t="s">
        <v>267</v>
      </c>
      <c r="B31" s="214" t="s">
        <v>56</v>
      </c>
      <c r="C31" s="265">
        <v>5</v>
      </c>
      <c r="D31" s="110"/>
      <c r="E31" s="110"/>
      <c r="F31" s="267"/>
      <c r="G31" s="297">
        <v>4</v>
      </c>
      <c r="H31" s="281">
        <f t="shared" si="5"/>
        <v>120</v>
      </c>
      <c r="I31" s="116">
        <v>16</v>
      </c>
      <c r="J31" s="114" t="s">
        <v>123</v>
      </c>
      <c r="K31" s="121"/>
      <c r="L31" s="114" t="s">
        <v>324</v>
      </c>
      <c r="M31" s="257">
        <f>$H31-$I31</f>
        <v>104</v>
      </c>
      <c r="N31" s="260" t="s">
        <v>456</v>
      </c>
      <c r="O31" s="3491"/>
      <c r="P31" s="3492"/>
      <c r="Q31" s="197"/>
      <c r="R31" s="3448"/>
      <c r="S31" s="3490"/>
      <c r="T31" s="197"/>
      <c r="U31" s="93"/>
      <c r="V31" s="199"/>
    </row>
    <row r="32" spans="1:26" s="58" customFormat="1" hidden="1" x14ac:dyDescent="0.2">
      <c r="A32" s="269" t="s">
        <v>268</v>
      </c>
      <c r="B32" s="214" t="s">
        <v>56</v>
      </c>
      <c r="C32" s="265">
        <v>6</v>
      </c>
      <c r="D32" s="110"/>
      <c r="E32" s="110"/>
      <c r="F32" s="267"/>
      <c r="G32" s="297">
        <v>3.5</v>
      </c>
      <c r="H32" s="281">
        <f t="shared" si="5"/>
        <v>105</v>
      </c>
      <c r="I32" s="116">
        <v>12</v>
      </c>
      <c r="J32" s="114" t="s">
        <v>125</v>
      </c>
      <c r="K32" s="121"/>
      <c r="L32" s="114" t="s">
        <v>324</v>
      </c>
      <c r="M32" s="257">
        <f>$H32-$I32</f>
        <v>93</v>
      </c>
      <c r="N32" s="260"/>
      <c r="O32" s="3447" t="s">
        <v>111</v>
      </c>
      <c r="P32" s="4189"/>
      <c r="Q32" s="197"/>
      <c r="R32" s="3448"/>
      <c r="S32" s="3490"/>
      <c r="T32" s="197"/>
      <c r="U32" s="93"/>
      <c r="V32" s="199"/>
    </row>
    <row r="33" spans="1:26" ht="31.5" hidden="1" x14ac:dyDescent="0.2">
      <c r="A33" s="269" t="s">
        <v>147</v>
      </c>
      <c r="B33" s="215" t="s">
        <v>64</v>
      </c>
      <c r="C33" s="265"/>
      <c r="D33" s="110"/>
      <c r="E33" s="110"/>
      <c r="F33" s="267"/>
      <c r="G33" s="297">
        <f>SUM(G$34:G$35)</f>
        <v>8</v>
      </c>
      <c r="H33" s="290">
        <f>SUM(H$34:H$35)</f>
        <v>240</v>
      </c>
      <c r="I33" s="110"/>
      <c r="J33" s="109"/>
      <c r="K33" s="120"/>
      <c r="L33" s="109"/>
      <c r="M33" s="257"/>
      <c r="N33" s="259"/>
      <c r="O33" s="3491"/>
      <c r="P33" s="3492"/>
      <c r="Q33" s="197"/>
      <c r="R33" s="3448"/>
      <c r="S33" s="3490"/>
      <c r="T33" s="197"/>
      <c r="U33" s="93"/>
      <c r="V33" s="199"/>
    </row>
    <row r="34" spans="1:26" hidden="1" x14ac:dyDescent="0.2">
      <c r="A34" s="270"/>
      <c r="B34" s="213" t="s">
        <v>55</v>
      </c>
      <c r="C34" s="265"/>
      <c r="D34" s="110"/>
      <c r="E34" s="110"/>
      <c r="F34" s="267"/>
      <c r="G34" s="296">
        <v>5.5</v>
      </c>
      <c r="H34" s="288">
        <f t="shared" si="5"/>
        <v>165</v>
      </c>
      <c r="I34" s="110"/>
      <c r="J34" s="109"/>
      <c r="K34" s="120"/>
      <c r="L34" s="109"/>
      <c r="M34" s="257"/>
      <c r="N34" s="259"/>
      <c r="O34" s="3491"/>
      <c r="P34" s="3492"/>
      <c r="Q34" s="197"/>
      <c r="R34" s="3448"/>
      <c r="S34" s="3490"/>
      <c r="T34" s="197"/>
      <c r="U34" s="93"/>
      <c r="V34" s="199"/>
    </row>
    <row r="35" spans="1:26" s="58" customFormat="1" hidden="1" x14ac:dyDescent="0.2">
      <c r="A35" s="269" t="s">
        <v>269</v>
      </c>
      <c r="B35" s="214" t="s">
        <v>56</v>
      </c>
      <c r="C35" s="265">
        <v>5</v>
      </c>
      <c r="D35" s="110"/>
      <c r="E35" s="110"/>
      <c r="F35" s="267"/>
      <c r="G35" s="297">
        <v>2.5</v>
      </c>
      <c r="H35" s="281">
        <f t="shared" si="5"/>
        <v>75</v>
      </c>
      <c r="I35" s="116">
        <v>4</v>
      </c>
      <c r="J35" s="114" t="s">
        <v>114</v>
      </c>
      <c r="K35" s="121"/>
      <c r="L35" s="96"/>
      <c r="M35" s="257">
        <f>$H35-$I35</f>
        <v>71</v>
      </c>
      <c r="N35" s="260" t="s">
        <v>114</v>
      </c>
      <c r="O35" s="3491"/>
      <c r="P35" s="3492"/>
      <c r="Q35" s="197"/>
      <c r="R35" s="3448"/>
      <c r="S35" s="3490"/>
      <c r="T35" s="197"/>
      <c r="U35" s="93"/>
      <c r="V35" s="199"/>
      <c r="X35" s="58">
        <v>4</v>
      </c>
    </row>
    <row r="36" spans="1:26" hidden="1" x14ac:dyDescent="0.2">
      <c r="A36" s="269" t="s">
        <v>148</v>
      </c>
      <c r="B36" s="215" t="s">
        <v>62</v>
      </c>
      <c r="C36" s="265"/>
      <c r="D36" s="110"/>
      <c r="E36" s="110"/>
      <c r="F36" s="267"/>
      <c r="G36" s="297">
        <f>SUM(G$37:G$38)</f>
        <v>8.5</v>
      </c>
      <c r="H36" s="290">
        <f>SUM(H$37:H$38)</f>
        <v>255</v>
      </c>
      <c r="I36" s="120"/>
      <c r="J36" s="109"/>
      <c r="K36" s="120"/>
      <c r="L36" s="109"/>
      <c r="M36" s="257"/>
      <c r="N36" s="259"/>
      <c r="O36" s="3491"/>
      <c r="P36" s="3492"/>
      <c r="Q36" s="197"/>
      <c r="R36" s="3448"/>
      <c r="S36" s="3490"/>
      <c r="T36" s="197"/>
      <c r="U36" s="93"/>
      <c r="V36" s="199"/>
    </row>
    <row r="37" spans="1:26" hidden="1" x14ac:dyDescent="0.2">
      <c r="A37" s="270"/>
      <c r="B37" s="213" t="s">
        <v>55</v>
      </c>
      <c r="C37" s="265"/>
      <c r="D37" s="110"/>
      <c r="E37" s="110"/>
      <c r="F37" s="267"/>
      <c r="G37" s="296">
        <v>3.5</v>
      </c>
      <c r="H37" s="288">
        <f t="shared" si="5"/>
        <v>105</v>
      </c>
      <c r="I37" s="120"/>
      <c r="J37" s="109"/>
      <c r="K37" s="120"/>
      <c r="L37" s="109"/>
      <c r="M37" s="257"/>
      <c r="N37" s="259"/>
      <c r="O37" s="3491"/>
      <c r="P37" s="3492"/>
      <c r="Q37" s="197"/>
      <c r="R37" s="3448"/>
      <c r="S37" s="3490"/>
      <c r="T37" s="197"/>
      <c r="U37" s="93"/>
      <c r="V37" s="199"/>
    </row>
    <row r="38" spans="1:26" s="58" customFormat="1" hidden="1" x14ac:dyDescent="0.2">
      <c r="A38" s="269" t="s">
        <v>149</v>
      </c>
      <c r="B38" s="214" t="s">
        <v>56</v>
      </c>
      <c r="C38" s="218">
        <v>7</v>
      </c>
      <c r="D38" s="110"/>
      <c r="E38" s="110"/>
      <c r="F38" s="267"/>
      <c r="G38" s="297">
        <v>5</v>
      </c>
      <c r="H38" s="281">
        <f t="shared" si="5"/>
        <v>150</v>
      </c>
      <c r="I38" s="117">
        <v>10</v>
      </c>
      <c r="J38" s="114" t="s">
        <v>125</v>
      </c>
      <c r="K38" s="121"/>
      <c r="L38" s="114" t="s">
        <v>126</v>
      </c>
      <c r="M38" s="257">
        <f>$H38-$I38</f>
        <v>140</v>
      </c>
      <c r="N38" s="260"/>
      <c r="O38" s="3491"/>
      <c r="P38" s="3492"/>
      <c r="Q38" s="229" t="s">
        <v>260</v>
      </c>
      <c r="R38" s="3448"/>
      <c r="S38" s="3490"/>
      <c r="T38" s="197"/>
      <c r="U38" s="93"/>
      <c r="V38" s="199"/>
      <c r="X38" s="58">
        <v>8</v>
      </c>
      <c r="Z38" s="58">
        <v>2</v>
      </c>
    </row>
    <row r="39" spans="1:26" ht="31.5" hidden="1" x14ac:dyDescent="0.2">
      <c r="A39" s="269" t="s">
        <v>150</v>
      </c>
      <c r="B39" s="216" t="s">
        <v>156</v>
      </c>
      <c r="C39" s="265"/>
      <c r="D39" s="110"/>
      <c r="E39" s="110"/>
      <c r="F39" s="267"/>
      <c r="G39" s="297">
        <f>SUM(G$40:G$42)</f>
        <v>4</v>
      </c>
      <c r="H39" s="290">
        <f>SUM(H$40:H$42)</f>
        <v>120</v>
      </c>
      <c r="I39" s="111"/>
      <c r="J39" s="112"/>
      <c r="K39" s="113"/>
      <c r="L39" s="112"/>
      <c r="M39" s="257"/>
      <c r="N39" s="259"/>
      <c r="O39" s="3491"/>
      <c r="P39" s="3492"/>
      <c r="Q39" s="197"/>
      <c r="R39" s="3448"/>
      <c r="S39" s="3490"/>
      <c r="T39" s="197"/>
      <c r="U39" s="93"/>
      <c r="V39" s="199"/>
    </row>
    <row r="40" spans="1:26" ht="20.25" hidden="1" customHeight="1" x14ac:dyDescent="0.2">
      <c r="A40" s="269"/>
      <c r="B40" s="213" t="s">
        <v>155</v>
      </c>
      <c r="C40" s="265"/>
      <c r="D40" s="110"/>
      <c r="E40" s="110"/>
      <c r="F40" s="267"/>
      <c r="G40" s="296">
        <v>2</v>
      </c>
      <c r="H40" s="288">
        <f t="shared" si="5"/>
        <v>60</v>
      </c>
      <c r="I40" s="111"/>
      <c r="J40" s="112"/>
      <c r="K40" s="113"/>
      <c r="L40" s="112"/>
      <c r="M40" s="257"/>
      <c r="N40" s="259"/>
      <c r="O40" s="3491"/>
      <c r="P40" s="3492"/>
      <c r="Q40" s="197"/>
      <c r="R40" s="3448"/>
      <c r="S40" s="3490"/>
      <c r="T40" s="197"/>
      <c r="U40" s="93"/>
      <c r="V40" s="199"/>
    </row>
    <row r="41" spans="1:26" hidden="1" x14ac:dyDescent="0.2">
      <c r="A41" s="269"/>
      <c r="B41" s="213" t="s">
        <v>157</v>
      </c>
      <c r="C41" s="265"/>
      <c r="D41" s="110"/>
      <c r="E41" s="110"/>
      <c r="F41" s="267"/>
      <c r="G41" s="296">
        <v>0.5</v>
      </c>
      <c r="H41" s="288">
        <f t="shared" si="5"/>
        <v>15</v>
      </c>
      <c r="I41" s="111"/>
      <c r="J41" s="112"/>
      <c r="K41" s="113"/>
      <c r="L41" s="112"/>
      <c r="M41" s="257"/>
      <c r="N41" s="259"/>
      <c r="O41" s="3491"/>
      <c r="P41" s="3492"/>
      <c r="Q41" s="197"/>
      <c r="R41" s="3448"/>
      <c r="S41" s="3490"/>
      <c r="T41" s="197"/>
      <c r="U41" s="93"/>
      <c r="V41" s="199"/>
    </row>
    <row r="42" spans="1:26" s="58" customFormat="1" hidden="1" x14ac:dyDescent="0.2">
      <c r="A42" s="269" t="s">
        <v>162</v>
      </c>
      <c r="B42" s="214" t="s">
        <v>56</v>
      </c>
      <c r="C42" s="218">
        <v>9</v>
      </c>
      <c r="D42" s="110"/>
      <c r="E42" s="110"/>
      <c r="F42" s="267"/>
      <c r="G42" s="297">
        <v>1.5</v>
      </c>
      <c r="H42" s="281">
        <f t="shared" si="5"/>
        <v>45</v>
      </c>
      <c r="I42" s="394">
        <v>4</v>
      </c>
      <c r="J42" s="395" t="s">
        <v>114</v>
      </c>
      <c r="K42" s="117"/>
      <c r="L42" s="96"/>
      <c r="M42" s="257">
        <f>$H42-$I42</f>
        <v>41</v>
      </c>
      <c r="N42" s="259"/>
      <c r="O42" s="3491"/>
      <c r="P42" s="3492"/>
      <c r="Q42" s="197"/>
      <c r="R42" s="3448"/>
      <c r="S42" s="3490"/>
      <c r="T42" s="680" t="s">
        <v>114</v>
      </c>
      <c r="U42" s="123"/>
      <c r="V42" s="199"/>
      <c r="X42" s="58">
        <v>4</v>
      </c>
    </row>
    <row r="43" spans="1:26" s="58" customFormat="1" ht="31.5" hidden="1" x14ac:dyDescent="0.2">
      <c r="A43" s="269"/>
      <c r="B43" s="215" t="s">
        <v>90</v>
      </c>
      <c r="C43" s="218"/>
      <c r="D43" s="109"/>
      <c r="E43" s="109"/>
      <c r="F43" s="219"/>
      <c r="G43" s="294">
        <f>H43/30</f>
        <v>3</v>
      </c>
      <c r="H43" s="291">
        <v>90</v>
      </c>
      <c r="I43" s="111"/>
      <c r="J43" s="112"/>
      <c r="K43" s="113"/>
      <c r="L43" s="112"/>
      <c r="M43" s="223"/>
      <c r="N43" s="225"/>
      <c r="O43" s="3491"/>
      <c r="P43" s="3492"/>
      <c r="Q43" s="197"/>
      <c r="R43" s="3448"/>
      <c r="S43" s="3490"/>
      <c r="T43" s="197"/>
      <c r="U43" s="93"/>
      <c r="V43" s="199"/>
    </row>
    <row r="44" spans="1:26" s="58" customFormat="1" hidden="1" x14ac:dyDescent="0.2">
      <c r="A44" s="269"/>
      <c r="B44" s="213" t="s">
        <v>55</v>
      </c>
      <c r="C44" s="218"/>
      <c r="D44" s="109"/>
      <c r="E44" s="109"/>
      <c r="F44" s="219"/>
      <c r="G44" s="392">
        <f>H44/30</f>
        <v>1</v>
      </c>
      <c r="H44" s="386">
        <v>30</v>
      </c>
      <c r="I44" s="111"/>
      <c r="J44" s="112"/>
      <c r="K44" s="113"/>
      <c r="L44" s="112"/>
      <c r="M44" s="223"/>
      <c r="N44" s="225"/>
      <c r="O44" s="3491"/>
      <c r="P44" s="3492"/>
      <c r="Q44" s="197"/>
      <c r="R44" s="3448"/>
      <c r="S44" s="3490"/>
      <c r="T44" s="197"/>
      <c r="U44" s="93"/>
      <c r="V44" s="199"/>
    </row>
    <row r="45" spans="1:26" s="58" customFormat="1" hidden="1" x14ac:dyDescent="0.2">
      <c r="A45" s="269"/>
      <c r="B45" s="232" t="s">
        <v>56</v>
      </c>
      <c r="C45" s="442">
        <v>9</v>
      </c>
      <c r="D45" s="118"/>
      <c r="E45" s="118"/>
      <c r="F45" s="233"/>
      <c r="G45" s="393">
        <f>H45/30</f>
        <v>2</v>
      </c>
      <c r="H45" s="391">
        <v>60</v>
      </c>
      <c r="I45" s="119">
        <v>4</v>
      </c>
      <c r="J45" s="182" t="s">
        <v>114</v>
      </c>
      <c r="K45" s="153"/>
      <c r="L45" s="104"/>
      <c r="M45" s="437">
        <f>H45-I45</f>
        <v>56</v>
      </c>
      <c r="N45" s="225"/>
      <c r="O45" s="3491"/>
      <c r="P45" s="3492"/>
      <c r="Q45" s="197"/>
      <c r="R45" s="3448"/>
      <c r="S45" s="3490"/>
      <c r="T45" s="229" t="s">
        <v>114</v>
      </c>
      <c r="U45" s="93"/>
      <c r="V45" s="199"/>
      <c r="X45" s="58">
        <v>4</v>
      </c>
    </row>
    <row r="46" spans="1:26" hidden="1" x14ac:dyDescent="0.2">
      <c r="A46" s="269" t="s">
        <v>151</v>
      </c>
      <c r="B46" s="215" t="s">
        <v>57</v>
      </c>
      <c r="C46" s="265"/>
      <c r="D46" s="110"/>
      <c r="E46" s="110"/>
      <c r="F46" s="267"/>
      <c r="G46" s="297">
        <f>SUM(G$47:G$48)</f>
        <v>11</v>
      </c>
      <c r="H46" s="290">
        <f>SUM(H$47:H$48)</f>
        <v>330</v>
      </c>
      <c r="I46" s="120"/>
      <c r="J46" s="109"/>
      <c r="K46" s="120"/>
      <c r="L46" s="109"/>
      <c r="M46" s="257"/>
      <c r="N46" s="259"/>
      <c r="O46" s="3491"/>
      <c r="P46" s="3492"/>
      <c r="Q46" s="197"/>
      <c r="R46" s="3448"/>
      <c r="S46" s="3490"/>
      <c r="T46" s="197"/>
      <c r="U46" s="93"/>
      <c r="V46" s="199"/>
    </row>
    <row r="47" spans="1:26" ht="16.5" hidden="1" thickBot="1" x14ac:dyDescent="0.25">
      <c r="A47" s="270"/>
      <c r="B47" s="213" t="s">
        <v>55</v>
      </c>
      <c r="C47" s="265"/>
      <c r="D47" s="110"/>
      <c r="E47" s="110"/>
      <c r="F47" s="267"/>
      <c r="G47" s="296">
        <v>5.5</v>
      </c>
      <c r="H47" s="1100">
        <f t="shared" si="5"/>
        <v>165</v>
      </c>
      <c r="I47" s="120"/>
      <c r="J47" s="109"/>
      <c r="K47" s="120"/>
      <c r="L47" s="109"/>
      <c r="M47" s="257"/>
      <c r="N47" s="259"/>
      <c r="O47" s="3491"/>
      <c r="P47" s="3492"/>
      <c r="Q47" s="197"/>
      <c r="R47" s="3448"/>
      <c r="S47" s="3490"/>
      <c r="T47" s="197"/>
      <c r="U47" s="93"/>
      <c r="V47" s="199"/>
    </row>
    <row r="48" spans="1:26" s="58" customFormat="1" hidden="1" x14ac:dyDescent="0.2">
      <c r="A48" s="269" t="s">
        <v>152</v>
      </c>
      <c r="B48" s="214" t="s">
        <v>56</v>
      </c>
      <c r="C48" s="265"/>
      <c r="D48" s="110"/>
      <c r="E48" s="110"/>
      <c r="F48" s="267"/>
      <c r="G48" s="297">
        <v>5.5</v>
      </c>
      <c r="H48" s="290">
        <f>SUM(H$49:H$50)</f>
        <v>165</v>
      </c>
      <c r="I48" s="162">
        <f>SUM(I$49:I$50)</f>
        <v>28</v>
      </c>
      <c r="J48" s="117">
        <v>16</v>
      </c>
      <c r="K48" s="121">
        <v>12</v>
      </c>
      <c r="L48" s="114"/>
      <c r="M48" s="257">
        <f>SUM(M$49:M$50)</f>
        <v>137</v>
      </c>
      <c r="N48" s="260"/>
      <c r="O48" s="3491"/>
      <c r="P48" s="3492"/>
      <c r="Q48" s="197"/>
      <c r="R48" s="3448"/>
      <c r="S48" s="3490"/>
      <c r="T48" s="197"/>
      <c r="U48" s="93"/>
      <c r="V48" s="199"/>
      <c r="X48" s="58">
        <v>16</v>
      </c>
      <c r="Y48" s="58">
        <v>12</v>
      </c>
    </row>
    <row r="49" spans="1:34" s="58" customFormat="1" hidden="1" x14ac:dyDescent="0.2">
      <c r="A49" s="269" t="s">
        <v>163</v>
      </c>
      <c r="B49" s="214" t="s">
        <v>56</v>
      </c>
      <c r="C49" s="265"/>
      <c r="D49" s="108">
        <v>5</v>
      </c>
      <c r="E49" s="110"/>
      <c r="F49" s="267"/>
      <c r="G49" s="297">
        <v>3</v>
      </c>
      <c r="H49" s="1099">
        <f t="shared" si="5"/>
        <v>90</v>
      </c>
      <c r="I49" s="116">
        <v>14</v>
      </c>
      <c r="J49" s="114" t="s">
        <v>125</v>
      </c>
      <c r="K49" s="121" t="s">
        <v>124</v>
      </c>
      <c r="L49" s="114"/>
      <c r="M49" s="257">
        <f>$H49-$I49</f>
        <v>76</v>
      </c>
      <c r="N49" s="260" t="s">
        <v>127</v>
      </c>
      <c r="O49" s="3491"/>
      <c r="P49" s="3492"/>
      <c r="Q49" s="197"/>
      <c r="R49" s="3448"/>
      <c r="S49" s="3490"/>
      <c r="T49" s="197"/>
      <c r="U49" s="93"/>
      <c r="V49" s="199"/>
    </row>
    <row r="50" spans="1:34" s="58" customFormat="1" hidden="1" x14ac:dyDescent="0.2">
      <c r="A50" s="269" t="s">
        <v>164</v>
      </c>
      <c r="B50" s="214" t="s">
        <v>56</v>
      </c>
      <c r="C50" s="218">
        <v>6</v>
      </c>
      <c r="D50" s="110"/>
      <c r="E50" s="110"/>
      <c r="F50" s="267"/>
      <c r="G50" s="297">
        <v>2.5</v>
      </c>
      <c r="H50" s="1099">
        <f t="shared" si="5"/>
        <v>75</v>
      </c>
      <c r="I50" s="116">
        <v>14</v>
      </c>
      <c r="J50" s="114" t="s">
        <v>125</v>
      </c>
      <c r="K50" s="121" t="s">
        <v>124</v>
      </c>
      <c r="L50" s="114"/>
      <c r="M50" s="257">
        <f>$H50-$I50</f>
        <v>61</v>
      </c>
      <c r="N50" s="260"/>
      <c r="O50" s="3447" t="s">
        <v>127</v>
      </c>
      <c r="P50" s="4189"/>
      <c r="Q50" s="197"/>
      <c r="R50" s="3448"/>
      <c r="S50" s="3490"/>
      <c r="T50" s="197"/>
      <c r="U50" s="93"/>
      <c r="V50" s="199"/>
    </row>
    <row r="51" spans="1:34" hidden="1" x14ac:dyDescent="0.2">
      <c r="A51" s="269" t="s">
        <v>153</v>
      </c>
      <c r="B51" s="215" t="s">
        <v>59</v>
      </c>
      <c r="C51" s="265"/>
      <c r="D51" s="110"/>
      <c r="E51" s="110"/>
      <c r="F51" s="267"/>
      <c r="G51" s="1117">
        <f>SUM(G$52:G$53)</f>
        <v>5</v>
      </c>
      <c r="H51" s="291">
        <f>SUM(H$52:H$53)</f>
        <v>150</v>
      </c>
      <c r="I51" s="110"/>
      <c r="J51" s="109"/>
      <c r="K51" s="120"/>
      <c r="L51" s="109"/>
      <c r="M51" s="257"/>
      <c r="N51" s="259"/>
      <c r="O51" s="3491"/>
      <c r="P51" s="3492"/>
      <c r="Q51" s="197"/>
      <c r="R51" s="3448"/>
      <c r="S51" s="3490"/>
      <c r="T51" s="197"/>
      <c r="U51" s="93"/>
      <c r="V51" s="199"/>
    </row>
    <row r="52" spans="1:34" hidden="1" x14ac:dyDescent="0.2">
      <c r="A52" s="270"/>
      <c r="B52" s="213" t="s">
        <v>55</v>
      </c>
      <c r="C52" s="265"/>
      <c r="D52" s="110"/>
      <c r="E52" s="110"/>
      <c r="F52" s="267"/>
      <c r="G52" s="296">
        <v>2.5</v>
      </c>
      <c r="H52" s="1100">
        <f t="shared" si="5"/>
        <v>75</v>
      </c>
      <c r="I52" s="110"/>
      <c r="J52" s="109"/>
      <c r="K52" s="120"/>
      <c r="L52" s="109"/>
      <c r="M52" s="257"/>
      <c r="N52" s="259"/>
      <c r="O52" s="3491"/>
      <c r="P52" s="3492"/>
      <c r="Q52" s="197"/>
      <c r="R52" s="3448"/>
      <c r="S52" s="3490"/>
      <c r="T52" s="197"/>
      <c r="U52" s="93"/>
      <c r="V52" s="199"/>
    </row>
    <row r="53" spans="1:34" s="58" customFormat="1" ht="16.5" hidden="1" thickBot="1" x14ac:dyDescent="0.25">
      <c r="A53" s="273" t="s">
        <v>270</v>
      </c>
      <c r="B53" s="232" t="s">
        <v>56</v>
      </c>
      <c r="C53" s="441">
        <v>5</v>
      </c>
      <c r="D53" s="1118"/>
      <c r="E53" s="1118"/>
      <c r="F53" s="1119"/>
      <c r="G53" s="1148">
        <v>2.5</v>
      </c>
      <c r="H53" s="1149">
        <f t="shared" si="5"/>
        <v>75</v>
      </c>
      <c r="I53" s="119">
        <v>4</v>
      </c>
      <c r="J53" s="153">
        <v>4</v>
      </c>
      <c r="K53" s="1120"/>
      <c r="L53" s="153"/>
      <c r="M53" s="1121">
        <f>$H53-$I53</f>
        <v>71</v>
      </c>
      <c r="N53" s="1122" t="s">
        <v>114</v>
      </c>
      <c r="O53" s="3491"/>
      <c r="P53" s="3492"/>
      <c r="Q53" s="198"/>
      <c r="R53" s="3448"/>
      <c r="S53" s="3490"/>
      <c r="T53" s="198"/>
      <c r="U53" s="91"/>
      <c r="V53" s="1123"/>
      <c r="X53" s="58">
        <v>4</v>
      </c>
    </row>
    <row r="54" spans="1:34" ht="17.25" hidden="1" customHeight="1" thickBot="1" x14ac:dyDescent="0.25">
      <c r="A54" s="4327" t="s">
        <v>453</v>
      </c>
      <c r="B54" s="4328"/>
      <c r="C54" s="208"/>
      <c r="D54" s="105"/>
      <c r="E54" s="105"/>
      <c r="F54" s="209"/>
      <c r="G54" s="1124">
        <f>G$24+G$25+G$28+G$33+G$36+G$39+G$46+G$51+G43</f>
        <v>65.5</v>
      </c>
      <c r="H54" s="1124">
        <f>H$24+H$25+H$28+H$33+H$36+H$39+H$46+H$51+H43</f>
        <v>1965</v>
      </c>
      <c r="I54" s="1125"/>
      <c r="J54" s="1125"/>
      <c r="K54" s="1125"/>
      <c r="L54" s="1125"/>
      <c r="M54" s="1126"/>
      <c r="N54" s="1127"/>
      <c r="O54" s="3514"/>
      <c r="P54" s="3515"/>
      <c r="Q54" s="1128"/>
      <c r="R54" s="3521"/>
      <c r="S54" s="3522"/>
      <c r="T54" s="1128"/>
      <c r="U54" s="854"/>
      <c r="V54" s="852"/>
    </row>
    <row r="55" spans="1:34" ht="18" hidden="1" customHeight="1" thickBot="1" x14ac:dyDescent="0.25">
      <c r="A55" s="3430" t="s">
        <v>79</v>
      </c>
      <c r="B55" s="3578"/>
      <c r="C55" s="208"/>
      <c r="D55" s="105"/>
      <c r="E55" s="105"/>
      <c r="F55" s="209"/>
      <c r="G55" s="298">
        <f>SUMIF($B$24:$B$53,"на базі ВНЗ 1 рівня",G$24:G$53)+G$24+G$40+G$41</f>
        <v>35.5</v>
      </c>
      <c r="H55" s="300">
        <f>SUMIF($B$24:$B$53,"на базі ВНЗ 1 рівня",H$24:H$53)+H$24+H$40+H$41</f>
        <v>1065</v>
      </c>
      <c r="I55" s="301"/>
      <c r="J55" s="243"/>
      <c r="K55" s="301"/>
      <c r="L55" s="243"/>
      <c r="M55" s="302"/>
      <c r="N55" s="1127"/>
      <c r="O55" s="3514"/>
      <c r="P55" s="3515"/>
      <c r="Q55" s="1128"/>
      <c r="R55" s="3521"/>
      <c r="S55" s="3522"/>
      <c r="T55" s="1128"/>
      <c r="U55" s="854"/>
      <c r="V55" s="852"/>
      <c r="X55" s="27">
        <f>SUM(X27:X54)</f>
        <v>64</v>
      </c>
      <c r="Y55" s="27">
        <f>SUM(Y27:Y54)</f>
        <v>20</v>
      </c>
      <c r="Z55" s="27">
        <f>SUM(Z27:Z54)</f>
        <v>10</v>
      </c>
    </row>
    <row r="56" spans="1:34" ht="20.25" hidden="1" customHeight="1" thickBot="1" x14ac:dyDescent="0.25">
      <c r="A56" s="4325" t="s">
        <v>228</v>
      </c>
      <c r="B56" s="4326"/>
      <c r="C56" s="443"/>
      <c r="D56" s="444"/>
      <c r="E56" s="444"/>
      <c r="F56" s="1129"/>
      <c r="G56" s="1130">
        <f>G45+G27+G$30+G$35+G$38+G$42+G$48+G$53</f>
        <v>30</v>
      </c>
      <c r="H56" s="1130">
        <f>H45+H27+H$30+H$35+H$38+H$42+H$48+H$53</f>
        <v>900</v>
      </c>
      <c r="I56" s="1130">
        <f>I45+I27+I$30+I$35+I$38+I$42+I$48+I$53</f>
        <v>94</v>
      </c>
      <c r="J56" s="255">
        <v>64</v>
      </c>
      <c r="K56" s="255">
        <v>20</v>
      </c>
      <c r="L56" s="255">
        <v>10</v>
      </c>
      <c r="M56" s="256">
        <f>SUM(M27,M30,M35,M38,M42,M48,M53,M45)</f>
        <v>806</v>
      </c>
      <c r="N56" s="1131" t="s">
        <v>457</v>
      </c>
      <c r="O56" s="3438" t="s">
        <v>458</v>
      </c>
      <c r="P56" s="3439"/>
      <c r="Q56" s="1002" t="s">
        <v>260</v>
      </c>
      <c r="R56" s="3438"/>
      <c r="S56" s="3439"/>
      <c r="T56" s="229" t="s">
        <v>125</v>
      </c>
      <c r="U56" s="1003"/>
      <c r="V56" s="1132"/>
    </row>
    <row r="57" spans="1:34" ht="20.25" hidden="1" customHeight="1" thickBot="1" x14ac:dyDescent="0.25">
      <c r="A57" s="4327" t="s">
        <v>452</v>
      </c>
      <c r="B57" s="4328"/>
      <c r="C57" s="443"/>
      <c r="D57" s="444"/>
      <c r="E57" s="444"/>
      <c r="F57" s="1129"/>
      <c r="G57" s="1130">
        <f t="shared" ref="G57:H59" si="6">G20+G54</f>
        <v>87</v>
      </c>
      <c r="H57" s="1133">
        <f t="shared" si="6"/>
        <v>2610</v>
      </c>
      <c r="I57" s="255"/>
      <c r="J57" s="255"/>
      <c r="K57" s="255"/>
      <c r="L57" s="255"/>
      <c r="M57" s="256"/>
      <c r="N57" s="1131"/>
      <c r="O57" s="3517"/>
      <c r="P57" s="3518"/>
      <c r="Q57" s="1002"/>
      <c r="R57" s="3438"/>
      <c r="S57" s="3439"/>
      <c r="T57" s="1002"/>
      <c r="U57" s="1003"/>
      <c r="V57" s="1132"/>
    </row>
    <row r="58" spans="1:34" ht="20.25" hidden="1" customHeight="1" thickBot="1" x14ac:dyDescent="0.25">
      <c r="A58" s="3430" t="s">
        <v>79</v>
      </c>
      <c r="B58" s="3578"/>
      <c r="C58" s="443"/>
      <c r="D58" s="444"/>
      <c r="E58" s="444"/>
      <c r="F58" s="1129"/>
      <c r="G58" s="298">
        <f t="shared" si="6"/>
        <v>54</v>
      </c>
      <c r="H58" s="1134">
        <f t="shared" si="6"/>
        <v>1620</v>
      </c>
      <c r="I58" s="255"/>
      <c r="J58" s="255"/>
      <c r="K58" s="255"/>
      <c r="L58" s="255"/>
      <c r="M58" s="256"/>
      <c r="N58" s="1131"/>
      <c r="O58" s="3517"/>
      <c r="P58" s="3518"/>
      <c r="Q58" s="1002"/>
      <c r="R58" s="3438"/>
      <c r="S58" s="3439"/>
      <c r="T58" s="1002"/>
      <c r="U58" s="1003"/>
      <c r="V58" s="1132"/>
    </row>
    <row r="59" spans="1:34" ht="20.25" hidden="1" customHeight="1" thickBot="1" x14ac:dyDescent="0.25">
      <c r="A59" s="3430" t="s">
        <v>450</v>
      </c>
      <c r="B59" s="4324"/>
      <c r="C59" s="208"/>
      <c r="D59" s="105"/>
      <c r="E59" s="105"/>
      <c r="F59" s="209"/>
      <c r="G59" s="299">
        <f t="shared" si="6"/>
        <v>33</v>
      </c>
      <c r="H59" s="1135">
        <f t="shared" si="6"/>
        <v>990</v>
      </c>
      <c r="I59" s="1136">
        <f>I22+I56</f>
        <v>102</v>
      </c>
      <c r="J59" s="1136">
        <f>J22+J56</f>
        <v>68</v>
      </c>
      <c r="K59" s="1136">
        <f>K22+K56</f>
        <v>20</v>
      </c>
      <c r="L59" s="1136">
        <f>L22+L56</f>
        <v>14</v>
      </c>
      <c r="M59" s="1136">
        <f>M22+M56</f>
        <v>888</v>
      </c>
      <c r="N59" s="1131" t="s">
        <v>459</v>
      </c>
      <c r="O59" s="3438" t="s">
        <v>458</v>
      </c>
      <c r="P59" s="3439"/>
      <c r="Q59" s="1002" t="s">
        <v>260</v>
      </c>
      <c r="R59" s="3438"/>
      <c r="S59" s="3439"/>
      <c r="T59" s="229" t="s">
        <v>125</v>
      </c>
      <c r="U59" s="1137"/>
      <c r="V59" s="993"/>
    </row>
    <row r="60" spans="1:34" ht="20.25" customHeight="1" thickBot="1" x14ac:dyDescent="0.25">
      <c r="A60" s="3760" t="s">
        <v>159</v>
      </c>
      <c r="B60" s="4257"/>
      <c r="C60" s="4257"/>
      <c r="D60" s="4257"/>
      <c r="E60" s="4257"/>
      <c r="F60" s="4257"/>
      <c r="G60" s="4257"/>
      <c r="H60" s="4257"/>
      <c r="I60" s="4257"/>
      <c r="J60" s="4257"/>
      <c r="K60" s="4257"/>
      <c r="L60" s="4257"/>
      <c r="M60" s="4257"/>
      <c r="N60" s="4257"/>
      <c r="O60" s="4257"/>
      <c r="P60" s="4257"/>
      <c r="Q60" s="4257"/>
      <c r="R60" s="4257"/>
      <c r="S60" s="4257"/>
      <c r="T60" s="4257"/>
      <c r="U60" s="4257"/>
      <c r="V60" s="4321"/>
    </row>
    <row r="61" spans="1:34" ht="20.25" customHeight="1" thickBot="1" x14ac:dyDescent="0.25">
      <c r="A61" s="3760" t="s">
        <v>316</v>
      </c>
      <c r="B61" s="4257"/>
      <c r="C61" s="4257"/>
      <c r="D61" s="4257"/>
      <c r="E61" s="4257"/>
      <c r="F61" s="4257"/>
      <c r="G61" s="4257"/>
      <c r="H61" s="4257"/>
      <c r="I61" s="4257"/>
      <c r="J61" s="4257"/>
      <c r="K61" s="4257"/>
      <c r="L61" s="4257"/>
      <c r="M61" s="4257"/>
      <c r="N61" s="4257"/>
      <c r="O61" s="4257"/>
      <c r="P61" s="4257"/>
      <c r="Q61" s="4257"/>
      <c r="R61" s="4257"/>
      <c r="S61" s="4257"/>
      <c r="T61" s="4257"/>
      <c r="U61" s="4257"/>
      <c r="V61" s="4321"/>
      <c r="X61" s="3495" t="s">
        <v>30</v>
      </c>
      <c r="Y61" s="3495"/>
      <c r="Z61" s="3495"/>
      <c r="AA61" s="3495"/>
      <c r="AB61" s="3495" t="s">
        <v>31</v>
      </c>
      <c r="AC61" s="3495"/>
      <c r="AD61" s="3495"/>
      <c r="AE61" s="3495"/>
      <c r="AF61" s="1177"/>
      <c r="AG61" s="1177" t="s">
        <v>511</v>
      </c>
      <c r="AH61" s="1177" t="s">
        <v>512</v>
      </c>
    </row>
    <row r="62" spans="1:34" ht="20.25" customHeight="1" thickBot="1" x14ac:dyDescent="0.25">
      <c r="A62" s="3568" t="s">
        <v>317</v>
      </c>
      <c r="B62" s="4322"/>
      <c r="C62" s="4322"/>
      <c r="D62" s="4322"/>
      <c r="E62" s="4322"/>
      <c r="F62" s="4322"/>
      <c r="G62" s="4322"/>
      <c r="H62" s="4322"/>
      <c r="I62" s="4322"/>
      <c r="J62" s="4322"/>
      <c r="K62" s="4322"/>
      <c r="L62" s="4322"/>
      <c r="M62" s="4322"/>
      <c r="N62" s="4322"/>
      <c r="O62" s="4322"/>
      <c r="P62" s="4322"/>
      <c r="Q62" s="4322"/>
      <c r="R62" s="4322"/>
      <c r="S62" s="4322"/>
      <c r="T62" s="4322"/>
      <c r="U62" s="4322"/>
      <c r="V62" s="4323"/>
      <c r="X62" s="3495" t="s">
        <v>506</v>
      </c>
      <c r="Y62" s="3495"/>
      <c r="Z62" s="3495" t="s">
        <v>508</v>
      </c>
      <c r="AA62" s="3495"/>
      <c r="AB62" s="3495" t="s">
        <v>509</v>
      </c>
      <c r="AC62" s="3495"/>
      <c r="AD62" s="3495" t="s">
        <v>510</v>
      </c>
      <c r="AE62" s="3495"/>
      <c r="AF62" s="1177"/>
      <c r="AG62" s="1177"/>
      <c r="AH62" s="1177"/>
    </row>
    <row r="63" spans="1:34" ht="32.25" customHeight="1" x14ac:dyDescent="0.2">
      <c r="A63" s="268" t="s">
        <v>266</v>
      </c>
      <c r="B63" s="212" t="s">
        <v>65</v>
      </c>
      <c r="C63" s="264"/>
      <c r="D63" s="220"/>
      <c r="E63" s="220"/>
      <c r="F63" s="266"/>
      <c r="G63" s="292">
        <f>SUM(G64+G65)</f>
        <v>4.5</v>
      </c>
      <c r="H63" s="387">
        <f>SUM(H64+H65)</f>
        <v>135</v>
      </c>
      <c r="I63" s="385"/>
      <c r="J63" s="221"/>
      <c r="K63" s="222"/>
      <c r="L63" s="221"/>
      <c r="M63" s="263"/>
      <c r="N63" s="258"/>
      <c r="O63" s="4285"/>
      <c r="P63" s="4286"/>
      <c r="Q63" s="228"/>
      <c r="R63" s="3598"/>
      <c r="S63" s="4277"/>
      <c r="T63" s="228"/>
      <c r="U63" s="175"/>
      <c r="V63" s="224"/>
      <c r="X63" s="1177" t="s">
        <v>39</v>
      </c>
      <c r="Y63" s="1177" t="s">
        <v>507</v>
      </c>
      <c r="Z63" s="1177" t="s">
        <v>39</v>
      </c>
      <c r="AA63" s="1177" t="s">
        <v>507</v>
      </c>
      <c r="AB63" s="1177" t="s">
        <v>39</v>
      </c>
      <c r="AC63" s="1177" t="s">
        <v>507</v>
      </c>
      <c r="AD63" s="1177" t="s">
        <v>39</v>
      </c>
      <c r="AE63" s="1177" t="s">
        <v>507</v>
      </c>
      <c r="AF63" s="1177"/>
      <c r="AG63" s="1177"/>
      <c r="AH63" s="1177"/>
    </row>
    <row r="64" spans="1:34" ht="20.25" customHeight="1" x14ac:dyDescent="0.2">
      <c r="A64" s="272"/>
      <c r="B64" s="213" t="s">
        <v>55</v>
      </c>
      <c r="C64" s="265"/>
      <c r="D64" s="110"/>
      <c r="E64" s="110"/>
      <c r="F64" s="267"/>
      <c r="G64" s="398">
        <v>1.5</v>
      </c>
      <c r="H64" s="399">
        <f>$G64*30</f>
        <v>45</v>
      </c>
      <c r="I64" s="386"/>
      <c r="J64" s="112"/>
      <c r="K64" s="113"/>
      <c r="L64" s="112"/>
      <c r="M64" s="257"/>
      <c r="N64" s="259"/>
      <c r="O64" s="3491"/>
      <c r="P64" s="3492"/>
      <c r="Q64" s="197"/>
      <c r="R64" s="3448"/>
      <c r="S64" s="3490"/>
      <c r="T64" s="197"/>
      <c r="U64" s="93"/>
      <c r="V64" s="199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</row>
    <row r="65" spans="1:34" ht="20.25" customHeight="1" x14ac:dyDescent="0.2">
      <c r="A65" s="269" t="s">
        <v>271</v>
      </c>
      <c r="B65" s="214" t="s">
        <v>56</v>
      </c>
      <c r="C65" s="265"/>
      <c r="D65" s="108">
        <v>7</v>
      </c>
      <c r="E65" s="110"/>
      <c r="F65" s="267"/>
      <c r="G65" s="294">
        <v>3</v>
      </c>
      <c r="H65" s="388">
        <f>$G65*30</f>
        <v>90</v>
      </c>
      <c r="I65" s="291">
        <v>6</v>
      </c>
      <c r="J65" s="114" t="s">
        <v>114</v>
      </c>
      <c r="K65" s="117"/>
      <c r="L65" s="114" t="s">
        <v>126</v>
      </c>
      <c r="M65" s="257">
        <f>$H65-$I65</f>
        <v>84</v>
      </c>
      <c r="N65" s="260"/>
      <c r="O65" s="3491"/>
      <c r="P65" s="3492"/>
      <c r="Q65" s="229" t="s">
        <v>122</v>
      </c>
      <c r="R65" s="3448"/>
      <c r="S65" s="3490"/>
      <c r="T65" s="229"/>
      <c r="U65" s="98"/>
      <c r="V65" s="226"/>
      <c r="X65" s="1177"/>
      <c r="Y65" s="1177"/>
      <c r="Z65" s="1177"/>
      <c r="AA65" s="1177"/>
      <c r="AB65" s="1177">
        <v>4</v>
      </c>
      <c r="AC65" s="1177">
        <v>2</v>
      </c>
      <c r="AD65" s="1177"/>
      <c r="AE65" s="1177"/>
      <c r="AF65" s="1177"/>
      <c r="AG65" s="1177">
        <v>4</v>
      </c>
      <c r="AH65" s="1177">
        <v>2</v>
      </c>
    </row>
    <row r="66" spans="1:34" ht="32.25" customHeight="1" x14ac:dyDescent="0.2">
      <c r="A66" s="269" t="s">
        <v>272</v>
      </c>
      <c r="B66" s="215" t="s">
        <v>68</v>
      </c>
      <c r="C66" s="265"/>
      <c r="D66" s="110"/>
      <c r="E66" s="110"/>
      <c r="F66" s="267"/>
      <c r="G66" s="294">
        <f>SUM(G67+G68)</f>
        <v>3.5</v>
      </c>
      <c r="H66" s="389">
        <f>SUM(H67+H68)</f>
        <v>105</v>
      </c>
      <c r="I66" s="386"/>
      <c r="J66" s="112"/>
      <c r="K66" s="113"/>
      <c r="L66" s="112"/>
      <c r="M66" s="257"/>
      <c r="N66" s="261"/>
      <c r="O66" s="3491"/>
      <c r="P66" s="3492"/>
      <c r="Q66" s="197"/>
      <c r="R66" s="3448"/>
      <c r="S66" s="3490"/>
      <c r="T66" s="197"/>
      <c r="U66" s="93"/>
      <c r="V66" s="199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</row>
    <row r="67" spans="1:34" ht="24" customHeight="1" x14ac:dyDescent="0.2">
      <c r="A67" s="272"/>
      <c r="B67" s="213" t="s">
        <v>55</v>
      </c>
      <c r="C67" s="265"/>
      <c r="D67" s="110"/>
      <c r="E67" s="110"/>
      <c r="F67" s="267"/>
      <c r="G67" s="293">
        <v>0.5</v>
      </c>
      <c r="H67" s="288">
        <f>$G67*30</f>
        <v>15</v>
      </c>
      <c r="I67" s="111"/>
      <c r="J67" s="112"/>
      <c r="K67" s="113"/>
      <c r="L67" s="112"/>
      <c r="M67" s="257"/>
      <c r="N67" s="261"/>
      <c r="O67" s="3491"/>
      <c r="P67" s="3492"/>
      <c r="Q67" s="197"/>
      <c r="R67" s="3448"/>
      <c r="S67" s="3490"/>
      <c r="T67" s="197"/>
      <c r="U67" s="93"/>
      <c r="V67" s="199"/>
      <c r="X67" s="1177"/>
      <c r="Y67" s="1177"/>
      <c r="Z67" s="1177"/>
      <c r="AA67" s="1177"/>
      <c r="AB67" s="1177"/>
      <c r="AC67" s="1177"/>
      <c r="AD67" s="1177"/>
      <c r="AE67" s="1177"/>
      <c r="AF67" s="1177"/>
      <c r="AG67" s="1177"/>
      <c r="AH67" s="1177"/>
    </row>
    <row r="68" spans="1:34" ht="20.25" customHeight="1" x14ac:dyDescent="0.2">
      <c r="A68" s="269" t="s">
        <v>273</v>
      </c>
      <c r="B68" s="214" t="s">
        <v>56</v>
      </c>
      <c r="C68" s="265">
        <v>8</v>
      </c>
      <c r="D68" s="110"/>
      <c r="E68" s="110"/>
      <c r="F68" s="267"/>
      <c r="G68" s="294">
        <v>3</v>
      </c>
      <c r="H68" s="281">
        <f>$G68*30</f>
        <v>90</v>
      </c>
      <c r="I68" s="291">
        <v>6</v>
      </c>
      <c r="J68" s="114" t="s">
        <v>114</v>
      </c>
      <c r="K68" s="117"/>
      <c r="L68" s="114" t="s">
        <v>126</v>
      </c>
      <c r="M68" s="257">
        <f>$H68-$I68</f>
        <v>84</v>
      </c>
      <c r="N68" s="262"/>
      <c r="O68" s="3491"/>
      <c r="P68" s="3492"/>
      <c r="Q68" s="229"/>
      <c r="R68" s="3447" t="s">
        <v>122</v>
      </c>
      <c r="S68" s="4189"/>
      <c r="T68" s="231"/>
      <c r="U68" s="98"/>
      <c r="V68" s="226"/>
      <c r="X68" s="1177"/>
      <c r="Y68" s="1177"/>
      <c r="Z68" s="1177"/>
      <c r="AA68" s="1177"/>
      <c r="AB68" s="1177"/>
      <c r="AC68" s="1177"/>
      <c r="AD68" s="1177">
        <v>4</v>
      </c>
      <c r="AE68" s="1177">
        <v>2</v>
      </c>
      <c r="AF68" s="1177"/>
      <c r="AG68" s="1177">
        <v>4</v>
      </c>
      <c r="AH68" s="1177">
        <v>2</v>
      </c>
    </row>
    <row r="69" spans="1:34" x14ac:dyDescent="0.2">
      <c r="A69" s="269" t="s">
        <v>274</v>
      </c>
      <c r="B69" s="215" t="s">
        <v>66</v>
      </c>
      <c r="C69" s="265"/>
      <c r="D69" s="110"/>
      <c r="E69" s="110"/>
      <c r="F69" s="267"/>
      <c r="G69" s="294">
        <f>SUM(G70+G71+G72)</f>
        <v>9</v>
      </c>
      <c r="H69" s="389">
        <f>SUM(H70+H71+H72)</f>
        <v>270</v>
      </c>
      <c r="I69" s="111"/>
      <c r="J69" s="112"/>
      <c r="K69" s="113"/>
      <c r="L69" s="112"/>
      <c r="M69" s="257"/>
      <c r="N69" s="259"/>
      <c r="O69" s="3491"/>
      <c r="P69" s="3492"/>
      <c r="Q69" s="197"/>
      <c r="R69" s="3448"/>
      <c r="S69" s="3490"/>
      <c r="T69" s="197"/>
      <c r="U69" s="93"/>
      <c r="V69" s="199"/>
      <c r="X69" s="1177"/>
      <c r="Y69" s="1177"/>
      <c r="Z69" s="1177"/>
      <c r="AA69" s="1177"/>
      <c r="AB69" s="1177"/>
      <c r="AC69" s="1177"/>
      <c r="AD69" s="1177"/>
      <c r="AE69" s="1177"/>
      <c r="AF69" s="1177"/>
      <c r="AG69" s="1177"/>
      <c r="AH69" s="1177"/>
    </row>
    <row r="70" spans="1:34" x14ac:dyDescent="0.2">
      <c r="A70" s="272"/>
      <c r="B70" s="213" t="s">
        <v>55</v>
      </c>
      <c r="C70" s="265"/>
      <c r="D70" s="110"/>
      <c r="E70" s="110"/>
      <c r="F70" s="267"/>
      <c r="G70" s="293">
        <v>2.5</v>
      </c>
      <c r="H70" s="288">
        <f>$G70*30</f>
        <v>75</v>
      </c>
      <c r="I70" s="111"/>
      <c r="J70" s="112"/>
      <c r="K70" s="113"/>
      <c r="L70" s="112"/>
      <c r="M70" s="257"/>
      <c r="N70" s="259"/>
      <c r="O70" s="3491"/>
      <c r="P70" s="3492"/>
      <c r="Q70" s="197"/>
      <c r="R70" s="3448"/>
      <c r="S70" s="3490"/>
      <c r="T70" s="197"/>
      <c r="U70" s="93"/>
      <c r="V70" s="199"/>
      <c r="X70" s="1177"/>
      <c r="Y70" s="1177"/>
      <c r="Z70" s="1177"/>
      <c r="AA70" s="1177"/>
      <c r="AB70" s="1177"/>
      <c r="AC70" s="1177"/>
      <c r="AD70" s="1177"/>
      <c r="AE70" s="1177"/>
      <c r="AF70" s="1177"/>
      <c r="AG70" s="1177"/>
      <c r="AH70" s="1177"/>
    </row>
    <row r="71" spans="1:34" s="58" customFormat="1" x14ac:dyDescent="0.2">
      <c r="A71" s="272" t="s">
        <v>275</v>
      </c>
      <c r="B71" s="214" t="s">
        <v>56</v>
      </c>
      <c r="C71" s="265">
        <v>7</v>
      </c>
      <c r="D71" s="110"/>
      <c r="E71" s="110"/>
      <c r="F71" s="267"/>
      <c r="G71" s="294">
        <v>4</v>
      </c>
      <c r="H71" s="281">
        <f>$G71*30</f>
        <v>120</v>
      </c>
      <c r="I71" s="116">
        <v>10</v>
      </c>
      <c r="J71" s="114" t="s">
        <v>125</v>
      </c>
      <c r="K71" s="117"/>
      <c r="L71" s="98" t="s">
        <v>126</v>
      </c>
      <c r="M71" s="257">
        <f>$H71-$I71</f>
        <v>110</v>
      </c>
      <c r="N71" s="260"/>
      <c r="O71" s="3491"/>
      <c r="P71" s="3492"/>
      <c r="Q71" s="229" t="s">
        <v>260</v>
      </c>
      <c r="R71" s="3448"/>
      <c r="S71" s="3490"/>
      <c r="T71" s="229"/>
      <c r="U71" s="98"/>
      <c r="V71" s="226"/>
      <c r="X71" s="1178"/>
      <c r="Y71" s="1178"/>
      <c r="Z71" s="1178"/>
      <c r="AA71" s="1178"/>
      <c r="AB71" s="1178">
        <v>8</v>
      </c>
      <c r="AC71" s="1178">
        <v>2</v>
      </c>
      <c r="AD71" s="1178"/>
      <c r="AE71" s="1178"/>
      <c r="AF71" s="1178"/>
      <c r="AG71" s="1178">
        <v>8</v>
      </c>
      <c r="AH71" s="1178">
        <v>2</v>
      </c>
    </row>
    <row r="72" spans="1:34" s="58" customFormat="1" x14ac:dyDescent="0.2">
      <c r="A72" s="269"/>
      <c r="B72" s="216" t="s">
        <v>49</v>
      </c>
      <c r="C72" s="265"/>
      <c r="D72" s="110"/>
      <c r="E72" s="110"/>
      <c r="F72" s="267"/>
      <c r="G72" s="295">
        <f>SUM(G73+G74)</f>
        <v>2.5</v>
      </c>
      <c r="H72" s="438">
        <f>SUM(H73+H74)</f>
        <v>75</v>
      </c>
      <c r="I72" s="390"/>
      <c r="J72" s="109"/>
      <c r="K72" s="108"/>
      <c r="L72" s="93"/>
      <c r="M72" s="257"/>
      <c r="N72" s="259"/>
      <c r="O72" s="3491"/>
      <c r="P72" s="3492"/>
      <c r="Q72" s="197"/>
      <c r="R72" s="3448"/>
      <c r="S72" s="3490"/>
      <c r="T72" s="197"/>
      <c r="U72" s="93"/>
      <c r="V72" s="199"/>
      <c r="X72" s="1178"/>
      <c r="Y72" s="1178"/>
      <c r="Z72" s="1178"/>
      <c r="AA72" s="1178"/>
      <c r="AB72" s="1178"/>
      <c r="AC72" s="1178"/>
      <c r="AD72" s="1178"/>
      <c r="AE72" s="1178"/>
      <c r="AF72" s="1178"/>
      <c r="AG72" s="1178"/>
      <c r="AH72" s="1178"/>
    </row>
    <row r="73" spans="1:34" s="58" customFormat="1" x14ac:dyDescent="0.2">
      <c r="A73" s="272"/>
      <c r="B73" s="213" t="s">
        <v>55</v>
      </c>
      <c r="C73" s="265"/>
      <c r="D73" s="110"/>
      <c r="E73" s="110"/>
      <c r="F73" s="267"/>
      <c r="G73" s="398">
        <v>1</v>
      </c>
      <c r="H73" s="288">
        <f>$G73*30</f>
        <v>30</v>
      </c>
      <c r="I73" s="110"/>
      <c r="J73" s="109"/>
      <c r="K73" s="108"/>
      <c r="L73" s="93"/>
      <c r="M73" s="257"/>
      <c r="N73" s="259"/>
      <c r="O73" s="3491"/>
      <c r="P73" s="3492"/>
      <c r="Q73" s="197"/>
      <c r="R73" s="3448"/>
      <c r="S73" s="3490"/>
      <c r="T73" s="197"/>
      <c r="U73" s="93"/>
      <c r="V73" s="199"/>
      <c r="X73" s="1178"/>
      <c r="Y73" s="1178"/>
      <c r="Z73" s="1178"/>
      <c r="AA73" s="1178"/>
      <c r="AB73" s="1178"/>
      <c r="AC73" s="1178"/>
      <c r="AD73" s="1178"/>
      <c r="AE73" s="1178"/>
      <c r="AF73" s="1178"/>
      <c r="AG73" s="1178"/>
      <c r="AH73" s="1178"/>
    </row>
    <row r="74" spans="1:34" s="58" customFormat="1" x14ac:dyDescent="0.2">
      <c r="A74" s="269" t="s">
        <v>276</v>
      </c>
      <c r="B74" s="214" t="s">
        <v>56</v>
      </c>
      <c r="C74" s="265"/>
      <c r="D74" s="110"/>
      <c r="E74" s="108">
        <v>8</v>
      </c>
      <c r="F74" s="267"/>
      <c r="G74" s="295">
        <v>1.5</v>
      </c>
      <c r="H74" s="281">
        <f>$G74*30</f>
        <v>45</v>
      </c>
      <c r="I74" s="116">
        <v>8</v>
      </c>
      <c r="J74" s="114"/>
      <c r="K74" s="117"/>
      <c r="L74" s="98" t="s">
        <v>113</v>
      </c>
      <c r="M74" s="257">
        <f>$H74-$I74</f>
        <v>37</v>
      </c>
      <c r="N74" s="260"/>
      <c r="O74" s="3491"/>
      <c r="P74" s="3492"/>
      <c r="Q74" s="229"/>
      <c r="R74" s="3447" t="s">
        <v>113</v>
      </c>
      <c r="S74" s="4189"/>
      <c r="T74" s="229"/>
      <c r="U74" s="98"/>
      <c r="V74" s="226"/>
      <c r="X74" s="1178"/>
      <c r="Y74" s="1178"/>
      <c r="Z74" s="1178"/>
      <c r="AA74" s="1178"/>
      <c r="AB74" s="1178"/>
      <c r="AC74" s="1178"/>
      <c r="AD74" s="1178">
        <v>4</v>
      </c>
      <c r="AE74" s="1178">
        <v>4</v>
      </c>
      <c r="AF74" s="1178"/>
      <c r="AG74" s="1178"/>
      <c r="AH74" s="1178">
        <v>8</v>
      </c>
    </row>
    <row r="75" spans="1:34" ht="31.5" x14ac:dyDescent="0.2">
      <c r="A75" s="269" t="s">
        <v>277</v>
      </c>
      <c r="B75" s="215" t="s">
        <v>67</v>
      </c>
      <c r="C75" s="265"/>
      <c r="D75" s="110"/>
      <c r="E75" s="110"/>
      <c r="F75" s="267"/>
      <c r="G75" s="294">
        <f>SUM(G76+G77)</f>
        <v>8</v>
      </c>
      <c r="H75" s="289">
        <f>SUM(H76+H77)</f>
        <v>240</v>
      </c>
      <c r="I75" s="111"/>
      <c r="J75" s="112"/>
      <c r="K75" s="113"/>
      <c r="L75" s="112"/>
      <c r="M75" s="257"/>
      <c r="N75" s="259"/>
      <c r="O75" s="3491"/>
      <c r="P75" s="3492"/>
      <c r="Q75" s="197"/>
      <c r="R75" s="3448"/>
      <c r="S75" s="3490"/>
      <c r="T75" s="197"/>
      <c r="U75" s="93"/>
      <c r="V75" s="199"/>
      <c r="X75" s="1177"/>
      <c r="Y75" s="1177"/>
      <c r="Z75" s="1177"/>
      <c r="AA75" s="1177"/>
      <c r="AB75" s="1177"/>
      <c r="AC75" s="1177"/>
      <c r="AD75" s="1177"/>
      <c r="AE75" s="1177"/>
      <c r="AF75" s="1177"/>
      <c r="AG75" s="1177"/>
      <c r="AH75" s="1177"/>
    </row>
    <row r="76" spans="1:34" x14ac:dyDescent="0.2">
      <c r="A76" s="272"/>
      <c r="B76" s="213" t="s">
        <v>55</v>
      </c>
      <c r="C76" s="265"/>
      <c r="D76" s="110"/>
      <c r="E76" s="110"/>
      <c r="F76" s="267"/>
      <c r="G76" s="293">
        <v>3.5</v>
      </c>
      <c r="H76" s="288">
        <f>$G76*30</f>
        <v>105</v>
      </c>
      <c r="I76" s="111"/>
      <c r="J76" s="112"/>
      <c r="K76" s="113"/>
      <c r="L76" s="112"/>
      <c r="M76" s="257"/>
      <c r="N76" s="259"/>
      <c r="O76" s="3491"/>
      <c r="P76" s="3492"/>
      <c r="Q76" s="197"/>
      <c r="R76" s="3448"/>
      <c r="S76" s="3490"/>
      <c r="T76" s="197"/>
      <c r="U76" s="93"/>
      <c r="V76" s="199"/>
      <c r="X76" s="1177"/>
      <c r="Y76" s="1177"/>
      <c r="Z76" s="1177"/>
      <c r="AA76" s="1177"/>
      <c r="AB76" s="1177"/>
      <c r="AC76" s="1177"/>
      <c r="AD76" s="1177"/>
      <c r="AE76" s="1177"/>
      <c r="AF76" s="1177"/>
      <c r="AG76" s="1177"/>
      <c r="AH76" s="1177"/>
    </row>
    <row r="77" spans="1:34" s="58" customFormat="1" x14ac:dyDescent="0.2">
      <c r="A77" s="269" t="s">
        <v>278</v>
      </c>
      <c r="B77" s="214" t="s">
        <v>56</v>
      </c>
      <c r="C77" s="265">
        <v>8</v>
      </c>
      <c r="D77" s="110"/>
      <c r="E77" s="110"/>
      <c r="F77" s="267"/>
      <c r="G77" s="294">
        <v>4.5</v>
      </c>
      <c r="H77" s="281">
        <f>$G77*30</f>
        <v>135</v>
      </c>
      <c r="I77" s="116">
        <v>10</v>
      </c>
      <c r="J77" s="114" t="s">
        <v>125</v>
      </c>
      <c r="K77" s="117"/>
      <c r="L77" s="98" t="s">
        <v>126</v>
      </c>
      <c r="M77" s="257">
        <f>$H77-$I77</f>
        <v>125</v>
      </c>
      <c r="N77" s="259"/>
      <c r="O77" s="3491"/>
      <c r="P77" s="3492"/>
      <c r="Q77" s="197"/>
      <c r="R77" s="3447" t="s">
        <v>260</v>
      </c>
      <c r="S77" s="4189"/>
      <c r="T77" s="197"/>
      <c r="U77" s="93"/>
      <c r="V77" s="199"/>
      <c r="X77" s="1178"/>
      <c r="Y77" s="1178"/>
      <c r="Z77" s="1178"/>
      <c r="AA77" s="1178"/>
      <c r="AB77" s="1178"/>
      <c r="AC77" s="1178"/>
      <c r="AD77" s="1178">
        <v>8</v>
      </c>
      <c r="AE77" s="1178">
        <v>2</v>
      </c>
      <c r="AF77" s="1178"/>
      <c r="AG77" s="1178">
        <v>8</v>
      </c>
      <c r="AH77" s="1178">
        <v>2</v>
      </c>
    </row>
    <row r="78" spans="1:34" s="58" customFormat="1" x14ac:dyDescent="0.2">
      <c r="A78" s="269" t="s">
        <v>279</v>
      </c>
      <c r="B78" s="214" t="s">
        <v>112</v>
      </c>
      <c r="C78" s="265"/>
      <c r="D78" s="110">
        <v>6</v>
      </c>
      <c r="E78" s="110"/>
      <c r="F78" s="267"/>
      <c r="G78" s="297">
        <v>3</v>
      </c>
      <c r="H78" s="1099">
        <f>$G78*30</f>
        <v>90</v>
      </c>
      <c r="I78" s="116">
        <v>4</v>
      </c>
      <c r="J78" s="114" t="s">
        <v>114</v>
      </c>
      <c r="K78" s="117"/>
      <c r="L78" s="96"/>
      <c r="M78" s="257">
        <f>$H78-$I78</f>
        <v>86</v>
      </c>
      <c r="N78" s="260"/>
      <c r="O78" s="3447" t="s">
        <v>114</v>
      </c>
      <c r="P78" s="4189"/>
      <c r="Q78" s="229"/>
      <c r="R78" s="3447"/>
      <c r="S78" s="4189"/>
      <c r="T78" s="197"/>
      <c r="U78" s="93"/>
      <c r="V78" s="199"/>
      <c r="X78" s="1178"/>
      <c r="Y78" s="1178"/>
      <c r="Z78" s="1178">
        <v>4</v>
      </c>
      <c r="AA78" s="1178"/>
      <c r="AB78" s="1178"/>
      <c r="AC78" s="1178"/>
      <c r="AD78" s="1178"/>
      <c r="AE78" s="1178"/>
      <c r="AF78" s="1178"/>
      <c r="AG78" s="1178">
        <v>4</v>
      </c>
      <c r="AH78" s="1178"/>
    </row>
    <row r="79" spans="1:34" x14ac:dyDescent="0.2">
      <c r="A79" s="269" t="s">
        <v>280</v>
      </c>
      <c r="B79" s="215" t="s">
        <v>61</v>
      </c>
      <c r="C79" s="265"/>
      <c r="D79" s="110"/>
      <c r="E79" s="110"/>
      <c r="F79" s="267"/>
      <c r="G79" s="297">
        <f>SUM(G81+G80)</f>
        <v>9.5</v>
      </c>
      <c r="H79" s="290">
        <f>SUM(H80+H81)</f>
        <v>285</v>
      </c>
      <c r="I79" s="120"/>
      <c r="J79" s="109"/>
      <c r="K79" s="120"/>
      <c r="L79" s="109"/>
      <c r="M79" s="257"/>
      <c r="N79" s="259"/>
      <c r="O79" s="3491"/>
      <c r="P79" s="3492"/>
      <c r="Q79" s="197"/>
      <c r="R79" s="3447"/>
      <c r="S79" s="4189"/>
      <c r="T79" s="197"/>
      <c r="U79" s="93"/>
      <c r="V79" s="199"/>
      <c r="X79" s="1177"/>
      <c r="Y79" s="1177"/>
      <c r="Z79" s="1177"/>
      <c r="AA79" s="1177"/>
      <c r="AB79" s="1177"/>
      <c r="AC79" s="1177"/>
      <c r="AD79" s="1177"/>
      <c r="AE79" s="1177"/>
      <c r="AF79" s="1177"/>
      <c r="AG79" s="1177"/>
      <c r="AH79" s="1177"/>
    </row>
    <row r="80" spans="1:34" x14ac:dyDescent="0.2">
      <c r="A80" s="270"/>
      <c r="B80" s="213" t="s">
        <v>55</v>
      </c>
      <c r="C80" s="265"/>
      <c r="D80" s="110"/>
      <c r="E80" s="110"/>
      <c r="F80" s="267"/>
      <c r="G80" s="296">
        <v>3.5</v>
      </c>
      <c r="H80" s="1100">
        <f>$G80*30</f>
        <v>105</v>
      </c>
      <c r="I80" s="120"/>
      <c r="J80" s="109"/>
      <c r="K80" s="120"/>
      <c r="L80" s="109"/>
      <c r="M80" s="257"/>
      <c r="N80" s="259"/>
      <c r="O80" s="3491"/>
      <c r="P80" s="3492"/>
      <c r="Q80" s="197"/>
      <c r="R80" s="3447"/>
      <c r="S80" s="4189"/>
      <c r="T80" s="197"/>
      <c r="U80" s="93"/>
      <c r="V80" s="199"/>
      <c r="X80" s="1177"/>
      <c r="Y80" s="1177"/>
      <c r="Z80" s="1177"/>
      <c r="AA80" s="1177"/>
      <c r="AB80" s="1177"/>
      <c r="AC80" s="1177"/>
      <c r="AD80" s="1177"/>
      <c r="AE80" s="1177"/>
      <c r="AF80" s="1177"/>
      <c r="AG80" s="1177"/>
      <c r="AH80" s="1177"/>
    </row>
    <row r="81" spans="1:34" x14ac:dyDescent="0.2">
      <c r="A81" s="269" t="s">
        <v>281</v>
      </c>
      <c r="B81" s="214" t="s">
        <v>56</v>
      </c>
      <c r="C81" s="265"/>
      <c r="D81" s="110"/>
      <c r="E81" s="110"/>
      <c r="F81" s="267"/>
      <c r="G81" s="297">
        <v>6</v>
      </c>
      <c r="H81" s="290">
        <f>SUM(H82+H83)</f>
        <v>180</v>
      </c>
      <c r="I81" s="162">
        <f>SUM(I82+I83)</f>
        <v>20</v>
      </c>
      <c r="J81" s="117">
        <v>16</v>
      </c>
      <c r="K81" s="121"/>
      <c r="L81" s="117">
        <v>4</v>
      </c>
      <c r="M81" s="257">
        <f>SUM(M82+M83)</f>
        <v>160</v>
      </c>
      <c r="N81" s="259"/>
      <c r="O81" s="3491"/>
      <c r="P81" s="3492"/>
      <c r="Q81" s="197"/>
      <c r="R81" s="3447"/>
      <c r="S81" s="4189"/>
      <c r="T81" s="197"/>
      <c r="U81" s="93"/>
      <c r="V81" s="199"/>
      <c r="X81" s="1177"/>
      <c r="Y81" s="1177"/>
      <c r="Z81" s="1177"/>
      <c r="AA81" s="1177"/>
      <c r="AB81" s="1177"/>
      <c r="AC81" s="1177"/>
      <c r="AD81" s="1177"/>
      <c r="AE81" s="1177"/>
      <c r="AF81" s="1177"/>
      <c r="AG81" s="1177"/>
      <c r="AH81" s="1177"/>
    </row>
    <row r="82" spans="1:34" s="58" customFormat="1" x14ac:dyDescent="0.2">
      <c r="A82" s="269" t="s">
        <v>314</v>
      </c>
      <c r="B82" s="214" t="s">
        <v>56</v>
      </c>
      <c r="C82" s="218">
        <v>6</v>
      </c>
      <c r="D82" s="110"/>
      <c r="E82" s="110"/>
      <c r="F82" s="267"/>
      <c r="G82" s="297">
        <v>3.5</v>
      </c>
      <c r="H82" s="1099">
        <f>$G82*30</f>
        <v>105</v>
      </c>
      <c r="I82" s="116">
        <v>10</v>
      </c>
      <c r="J82" s="114" t="s">
        <v>125</v>
      </c>
      <c r="K82" s="117"/>
      <c r="L82" s="98" t="s">
        <v>126</v>
      </c>
      <c r="M82" s="257">
        <f>$H82-$I82</f>
        <v>95</v>
      </c>
      <c r="N82" s="260"/>
      <c r="O82" s="3447" t="s">
        <v>260</v>
      </c>
      <c r="P82" s="4189"/>
      <c r="Q82" s="197"/>
      <c r="R82" s="3447"/>
      <c r="S82" s="4189"/>
      <c r="T82" s="197"/>
      <c r="U82" s="93"/>
      <c r="V82" s="199"/>
      <c r="X82" s="1178"/>
      <c r="Y82" s="1178"/>
      <c r="Z82" s="1178">
        <v>8</v>
      </c>
      <c r="AA82" s="1178">
        <v>2</v>
      </c>
      <c r="AB82" s="1178"/>
      <c r="AC82" s="1178"/>
      <c r="AD82" s="1178"/>
      <c r="AE82" s="1178"/>
      <c r="AF82" s="1178"/>
      <c r="AG82" s="1178">
        <v>8</v>
      </c>
      <c r="AH82" s="1178">
        <v>2</v>
      </c>
    </row>
    <row r="83" spans="1:34" s="58" customFormat="1" x14ac:dyDescent="0.2">
      <c r="A83" s="269" t="s">
        <v>315</v>
      </c>
      <c r="B83" s="214" t="s">
        <v>56</v>
      </c>
      <c r="C83" s="218">
        <v>7</v>
      </c>
      <c r="D83" s="110"/>
      <c r="E83" s="110"/>
      <c r="F83" s="267"/>
      <c r="G83" s="297">
        <v>2.5</v>
      </c>
      <c r="H83" s="1099">
        <f>$G83*30</f>
        <v>75</v>
      </c>
      <c r="I83" s="116">
        <v>10</v>
      </c>
      <c r="J83" s="114" t="s">
        <v>125</v>
      </c>
      <c r="K83" s="117"/>
      <c r="L83" s="98" t="s">
        <v>126</v>
      </c>
      <c r="M83" s="257">
        <f>$H83-$I83</f>
        <v>65</v>
      </c>
      <c r="N83" s="260"/>
      <c r="O83" s="4311"/>
      <c r="P83" s="4312"/>
      <c r="Q83" s="229" t="s">
        <v>260</v>
      </c>
      <c r="R83" s="3447"/>
      <c r="S83" s="4189"/>
      <c r="T83" s="197"/>
      <c r="U83" s="93"/>
      <c r="V83" s="199"/>
      <c r="X83" s="1178"/>
      <c r="Y83" s="1178"/>
      <c r="Z83" s="1178"/>
      <c r="AA83" s="1178"/>
      <c r="AB83" s="1178">
        <v>8</v>
      </c>
      <c r="AC83" s="1178">
        <v>2</v>
      </c>
      <c r="AD83" s="1178"/>
      <c r="AE83" s="1178"/>
      <c r="AF83" s="1178"/>
      <c r="AG83" s="1178">
        <v>8</v>
      </c>
      <c r="AH83" s="1178">
        <v>2</v>
      </c>
    </row>
    <row r="84" spans="1:34" s="49" customFormat="1" ht="20.25" customHeight="1" x14ac:dyDescent="0.2">
      <c r="A84" s="269" t="s">
        <v>282</v>
      </c>
      <c r="B84" s="215" t="s">
        <v>63</v>
      </c>
      <c r="C84" s="265"/>
      <c r="D84" s="110"/>
      <c r="E84" s="110"/>
      <c r="F84" s="267"/>
      <c r="G84" s="297">
        <f>G85+G86</f>
        <v>5</v>
      </c>
      <c r="H84" s="1101">
        <f>SUM(+H86)</f>
        <v>120</v>
      </c>
      <c r="I84" s="1102"/>
      <c r="J84" s="112"/>
      <c r="K84" s="1102"/>
      <c r="L84" s="777"/>
      <c r="M84" s="257"/>
      <c r="N84" s="1103"/>
      <c r="O84" s="4311"/>
      <c r="P84" s="4312"/>
      <c r="Q84" s="230"/>
      <c r="R84" s="3447"/>
      <c r="S84" s="4189"/>
      <c r="T84" s="230"/>
      <c r="U84" s="124"/>
      <c r="V84" s="227"/>
      <c r="X84" s="1179"/>
      <c r="Y84" s="1179"/>
      <c r="Z84" s="1179"/>
      <c r="AA84" s="1179"/>
      <c r="AB84" s="1179"/>
      <c r="AC84" s="1179"/>
      <c r="AD84" s="1179"/>
      <c r="AE84" s="1179"/>
      <c r="AF84" s="1179"/>
      <c r="AG84" s="1179"/>
      <c r="AH84" s="1179"/>
    </row>
    <row r="85" spans="1:34" s="49" customFormat="1" ht="17.25" customHeight="1" x14ac:dyDescent="0.2">
      <c r="A85" s="269"/>
      <c r="B85" s="213" t="s">
        <v>55</v>
      </c>
      <c r="C85" s="265"/>
      <c r="D85" s="110"/>
      <c r="E85" s="110"/>
      <c r="F85" s="267"/>
      <c r="G85" s="1104">
        <v>1</v>
      </c>
      <c r="H85" s="1105"/>
      <c r="I85" s="1102"/>
      <c r="J85" s="112"/>
      <c r="K85" s="1102"/>
      <c r="L85" s="777"/>
      <c r="M85" s="257"/>
      <c r="N85" s="1103"/>
      <c r="O85" s="4311"/>
      <c r="P85" s="4312"/>
      <c r="Q85" s="230"/>
      <c r="R85" s="3447"/>
      <c r="S85" s="4189"/>
      <c r="T85" s="230"/>
      <c r="U85" s="124"/>
      <c r="V85" s="227"/>
      <c r="X85" s="1179"/>
      <c r="Y85" s="1179"/>
      <c r="Z85" s="1179"/>
      <c r="AA85" s="1179"/>
      <c r="AB85" s="1179"/>
      <c r="AC85" s="1179"/>
      <c r="AD85" s="1179"/>
      <c r="AE85" s="1179"/>
      <c r="AF85" s="1179"/>
      <c r="AG85" s="1179"/>
      <c r="AH85" s="1179"/>
    </row>
    <row r="86" spans="1:34" s="58" customFormat="1" x14ac:dyDescent="0.2">
      <c r="A86" s="269" t="s">
        <v>283</v>
      </c>
      <c r="B86" s="214" t="s">
        <v>56</v>
      </c>
      <c r="C86" s="218">
        <v>7</v>
      </c>
      <c r="D86" s="110"/>
      <c r="E86" s="110"/>
      <c r="F86" s="267"/>
      <c r="G86" s="297">
        <v>4</v>
      </c>
      <c r="H86" s="1099">
        <f>$G86*30</f>
        <v>120</v>
      </c>
      <c r="I86" s="116">
        <v>10</v>
      </c>
      <c r="J86" s="114" t="s">
        <v>125</v>
      </c>
      <c r="K86" s="117"/>
      <c r="L86" s="98" t="s">
        <v>126</v>
      </c>
      <c r="M86" s="257">
        <f>$H86-$I86</f>
        <v>110</v>
      </c>
      <c r="N86" s="259"/>
      <c r="O86" s="4311"/>
      <c r="P86" s="4312"/>
      <c r="Q86" s="229" t="s">
        <v>260</v>
      </c>
      <c r="R86" s="3447"/>
      <c r="S86" s="4189"/>
      <c r="T86" s="197"/>
      <c r="U86" s="93"/>
      <c r="V86" s="199"/>
      <c r="X86" s="1178"/>
      <c r="Y86" s="1178"/>
      <c r="Z86" s="1178"/>
      <c r="AA86" s="1178"/>
      <c r="AB86" s="1178">
        <v>8</v>
      </c>
      <c r="AC86" s="1178">
        <v>2</v>
      </c>
      <c r="AD86" s="1178"/>
      <c r="AE86" s="1178"/>
      <c r="AF86" s="1178"/>
      <c r="AG86" s="1178">
        <v>8</v>
      </c>
      <c r="AH86" s="1178">
        <v>2</v>
      </c>
    </row>
    <row r="87" spans="1:34" s="58" customFormat="1" x14ac:dyDescent="0.2">
      <c r="A87" s="269" t="s">
        <v>284</v>
      </c>
      <c r="B87" s="216" t="s">
        <v>84</v>
      </c>
      <c r="C87" s="265"/>
      <c r="D87" s="110"/>
      <c r="E87" s="110"/>
      <c r="F87" s="267"/>
      <c r="G87" s="297">
        <f>SUM(G88+G89)</f>
        <v>3</v>
      </c>
      <c r="H87" s="290">
        <f>SUM(H88+H89)</f>
        <v>90</v>
      </c>
      <c r="I87" s="110"/>
      <c r="J87" s="109"/>
      <c r="K87" s="108"/>
      <c r="L87" s="92"/>
      <c r="M87" s="257"/>
      <c r="N87" s="259"/>
      <c r="O87" s="4311"/>
      <c r="P87" s="4312"/>
      <c r="Q87" s="197"/>
      <c r="R87" s="3447"/>
      <c r="S87" s="4189"/>
      <c r="T87" s="197"/>
      <c r="U87" s="93"/>
      <c r="V87" s="199"/>
      <c r="X87" s="1178"/>
      <c r="Y87" s="1178"/>
      <c r="Z87" s="1178"/>
      <c r="AA87" s="1178"/>
      <c r="AB87" s="1178"/>
      <c r="AC87" s="1178"/>
      <c r="AD87" s="1178"/>
      <c r="AE87" s="1178"/>
      <c r="AF87" s="1178"/>
      <c r="AG87" s="1178"/>
      <c r="AH87" s="1178"/>
    </row>
    <row r="88" spans="1:34" s="58" customFormat="1" x14ac:dyDescent="0.2">
      <c r="A88" s="272"/>
      <c r="B88" s="213" t="s">
        <v>55</v>
      </c>
      <c r="C88" s="265"/>
      <c r="D88" s="110"/>
      <c r="E88" s="110"/>
      <c r="F88" s="267"/>
      <c r="G88" s="296">
        <v>0.5</v>
      </c>
      <c r="H88" s="1100">
        <f>$G88*30</f>
        <v>15</v>
      </c>
      <c r="I88" s="110"/>
      <c r="J88" s="109"/>
      <c r="K88" s="108"/>
      <c r="L88" s="92"/>
      <c r="M88" s="257"/>
      <c r="N88" s="259"/>
      <c r="O88" s="4311"/>
      <c r="P88" s="4312"/>
      <c r="Q88" s="197"/>
      <c r="R88" s="3447"/>
      <c r="S88" s="4189"/>
      <c r="T88" s="197"/>
      <c r="U88" s="93"/>
      <c r="V88" s="199"/>
      <c r="X88" s="1178"/>
      <c r="Y88" s="1178"/>
      <c r="Z88" s="1178"/>
      <c r="AA88" s="1178"/>
      <c r="AB88" s="1178"/>
      <c r="AC88" s="1178"/>
      <c r="AD88" s="1178"/>
      <c r="AE88" s="1178"/>
      <c r="AF88" s="1178"/>
      <c r="AG88" s="1178"/>
      <c r="AH88" s="1178"/>
    </row>
    <row r="89" spans="1:34" s="58" customFormat="1" x14ac:dyDescent="0.2">
      <c r="A89" s="269" t="s">
        <v>286</v>
      </c>
      <c r="B89" s="214" t="s">
        <v>56</v>
      </c>
      <c r="C89" s="265"/>
      <c r="D89" s="110">
        <v>8</v>
      </c>
      <c r="E89" s="110"/>
      <c r="F89" s="267"/>
      <c r="G89" s="297">
        <v>2.5</v>
      </c>
      <c r="H89" s="1099">
        <f>$G89*30</f>
        <v>75</v>
      </c>
      <c r="I89" s="116">
        <v>4</v>
      </c>
      <c r="J89" s="114" t="s">
        <v>114</v>
      </c>
      <c r="K89" s="117"/>
      <c r="L89" s="96"/>
      <c r="M89" s="257">
        <f>$H89-$I89</f>
        <v>71</v>
      </c>
      <c r="N89" s="259"/>
      <c r="O89" s="4311"/>
      <c r="P89" s="4312"/>
      <c r="Q89" s="197"/>
      <c r="R89" s="3447" t="s">
        <v>114</v>
      </c>
      <c r="S89" s="4189"/>
      <c r="T89" s="197"/>
      <c r="U89" s="93"/>
      <c r="V89" s="199"/>
      <c r="X89" s="1178"/>
      <c r="Y89" s="1178"/>
      <c r="Z89" s="1178"/>
      <c r="AA89" s="1178"/>
      <c r="AB89" s="1178"/>
      <c r="AC89" s="1178"/>
      <c r="AD89" s="1178">
        <v>4</v>
      </c>
      <c r="AE89" s="1178"/>
      <c r="AF89" s="1178"/>
      <c r="AG89" s="1178">
        <v>4</v>
      </c>
      <c r="AH89" s="1178"/>
    </row>
    <row r="90" spans="1:34" ht="34.5" customHeight="1" thickBot="1" x14ac:dyDescent="0.25">
      <c r="A90" s="269" t="s">
        <v>285</v>
      </c>
      <c r="B90" s="215" t="s">
        <v>165</v>
      </c>
      <c r="C90" s="265"/>
      <c r="D90" s="110"/>
      <c r="E90" s="110"/>
      <c r="F90" s="267"/>
      <c r="G90" s="297">
        <v>3</v>
      </c>
      <c r="H90" s="1099">
        <f>$G90*30</f>
        <v>90</v>
      </c>
      <c r="I90" s="111"/>
      <c r="J90" s="112"/>
      <c r="K90" s="113"/>
      <c r="L90" s="112"/>
      <c r="M90" s="257"/>
      <c r="N90" s="259"/>
      <c r="O90" s="4311"/>
      <c r="P90" s="4312"/>
      <c r="Q90" s="197"/>
      <c r="R90" s="3574"/>
      <c r="S90" s="3575"/>
      <c r="T90" s="197"/>
      <c r="U90" s="93"/>
      <c r="V90" s="199"/>
      <c r="X90" s="1177"/>
      <c r="Y90" s="1177"/>
      <c r="Z90" s="1177"/>
      <c r="AA90" s="1177"/>
      <c r="AB90" s="1177"/>
      <c r="AC90" s="1177"/>
      <c r="AD90" s="1177"/>
      <c r="AE90" s="1177"/>
      <c r="AF90" s="1177"/>
      <c r="AG90" s="1177"/>
      <c r="AH90" s="1177"/>
    </row>
    <row r="91" spans="1:34" ht="20.25" customHeight="1" thickBot="1" x14ac:dyDescent="0.25">
      <c r="A91" s="234"/>
      <c r="B91" s="509" t="s">
        <v>451</v>
      </c>
      <c r="C91" s="490"/>
      <c r="D91" s="491"/>
      <c r="E91" s="491"/>
      <c r="F91" s="492"/>
      <c r="G91" s="1106">
        <f>G92+G93</f>
        <v>48.5</v>
      </c>
      <c r="H91" s="1107">
        <f>H92+H93</f>
        <v>1425</v>
      </c>
      <c r="I91" s="1108"/>
      <c r="J91" s="1108"/>
      <c r="K91" s="1108"/>
      <c r="L91" s="1108"/>
      <c r="M91" s="1109"/>
      <c r="N91" s="208"/>
      <c r="O91" s="3438" t="s">
        <v>468</v>
      </c>
      <c r="P91" s="3439"/>
      <c r="Q91" s="712" t="s">
        <v>469</v>
      </c>
      <c r="R91" s="3438" t="s">
        <v>470</v>
      </c>
      <c r="S91" s="3439"/>
      <c r="T91" s="208"/>
      <c r="U91" s="845"/>
      <c r="V91" s="1030"/>
      <c r="X91" s="1177"/>
      <c r="Y91" s="1177"/>
      <c r="Z91" s="1177"/>
      <c r="AA91" s="1177"/>
      <c r="AB91" s="1177"/>
      <c r="AC91" s="1177"/>
      <c r="AD91" s="1177"/>
      <c r="AE91" s="1177"/>
      <c r="AF91" s="1177"/>
      <c r="AG91" s="1177"/>
      <c r="AH91" s="1177"/>
    </row>
    <row r="92" spans="1:34" ht="20.25" customHeight="1" thickBot="1" x14ac:dyDescent="0.25">
      <c r="A92" s="234"/>
      <c r="B92" s="510" t="s">
        <v>55</v>
      </c>
      <c r="C92" s="490"/>
      <c r="D92" s="491"/>
      <c r="E92" s="491"/>
      <c r="F92" s="492"/>
      <c r="G92" s="1110">
        <f>SUMIF($B$63:$B$90,"на базі ВНЗ 1 рівня",G$63:G$90)+G$90</f>
        <v>17</v>
      </c>
      <c r="H92" s="1111">
        <f>SUMIF($B$63:$B$90,"на базі ВНЗ 1 рівня",H$63:H$90)+H$90</f>
        <v>480</v>
      </c>
      <c r="I92" s="845"/>
      <c r="J92" s="845"/>
      <c r="K92" s="845"/>
      <c r="L92" s="845"/>
      <c r="M92" s="1030"/>
      <c r="N92" s="855"/>
      <c r="O92" s="4215"/>
      <c r="P92" s="4216"/>
      <c r="Q92" s="208"/>
      <c r="R92" s="4215"/>
      <c r="S92" s="4216"/>
      <c r="T92" s="443"/>
      <c r="U92" s="1108"/>
      <c r="V92" s="1109"/>
      <c r="X92" s="1177"/>
      <c r="Y92" s="1177"/>
      <c r="Z92" s="1177"/>
      <c r="AA92" s="1177"/>
      <c r="AB92" s="1177"/>
      <c r="AC92" s="1177"/>
      <c r="AD92" s="1177"/>
      <c r="AE92" s="1177"/>
      <c r="AF92" s="1177"/>
      <c r="AG92" s="1177"/>
      <c r="AH92" s="1177"/>
    </row>
    <row r="93" spans="1:34" ht="20.25" customHeight="1" thickBot="1" x14ac:dyDescent="0.25">
      <c r="A93" s="234"/>
      <c r="B93" s="511" t="s">
        <v>56</v>
      </c>
      <c r="C93" s="490"/>
      <c r="D93" s="491"/>
      <c r="E93" s="491"/>
      <c r="F93" s="492"/>
      <c r="G93" s="1112">
        <f>G65+G68+G71+G74+G77+G78+G81+G86+G89</f>
        <v>31.5</v>
      </c>
      <c r="H93" s="1112">
        <f>H65+H68+H71+H74+H77+H78+H81+H86+H89</f>
        <v>945</v>
      </c>
      <c r="I93" s="1112">
        <f>I65+I68+I71+I74+I77+I78+I81+I86+I89</f>
        <v>78</v>
      </c>
      <c r="J93" s="1113"/>
      <c r="K93" s="1114"/>
      <c r="L93" s="1113"/>
      <c r="M93" s="1115"/>
      <c r="N93" s="208"/>
      <c r="O93" s="3438" t="s">
        <v>468</v>
      </c>
      <c r="P93" s="3439"/>
      <c r="Q93" s="712" t="s">
        <v>469</v>
      </c>
      <c r="R93" s="3438" t="s">
        <v>470</v>
      </c>
      <c r="S93" s="3439"/>
      <c r="T93" s="1116"/>
      <c r="U93" s="1038"/>
      <c r="V93" s="1030"/>
      <c r="X93" s="1177"/>
      <c r="Y93" s="1177"/>
      <c r="Z93" s="1177"/>
      <c r="AA93" s="1177"/>
      <c r="AB93" s="1177"/>
      <c r="AC93" s="1177"/>
      <c r="AD93" s="1177"/>
      <c r="AE93" s="1177"/>
      <c r="AF93" s="1177"/>
      <c r="AG93" s="1177"/>
      <c r="AH93" s="1177"/>
    </row>
    <row r="94" spans="1:34" ht="20.25" customHeight="1" thickBot="1" x14ac:dyDescent="0.25">
      <c r="A94" s="3568"/>
      <c r="B94" s="3576"/>
      <c r="C94" s="3576"/>
      <c r="D94" s="3576"/>
      <c r="E94" s="3576"/>
      <c r="F94" s="3576"/>
      <c r="G94" s="3576"/>
      <c r="H94" s="4306"/>
      <c r="I94" s="4306"/>
      <c r="J94" s="4306"/>
      <c r="K94" s="4306"/>
      <c r="L94" s="4306"/>
      <c r="M94" s="4306"/>
      <c r="N94" s="3576"/>
      <c r="O94" s="3576"/>
      <c r="P94" s="3576"/>
      <c r="Q94" s="3576"/>
      <c r="R94" s="3576"/>
      <c r="S94" s="3576"/>
      <c r="T94" s="4306"/>
      <c r="U94" s="4306"/>
      <c r="V94" s="4307"/>
      <c r="X94" s="27">
        <f t="shared" ref="X94:AH94" si="7">SUM(X64:X93)</f>
        <v>0</v>
      </c>
      <c r="Y94" s="27">
        <f t="shared" si="7"/>
        <v>0</v>
      </c>
      <c r="Z94" s="27">
        <f t="shared" si="7"/>
        <v>12</v>
      </c>
      <c r="AA94" s="27">
        <f t="shared" si="7"/>
        <v>2</v>
      </c>
      <c r="AB94" s="27">
        <f t="shared" si="7"/>
        <v>28</v>
      </c>
      <c r="AC94" s="27">
        <f t="shared" si="7"/>
        <v>8</v>
      </c>
      <c r="AD94" s="27">
        <f t="shared" si="7"/>
        <v>20</v>
      </c>
      <c r="AE94" s="27">
        <f t="shared" si="7"/>
        <v>8</v>
      </c>
      <c r="AF94" s="27">
        <f t="shared" si="7"/>
        <v>0</v>
      </c>
      <c r="AG94" s="27">
        <f t="shared" si="7"/>
        <v>56</v>
      </c>
      <c r="AH94" s="27">
        <f t="shared" si="7"/>
        <v>22</v>
      </c>
    </row>
    <row r="95" spans="1:34" ht="20.25" customHeight="1" thickBot="1" x14ac:dyDescent="0.25">
      <c r="A95" s="4308" t="s">
        <v>160</v>
      </c>
      <c r="B95" s="4309"/>
      <c r="C95" s="4309"/>
      <c r="D95" s="4309"/>
      <c r="E95" s="4309"/>
      <c r="F95" s="4309"/>
      <c r="G95" s="4309"/>
      <c r="H95" s="4309"/>
      <c r="I95" s="4309"/>
      <c r="J95" s="4309"/>
      <c r="K95" s="4309"/>
      <c r="L95" s="4309"/>
      <c r="M95" s="4309"/>
      <c r="N95" s="4309"/>
      <c r="O95" s="4309"/>
      <c r="P95" s="4309"/>
      <c r="Q95" s="4309"/>
      <c r="R95" s="4309"/>
      <c r="S95" s="4309"/>
      <c r="T95" s="4309"/>
      <c r="U95" s="4309"/>
      <c r="V95" s="4310"/>
    </row>
    <row r="96" spans="1:34" ht="44.25" customHeight="1" x14ac:dyDescent="0.2">
      <c r="A96" s="459" t="s">
        <v>186</v>
      </c>
      <c r="B96" s="460" t="s">
        <v>161</v>
      </c>
      <c r="C96" s="461"/>
      <c r="D96" s="462"/>
      <c r="E96" s="463"/>
      <c r="F96" s="464"/>
      <c r="G96" s="465">
        <f>SUM(G97:G97)</f>
        <v>3.5</v>
      </c>
      <c r="H96" s="466">
        <f>SUM(H97:H97)</f>
        <v>105</v>
      </c>
      <c r="I96" s="236"/>
      <c r="J96" s="236"/>
      <c r="K96" s="236"/>
      <c r="L96" s="236"/>
      <c r="M96" s="467"/>
      <c r="N96" s="468"/>
      <c r="O96" s="4300"/>
      <c r="P96" s="4301"/>
      <c r="Q96" s="468"/>
      <c r="R96" s="4300"/>
      <c r="S96" s="4301"/>
      <c r="T96" s="468"/>
      <c r="U96" s="236"/>
      <c r="V96" s="467"/>
    </row>
    <row r="97" spans="1:22" ht="20.25" customHeight="1" thickBot="1" x14ac:dyDescent="0.25">
      <c r="A97" s="469"/>
      <c r="B97" s="470" t="s">
        <v>55</v>
      </c>
      <c r="C97" s="471"/>
      <c r="D97" s="472"/>
      <c r="E97" s="473"/>
      <c r="F97" s="474"/>
      <c r="G97" s="475">
        <v>3.5</v>
      </c>
      <c r="H97" s="476">
        <f>$G97*30</f>
        <v>105</v>
      </c>
      <c r="I97" s="477"/>
      <c r="J97" s="477"/>
      <c r="K97" s="477"/>
      <c r="L97" s="477"/>
      <c r="M97" s="478"/>
      <c r="N97" s="479"/>
      <c r="O97" s="4302"/>
      <c r="P97" s="4303"/>
      <c r="Q97" s="479"/>
      <c r="R97" s="4302"/>
      <c r="S97" s="4303"/>
      <c r="T97" s="479"/>
      <c r="U97" s="480"/>
      <c r="V97" s="481"/>
    </row>
    <row r="98" spans="1:22" ht="20.25" customHeight="1" thickBot="1" x14ac:dyDescent="0.25">
      <c r="A98" s="4217" t="s">
        <v>187</v>
      </c>
      <c r="B98" s="4218"/>
      <c r="C98" s="482"/>
      <c r="D98" s="483"/>
      <c r="E98" s="484"/>
      <c r="F98" s="485"/>
      <c r="G98" s="486">
        <f>G$96</f>
        <v>3.5</v>
      </c>
      <c r="H98" s="487">
        <f>H$96</f>
        <v>105</v>
      </c>
      <c r="I98" s="488"/>
      <c r="J98" s="488"/>
      <c r="K98" s="488"/>
      <c r="L98" s="488"/>
      <c r="M98" s="489"/>
      <c r="N98" s="490"/>
      <c r="O98" s="4304"/>
      <c r="P98" s="4305"/>
      <c r="Q98" s="490"/>
      <c r="R98" s="4304"/>
      <c r="S98" s="4305"/>
      <c r="T98" s="490"/>
      <c r="U98" s="491"/>
      <c r="V98" s="492"/>
    </row>
    <row r="99" spans="1:22" ht="20.25" customHeight="1" thickBot="1" x14ac:dyDescent="0.25">
      <c r="A99" s="4211" t="s">
        <v>188</v>
      </c>
      <c r="B99" s="4212"/>
      <c r="C99" s="482"/>
      <c r="D99" s="483"/>
      <c r="E99" s="484"/>
      <c r="F99" s="485"/>
      <c r="G99" s="493">
        <f>SUMIF($B$96:$B$97,"на базі ВНЗ 1 рівня",G$96:G$97)</f>
        <v>3.5</v>
      </c>
      <c r="H99" s="494">
        <f>SUMIF($B$96:$B$97,"на базі ВНЗ 1 рівня",H$96:H$97)</f>
        <v>105</v>
      </c>
      <c r="I99" s="495"/>
      <c r="J99" s="496"/>
      <c r="K99" s="496"/>
      <c r="L99" s="495"/>
      <c r="M99" s="497"/>
      <c r="N99" s="498"/>
      <c r="O99" s="4296"/>
      <c r="P99" s="4297"/>
      <c r="Q99" s="499"/>
      <c r="R99" s="4298"/>
      <c r="S99" s="4299"/>
      <c r="T99" s="499"/>
      <c r="U99" s="45"/>
      <c r="V99" s="500"/>
    </row>
    <row r="100" spans="1:22" ht="20.25" customHeight="1" thickBot="1" x14ac:dyDescent="0.25">
      <c r="A100" s="4217" t="s">
        <v>189</v>
      </c>
      <c r="B100" s="4218"/>
      <c r="C100" s="482"/>
      <c r="D100" s="483"/>
      <c r="E100" s="501"/>
      <c r="F100" s="502"/>
      <c r="G100" s="503">
        <v>0</v>
      </c>
      <c r="H100" s="504">
        <v>0</v>
      </c>
      <c r="I100" s="505">
        <v>0</v>
      </c>
      <c r="J100" s="506">
        <v>0</v>
      </c>
      <c r="K100" s="506">
        <v>0</v>
      </c>
      <c r="L100" s="507">
        <v>0</v>
      </c>
      <c r="M100" s="508">
        <v>0</v>
      </c>
      <c r="N100" s="498"/>
      <c r="O100" s="4296"/>
      <c r="P100" s="4297"/>
      <c r="Q100" s="499"/>
      <c r="R100" s="4298"/>
      <c r="S100" s="4299"/>
      <c r="T100" s="499"/>
      <c r="U100" s="45"/>
      <c r="V100" s="500"/>
    </row>
    <row r="101" spans="1:22" ht="20.25" customHeight="1" thickBot="1" x14ac:dyDescent="0.25">
      <c r="A101" s="1046"/>
      <c r="B101" s="1047"/>
      <c r="C101" s="1048"/>
      <c r="D101" s="1048"/>
      <c r="E101" s="1049"/>
      <c r="F101" s="1049"/>
      <c r="G101" s="1050"/>
      <c r="H101" s="1051"/>
      <c r="I101" s="1052"/>
      <c r="J101" s="1053"/>
      <c r="K101" s="1054"/>
      <c r="L101" s="1055"/>
      <c r="M101" s="1055"/>
      <c r="N101" s="1056"/>
      <c r="O101" s="1056"/>
      <c r="P101" s="1057"/>
      <c r="Q101" s="1057"/>
      <c r="R101" s="1057"/>
      <c r="S101" s="1057"/>
      <c r="T101" s="1058"/>
      <c r="U101" s="1059"/>
      <c r="V101" s="1060"/>
    </row>
    <row r="102" spans="1:22" ht="20.25" customHeight="1" thickBot="1" x14ac:dyDescent="0.25">
      <c r="A102" s="4205" t="s">
        <v>328</v>
      </c>
      <c r="B102" s="4295"/>
      <c r="C102" s="4295"/>
      <c r="D102" s="4295"/>
      <c r="E102" s="4295"/>
      <c r="F102" s="4295"/>
      <c r="G102" s="4295"/>
      <c r="H102" s="4295"/>
      <c r="I102" s="4295"/>
      <c r="J102" s="4295"/>
      <c r="K102" s="4295"/>
      <c r="L102" s="4295"/>
      <c r="M102" s="4295"/>
      <c r="N102" s="4295"/>
      <c r="O102" s="4295"/>
      <c r="P102" s="4295"/>
      <c r="Q102" s="4295"/>
      <c r="R102" s="4295"/>
      <c r="S102" s="4295"/>
      <c r="T102" s="4201"/>
      <c r="U102" s="4201"/>
      <c r="V102" s="4202"/>
    </row>
    <row r="103" spans="1:22" ht="31.5" customHeight="1" x14ac:dyDescent="0.2">
      <c r="A103" s="1061" t="s">
        <v>329</v>
      </c>
      <c r="B103" s="1062" t="s">
        <v>318</v>
      </c>
      <c r="C103" s="801"/>
      <c r="D103" s="800"/>
      <c r="E103" s="801"/>
      <c r="F103" s="802"/>
      <c r="G103" s="841">
        <v>8.5</v>
      </c>
      <c r="H103" s="1063">
        <f t="shared" ref="H103:H120" si="8">G103*30</f>
        <v>255</v>
      </c>
      <c r="I103" s="1064"/>
      <c r="J103" s="1065"/>
      <c r="K103" s="183"/>
      <c r="L103" s="1065"/>
      <c r="M103" s="1066"/>
      <c r="N103" s="792"/>
      <c r="O103" s="4197"/>
      <c r="P103" s="4198"/>
      <c r="Q103" s="818"/>
      <c r="R103" s="4199"/>
      <c r="S103" s="4200"/>
      <c r="T103" s="818"/>
      <c r="U103" s="820"/>
      <c r="V103" s="224"/>
    </row>
    <row r="104" spans="1:22" ht="20.25" customHeight="1" x14ac:dyDescent="0.2">
      <c r="A104" s="1067"/>
      <c r="B104" s="729" t="s">
        <v>55</v>
      </c>
      <c r="C104" s="95"/>
      <c r="D104" s="90"/>
      <c r="E104" s="95"/>
      <c r="F104" s="760"/>
      <c r="G104" s="296">
        <v>3</v>
      </c>
      <c r="H104" s="1068">
        <f t="shared" si="8"/>
        <v>90</v>
      </c>
      <c r="I104" s="110"/>
      <c r="J104" s="109"/>
      <c r="K104" s="92"/>
      <c r="L104" s="109"/>
      <c r="M104" s="765"/>
      <c r="N104" s="737"/>
      <c r="O104" s="3449"/>
      <c r="P104" s="3567"/>
      <c r="Q104" s="691"/>
      <c r="R104" s="3447"/>
      <c r="S104" s="4189"/>
      <c r="T104" s="691"/>
      <c r="U104" s="93"/>
      <c r="V104" s="199"/>
    </row>
    <row r="105" spans="1:22" ht="20.25" customHeight="1" x14ac:dyDescent="0.2">
      <c r="A105" s="1067" t="s">
        <v>330</v>
      </c>
      <c r="B105" s="738" t="s">
        <v>56</v>
      </c>
      <c r="C105" s="90">
        <v>7</v>
      </c>
      <c r="D105" s="90"/>
      <c r="E105" s="95"/>
      <c r="F105" s="760"/>
      <c r="G105" s="297">
        <v>4</v>
      </c>
      <c r="H105" s="291">
        <f t="shared" si="8"/>
        <v>120</v>
      </c>
      <c r="I105" s="116">
        <v>10</v>
      </c>
      <c r="J105" s="114" t="s">
        <v>125</v>
      </c>
      <c r="K105" s="117"/>
      <c r="L105" s="98" t="s">
        <v>126</v>
      </c>
      <c r="M105" s="211">
        <f>H105-I105</f>
        <v>110</v>
      </c>
      <c r="N105" s="737"/>
      <c r="O105" s="3449"/>
      <c r="P105" s="3567"/>
      <c r="Q105" s="690" t="s">
        <v>260</v>
      </c>
      <c r="R105" s="3447"/>
      <c r="S105" s="4189"/>
      <c r="T105" s="691"/>
      <c r="U105" s="93"/>
      <c r="V105" s="199"/>
    </row>
    <row r="106" spans="1:22" ht="32.25" customHeight="1" x14ac:dyDescent="0.2">
      <c r="A106" s="1067" t="s">
        <v>331</v>
      </c>
      <c r="B106" s="751" t="s">
        <v>319</v>
      </c>
      <c r="C106" s="95"/>
      <c r="D106" s="90"/>
      <c r="E106" s="90"/>
      <c r="F106" s="206">
        <v>8</v>
      </c>
      <c r="G106" s="297">
        <v>1.5</v>
      </c>
      <c r="H106" s="291">
        <f t="shared" si="8"/>
        <v>45</v>
      </c>
      <c r="I106" s="97">
        <v>8</v>
      </c>
      <c r="J106" s="114"/>
      <c r="K106" s="96"/>
      <c r="L106" s="96" t="s">
        <v>113</v>
      </c>
      <c r="M106" s="211">
        <f>H106-I106</f>
        <v>37</v>
      </c>
      <c r="N106" s="737"/>
      <c r="O106" s="3449"/>
      <c r="P106" s="3567"/>
      <c r="Q106" s="690"/>
      <c r="R106" s="3448" t="s">
        <v>113</v>
      </c>
      <c r="S106" s="3490"/>
      <c r="T106" s="691"/>
      <c r="U106" s="93"/>
      <c r="V106" s="199"/>
    </row>
    <row r="107" spans="1:22" ht="31.5" customHeight="1" x14ac:dyDescent="0.2">
      <c r="A107" s="728" t="s">
        <v>332</v>
      </c>
      <c r="B107" s="741" t="s">
        <v>320</v>
      </c>
      <c r="C107" s="95"/>
      <c r="D107" s="90"/>
      <c r="E107" s="95"/>
      <c r="F107" s="760"/>
      <c r="G107" s="297">
        <v>9</v>
      </c>
      <c r="H107" s="291">
        <f t="shared" si="8"/>
        <v>270</v>
      </c>
      <c r="I107" s="110"/>
      <c r="J107" s="109"/>
      <c r="K107" s="92"/>
      <c r="L107" s="109"/>
      <c r="M107" s="765"/>
      <c r="N107" s="737"/>
      <c r="O107" s="3449"/>
      <c r="P107" s="3567"/>
      <c r="Q107" s="690"/>
      <c r="R107" s="3448"/>
      <c r="S107" s="3490"/>
      <c r="T107" s="691"/>
      <c r="U107" s="93"/>
      <c r="V107" s="199"/>
    </row>
    <row r="108" spans="1:22" ht="20.25" customHeight="1" x14ac:dyDescent="0.2">
      <c r="A108" s="728"/>
      <c r="B108" s="741" t="s">
        <v>55</v>
      </c>
      <c r="C108" s="95"/>
      <c r="D108" s="90"/>
      <c r="E108" s="95"/>
      <c r="F108" s="760"/>
      <c r="G108" s="296">
        <v>2</v>
      </c>
      <c r="H108" s="1068">
        <f t="shared" si="8"/>
        <v>60</v>
      </c>
      <c r="I108" s="110"/>
      <c r="J108" s="109"/>
      <c r="K108" s="92"/>
      <c r="L108" s="109"/>
      <c r="M108" s="765"/>
      <c r="N108" s="737"/>
      <c r="O108" s="3449"/>
      <c r="P108" s="3567"/>
      <c r="Q108" s="691"/>
      <c r="R108" s="3448"/>
      <c r="S108" s="3490"/>
      <c r="T108" s="691"/>
      <c r="U108" s="93"/>
      <c r="V108" s="199"/>
    </row>
    <row r="109" spans="1:22" ht="20.25" customHeight="1" x14ac:dyDescent="0.2">
      <c r="A109" s="728"/>
      <c r="B109" s="751" t="s">
        <v>56</v>
      </c>
      <c r="C109" s="95"/>
      <c r="D109" s="90"/>
      <c r="E109" s="95"/>
      <c r="F109" s="760"/>
      <c r="G109" s="297">
        <v>7</v>
      </c>
      <c r="H109" s="291">
        <f t="shared" si="8"/>
        <v>210</v>
      </c>
      <c r="I109" s="114">
        <f>SUM(I110:I112)</f>
        <v>18</v>
      </c>
      <c r="J109" s="117">
        <v>22</v>
      </c>
      <c r="K109" s="117">
        <v>4</v>
      </c>
      <c r="L109" s="97">
        <v>4</v>
      </c>
      <c r="M109" s="211">
        <f>H109-I109</f>
        <v>192</v>
      </c>
      <c r="N109" s="737"/>
      <c r="O109" s="3449"/>
      <c r="P109" s="3567"/>
      <c r="Q109" s="691"/>
      <c r="R109" s="3448"/>
      <c r="S109" s="3490"/>
      <c r="T109" s="691"/>
      <c r="U109" s="93"/>
      <c r="V109" s="199"/>
    </row>
    <row r="110" spans="1:22" ht="20.25" customHeight="1" x14ac:dyDescent="0.2">
      <c r="A110" s="728" t="s">
        <v>333</v>
      </c>
      <c r="B110" s="751" t="s">
        <v>321</v>
      </c>
      <c r="C110" s="95"/>
      <c r="D110" s="90">
        <v>6</v>
      </c>
      <c r="E110" s="95"/>
      <c r="F110" s="760"/>
      <c r="G110" s="297">
        <v>2.5</v>
      </c>
      <c r="H110" s="291">
        <f t="shared" si="8"/>
        <v>75</v>
      </c>
      <c r="I110" s="97">
        <v>6</v>
      </c>
      <c r="J110" s="114" t="s">
        <v>114</v>
      </c>
      <c r="K110" s="114"/>
      <c r="L110" s="96" t="s">
        <v>126</v>
      </c>
      <c r="M110" s="211">
        <f>H110-I110</f>
        <v>69</v>
      </c>
      <c r="N110" s="737"/>
      <c r="O110" s="3448" t="s">
        <v>122</v>
      </c>
      <c r="P110" s="3490"/>
      <c r="Q110" s="691"/>
      <c r="R110" s="3448"/>
      <c r="S110" s="3490"/>
      <c r="T110" s="691"/>
      <c r="U110" s="93"/>
      <c r="V110" s="199"/>
    </row>
    <row r="111" spans="1:22" ht="20.25" customHeight="1" x14ac:dyDescent="0.2">
      <c r="A111" s="728" t="s">
        <v>334</v>
      </c>
      <c r="B111" s="751" t="s">
        <v>322</v>
      </c>
      <c r="C111" s="95"/>
      <c r="D111" s="90">
        <v>7</v>
      </c>
      <c r="E111" s="95"/>
      <c r="F111" s="760"/>
      <c r="G111" s="297">
        <v>2</v>
      </c>
      <c r="H111" s="291">
        <f t="shared" si="8"/>
        <v>60</v>
      </c>
      <c r="I111" s="97">
        <v>4</v>
      </c>
      <c r="J111" s="114" t="s">
        <v>114</v>
      </c>
      <c r="K111" s="114"/>
      <c r="L111" s="96"/>
      <c r="M111" s="211">
        <f>H111-I111</f>
        <v>56</v>
      </c>
      <c r="N111" s="737"/>
      <c r="O111" s="3449"/>
      <c r="P111" s="3567"/>
      <c r="Q111" s="690" t="s">
        <v>114</v>
      </c>
      <c r="R111" s="3448"/>
      <c r="S111" s="3490"/>
      <c r="T111" s="691"/>
      <c r="U111" s="93"/>
      <c r="V111" s="199"/>
    </row>
    <row r="112" spans="1:22" ht="20.25" customHeight="1" x14ac:dyDescent="0.2">
      <c r="A112" s="728" t="s">
        <v>335</v>
      </c>
      <c r="B112" s="751" t="s">
        <v>323</v>
      </c>
      <c r="C112" s="90"/>
      <c r="D112" s="90">
        <v>8</v>
      </c>
      <c r="E112" s="95"/>
      <c r="F112" s="760"/>
      <c r="G112" s="297">
        <v>2.5</v>
      </c>
      <c r="H112" s="291">
        <f t="shared" si="8"/>
        <v>75</v>
      </c>
      <c r="I112" s="97">
        <v>8</v>
      </c>
      <c r="J112" s="114" t="s">
        <v>114</v>
      </c>
      <c r="K112" s="114" t="s">
        <v>324</v>
      </c>
      <c r="L112" s="96"/>
      <c r="M112" s="211">
        <f>H112-I112</f>
        <v>67</v>
      </c>
      <c r="N112" s="737"/>
      <c r="O112" s="3449"/>
      <c r="P112" s="3567"/>
      <c r="Q112" s="691"/>
      <c r="R112" s="3448" t="s">
        <v>113</v>
      </c>
      <c r="S112" s="3490"/>
      <c r="T112" s="691"/>
      <c r="U112" s="93"/>
      <c r="V112" s="199"/>
    </row>
    <row r="113" spans="1:22" ht="30" customHeight="1" x14ac:dyDescent="0.2">
      <c r="A113" s="1067" t="s">
        <v>336</v>
      </c>
      <c r="B113" s="1069" t="s">
        <v>325</v>
      </c>
      <c r="C113" s="730"/>
      <c r="D113" s="731"/>
      <c r="E113" s="732"/>
      <c r="F113" s="733"/>
      <c r="G113" s="770">
        <v>3</v>
      </c>
      <c r="H113" s="1068">
        <f t="shared" si="8"/>
        <v>90</v>
      </c>
      <c r="I113" s="116"/>
      <c r="J113" s="114"/>
      <c r="K113" s="117"/>
      <c r="L113" s="96"/>
      <c r="M113" s="736"/>
      <c r="N113" s="737"/>
      <c r="O113" s="3449"/>
      <c r="P113" s="3567"/>
      <c r="Q113" s="691"/>
      <c r="R113" s="3447"/>
      <c r="S113" s="4189"/>
      <c r="T113" s="691"/>
      <c r="U113" s="93"/>
      <c r="V113" s="199"/>
    </row>
    <row r="114" spans="1:22" ht="20.25" customHeight="1" x14ac:dyDescent="0.2">
      <c r="A114" s="1070" t="s">
        <v>337</v>
      </c>
      <c r="B114" s="215" t="s">
        <v>61</v>
      </c>
      <c r="C114" s="776"/>
      <c r="D114" s="109"/>
      <c r="E114" s="112"/>
      <c r="F114" s="1071"/>
      <c r="G114" s="297">
        <f>G115+G116</f>
        <v>6</v>
      </c>
      <c r="H114" s="291">
        <f t="shared" si="8"/>
        <v>180</v>
      </c>
      <c r="I114" s="112"/>
      <c r="J114" s="112"/>
      <c r="K114" s="112"/>
      <c r="L114" s="777"/>
      <c r="M114" s="1072"/>
      <c r="N114" s="737"/>
      <c r="O114" s="3449"/>
      <c r="P114" s="3567"/>
      <c r="Q114" s="691"/>
      <c r="R114" s="3447"/>
      <c r="S114" s="4189"/>
      <c r="T114" s="691"/>
      <c r="U114" s="93"/>
      <c r="V114" s="199"/>
    </row>
    <row r="115" spans="1:22" ht="18" customHeight="1" x14ac:dyDescent="0.2">
      <c r="A115" s="1070"/>
      <c r="B115" s="213" t="s">
        <v>55</v>
      </c>
      <c r="C115" s="776"/>
      <c r="D115" s="109"/>
      <c r="E115" s="112"/>
      <c r="F115" s="1071"/>
      <c r="G115" s="296">
        <v>1.5</v>
      </c>
      <c r="H115" s="1068">
        <f t="shared" si="8"/>
        <v>45</v>
      </c>
      <c r="I115" s="112"/>
      <c r="J115" s="112"/>
      <c r="K115" s="112"/>
      <c r="L115" s="777"/>
      <c r="M115" s="1072"/>
      <c r="N115" s="737"/>
      <c r="O115" s="3449"/>
      <c r="P115" s="3567"/>
      <c r="Q115" s="691"/>
      <c r="R115" s="3447"/>
      <c r="S115" s="4189"/>
      <c r="T115" s="691"/>
      <c r="U115" s="93"/>
      <c r="V115" s="199"/>
    </row>
    <row r="116" spans="1:22" ht="20.25" customHeight="1" x14ac:dyDescent="0.2">
      <c r="A116" s="1073" t="s">
        <v>338</v>
      </c>
      <c r="B116" s="1074" t="s">
        <v>56</v>
      </c>
      <c r="C116" s="1075">
        <v>6</v>
      </c>
      <c r="D116" s="109"/>
      <c r="E116" s="112"/>
      <c r="F116" s="1071"/>
      <c r="G116" s="297">
        <v>4.5</v>
      </c>
      <c r="H116" s="291">
        <f t="shared" si="8"/>
        <v>135</v>
      </c>
      <c r="I116" s="116">
        <v>10</v>
      </c>
      <c r="J116" s="114" t="s">
        <v>125</v>
      </c>
      <c r="K116" s="117"/>
      <c r="L116" s="98" t="s">
        <v>126</v>
      </c>
      <c r="M116" s="257">
        <f>H116-I116</f>
        <v>125</v>
      </c>
      <c r="N116" s="737"/>
      <c r="O116" s="3448" t="s">
        <v>260</v>
      </c>
      <c r="P116" s="3863"/>
      <c r="Q116" s="691"/>
      <c r="R116" s="3447"/>
      <c r="S116" s="4189"/>
      <c r="T116" s="691"/>
      <c r="U116" s="93"/>
      <c r="V116" s="199"/>
    </row>
    <row r="117" spans="1:22" ht="30.75" customHeight="1" thickBot="1" x14ac:dyDescent="0.25">
      <c r="A117" s="728" t="s">
        <v>339</v>
      </c>
      <c r="B117" s="741" t="s">
        <v>326</v>
      </c>
      <c r="C117" s="95"/>
      <c r="D117" s="90">
        <v>7</v>
      </c>
      <c r="E117" s="95"/>
      <c r="F117" s="760"/>
      <c r="G117" s="297">
        <v>3</v>
      </c>
      <c r="H117" s="291">
        <f>G117*30</f>
        <v>90</v>
      </c>
      <c r="I117" s="97">
        <v>6</v>
      </c>
      <c r="J117" s="114" t="s">
        <v>114</v>
      </c>
      <c r="K117" s="114"/>
      <c r="L117" s="96" t="s">
        <v>126</v>
      </c>
      <c r="M117" s="257">
        <f>H117-I117</f>
        <v>84</v>
      </c>
      <c r="N117" s="737"/>
      <c r="O117" s="4190"/>
      <c r="P117" s="4191"/>
      <c r="Q117" s="690" t="s">
        <v>122</v>
      </c>
      <c r="R117" s="3447"/>
      <c r="S117" s="4189"/>
      <c r="T117" s="691"/>
      <c r="U117" s="93"/>
      <c r="V117" s="199"/>
    </row>
    <row r="118" spans="1:22" ht="20.25" customHeight="1" thickBot="1" x14ac:dyDescent="0.25">
      <c r="A118" s="4185" t="s">
        <v>36</v>
      </c>
      <c r="B118" s="3430"/>
      <c r="C118" s="1076"/>
      <c r="D118" s="1077"/>
      <c r="E118" s="1077"/>
      <c r="F118" s="1078"/>
      <c r="G118" s="952">
        <f>G103+G107+G113+G114+G117</f>
        <v>29.5</v>
      </c>
      <c r="H118" s="861">
        <f t="shared" si="8"/>
        <v>885</v>
      </c>
      <c r="I118" s="952"/>
      <c r="J118" s="952"/>
      <c r="K118" s="952"/>
      <c r="L118" s="952"/>
      <c r="M118" s="1079"/>
      <c r="N118" s="952"/>
      <c r="O118" s="4291"/>
      <c r="P118" s="4292"/>
      <c r="Q118" s="1080"/>
      <c r="R118" s="4291"/>
      <c r="S118" s="4292"/>
      <c r="T118" s="1138"/>
      <c r="U118" s="1081"/>
      <c r="V118" s="1141"/>
    </row>
    <row r="119" spans="1:22" ht="20.25" customHeight="1" thickBot="1" x14ac:dyDescent="0.25">
      <c r="A119" s="4188" t="s">
        <v>327</v>
      </c>
      <c r="B119" s="4293"/>
      <c r="C119" s="1076"/>
      <c r="D119" s="1077"/>
      <c r="E119" s="1077"/>
      <c r="F119" s="1078"/>
      <c r="G119" s="1082">
        <f>G104+G108+G113+G115</f>
        <v>9.5</v>
      </c>
      <c r="H119" s="1083">
        <f t="shared" si="8"/>
        <v>285</v>
      </c>
      <c r="I119" s="1084"/>
      <c r="J119" s="1085"/>
      <c r="K119" s="1085"/>
      <c r="L119" s="1085"/>
      <c r="M119" s="1086"/>
      <c r="N119" s="1087"/>
      <c r="O119" s="4294"/>
      <c r="P119" s="4292"/>
      <c r="Q119" s="1088"/>
      <c r="R119" s="4294"/>
      <c r="S119" s="4292"/>
      <c r="T119" s="1089"/>
      <c r="U119" s="100"/>
      <c r="V119" s="433"/>
    </row>
    <row r="120" spans="1:22" ht="20.25" customHeight="1" thickBot="1" x14ac:dyDescent="0.25">
      <c r="A120" s="4180" t="s">
        <v>403</v>
      </c>
      <c r="B120" s="4181"/>
      <c r="C120" s="1076"/>
      <c r="D120" s="1077"/>
      <c r="E120" s="1077"/>
      <c r="F120" s="1078"/>
      <c r="G120" s="1090">
        <f>G105+G109+G116+G106+G117</f>
        <v>20</v>
      </c>
      <c r="H120" s="861">
        <f t="shared" si="8"/>
        <v>600</v>
      </c>
      <c r="I120" s="861">
        <f>I105+I106+I109+I116+I117</f>
        <v>52</v>
      </c>
      <c r="J120" s="861">
        <v>32</v>
      </c>
      <c r="K120" s="861">
        <v>4</v>
      </c>
      <c r="L120" s="861">
        <v>16</v>
      </c>
      <c r="M120" s="861">
        <f>H120-I120</f>
        <v>548</v>
      </c>
      <c r="N120" s="1091"/>
      <c r="O120" s="4159" t="s">
        <v>456</v>
      </c>
      <c r="P120" s="3439"/>
      <c r="Q120" s="1091" t="s">
        <v>477</v>
      </c>
      <c r="R120" s="4159" t="s">
        <v>478</v>
      </c>
      <c r="S120" s="3439"/>
      <c r="T120" s="1138"/>
      <c r="U120" s="1092"/>
      <c r="V120" s="1081"/>
    </row>
    <row r="121" spans="1:22" ht="20.25" customHeight="1" thickBot="1" x14ac:dyDescent="0.25">
      <c r="A121" s="1093"/>
      <c r="B121" s="1094"/>
      <c r="C121" s="716"/>
      <c r="D121" s="731"/>
      <c r="E121" s="732"/>
      <c r="F121" s="717"/>
      <c r="G121" s="1095"/>
      <c r="H121" s="1096"/>
      <c r="I121" s="116"/>
      <c r="J121" s="114"/>
      <c r="K121" s="117"/>
      <c r="L121" s="96"/>
      <c r="M121" s="1097"/>
      <c r="N121" s="722"/>
      <c r="O121" s="3413"/>
      <c r="P121" s="4287"/>
      <c r="Q121" s="691"/>
      <c r="R121" s="3438"/>
      <c r="S121" s="4122"/>
      <c r="T121" s="174"/>
      <c r="U121" s="820"/>
      <c r="V121" s="1098"/>
    </row>
    <row r="122" spans="1:22" ht="19.5" customHeight="1" thickBot="1" x14ac:dyDescent="0.25">
      <c r="A122" s="4288" t="s">
        <v>166</v>
      </c>
      <c r="B122" s="4289"/>
      <c r="C122" s="4289"/>
      <c r="D122" s="4289"/>
      <c r="E122" s="4289"/>
      <c r="F122" s="4289"/>
      <c r="G122" s="4289"/>
      <c r="H122" s="4289"/>
      <c r="I122" s="4289"/>
      <c r="J122" s="4289"/>
      <c r="K122" s="4289"/>
      <c r="L122" s="4289"/>
      <c r="M122" s="4289"/>
      <c r="N122" s="4289"/>
      <c r="O122" s="4289"/>
      <c r="P122" s="4289"/>
      <c r="Q122" s="4289"/>
      <c r="R122" s="4289"/>
      <c r="S122" s="4289"/>
      <c r="T122" s="4289"/>
      <c r="U122" s="4289"/>
      <c r="V122" s="4290"/>
    </row>
    <row r="123" spans="1:22" ht="19.5" customHeight="1" thickBot="1" x14ac:dyDescent="0.25">
      <c r="A123" s="4282" t="s">
        <v>287</v>
      </c>
      <c r="B123" s="4283"/>
      <c r="C123" s="4283"/>
      <c r="D123" s="4283"/>
      <c r="E123" s="4283"/>
      <c r="F123" s="4283"/>
      <c r="G123" s="4283"/>
      <c r="H123" s="4283"/>
      <c r="I123" s="4283"/>
      <c r="J123" s="4283"/>
      <c r="K123" s="4283"/>
      <c r="L123" s="4283"/>
      <c r="M123" s="4283"/>
      <c r="N123" s="4283"/>
      <c r="O123" s="4283"/>
      <c r="P123" s="4283"/>
      <c r="Q123" s="4283"/>
      <c r="R123" s="4283"/>
      <c r="S123" s="4283"/>
      <c r="T123" s="4283"/>
      <c r="U123" s="4283"/>
      <c r="V123" s="4284"/>
    </row>
    <row r="124" spans="1:22" ht="19.5" customHeight="1" thickBot="1" x14ac:dyDescent="0.25">
      <c r="A124" s="4275" t="s">
        <v>288</v>
      </c>
      <c r="B124" s="4276"/>
      <c r="C124" s="4276"/>
      <c r="D124" s="4276"/>
      <c r="E124" s="4276"/>
      <c r="F124" s="4276"/>
      <c r="G124" s="4276"/>
      <c r="H124" s="4276"/>
      <c r="I124" s="4276"/>
      <c r="J124" s="4276"/>
      <c r="K124" s="4276"/>
      <c r="L124" s="4276"/>
      <c r="M124" s="4276"/>
      <c r="N124" s="4276"/>
      <c r="O124" s="4276"/>
      <c r="P124" s="4276"/>
      <c r="Q124" s="4276"/>
      <c r="R124" s="4276"/>
      <c r="S124" s="4276"/>
      <c r="T124" s="4276"/>
      <c r="U124" s="4276"/>
      <c r="V124" s="4276"/>
    </row>
    <row r="125" spans="1:22" ht="31.5" x14ac:dyDescent="0.2">
      <c r="A125" s="186" t="s">
        <v>170</v>
      </c>
      <c r="B125" s="413" t="s">
        <v>44</v>
      </c>
      <c r="C125" s="99"/>
      <c r="D125" s="99"/>
      <c r="E125" s="99"/>
      <c r="F125" s="235"/>
      <c r="G125" s="512">
        <f>G126+G127</f>
        <v>3</v>
      </c>
      <c r="H125" s="237">
        <f>H126+H127</f>
        <v>90</v>
      </c>
      <c r="I125" s="238"/>
      <c r="J125" s="183"/>
      <c r="K125" s="99"/>
      <c r="L125" s="183"/>
      <c r="M125" s="685"/>
      <c r="N125" s="692"/>
      <c r="O125" s="4285"/>
      <c r="P125" s="4286"/>
      <c r="Q125" s="699"/>
      <c r="R125" s="3598"/>
      <c r="S125" s="4277"/>
      <c r="T125" s="688"/>
      <c r="U125" s="100"/>
      <c r="V125" s="239"/>
    </row>
    <row r="126" spans="1:22" x14ac:dyDescent="0.2">
      <c r="A126" s="157"/>
      <c r="B126" s="122" t="s">
        <v>55</v>
      </c>
      <c r="C126" s="89"/>
      <c r="D126" s="89"/>
      <c r="E126" s="89"/>
      <c r="F126" s="155"/>
      <c r="G126" s="102">
        <v>1</v>
      </c>
      <c r="H126" s="89">
        <f t="shared" ref="H126:H132" si="9">G126*30</f>
        <v>30</v>
      </c>
      <c r="I126" s="156"/>
      <c r="J126" s="92"/>
      <c r="K126" s="89"/>
      <c r="L126" s="92"/>
      <c r="M126" s="686"/>
      <c r="N126" s="693"/>
      <c r="O126" s="3491"/>
      <c r="P126" s="3492"/>
      <c r="Q126" s="198"/>
      <c r="R126" s="3448"/>
      <c r="S126" s="3490"/>
      <c r="T126" s="689"/>
      <c r="U126" s="91"/>
      <c r="V126" s="148"/>
    </row>
    <row r="127" spans="1:22" x14ac:dyDescent="0.2">
      <c r="A127" s="145" t="s">
        <v>171</v>
      </c>
      <c r="B127" s="94" t="s">
        <v>56</v>
      </c>
      <c r="C127" s="89"/>
      <c r="D127" s="103">
        <v>10</v>
      </c>
      <c r="E127" s="103"/>
      <c r="F127" s="155"/>
      <c r="G127" s="115">
        <v>2</v>
      </c>
      <c r="H127" s="89">
        <f t="shared" si="9"/>
        <v>60</v>
      </c>
      <c r="I127" s="158">
        <v>8</v>
      </c>
      <c r="J127" s="97" t="s">
        <v>125</v>
      </c>
      <c r="K127" s="103"/>
      <c r="L127" s="97"/>
      <c r="M127" s="687">
        <f>H127-I127</f>
        <v>52</v>
      </c>
      <c r="N127" s="693"/>
      <c r="O127" s="3491"/>
      <c r="P127" s="3492"/>
      <c r="Q127" s="198"/>
      <c r="R127" s="3448"/>
      <c r="S127" s="3490"/>
      <c r="T127" s="689"/>
      <c r="U127" s="159" t="s">
        <v>125</v>
      </c>
      <c r="V127" s="148"/>
    </row>
    <row r="128" spans="1:22" ht="31.5" x14ac:dyDescent="0.2">
      <c r="A128" s="145" t="s">
        <v>172</v>
      </c>
      <c r="B128" s="400" t="s">
        <v>407</v>
      </c>
      <c r="C128" s="90"/>
      <c r="D128" s="90"/>
      <c r="E128" s="90"/>
      <c r="F128" s="88"/>
      <c r="G128" s="513">
        <f>G129+G130</f>
        <v>7</v>
      </c>
      <c r="H128" s="90">
        <f t="shared" si="9"/>
        <v>210</v>
      </c>
      <c r="I128" s="160"/>
      <c r="J128" s="92"/>
      <c r="K128" s="92"/>
      <c r="L128" s="92"/>
      <c r="M128" s="686"/>
      <c r="N128" s="225"/>
      <c r="O128" s="3491"/>
      <c r="P128" s="3492"/>
      <c r="Q128" s="197"/>
      <c r="R128" s="3448"/>
      <c r="S128" s="3490"/>
      <c r="T128" s="690"/>
      <c r="U128" s="93"/>
      <c r="V128" s="149"/>
    </row>
    <row r="129" spans="1:22" x14ac:dyDescent="0.2">
      <c r="A129" s="161"/>
      <c r="B129" s="122" t="s">
        <v>55</v>
      </c>
      <c r="C129" s="90"/>
      <c r="D129" s="90"/>
      <c r="E129" s="90"/>
      <c r="F129" s="88"/>
      <c r="G129" s="102">
        <v>3</v>
      </c>
      <c r="H129" s="89">
        <f t="shared" si="9"/>
        <v>90</v>
      </c>
      <c r="I129" s="160"/>
      <c r="J129" s="92"/>
      <c r="K129" s="92"/>
      <c r="L129" s="92"/>
      <c r="M129" s="686"/>
      <c r="N129" s="225"/>
      <c r="O129" s="3491"/>
      <c r="P129" s="3492"/>
      <c r="Q129" s="197"/>
      <c r="R129" s="3448"/>
      <c r="S129" s="3490"/>
      <c r="T129" s="690"/>
      <c r="U129" s="93"/>
      <c r="V129" s="149"/>
    </row>
    <row r="130" spans="1:22" x14ac:dyDescent="0.2">
      <c r="A130" s="145" t="s">
        <v>173</v>
      </c>
      <c r="B130" s="94" t="s">
        <v>56</v>
      </c>
      <c r="C130" s="95">
        <v>8</v>
      </c>
      <c r="D130" s="95"/>
      <c r="E130" s="95"/>
      <c r="F130" s="162"/>
      <c r="G130" s="115">
        <v>4</v>
      </c>
      <c r="H130" s="95">
        <f t="shared" si="9"/>
        <v>120</v>
      </c>
      <c r="I130" s="158">
        <v>8</v>
      </c>
      <c r="J130" s="97" t="s">
        <v>125</v>
      </c>
      <c r="K130" s="103"/>
      <c r="L130" s="97"/>
      <c r="M130" s="687">
        <f>H130-I130</f>
        <v>112</v>
      </c>
      <c r="N130" s="694"/>
      <c r="O130" s="3491"/>
      <c r="P130" s="3492"/>
      <c r="Q130" s="229"/>
      <c r="R130" s="3447" t="s">
        <v>125</v>
      </c>
      <c r="S130" s="4189"/>
      <c r="T130" s="691"/>
      <c r="U130" s="98"/>
      <c r="V130" s="150"/>
    </row>
    <row r="131" spans="1:22" ht="20.25" customHeight="1" x14ac:dyDescent="0.2">
      <c r="A131" s="145" t="s">
        <v>174</v>
      </c>
      <c r="B131" s="401" t="s">
        <v>289</v>
      </c>
      <c r="C131" s="95"/>
      <c r="D131" s="95"/>
      <c r="E131" s="95"/>
      <c r="F131" s="162"/>
      <c r="G131" s="115">
        <f>G132+G133+G136+G139</f>
        <v>14.5</v>
      </c>
      <c r="H131" s="95">
        <f t="shared" si="9"/>
        <v>435</v>
      </c>
      <c r="I131" s="163"/>
      <c r="J131" s="96"/>
      <c r="K131" s="96"/>
      <c r="L131" s="396"/>
      <c r="M131" s="687"/>
      <c r="N131" s="694"/>
      <c r="O131" s="3491"/>
      <c r="P131" s="3492"/>
      <c r="Q131" s="229"/>
      <c r="R131" s="3447"/>
      <c r="S131" s="4189"/>
      <c r="T131" s="691"/>
      <c r="U131" s="98"/>
      <c r="V131" s="150"/>
    </row>
    <row r="132" spans="1:22" ht="31.5" x14ac:dyDescent="0.2">
      <c r="A132" s="145" t="s">
        <v>175</v>
      </c>
      <c r="B132" s="414" t="s">
        <v>290</v>
      </c>
      <c r="C132" s="95"/>
      <c r="D132" s="95"/>
      <c r="E132" s="95"/>
      <c r="F132" s="162"/>
      <c r="G132" s="402">
        <v>3.5</v>
      </c>
      <c r="H132" s="403">
        <f t="shared" si="9"/>
        <v>105</v>
      </c>
      <c r="I132" s="163"/>
      <c r="J132" s="96"/>
      <c r="K132" s="96"/>
      <c r="L132" s="396"/>
      <c r="M132" s="687"/>
      <c r="N132" s="694"/>
      <c r="O132" s="3491"/>
      <c r="P132" s="3492"/>
      <c r="Q132" s="229"/>
      <c r="R132" s="3447"/>
      <c r="S132" s="4189"/>
      <c r="T132" s="691"/>
      <c r="U132" s="98"/>
      <c r="V132" s="150"/>
    </row>
    <row r="133" spans="1:22" ht="31.5" x14ac:dyDescent="0.2">
      <c r="A133" s="145" t="s">
        <v>298</v>
      </c>
      <c r="B133" s="415" t="s">
        <v>41</v>
      </c>
      <c r="C133" s="90"/>
      <c r="D133" s="123"/>
      <c r="E133" s="123"/>
      <c r="F133" s="90"/>
      <c r="G133" s="90">
        <f>G134+G135</f>
        <v>5</v>
      </c>
      <c r="H133" s="90">
        <f>H134+H135</f>
        <v>150</v>
      </c>
      <c r="I133" s="160"/>
      <c r="J133" s="92"/>
      <c r="K133" s="90"/>
      <c r="L133" s="92"/>
      <c r="M133" s="686"/>
      <c r="N133" s="225"/>
      <c r="O133" s="3491"/>
      <c r="P133" s="3492"/>
      <c r="Q133" s="197"/>
      <c r="R133" s="3447"/>
      <c r="S133" s="4189"/>
      <c r="T133" s="696"/>
      <c r="U133" s="93"/>
      <c r="V133" s="149"/>
    </row>
    <row r="134" spans="1:22" x14ac:dyDescent="0.2">
      <c r="A134" s="144"/>
      <c r="B134" s="122" t="s">
        <v>55</v>
      </c>
      <c r="C134" s="90"/>
      <c r="D134" s="123"/>
      <c r="E134" s="123"/>
      <c r="F134" s="90"/>
      <c r="G134" s="90">
        <v>0.5</v>
      </c>
      <c r="H134" s="90">
        <f>G134*30</f>
        <v>15</v>
      </c>
      <c r="I134" s="160"/>
      <c r="J134" s="92"/>
      <c r="K134" s="90"/>
      <c r="L134" s="92"/>
      <c r="M134" s="686"/>
      <c r="N134" s="225"/>
      <c r="O134" s="3491"/>
      <c r="P134" s="3492"/>
      <c r="Q134" s="197"/>
      <c r="R134" s="3447"/>
      <c r="S134" s="4189"/>
      <c r="T134" s="696"/>
      <c r="U134" s="93"/>
      <c r="V134" s="149"/>
    </row>
    <row r="135" spans="1:22" x14ac:dyDescent="0.2">
      <c r="A135" s="145" t="s">
        <v>299</v>
      </c>
      <c r="B135" s="94" t="s">
        <v>56</v>
      </c>
      <c r="C135" s="95">
        <v>9</v>
      </c>
      <c r="D135" s="125"/>
      <c r="E135" s="125"/>
      <c r="F135" s="95"/>
      <c r="G135" s="95">
        <v>4.5</v>
      </c>
      <c r="H135" s="90">
        <f>G135*30</f>
        <v>135</v>
      </c>
      <c r="I135" s="163">
        <v>14</v>
      </c>
      <c r="J135" s="96" t="s">
        <v>125</v>
      </c>
      <c r="K135" s="95" t="s">
        <v>54</v>
      </c>
      <c r="L135" s="96"/>
      <c r="M135" s="687">
        <f>H135-I135</f>
        <v>121</v>
      </c>
      <c r="N135" s="225"/>
      <c r="O135" s="3491"/>
      <c r="P135" s="3492"/>
      <c r="Q135" s="197"/>
      <c r="R135" s="3447"/>
      <c r="S135" s="4189"/>
      <c r="T135" s="697" t="s">
        <v>127</v>
      </c>
      <c r="U135" s="93"/>
      <c r="V135" s="149"/>
    </row>
    <row r="136" spans="1:22" ht="31.5" x14ac:dyDescent="0.2">
      <c r="A136" s="145" t="s">
        <v>300</v>
      </c>
      <c r="B136" s="415" t="s">
        <v>83</v>
      </c>
      <c r="C136" s="90"/>
      <c r="D136" s="123"/>
      <c r="E136" s="123"/>
      <c r="F136" s="90"/>
      <c r="G136" s="90">
        <f t="shared" ref="G136:G141" si="10">H136/30</f>
        <v>1</v>
      </c>
      <c r="H136" s="90">
        <v>30</v>
      </c>
      <c r="I136" s="160"/>
      <c r="J136" s="92"/>
      <c r="K136" s="90"/>
      <c r="L136" s="92"/>
      <c r="M136" s="686"/>
      <c r="N136" s="225"/>
      <c r="O136" s="3491"/>
      <c r="P136" s="3492"/>
      <c r="Q136" s="197"/>
      <c r="R136" s="3447"/>
      <c r="S136" s="4189"/>
      <c r="T136" s="690"/>
      <c r="U136" s="93"/>
      <c r="V136" s="149"/>
    </row>
    <row r="137" spans="1:22" x14ac:dyDescent="0.2">
      <c r="A137" s="144"/>
      <c r="B137" s="122" t="s">
        <v>55</v>
      </c>
      <c r="C137" s="90"/>
      <c r="D137" s="123"/>
      <c r="E137" s="123"/>
      <c r="F137" s="90"/>
      <c r="G137" s="90">
        <f t="shared" si="10"/>
        <v>0.5</v>
      </c>
      <c r="H137" s="90">
        <v>15</v>
      </c>
      <c r="I137" s="160"/>
      <c r="J137" s="92"/>
      <c r="K137" s="90"/>
      <c r="L137" s="92"/>
      <c r="M137" s="686"/>
      <c r="N137" s="225"/>
      <c r="O137" s="3491"/>
      <c r="P137" s="3492"/>
      <c r="Q137" s="197"/>
      <c r="R137" s="3447"/>
      <c r="S137" s="4189"/>
      <c r="T137" s="690"/>
      <c r="U137" s="93"/>
      <c r="V137" s="149"/>
    </row>
    <row r="138" spans="1:22" x14ac:dyDescent="0.2">
      <c r="A138" s="145" t="s">
        <v>301</v>
      </c>
      <c r="B138" s="94" t="s">
        <v>56</v>
      </c>
      <c r="C138" s="90"/>
      <c r="D138" s="123"/>
      <c r="E138" s="123"/>
      <c r="F138" s="95">
        <v>10</v>
      </c>
      <c r="G138" s="95">
        <f t="shared" si="10"/>
        <v>0.5</v>
      </c>
      <c r="H138" s="95">
        <v>15</v>
      </c>
      <c r="I138" s="163">
        <v>4</v>
      </c>
      <c r="J138" s="96"/>
      <c r="K138" s="95"/>
      <c r="L138" s="96" t="s">
        <v>460</v>
      </c>
      <c r="M138" s="687">
        <f>H138-I138</f>
        <v>11</v>
      </c>
      <c r="N138" s="225"/>
      <c r="O138" s="3491"/>
      <c r="P138" s="3492"/>
      <c r="Q138" s="197"/>
      <c r="R138" s="3447"/>
      <c r="S138" s="4189"/>
      <c r="T138" s="690"/>
      <c r="U138" s="98" t="s">
        <v>114</v>
      </c>
      <c r="V138" s="149"/>
    </row>
    <row r="139" spans="1:22" ht="31.5" x14ac:dyDescent="0.2">
      <c r="A139" s="145" t="s">
        <v>302</v>
      </c>
      <c r="B139" s="415" t="s">
        <v>42</v>
      </c>
      <c r="C139" s="90"/>
      <c r="D139" s="90"/>
      <c r="E139" s="90"/>
      <c r="F139" s="88"/>
      <c r="G139" s="90">
        <f t="shared" si="10"/>
        <v>5</v>
      </c>
      <c r="H139" s="90">
        <v>150</v>
      </c>
      <c r="I139" s="160"/>
      <c r="J139" s="92"/>
      <c r="K139" s="90"/>
      <c r="L139" s="92"/>
      <c r="M139" s="686"/>
      <c r="N139" s="225"/>
      <c r="O139" s="3491"/>
      <c r="P139" s="3492"/>
      <c r="Q139" s="197"/>
      <c r="R139" s="3447"/>
      <c r="S139" s="4189"/>
      <c r="T139" s="691"/>
      <c r="U139" s="93"/>
      <c r="V139" s="149"/>
    </row>
    <row r="140" spans="1:22" x14ac:dyDescent="0.2">
      <c r="A140" s="144"/>
      <c r="B140" s="122" t="s">
        <v>55</v>
      </c>
      <c r="C140" s="90"/>
      <c r="D140" s="90"/>
      <c r="E140" s="90"/>
      <c r="F140" s="88"/>
      <c r="G140" s="90">
        <f t="shared" si="10"/>
        <v>1.5</v>
      </c>
      <c r="H140" s="90">
        <v>45</v>
      </c>
      <c r="I140" s="163"/>
      <c r="J140" s="96"/>
      <c r="K140" s="95"/>
      <c r="L140" s="96"/>
      <c r="M140" s="687"/>
      <c r="N140" s="225"/>
      <c r="O140" s="3491"/>
      <c r="P140" s="3492"/>
      <c r="Q140" s="197"/>
      <c r="R140" s="3447"/>
      <c r="S140" s="4189"/>
      <c r="T140" s="691"/>
      <c r="U140" s="93"/>
      <c r="V140" s="149"/>
    </row>
    <row r="141" spans="1:22" s="30" customFormat="1" ht="18" customHeight="1" x14ac:dyDescent="0.2">
      <c r="A141" s="145" t="s">
        <v>303</v>
      </c>
      <c r="B141" s="94" t="s">
        <v>56</v>
      </c>
      <c r="C141" s="95">
        <v>10</v>
      </c>
      <c r="D141" s="127"/>
      <c r="E141" s="127"/>
      <c r="F141" s="95"/>
      <c r="G141" s="95">
        <f t="shared" si="10"/>
        <v>3.5</v>
      </c>
      <c r="H141" s="95">
        <v>105</v>
      </c>
      <c r="I141" s="163">
        <v>14</v>
      </c>
      <c r="J141" s="96" t="s">
        <v>125</v>
      </c>
      <c r="K141" s="95" t="s">
        <v>54</v>
      </c>
      <c r="L141" s="96"/>
      <c r="M141" s="687">
        <f>H141-I141</f>
        <v>91</v>
      </c>
      <c r="N141" s="694"/>
      <c r="O141" s="3491"/>
      <c r="P141" s="3492"/>
      <c r="Q141" s="229"/>
      <c r="R141" s="3447"/>
      <c r="S141" s="4189"/>
      <c r="T141" s="691"/>
      <c r="U141" s="164" t="s">
        <v>127</v>
      </c>
      <c r="V141" s="150"/>
    </row>
    <row r="142" spans="1:22" x14ac:dyDescent="0.2">
      <c r="A142" s="145" t="s">
        <v>176</v>
      </c>
      <c r="B142" s="400" t="s">
        <v>291</v>
      </c>
      <c r="C142" s="95"/>
      <c r="D142" s="95"/>
      <c r="E142" s="95"/>
      <c r="F142" s="162"/>
      <c r="G142" s="115">
        <f>G143+G146</f>
        <v>10.5</v>
      </c>
      <c r="H142" s="95">
        <v>315</v>
      </c>
      <c r="I142" s="163"/>
      <c r="J142" s="96"/>
      <c r="K142" s="96"/>
      <c r="L142" s="396"/>
      <c r="M142" s="687"/>
      <c r="N142" s="694"/>
      <c r="O142" s="3491"/>
      <c r="P142" s="3492"/>
      <c r="Q142" s="229"/>
      <c r="R142" s="3447"/>
      <c r="S142" s="4189"/>
      <c r="T142" s="691"/>
      <c r="U142" s="98"/>
      <c r="V142" s="150"/>
    </row>
    <row r="143" spans="1:22" x14ac:dyDescent="0.2">
      <c r="A143" s="145" t="s">
        <v>177</v>
      </c>
      <c r="B143" s="415" t="s">
        <v>69</v>
      </c>
      <c r="C143" s="90"/>
      <c r="D143" s="90"/>
      <c r="E143" s="90"/>
      <c r="F143" s="88"/>
      <c r="G143" s="90">
        <f>H143/30</f>
        <v>6</v>
      </c>
      <c r="H143" s="90">
        <v>180</v>
      </c>
      <c r="I143" s="160"/>
      <c r="J143" s="92"/>
      <c r="K143" s="92"/>
      <c r="L143" s="92"/>
      <c r="M143" s="686"/>
      <c r="N143" s="225"/>
      <c r="O143" s="3491"/>
      <c r="P143" s="3492"/>
      <c r="Q143" s="197"/>
      <c r="R143" s="3447"/>
      <c r="S143" s="4189"/>
      <c r="T143" s="690"/>
      <c r="U143" s="93"/>
      <c r="V143" s="149"/>
    </row>
    <row r="144" spans="1:22" x14ac:dyDescent="0.2">
      <c r="A144" s="144"/>
      <c r="B144" s="122" t="s">
        <v>55</v>
      </c>
      <c r="C144" s="90"/>
      <c r="D144" s="90"/>
      <c r="E144" s="90"/>
      <c r="F144" s="88"/>
      <c r="G144" s="90">
        <v>2</v>
      </c>
      <c r="H144" s="90">
        <f t="shared" ref="H144:H155" si="11">G144*30</f>
        <v>60</v>
      </c>
      <c r="I144" s="160"/>
      <c r="J144" s="92"/>
      <c r="K144" s="92"/>
      <c r="L144" s="92"/>
      <c r="M144" s="686"/>
      <c r="N144" s="225"/>
      <c r="O144" s="3491"/>
      <c r="P144" s="3492"/>
      <c r="Q144" s="197"/>
      <c r="R144" s="3447"/>
      <c r="S144" s="4189"/>
      <c r="T144" s="690"/>
      <c r="U144" s="93"/>
      <c r="V144" s="149"/>
    </row>
    <row r="145" spans="1:22" s="58" customFormat="1" x14ac:dyDescent="0.2">
      <c r="A145" s="145" t="s">
        <v>304</v>
      </c>
      <c r="B145" s="94" t="s">
        <v>56</v>
      </c>
      <c r="C145" s="95">
        <v>7</v>
      </c>
      <c r="D145" s="95"/>
      <c r="E145" s="95"/>
      <c r="F145" s="162"/>
      <c r="G145" s="95">
        <v>4</v>
      </c>
      <c r="H145" s="95">
        <f t="shared" si="11"/>
        <v>120</v>
      </c>
      <c r="I145" s="116">
        <v>10</v>
      </c>
      <c r="J145" s="114" t="s">
        <v>125</v>
      </c>
      <c r="K145" s="117"/>
      <c r="L145" s="98" t="s">
        <v>126</v>
      </c>
      <c r="M145" s="687">
        <f>H145-I145</f>
        <v>110</v>
      </c>
      <c r="N145" s="694"/>
      <c r="O145" s="3491"/>
      <c r="P145" s="3492"/>
      <c r="Q145" s="680" t="s">
        <v>260</v>
      </c>
      <c r="R145" s="3447"/>
      <c r="S145" s="4189"/>
      <c r="T145" s="691"/>
      <c r="U145" s="98"/>
      <c r="V145" s="150"/>
    </row>
    <row r="146" spans="1:22" ht="31.5" x14ac:dyDescent="0.2">
      <c r="A146" s="145" t="s">
        <v>305</v>
      </c>
      <c r="B146" s="415" t="s">
        <v>40</v>
      </c>
      <c r="C146" s="90"/>
      <c r="D146" s="90"/>
      <c r="E146" s="90"/>
      <c r="F146" s="88"/>
      <c r="G146" s="90">
        <f>G147+G148</f>
        <v>4.5</v>
      </c>
      <c r="H146" s="90">
        <f t="shared" si="11"/>
        <v>135</v>
      </c>
      <c r="I146" s="160"/>
      <c r="J146" s="92"/>
      <c r="K146" s="90"/>
      <c r="L146" s="92"/>
      <c r="M146" s="686"/>
      <c r="N146" s="225"/>
      <c r="O146" s="3491"/>
      <c r="P146" s="3492"/>
      <c r="Q146" s="197"/>
      <c r="R146" s="3447"/>
      <c r="S146" s="4189"/>
      <c r="T146" s="690"/>
      <c r="U146" s="93"/>
      <c r="V146" s="149"/>
    </row>
    <row r="147" spans="1:22" x14ac:dyDescent="0.2">
      <c r="A147" s="144"/>
      <c r="B147" s="122" t="s">
        <v>55</v>
      </c>
      <c r="C147" s="90"/>
      <c r="D147" s="90"/>
      <c r="E147" s="90"/>
      <c r="F147" s="88"/>
      <c r="G147" s="90">
        <v>1</v>
      </c>
      <c r="H147" s="90">
        <f t="shared" si="11"/>
        <v>30</v>
      </c>
      <c r="I147" s="160"/>
      <c r="J147" s="92"/>
      <c r="K147" s="90"/>
      <c r="L147" s="92"/>
      <c r="M147" s="686"/>
      <c r="N147" s="225"/>
      <c r="O147" s="3491"/>
      <c r="P147" s="3492"/>
      <c r="Q147" s="197"/>
      <c r="R147" s="3447"/>
      <c r="S147" s="4189"/>
      <c r="T147" s="690"/>
      <c r="U147" s="93"/>
      <c r="V147" s="149"/>
    </row>
    <row r="148" spans="1:22" x14ac:dyDescent="0.2">
      <c r="A148" s="145" t="s">
        <v>306</v>
      </c>
      <c r="B148" s="94" t="s">
        <v>56</v>
      </c>
      <c r="C148" s="95">
        <v>9</v>
      </c>
      <c r="D148" s="90"/>
      <c r="E148" s="90"/>
      <c r="F148" s="88"/>
      <c r="G148" s="95">
        <v>3.5</v>
      </c>
      <c r="H148" s="95">
        <f t="shared" si="11"/>
        <v>105</v>
      </c>
      <c r="I148" s="116">
        <v>10</v>
      </c>
      <c r="J148" s="114" t="s">
        <v>125</v>
      </c>
      <c r="K148" s="117"/>
      <c r="L148" s="98" t="s">
        <v>126</v>
      </c>
      <c r="M148" s="687">
        <f>H148-I148</f>
        <v>95</v>
      </c>
      <c r="N148" s="225"/>
      <c r="O148" s="3491"/>
      <c r="P148" s="3492"/>
      <c r="Q148" s="197"/>
      <c r="R148" s="3447"/>
      <c r="S148" s="4189"/>
      <c r="T148" s="420" t="s">
        <v>260</v>
      </c>
      <c r="U148" s="93"/>
      <c r="V148" s="149"/>
    </row>
    <row r="149" spans="1:22" ht="31.5" x14ac:dyDescent="0.2">
      <c r="A149" s="145" t="s">
        <v>178</v>
      </c>
      <c r="B149" s="400" t="s">
        <v>292</v>
      </c>
      <c r="C149" s="95"/>
      <c r="D149" s="95"/>
      <c r="E149" s="95"/>
      <c r="F149" s="162"/>
      <c r="G149" s="115">
        <f>G150+G153</f>
        <v>10</v>
      </c>
      <c r="H149" s="95">
        <f t="shared" si="11"/>
        <v>300</v>
      </c>
      <c r="I149" s="163"/>
      <c r="J149" s="96"/>
      <c r="K149" s="96"/>
      <c r="L149" s="396"/>
      <c r="M149" s="687"/>
      <c r="N149" s="694"/>
      <c r="O149" s="3491"/>
      <c r="P149" s="3492"/>
      <c r="Q149" s="229"/>
      <c r="R149" s="3447"/>
      <c r="S149" s="4189"/>
      <c r="T149" s="691"/>
      <c r="U149" s="98"/>
      <c r="V149" s="150"/>
    </row>
    <row r="150" spans="1:22" ht="30.75" customHeight="1" x14ac:dyDescent="0.2">
      <c r="A150" s="145" t="s">
        <v>179</v>
      </c>
      <c r="B150" s="415" t="s">
        <v>71</v>
      </c>
      <c r="C150" s="90"/>
      <c r="D150" s="90"/>
      <c r="E150" s="90"/>
      <c r="F150" s="88"/>
      <c r="G150" s="90">
        <f>G151+G152</f>
        <v>6</v>
      </c>
      <c r="H150" s="90">
        <f t="shared" si="11"/>
        <v>180</v>
      </c>
      <c r="I150" s="160"/>
      <c r="J150" s="92"/>
      <c r="K150" s="92"/>
      <c r="L150" s="92"/>
      <c r="M150" s="686"/>
      <c r="N150" s="225"/>
      <c r="O150" s="3491"/>
      <c r="P150" s="3492"/>
      <c r="Q150" s="197"/>
      <c r="R150" s="3447"/>
      <c r="S150" s="4189"/>
      <c r="T150" s="690"/>
      <c r="U150" s="93"/>
      <c r="V150" s="149"/>
    </row>
    <row r="151" spans="1:22" x14ac:dyDescent="0.2">
      <c r="A151" s="161"/>
      <c r="B151" s="122" t="s">
        <v>55</v>
      </c>
      <c r="C151" s="90"/>
      <c r="D151" s="90"/>
      <c r="E151" s="90"/>
      <c r="F151" s="88"/>
      <c r="G151" s="90">
        <v>3</v>
      </c>
      <c r="H151" s="90">
        <f t="shared" si="11"/>
        <v>90</v>
      </c>
      <c r="I151" s="160"/>
      <c r="J151" s="92"/>
      <c r="K151" s="92"/>
      <c r="L151" s="92"/>
      <c r="M151" s="686"/>
      <c r="N151" s="225"/>
      <c r="O151" s="3491"/>
      <c r="P151" s="3492"/>
      <c r="Q151" s="197"/>
      <c r="R151" s="3447"/>
      <c r="S151" s="4189"/>
      <c r="T151" s="690"/>
      <c r="U151" s="93"/>
      <c r="V151" s="149"/>
    </row>
    <row r="152" spans="1:22" s="58" customFormat="1" x14ac:dyDescent="0.2">
      <c r="A152" s="145" t="s">
        <v>307</v>
      </c>
      <c r="B152" s="94" t="s">
        <v>56</v>
      </c>
      <c r="C152" s="95">
        <v>8</v>
      </c>
      <c r="D152" s="95"/>
      <c r="E152" s="95"/>
      <c r="F152" s="162"/>
      <c r="G152" s="95">
        <v>3</v>
      </c>
      <c r="H152" s="95">
        <f t="shared" si="11"/>
        <v>90</v>
      </c>
      <c r="I152" s="116">
        <v>10</v>
      </c>
      <c r="J152" s="114" t="s">
        <v>125</v>
      </c>
      <c r="K152" s="117"/>
      <c r="L152" s="98" t="s">
        <v>126</v>
      </c>
      <c r="M152" s="687">
        <f>H152-I152</f>
        <v>80</v>
      </c>
      <c r="N152" s="694"/>
      <c r="O152" s="3491"/>
      <c r="P152" s="3492"/>
      <c r="Q152" s="229"/>
      <c r="R152" s="3897" t="s">
        <v>260</v>
      </c>
      <c r="S152" s="4248"/>
      <c r="T152" s="698"/>
      <c r="U152" s="98"/>
      <c r="V152" s="150"/>
    </row>
    <row r="153" spans="1:22" x14ac:dyDescent="0.2">
      <c r="A153" s="145" t="s">
        <v>308</v>
      </c>
      <c r="B153" s="415" t="s">
        <v>43</v>
      </c>
      <c r="C153" s="90"/>
      <c r="D153" s="123"/>
      <c r="E153" s="123"/>
      <c r="F153" s="90"/>
      <c r="G153" s="90">
        <f>G154+G155</f>
        <v>4</v>
      </c>
      <c r="H153" s="90">
        <f t="shared" si="11"/>
        <v>120</v>
      </c>
      <c r="I153" s="160"/>
      <c r="J153" s="92"/>
      <c r="K153" s="90"/>
      <c r="L153" s="92"/>
      <c r="M153" s="686"/>
      <c r="N153" s="225"/>
      <c r="O153" s="3491"/>
      <c r="P153" s="3492"/>
      <c r="Q153" s="197"/>
      <c r="R153" s="3448"/>
      <c r="S153" s="3490"/>
      <c r="T153" s="690"/>
      <c r="U153" s="93"/>
      <c r="V153" s="149"/>
    </row>
    <row r="154" spans="1:22" x14ac:dyDescent="0.2">
      <c r="A154" s="144"/>
      <c r="B154" s="122" t="s">
        <v>55</v>
      </c>
      <c r="C154" s="90"/>
      <c r="D154" s="123"/>
      <c r="E154" s="123"/>
      <c r="F154" s="90"/>
      <c r="G154" s="90">
        <v>1</v>
      </c>
      <c r="H154" s="90">
        <f t="shared" si="11"/>
        <v>30</v>
      </c>
      <c r="I154" s="160"/>
      <c r="J154" s="92"/>
      <c r="K154" s="90"/>
      <c r="L154" s="92"/>
      <c r="M154" s="686"/>
      <c r="N154" s="225"/>
      <c r="O154" s="3491"/>
      <c r="P154" s="3492"/>
      <c r="Q154" s="197"/>
      <c r="R154" s="3448"/>
      <c r="S154" s="3490"/>
      <c r="T154" s="690"/>
      <c r="U154" s="93"/>
      <c r="V154" s="149"/>
    </row>
    <row r="155" spans="1:22" x14ac:dyDescent="0.2">
      <c r="A155" s="145" t="s">
        <v>309</v>
      </c>
      <c r="B155" s="94" t="s">
        <v>56</v>
      </c>
      <c r="C155" s="95"/>
      <c r="D155" s="125">
        <v>9</v>
      </c>
      <c r="E155" s="125"/>
      <c r="F155" s="95"/>
      <c r="G155" s="95">
        <v>3</v>
      </c>
      <c r="H155" s="95">
        <f t="shared" si="11"/>
        <v>90</v>
      </c>
      <c r="I155" s="163">
        <v>6</v>
      </c>
      <c r="J155" s="96" t="s">
        <v>114</v>
      </c>
      <c r="K155" s="95"/>
      <c r="L155" s="96" t="s">
        <v>126</v>
      </c>
      <c r="M155" s="687">
        <f>H155-I155</f>
        <v>84</v>
      </c>
      <c r="N155" s="694"/>
      <c r="O155" s="3491"/>
      <c r="P155" s="3492"/>
      <c r="Q155" s="229"/>
      <c r="R155" s="3448"/>
      <c r="S155" s="3490"/>
      <c r="T155" s="691" t="s">
        <v>122</v>
      </c>
      <c r="U155" s="98"/>
      <c r="V155" s="150"/>
    </row>
    <row r="156" spans="1:22" ht="16.5" thickBot="1" x14ac:dyDescent="0.25">
      <c r="A156" s="145"/>
      <c r="B156" s="94"/>
      <c r="C156" s="95"/>
      <c r="D156" s="95"/>
      <c r="E156" s="95"/>
      <c r="F156" s="162"/>
      <c r="G156" s="115"/>
      <c r="H156" s="95"/>
      <c r="I156" s="163"/>
      <c r="J156" s="96"/>
      <c r="K156" s="96"/>
      <c r="L156" s="396"/>
      <c r="M156" s="687"/>
      <c r="N156" s="695"/>
      <c r="O156" s="3491"/>
      <c r="P156" s="3492"/>
      <c r="Q156" s="700"/>
      <c r="R156" s="3448"/>
      <c r="S156" s="3490"/>
      <c r="T156" s="691"/>
      <c r="U156" s="98"/>
      <c r="V156" s="150"/>
    </row>
    <row r="157" spans="1:22" ht="16.5" thickBot="1" x14ac:dyDescent="0.25">
      <c r="A157" s="4275" t="s">
        <v>293</v>
      </c>
      <c r="B157" s="4276"/>
      <c r="C157" s="4276"/>
      <c r="D157" s="4276"/>
      <c r="E157" s="4276"/>
      <c r="F157" s="4276"/>
      <c r="G157" s="4276"/>
      <c r="H157" s="4276"/>
      <c r="I157" s="4276"/>
      <c r="J157" s="4276"/>
      <c r="K157" s="4276"/>
      <c r="L157" s="4276"/>
      <c r="M157" s="4276"/>
      <c r="N157" s="4276"/>
      <c r="O157" s="4276"/>
      <c r="P157" s="4276"/>
      <c r="Q157" s="4276"/>
      <c r="R157" s="4276"/>
      <c r="S157" s="4276"/>
      <c r="T157" s="4276"/>
      <c r="U157" s="4276"/>
      <c r="V157" s="4276"/>
    </row>
    <row r="158" spans="1:22" ht="31.5" x14ac:dyDescent="0.2">
      <c r="A158" s="145" t="s">
        <v>180</v>
      </c>
      <c r="B158" s="400" t="s">
        <v>294</v>
      </c>
      <c r="C158" s="95"/>
      <c r="D158" s="95"/>
      <c r="E158" s="95"/>
      <c r="F158" s="162"/>
      <c r="G158" s="95">
        <f>G159</f>
        <v>4</v>
      </c>
      <c r="H158" s="95">
        <f t="shared" ref="H158:H164" si="12">G158*30</f>
        <v>120</v>
      </c>
      <c r="I158" s="163"/>
      <c r="J158" s="96"/>
      <c r="K158" s="96"/>
      <c r="L158" s="396"/>
      <c r="M158" s="687"/>
      <c r="N158" s="701"/>
      <c r="O158" s="4280"/>
      <c r="P158" s="4281"/>
      <c r="Q158" s="702"/>
      <c r="R158" s="4199"/>
      <c r="S158" s="4200"/>
      <c r="T158" s="691"/>
      <c r="U158" s="98"/>
      <c r="V158" s="150"/>
    </row>
    <row r="159" spans="1:22" x14ac:dyDescent="0.2">
      <c r="A159" s="145" t="s">
        <v>181</v>
      </c>
      <c r="B159" s="415" t="s">
        <v>45</v>
      </c>
      <c r="C159" s="90"/>
      <c r="D159" s="90"/>
      <c r="E159" s="90"/>
      <c r="F159" s="107"/>
      <c r="G159" s="90">
        <f>G160+G161</f>
        <v>4</v>
      </c>
      <c r="H159" s="95">
        <f t="shared" si="12"/>
        <v>120</v>
      </c>
      <c r="I159" s="90"/>
      <c r="J159" s="92"/>
      <c r="K159" s="90"/>
      <c r="L159" s="92"/>
      <c r="M159" s="686"/>
      <c r="N159" s="225"/>
      <c r="O159" s="3491"/>
      <c r="P159" s="3492"/>
      <c r="Q159" s="197"/>
      <c r="R159" s="3448"/>
      <c r="S159" s="3490"/>
      <c r="T159" s="690"/>
      <c r="U159" s="93"/>
      <c r="V159" s="149"/>
    </row>
    <row r="160" spans="1:22" x14ac:dyDescent="0.2">
      <c r="A160" s="144"/>
      <c r="B160" s="122" t="s">
        <v>55</v>
      </c>
      <c r="C160" s="90"/>
      <c r="D160" s="90"/>
      <c r="E160" s="90"/>
      <c r="F160" s="107"/>
      <c r="G160" s="90">
        <v>0.5</v>
      </c>
      <c r="H160" s="95">
        <f t="shared" si="12"/>
        <v>15</v>
      </c>
      <c r="I160" s="90"/>
      <c r="J160" s="92"/>
      <c r="K160" s="90"/>
      <c r="L160" s="92"/>
      <c r="M160" s="686"/>
      <c r="N160" s="225"/>
      <c r="O160" s="3491"/>
      <c r="P160" s="3492"/>
      <c r="Q160" s="197"/>
      <c r="R160" s="3448"/>
      <c r="S160" s="3490"/>
      <c r="T160" s="690"/>
      <c r="U160" s="93"/>
      <c r="V160" s="149"/>
    </row>
    <row r="161" spans="1:22" x14ac:dyDescent="0.2">
      <c r="A161" s="145" t="s">
        <v>310</v>
      </c>
      <c r="B161" s="94" t="s">
        <v>56</v>
      </c>
      <c r="C161" s="90"/>
      <c r="D161" s="95">
        <v>9</v>
      </c>
      <c r="E161" s="95"/>
      <c r="F161" s="107"/>
      <c r="G161" s="95">
        <v>3.5</v>
      </c>
      <c r="H161" s="95">
        <f t="shared" si="12"/>
        <v>105</v>
      </c>
      <c r="I161" s="95">
        <v>4</v>
      </c>
      <c r="J161" s="97">
        <v>4</v>
      </c>
      <c r="K161" s="95"/>
      <c r="L161" s="96"/>
      <c r="M161" s="687">
        <f>H161-I161</f>
        <v>101</v>
      </c>
      <c r="N161" s="225"/>
      <c r="O161" s="3491"/>
      <c r="P161" s="3492"/>
      <c r="Q161" s="197"/>
      <c r="R161" s="3448"/>
      <c r="S161" s="3490"/>
      <c r="T161" s="691" t="s">
        <v>114</v>
      </c>
      <c r="U161" s="93"/>
      <c r="V161" s="149"/>
    </row>
    <row r="162" spans="1:22" s="1163" customFormat="1" ht="31.5" x14ac:dyDescent="0.2">
      <c r="A162" s="1150" t="s">
        <v>182</v>
      </c>
      <c r="B162" s="1151" t="s">
        <v>295</v>
      </c>
      <c r="C162" s="1152"/>
      <c r="D162" s="1152"/>
      <c r="E162" s="1152"/>
      <c r="F162" s="1153"/>
      <c r="G162" s="1154">
        <f>G163+G164</f>
        <v>7.5</v>
      </c>
      <c r="H162" s="1152">
        <f t="shared" si="12"/>
        <v>225</v>
      </c>
      <c r="I162" s="1155"/>
      <c r="J162" s="1156"/>
      <c r="K162" s="1156"/>
      <c r="L162" s="1157"/>
      <c r="M162" s="1158"/>
      <c r="N162" s="1159"/>
      <c r="O162" s="4271"/>
      <c r="P162" s="4272"/>
      <c r="Q162" s="1160"/>
      <c r="R162" s="4273"/>
      <c r="S162" s="4274"/>
      <c r="T162" s="1161"/>
      <c r="U162" s="1162"/>
      <c r="V162" s="1162"/>
    </row>
    <row r="163" spans="1:22" s="1163" customFormat="1" ht="31.5" x14ac:dyDescent="0.2">
      <c r="A163" s="1150" t="s">
        <v>183</v>
      </c>
      <c r="B163" s="1164" t="s">
        <v>47</v>
      </c>
      <c r="C163" s="1165"/>
      <c r="D163" s="1166">
        <v>9</v>
      </c>
      <c r="E163" s="1166"/>
      <c r="F163" s="1165"/>
      <c r="G163" s="1152">
        <v>3</v>
      </c>
      <c r="H163" s="1152">
        <f t="shared" si="12"/>
        <v>90</v>
      </c>
      <c r="I163" s="1166">
        <v>4</v>
      </c>
      <c r="J163" s="1176">
        <v>4</v>
      </c>
      <c r="K163" s="1166"/>
      <c r="L163" s="1156"/>
      <c r="M163" s="1158">
        <f>H163-I163</f>
        <v>86</v>
      </c>
      <c r="N163" s="1167"/>
      <c r="O163" s="4271"/>
      <c r="P163" s="4272"/>
      <c r="Q163" s="1167"/>
      <c r="R163" s="4273"/>
      <c r="S163" s="4274"/>
      <c r="T163" s="1162" t="s">
        <v>114</v>
      </c>
      <c r="U163" s="1162"/>
      <c r="V163" s="1168"/>
    </row>
    <row r="164" spans="1:22" s="1163" customFormat="1" ht="16.5" thickBot="1" x14ac:dyDescent="0.25">
      <c r="A164" s="1150" t="s">
        <v>311</v>
      </c>
      <c r="B164" s="1169" t="s">
        <v>74</v>
      </c>
      <c r="C164" s="1170"/>
      <c r="D164" s="1152">
        <v>10</v>
      </c>
      <c r="E164" s="1152"/>
      <c r="F164" s="1165"/>
      <c r="G164" s="1152">
        <v>4.5</v>
      </c>
      <c r="H164" s="1152">
        <f t="shared" si="12"/>
        <v>135</v>
      </c>
      <c r="I164" s="1152">
        <v>8</v>
      </c>
      <c r="J164" s="1176">
        <v>8</v>
      </c>
      <c r="K164" s="1152"/>
      <c r="L164" s="1156"/>
      <c r="M164" s="1171">
        <f>H164-I164</f>
        <v>127</v>
      </c>
      <c r="N164" s="1172"/>
      <c r="O164" s="4271"/>
      <c r="P164" s="4272"/>
      <c r="Q164" s="1173"/>
      <c r="R164" s="4273"/>
      <c r="S164" s="4274"/>
      <c r="T164" s="1174"/>
      <c r="U164" s="1175" t="s">
        <v>125</v>
      </c>
      <c r="V164" s="1168"/>
    </row>
    <row r="165" spans="1:22" ht="16.5" thickBot="1" x14ac:dyDescent="0.25">
      <c r="A165" s="4275" t="s">
        <v>296</v>
      </c>
      <c r="B165" s="4276"/>
      <c r="C165" s="4276"/>
      <c r="D165" s="4276"/>
      <c r="E165" s="4276"/>
      <c r="F165" s="4276"/>
      <c r="G165" s="4276"/>
      <c r="H165" s="4276"/>
      <c r="I165" s="4276"/>
      <c r="J165" s="4276"/>
      <c r="K165" s="4276"/>
      <c r="L165" s="4276"/>
      <c r="M165" s="4276"/>
      <c r="N165" s="4276"/>
      <c r="O165" s="4276"/>
      <c r="P165" s="4276"/>
      <c r="Q165" s="4276"/>
      <c r="R165" s="4276"/>
      <c r="S165" s="4276"/>
      <c r="T165" s="4276"/>
      <c r="U165" s="4276"/>
      <c r="V165" s="4276"/>
    </row>
    <row r="166" spans="1:22" ht="31.5" x14ac:dyDescent="0.2">
      <c r="A166" s="145" t="s">
        <v>184</v>
      </c>
      <c r="B166" s="404" t="s">
        <v>297</v>
      </c>
      <c r="C166" s="408"/>
      <c r="D166" s="412">
        <v>9</v>
      </c>
      <c r="E166" s="408"/>
      <c r="F166" s="409"/>
      <c r="G166" s="410">
        <v>11.5</v>
      </c>
      <c r="H166" s="412">
        <f>G166*30</f>
        <v>345</v>
      </c>
      <c r="I166" s="408">
        <v>8</v>
      </c>
      <c r="J166" s="411">
        <v>8</v>
      </c>
      <c r="K166" s="181"/>
      <c r="L166" s="411"/>
      <c r="M166" s="703">
        <f>H166-I166</f>
        <v>337</v>
      </c>
      <c r="N166" s="228"/>
      <c r="O166" s="3598"/>
      <c r="P166" s="4277"/>
      <c r="Q166" s="228"/>
      <c r="R166" s="3598"/>
      <c r="S166" s="4277"/>
      <c r="T166" s="689" t="s">
        <v>125</v>
      </c>
      <c r="U166" s="159"/>
      <c r="V166" s="149"/>
    </row>
    <row r="167" spans="1:22" ht="16.5" thickBot="1" x14ac:dyDescent="0.25">
      <c r="A167" s="145"/>
      <c r="B167" s="122"/>
      <c r="C167" s="90"/>
      <c r="D167" s="95"/>
      <c r="E167" s="95"/>
      <c r="F167" s="107"/>
      <c r="G167" s="95"/>
      <c r="H167" s="95"/>
      <c r="I167" s="95"/>
      <c r="J167" s="96"/>
      <c r="K167" s="95"/>
      <c r="L167" s="96"/>
      <c r="M167" s="704"/>
      <c r="N167" s="225"/>
      <c r="O167" s="4278"/>
      <c r="P167" s="4279"/>
      <c r="Q167" s="198"/>
      <c r="R167" s="3574"/>
      <c r="S167" s="3575"/>
      <c r="T167" s="689"/>
      <c r="U167" s="159"/>
      <c r="V167" s="149"/>
    </row>
    <row r="168" spans="1:22" ht="16.5" thickBot="1" x14ac:dyDescent="0.25">
      <c r="A168" s="3971" t="s">
        <v>471</v>
      </c>
      <c r="B168" s="3971"/>
      <c r="C168" s="165"/>
      <c r="D168" s="165"/>
      <c r="E168" s="165"/>
      <c r="F168" s="166"/>
      <c r="G168" s="167">
        <f>G125+G128+G132+G133+G136+G139+G143+G146+G150+G153+G159+G163+G164</f>
        <v>56.5</v>
      </c>
      <c r="H168" s="126">
        <f>H125+H128+H132+H133+H136+H139+H143+H146+H150+H153+H159+H163+H164</f>
        <v>1695</v>
      </c>
      <c r="I168" s="126"/>
      <c r="J168" s="106"/>
      <c r="K168" s="168"/>
      <c r="L168" s="106"/>
      <c r="M168" s="705"/>
      <c r="N168" s="707"/>
      <c r="O168" s="3422"/>
      <c r="P168" s="3423"/>
      <c r="Q168" s="712" t="s">
        <v>260</v>
      </c>
      <c r="R168" s="3438" t="s">
        <v>472</v>
      </c>
      <c r="S168" s="3439"/>
      <c r="T168" s="712" t="s">
        <v>476</v>
      </c>
      <c r="U168" s="106" t="s">
        <v>474</v>
      </c>
      <c r="V168" s="151"/>
    </row>
    <row r="169" spans="1:22" x14ac:dyDescent="0.2">
      <c r="A169" s="169"/>
      <c r="B169" s="101" t="s">
        <v>79</v>
      </c>
      <c r="C169" s="170"/>
      <c r="D169" s="170"/>
      <c r="E169" s="170"/>
      <c r="F169" s="171"/>
      <c r="G169" s="172">
        <f>G126+G129+G132+G134+G137+G140+G144+G147+G151+G154+G160</f>
        <v>17.5</v>
      </c>
      <c r="H169" s="405">
        <f>H126+H129+H132+H134+H137+H140+H144+H147+H151+H154+H160</f>
        <v>525</v>
      </c>
      <c r="I169" s="406"/>
      <c r="J169" s="174"/>
      <c r="K169" s="173"/>
      <c r="L169" s="174"/>
      <c r="M169" s="706"/>
      <c r="N169" s="708"/>
      <c r="O169" s="3971"/>
      <c r="P169" s="3971"/>
      <c r="Q169" s="711"/>
      <c r="R169" s="4115"/>
      <c r="S169" s="4116"/>
      <c r="T169" s="710"/>
      <c r="U169" s="175"/>
      <c r="V169" s="152"/>
    </row>
    <row r="170" spans="1:22" ht="16.5" thickBot="1" x14ac:dyDescent="0.25">
      <c r="A170" s="176"/>
      <c r="B170" s="176" t="s">
        <v>85</v>
      </c>
      <c r="C170" s="177"/>
      <c r="D170" s="177"/>
      <c r="E170" s="177"/>
      <c r="F170" s="178"/>
      <c r="G170" s="179">
        <f>G168-G169</f>
        <v>39</v>
      </c>
      <c r="H170" s="180">
        <f>H168-H169</f>
        <v>1170</v>
      </c>
      <c r="I170" s="407">
        <f>I127+I130+I135+I138+I141+I145+I148+I152+I155+I161+I163+I164</f>
        <v>100</v>
      </c>
      <c r="J170" s="407" t="e">
        <f>J127+J130+J135+J138+J141+J145+J148+J152+J155+J161+J163+J164</f>
        <v>#VALUE!</v>
      </c>
      <c r="K170" s="180">
        <v>14</v>
      </c>
      <c r="L170" s="180">
        <v>56</v>
      </c>
      <c r="M170" s="687">
        <f>H170-I170</f>
        <v>1070</v>
      </c>
      <c r="N170" s="709"/>
      <c r="O170" s="4419"/>
      <c r="P170" s="4420"/>
      <c r="Q170" s="700" t="s">
        <v>260</v>
      </c>
      <c r="R170" s="4186" t="s">
        <v>472</v>
      </c>
      <c r="S170" s="4187"/>
      <c r="T170" s="700" t="s">
        <v>476</v>
      </c>
      <c r="U170" s="382" t="s">
        <v>474</v>
      </c>
      <c r="V170" s="383"/>
    </row>
    <row r="171" spans="1:22" ht="16.5" thickBot="1" x14ac:dyDescent="0.25">
      <c r="A171" s="4256"/>
      <c r="B171" s="4257"/>
      <c r="C171" s="4257"/>
      <c r="D171" s="4257"/>
      <c r="E171" s="4257"/>
      <c r="F171" s="4257"/>
      <c r="G171" s="4257"/>
      <c r="H171" s="4257"/>
      <c r="I171" s="4257"/>
      <c r="J171" s="4257"/>
      <c r="K171" s="4257"/>
      <c r="L171" s="4257"/>
      <c r="M171" s="4257"/>
      <c r="N171" s="4257"/>
      <c r="O171" s="4257"/>
      <c r="P171" s="4257"/>
      <c r="Q171" s="4257"/>
      <c r="R171" s="4257"/>
      <c r="S171" s="4257"/>
      <c r="T171" s="4257"/>
      <c r="U171" s="4257"/>
      <c r="V171" s="4258"/>
    </row>
    <row r="172" spans="1:22" ht="16.5" thickBot="1" x14ac:dyDescent="0.25">
      <c r="A172" s="4421" t="s">
        <v>169</v>
      </c>
      <c r="B172" s="4252"/>
      <c r="C172" s="4252"/>
      <c r="D172" s="4252"/>
      <c r="E172" s="4252"/>
      <c r="F172" s="4252"/>
      <c r="G172" s="4252"/>
      <c r="H172" s="4252"/>
      <c r="I172" s="4252"/>
      <c r="J172" s="4252"/>
      <c r="K172" s="4252"/>
      <c r="L172" s="4252"/>
      <c r="M172" s="4252"/>
      <c r="N172" s="4252"/>
      <c r="O172" s="4252"/>
      <c r="P172" s="4252"/>
      <c r="Q172" s="4252"/>
      <c r="R172" s="4252"/>
      <c r="S172" s="4252"/>
      <c r="T172" s="4252"/>
      <c r="U172" s="4252"/>
      <c r="V172" s="4253"/>
    </row>
    <row r="173" spans="1:22" ht="31.5" x14ac:dyDescent="0.2">
      <c r="A173" s="514" t="s">
        <v>190</v>
      </c>
      <c r="B173" s="515" t="s">
        <v>409</v>
      </c>
      <c r="C173" s="516">
        <v>10</v>
      </c>
      <c r="D173" s="517"/>
      <c r="E173" s="518"/>
      <c r="F173" s="519"/>
      <c r="G173" s="520">
        <v>2</v>
      </c>
      <c r="H173" s="521">
        <f>$G173*30</f>
        <v>60</v>
      </c>
      <c r="I173" s="522">
        <v>6</v>
      </c>
      <c r="J173" s="523" t="s">
        <v>114</v>
      </c>
      <c r="K173" s="524"/>
      <c r="L173" s="523" t="s">
        <v>126</v>
      </c>
      <c r="M173" s="525">
        <f>$H173-$I173</f>
        <v>54</v>
      </c>
      <c r="N173" s="526" t="str">
        <f t="shared" ref="N173:T173" si="13">IF($G173=N$5,$K173,"")</f>
        <v/>
      </c>
      <c r="O173" s="4422" t="str">
        <f t="shared" si="13"/>
        <v/>
      </c>
      <c r="P173" s="3971"/>
      <c r="Q173" s="526" t="str">
        <f t="shared" si="13"/>
        <v/>
      </c>
      <c r="R173" s="4422" t="str">
        <f t="shared" si="13"/>
        <v/>
      </c>
      <c r="S173" s="3971"/>
      <c r="T173" s="526" t="str">
        <f t="shared" si="13"/>
        <v/>
      </c>
      <c r="U173" s="527" t="s">
        <v>122</v>
      </c>
      <c r="V173" s="528"/>
    </row>
    <row r="174" spans="1:22" ht="31.5" x14ac:dyDescent="0.2">
      <c r="A174" s="529" t="s">
        <v>191</v>
      </c>
      <c r="B174" s="530" t="s">
        <v>192</v>
      </c>
      <c r="C174" s="531"/>
      <c r="D174" s="532"/>
      <c r="E174" s="533"/>
      <c r="F174" s="534"/>
      <c r="G174" s="535">
        <f>G$175+G$176+G$179</f>
        <v>9</v>
      </c>
      <c r="H174" s="536">
        <f>H$175+H$176+H$179</f>
        <v>270</v>
      </c>
      <c r="I174" s="537"/>
      <c r="J174" s="537"/>
      <c r="K174" s="537"/>
      <c r="L174" s="537"/>
      <c r="M174" s="538"/>
      <c r="N174" s="539"/>
      <c r="O174" s="4238"/>
      <c r="P174" s="4239"/>
      <c r="Q174" s="539"/>
      <c r="R174" s="4238"/>
      <c r="S174" s="4239"/>
      <c r="T174" s="539"/>
      <c r="U174" s="537"/>
      <c r="V174" s="538"/>
    </row>
    <row r="175" spans="1:22" x14ac:dyDescent="0.2">
      <c r="A175" s="540"/>
      <c r="B175" s="541" t="s">
        <v>55</v>
      </c>
      <c r="C175" s="531"/>
      <c r="D175" s="532"/>
      <c r="E175" s="533"/>
      <c r="F175" s="534"/>
      <c r="G175" s="542">
        <v>3.5</v>
      </c>
      <c r="H175" s="543">
        <f>G175*30</f>
        <v>105</v>
      </c>
      <c r="I175" s="537"/>
      <c r="J175" s="537"/>
      <c r="K175" s="537"/>
      <c r="L175" s="537"/>
      <c r="M175" s="538"/>
      <c r="N175" s="539"/>
      <c r="O175" s="4238"/>
      <c r="P175" s="4239"/>
      <c r="Q175" s="539"/>
      <c r="R175" s="4238"/>
      <c r="S175" s="4239"/>
      <c r="T175" s="539"/>
      <c r="U175" s="537"/>
      <c r="V175" s="538"/>
    </row>
    <row r="176" spans="1:22" x14ac:dyDescent="0.2">
      <c r="A176" s="540" t="s">
        <v>193</v>
      </c>
      <c r="B176" s="544" t="s">
        <v>56</v>
      </c>
      <c r="C176" s="531"/>
      <c r="D176" s="532"/>
      <c r="E176" s="533"/>
      <c r="F176" s="534"/>
      <c r="G176" s="535">
        <v>4.5</v>
      </c>
      <c r="H176" s="543">
        <f>G176*30</f>
        <v>135</v>
      </c>
      <c r="I176" s="545">
        <f>SUM(I$177:I$178)</f>
        <v>20</v>
      </c>
      <c r="J176" s="546" t="s">
        <v>81</v>
      </c>
      <c r="K176" s="546" t="s">
        <v>124</v>
      </c>
      <c r="L176" s="552" t="s">
        <v>126</v>
      </c>
      <c r="M176" s="547">
        <f>SUM(M$177:M$178)</f>
        <v>115</v>
      </c>
      <c r="N176" s="539"/>
      <c r="O176" s="4238"/>
      <c r="P176" s="4239"/>
      <c r="Q176" s="539"/>
      <c r="R176" s="4238"/>
      <c r="S176" s="4239"/>
      <c r="T176" s="539"/>
      <c r="U176" s="537"/>
      <c r="V176" s="538"/>
    </row>
    <row r="177" spans="1:22" x14ac:dyDescent="0.2">
      <c r="A177" s="548"/>
      <c r="B177" s="541" t="s">
        <v>56</v>
      </c>
      <c r="C177" s="531"/>
      <c r="D177" s="532">
        <v>9</v>
      </c>
      <c r="E177" s="533"/>
      <c r="F177" s="534"/>
      <c r="G177" s="549">
        <v>2.5</v>
      </c>
      <c r="H177" s="550">
        <f>$G177*30</f>
        <v>75</v>
      </c>
      <c r="I177" s="551">
        <v>6</v>
      </c>
      <c r="J177" s="552" t="s">
        <v>114</v>
      </c>
      <c r="K177" s="553"/>
      <c r="L177" s="552" t="s">
        <v>126</v>
      </c>
      <c r="M177" s="554">
        <f>$H177-$I177</f>
        <v>69</v>
      </c>
      <c r="N177" s="539"/>
      <c r="O177" s="4238"/>
      <c r="P177" s="4239"/>
      <c r="Q177" s="539"/>
      <c r="R177" s="4238"/>
      <c r="S177" s="4239"/>
      <c r="T177" s="555" t="s">
        <v>122</v>
      </c>
      <c r="U177" s="537"/>
      <c r="V177" s="538"/>
    </row>
    <row r="178" spans="1:22" x14ac:dyDescent="0.2">
      <c r="A178" s="548"/>
      <c r="B178" s="541" t="s">
        <v>56</v>
      </c>
      <c r="C178" s="531">
        <v>10</v>
      </c>
      <c r="D178" s="532"/>
      <c r="E178" s="533"/>
      <c r="F178" s="534"/>
      <c r="G178" s="549">
        <v>2</v>
      </c>
      <c r="H178" s="550">
        <f>$G178*30</f>
        <v>60</v>
      </c>
      <c r="I178" s="551">
        <v>14</v>
      </c>
      <c r="J178" s="552" t="s">
        <v>125</v>
      </c>
      <c r="K178" s="552" t="s">
        <v>124</v>
      </c>
      <c r="L178" s="552"/>
      <c r="M178" s="554">
        <f>$H178-$I178</f>
        <v>46</v>
      </c>
      <c r="N178" s="539"/>
      <c r="O178" s="4238"/>
      <c r="P178" s="4239"/>
      <c r="Q178" s="539"/>
      <c r="R178" s="4238"/>
      <c r="S178" s="4239"/>
      <c r="T178" s="539"/>
      <c r="U178" s="556" t="s">
        <v>127</v>
      </c>
      <c r="V178" s="538"/>
    </row>
    <row r="179" spans="1:22" ht="31.5" x14ac:dyDescent="0.2">
      <c r="A179" s="557" t="s">
        <v>194</v>
      </c>
      <c r="B179" s="515" t="s">
        <v>195</v>
      </c>
      <c r="C179" s="531"/>
      <c r="D179" s="532">
        <v>8</v>
      </c>
      <c r="E179" s="533"/>
      <c r="F179" s="534"/>
      <c r="G179" s="535">
        <v>1</v>
      </c>
      <c r="H179" s="558">
        <f>$G179*30</f>
        <v>30</v>
      </c>
      <c r="I179" s="394">
        <v>4</v>
      </c>
      <c r="J179" s="395" t="s">
        <v>114</v>
      </c>
      <c r="K179" s="421"/>
      <c r="L179" s="396"/>
      <c r="M179" s="559">
        <f>$H179-$I179</f>
        <v>26</v>
      </c>
      <c r="N179" s="560"/>
      <c r="O179" s="4238"/>
      <c r="P179" s="4239"/>
      <c r="Q179" s="560"/>
      <c r="R179" s="3897" t="s">
        <v>114</v>
      </c>
      <c r="S179" s="4248"/>
      <c r="T179" s="560"/>
      <c r="U179" s="397"/>
      <c r="V179" s="561"/>
    </row>
    <row r="180" spans="1:22" ht="31.5" x14ac:dyDescent="0.2">
      <c r="A180" s="529" t="s">
        <v>196</v>
      </c>
      <c r="B180" s="515" t="s">
        <v>410</v>
      </c>
      <c r="C180" s="531"/>
      <c r="D180" s="532"/>
      <c r="E180" s="533"/>
      <c r="F180" s="534"/>
      <c r="G180" s="535"/>
      <c r="H180" s="562"/>
      <c r="I180" s="394"/>
      <c r="J180" s="395"/>
      <c r="K180" s="421"/>
      <c r="L180" s="396"/>
      <c r="M180" s="559"/>
      <c r="N180" s="560"/>
      <c r="O180" s="4238"/>
      <c r="P180" s="4239"/>
      <c r="Q180" s="560"/>
      <c r="R180" s="4242"/>
      <c r="S180" s="4243"/>
      <c r="T180" s="560"/>
      <c r="U180" s="397"/>
      <c r="V180" s="561"/>
    </row>
    <row r="181" spans="1:22" x14ac:dyDescent="0.2">
      <c r="A181" s="529" t="s">
        <v>198</v>
      </c>
      <c r="B181" s="563" t="s">
        <v>203</v>
      </c>
      <c r="C181" s="531"/>
      <c r="D181" s="532"/>
      <c r="E181" s="533"/>
      <c r="F181" s="534"/>
      <c r="G181" s="535">
        <f>SUM(G182:G183)</f>
        <v>3.5</v>
      </c>
      <c r="H181" s="562">
        <f>SUM(H182:H183)</f>
        <v>105</v>
      </c>
      <c r="I181" s="394"/>
      <c r="J181" s="395"/>
      <c r="K181" s="421"/>
      <c r="L181" s="396"/>
      <c r="M181" s="559"/>
      <c r="N181" s="560"/>
      <c r="O181" s="4238"/>
      <c r="P181" s="4239"/>
      <c r="Q181" s="560"/>
      <c r="R181" s="4242"/>
      <c r="S181" s="4243"/>
      <c r="T181" s="560"/>
      <c r="U181" s="397"/>
      <c r="V181" s="561"/>
    </row>
    <row r="182" spans="1:22" x14ac:dyDescent="0.2">
      <c r="A182" s="540"/>
      <c r="B182" s="564" t="s">
        <v>55</v>
      </c>
      <c r="C182" s="531"/>
      <c r="D182" s="532"/>
      <c r="E182" s="533"/>
      <c r="F182" s="534"/>
      <c r="G182" s="542">
        <v>1.5</v>
      </c>
      <c r="H182" s="565">
        <f>G182*30</f>
        <v>45</v>
      </c>
      <c r="I182" s="394"/>
      <c r="J182" s="395"/>
      <c r="K182" s="421"/>
      <c r="L182" s="396"/>
      <c r="M182" s="559"/>
      <c r="N182" s="560"/>
      <c r="O182" s="4238"/>
      <c r="P182" s="4239"/>
      <c r="Q182" s="560"/>
      <c r="R182" s="4242"/>
      <c r="S182" s="4243"/>
      <c r="T182" s="560"/>
      <c r="U182" s="397"/>
      <c r="V182" s="561"/>
    </row>
    <row r="183" spans="1:22" x14ac:dyDescent="0.2">
      <c r="A183" s="529" t="s">
        <v>412</v>
      </c>
      <c r="B183" s="566" t="s">
        <v>56</v>
      </c>
      <c r="C183" s="531"/>
      <c r="D183" s="533">
        <v>8</v>
      </c>
      <c r="E183" s="533"/>
      <c r="F183" s="534"/>
      <c r="G183" s="535">
        <v>2</v>
      </c>
      <c r="H183" s="567">
        <f>G183*30</f>
        <v>60</v>
      </c>
      <c r="I183" s="568">
        <f>SUM($J183:$L183)</f>
        <v>4</v>
      </c>
      <c r="J183" s="569">
        <v>4</v>
      </c>
      <c r="K183" s="569"/>
      <c r="L183" s="570"/>
      <c r="M183" s="559">
        <f>$H183-$I183</f>
        <v>56</v>
      </c>
      <c r="N183" s="560"/>
      <c r="O183" s="4238"/>
      <c r="P183" s="4239"/>
      <c r="Q183" s="560"/>
      <c r="R183" s="3897" t="s">
        <v>114</v>
      </c>
      <c r="S183" s="4248"/>
      <c r="T183" s="560"/>
      <c r="U183" s="397"/>
      <c r="V183" s="561"/>
    </row>
    <row r="184" spans="1:22" ht="31.5" x14ac:dyDescent="0.2">
      <c r="A184" s="529"/>
      <c r="B184" s="571" t="s">
        <v>411</v>
      </c>
      <c r="C184" s="531"/>
      <c r="D184" s="532"/>
      <c r="E184" s="533"/>
      <c r="F184" s="534"/>
      <c r="G184" s="535"/>
      <c r="H184" s="567"/>
      <c r="I184" s="394"/>
      <c r="J184" s="395"/>
      <c r="K184" s="421"/>
      <c r="L184" s="396"/>
      <c r="M184" s="559"/>
      <c r="N184" s="560"/>
      <c r="O184" s="4238"/>
      <c r="P184" s="4239"/>
      <c r="Q184" s="560"/>
      <c r="R184" s="4242"/>
      <c r="S184" s="4243"/>
      <c r="T184" s="560"/>
      <c r="U184" s="397"/>
      <c r="V184" s="561"/>
    </row>
    <row r="185" spans="1:22" ht="31.5" x14ac:dyDescent="0.2">
      <c r="A185" s="529" t="s">
        <v>413</v>
      </c>
      <c r="B185" s="563" t="s">
        <v>206</v>
      </c>
      <c r="C185" s="531"/>
      <c r="D185" s="532"/>
      <c r="E185" s="533"/>
      <c r="F185" s="534"/>
      <c r="G185" s="535">
        <f>SUM(G186:G187)</f>
        <v>4.5</v>
      </c>
      <c r="H185" s="562">
        <f>SUM(H186:H187)</f>
        <v>135</v>
      </c>
      <c r="I185" s="394"/>
      <c r="J185" s="395"/>
      <c r="K185" s="421"/>
      <c r="L185" s="396"/>
      <c r="M185" s="559"/>
      <c r="N185" s="560"/>
      <c r="O185" s="4238"/>
      <c r="P185" s="4239"/>
      <c r="Q185" s="560"/>
      <c r="R185" s="4242"/>
      <c r="S185" s="4243"/>
      <c r="T185" s="560"/>
      <c r="U185" s="397"/>
      <c r="V185" s="561"/>
    </row>
    <row r="186" spans="1:22" x14ac:dyDescent="0.2">
      <c r="A186" s="529" t="s">
        <v>414</v>
      </c>
      <c r="B186" s="564" t="s">
        <v>55</v>
      </c>
      <c r="C186" s="531"/>
      <c r="D186" s="532"/>
      <c r="E186" s="533"/>
      <c r="F186" s="534"/>
      <c r="G186" s="542">
        <v>2.5</v>
      </c>
      <c r="H186" s="565">
        <f>G186*30</f>
        <v>75</v>
      </c>
      <c r="I186" s="394"/>
      <c r="J186" s="395"/>
      <c r="K186" s="421"/>
      <c r="L186" s="396"/>
      <c r="M186" s="559"/>
      <c r="N186" s="560"/>
      <c r="O186" s="4238"/>
      <c r="P186" s="4239"/>
      <c r="Q186" s="560"/>
      <c r="R186" s="4242"/>
      <c r="S186" s="4243"/>
      <c r="T186" s="560"/>
      <c r="U186" s="397"/>
      <c r="V186" s="561"/>
    </row>
    <row r="187" spans="1:22" x14ac:dyDescent="0.2">
      <c r="A187" s="529" t="s">
        <v>415</v>
      </c>
      <c r="B187" s="566" t="s">
        <v>56</v>
      </c>
      <c r="C187" s="531"/>
      <c r="D187" s="553">
        <v>10</v>
      </c>
      <c r="E187" s="533"/>
      <c r="F187" s="534"/>
      <c r="G187" s="535">
        <v>2</v>
      </c>
      <c r="H187" s="567">
        <f>G187*30</f>
        <v>60</v>
      </c>
      <c r="I187" s="568">
        <f>SUM($J187:$L187)</f>
        <v>4</v>
      </c>
      <c r="J187" s="569">
        <v>4</v>
      </c>
      <c r="K187" s="569"/>
      <c r="L187" s="570"/>
      <c r="M187" s="559">
        <f>$H187-$I187</f>
        <v>56</v>
      </c>
      <c r="N187" s="560"/>
      <c r="O187" s="4238"/>
      <c r="P187" s="4239"/>
      <c r="Q187" s="560"/>
      <c r="R187" s="4242"/>
      <c r="S187" s="4243"/>
      <c r="T187" s="560"/>
      <c r="U187" s="422" t="s">
        <v>114</v>
      </c>
      <c r="V187" s="561"/>
    </row>
    <row r="188" spans="1:22" ht="31.5" x14ac:dyDescent="0.2">
      <c r="A188" s="529" t="s">
        <v>199</v>
      </c>
      <c r="B188" s="530" t="s">
        <v>197</v>
      </c>
      <c r="C188" s="531"/>
      <c r="D188" s="532"/>
      <c r="E188" s="533"/>
      <c r="F188" s="534"/>
      <c r="G188" s="535">
        <f>SUM(G$189:G$190)</f>
        <v>4.5</v>
      </c>
      <c r="H188" s="536">
        <f>SUM(H$189:H$190)</f>
        <v>135</v>
      </c>
      <c r="I188" s="537"/>
      <c r="J188" s="537"/>
      <c r="K188" s="537"/>
      <c r="L188" s="537"/>
      <c r="M188" s="538"/>
      <c r="N188" s="539"/>
      <c r="O188" s="4238"/>
      <c r="P188" s="4239"/>
      <c r="Q188" s="539"/>
      <c r="R188" s="4242"/>
      <c r="S188" s="4243"/>
      <c r="T188" s="539"/>
      <c r="U188" s="537"/>
      <c r="V188" s="538"/>
    </row>
    <row r="189" spans="1:22" x14ac:dyDescent="0.2">
      <c r="A189" s="540"/>
      <c r="B189" s="541" t="s">
        <v>55</v>
      </c>
      <c r="C189" s="531"/>
      <c r="D189" s="532"/>
      <c r="E189" s="533"/>
      <c r="F189" s="534"/>
      <c r="G189" s="542">
        <v>1.5</v>
      </c>
      <c r="H189" s="572">
        <f>$G189*30</f>
        <v>45</v>
      </c>
      <c r="I189" s="537"/>
      <c r="J189" s="537"/>
      <c r="K189" s="537"/>
      <c r="L189" s="537"/>
      <c r="M189" s="538"/>
      <c r="N189" s="539"/>
      <c r="O189" s="4238"/>
      <c r="P189" s="4239"/>
      <c r="Q189" s="539"/>
      <c r="R189" s="4242"/>
      <c r="S189" s="4243"/>
      <c r="T189" s="539"/>
      <c r="U189" s="537"/>
      <c r="V189" s="538"/>
    </row>
    <row r="190" spans="1:22" x14ac:dyDescent="0.2">
      <c r="A190" s="540" t="s">
        <v>201</v>
      </c>
      <c r="B190" s="544" t="s">
        <v>56</v>
      </c>
      <c r="C190" s="531">
        <v>9</v>
      </c>
      <c r="D190" s="532"/>
      <c r="E190" s="533"/>
      <c r="F190" s="534"/>
      <c r="G190" s="535">
        <v>3</v>
      </c>
      <c r="H190" s="558">
        <f>$G190*30</f>
        <v>90</v>
      </c>
      <c r="I190" s="568">
        <v>10</v>
      </c>
      <c r="J190" s="573" t="s">
        <v>125</v>
      </c>
      <c r="K190" s="574"/>
      <c r="L190" s="546" t="s">
        <v>126</v>
      </c>
      <c r="M190" s="575">
        <f>$H190-$I190</f>
        <v>80</v>
      </c>
      <c r="N190" s="576" t="str">
        <f>IF($G190=N$5,$K190,"")</f>
        <v/>
      </c>
      <c r="O190" s="4238"/>
      <c r="P190" s="4239"/>
      <c r="Q190" s="576" t="str">
        <f>IF($G190=Q$5,$K190,"")</f>
        <v/>
      </c>
      <c r="R190" s="4242"/>
      <c r="S190" s="4243"/>
      <c r="T190" s="555" t="s">
        <v>260</v>
      </c>
      <c r="U190" s="556"/>
      <c r="V190" s="578"/>
    </row>
    <row r="191" spans="1:22" ht="31.5" x14ac:dyDescent="0.2">
      <c r="A191" s="529" t="s">
        <v>202</v>
      </c>
      <c r="B191" s="544" t="s">
        <v>461</v>
      </c>
      <c r="C191" s="579"/>
      <c r="D191" s="533">
        <v>10</v>
      </c>
      <c r="E191" s="553"/>
      <c r="F191" s="580"/>
      <c r="G191" s="535">
        <v>3</v>
      </c>
      <c r="H191" s="558">
        <f>$G191*30</f>
        <v>90</v>
      </c>
      <c r="I191" s="568">
        <f>SUM($J191:$L191)</f>
        <v>4</v>
      </c>
      <c r="J191" s="569">
        <v>4</v>
      </c>
      <c r="K191" s="569"/>
      <c r="L191" s="570"/>
      <c r="M191" s="575">
        <f>$H191-$I191</f>
        <v>86</v>
      </c>
      <c r="N191" s="576" t="str">
        <f>IF($G191=N$5,$K191,"")</f>
        <v/>
      </c>
      <c r="O191" s="4238"/>
      <c r="P191" s="4239"/>
      <c r="Q191" s="576" t="str">
        <f>IF($G191=Q$5,$K191,"")</f>
        <v/>
      </c>
      <c r="R191" s="4242"/>
      <c r="S191" s="4243"/>
      <c r="T191" s="582"/>
      <c r="U191" s="397" t="s">
        <v>114</v>
      </c>
      <c r="V191" s="578"/>
    </row>
    <row r="192" spans="1:22" x14ac:dyDescent="0.2">
      <c r="A192" s="529" t="s">
        <v>204</v>
      </c>
      <c r="B192" s="583" t="s">
        <v>208</v>
      </c>
      <c r="C192" s="531"/>
      <c r="D192" s="532"/>
      <c r="E192" s="533"/>
      <c r="F192" s="534"/>
      <c r="G192" s="584">
        <f>G193+G194</f>
        <v>5.5</v>
      </c>
      <c r="H192" s="585">
        <f>H193+H194</f>
        <v>165</v>
      </c>
      <c r="I192" s="537"/>
      <c r="J192" s="537"/>
      <c r="K192" s="537"/>
      <c r="L192" s="537"/>
      <c r="M192" s="538"/>
      <c r="N192" s="539"/>
      <c r="O192" s="4238"/>
      <c r="P192" s="4239"/>
      <c r="Q192" s="539"/>
      <c r="R192" s="4242"/>
      <c r="S192" s="4243"/>
      <c r="T192" s="539"/>
      <c r="U192" s="537"/>
      <c r="V192" s="538"/>
    </row>
    <row r="193" spans="1:22" x14ac:dyDescent="0.2">
      <c r="A193" s="540"/>
      <c r="B193" s="583" t="s">
        <v>55</v>
      </c>
      <c r="C193" s="531"/>
      <c r="D193" s="532"/>
      <c r="E193" s="533"/>
      <c r="F193" s="534"/>
      <c r="G193" s="586">
        <v>2.5</v>
      </c>
      <c r="H193" s="572">
        <f>$G193*30</f>
        <v>75</v>
      </c>
      <c r="I193" s="537"/>
      <c r="J193" s="537"/>
      <c r="K193" s="537"/>
      <c r="L193" s="537"/>
      <c r="M193" s="538"/>
      <c r="N193" s="539"/>
      <c r="O193" s="4238"/>
      <c r="P193" s="4239"/>
      <c r="Q193" s="539"/>
      <c r="R193" s="4242"/>
      <c r="S193" s="4243"/>
      <c r="T193" s="539"/>
      <c r="U193" s="537"/>
      <c r="V193" s="538"/>
    </row>
    <row r="194" spans="1:22" x14ac:dyDescent="0.2">
      <c r="A194" s="529" t="s">
        <v>416</v>
      </c>
      <c r="B194" s="544" t="s">
        <v>56</v>
      </c>
      <c r="C194" s="531">
        <v>7</v>
      </c>
      <c r="D194" s="532"/>
      <c r="E194" s="533"/>
      <c r="F194" s="534"/>
      <c r="G194" s="535">
        <v>3</v>
      </c>
      <c r="H194" s="558">
        <f>$G194*30</f>
        <v>90</v>
      </c>
      <c r="I194" s="568">
        <v>6</v>
      </c>
      <c r="J194" s="570" t="s">
        <v>114</v>
      </c>
      <c r="K194" s="570"/>
      <c r="L194" s="546" t="s">
        <v>126</v>
      </c>
      <c r="M194" s="575">
        <f>$H194-$I194</f>
        <v>84</v>
      </c>
      <c r="N194" s="576" t="str">
        <f>IF($G194=N$5,$K194,"")</f>
        <v/>
      </c>
      <c r="O194" s="4238"/>
      <c r="P194" s="4239"/>
      <c r="Q194" s="587" t="s">
        <v>122</v>
      </c>
      <c r="R194" s="4242"/>
      <c r="S194" s="4243"/>
      <c r="T194" s="588"/>
      <c r="U194" s="581"/>
      <c r="V194" s="578"/>
    </row>
    <row r="195" spans="1:22" ht="31.5" x14ac:dyDescent="0.2">
      <c r="A195" s="529" t="s">
        <v>205</v>
      </c>
      <c r="B195" s="589" t="s">
        <v>417</v>
      </c>
      <c r="C195" s="531"/>
      <c r="D195" s="532"/>
      <c r="E195" s="533"/>
      <c r="F195" s="534"/>
      <c r="G195" s="542">
        <v>3</v>
      </c>
      <c r="H195" s="590">
        <f>G195*30</f>
        <v>90</v>
      </c>
      <c r="I195" s="568"/>
      <c r="J195" s="569"/>
      <c r="K195" s="569"/>
      <c r="L195" s="570"/>
      <c r="M195" s="575"/>
      <c r="N195" s="576"/>
      <c r="O195" s="4238"/>
      <c r="P195" s="4239"/>
      <c r="Q195" s="576"/>
      <c r="R195" s="4242"/>
      <c r="S195" s="4243"/>
      <c r="T195" s="539"/>
      <c r="U195" s="537"/>
      <c r="V195" s="538"/>
    </row>
    <row r="196" spans="1:22" ht="31.5" x14ac:dyDescent="0.2">
      <c r="A196" s="529" t="s">
        <v>207</v>
      </c>
      <c r="B196" s="571" t="s">
        <v>213</v>
      </c>
      <c r="C196" s="531"/>
      <c r="D196" s="532">
        <v>10</v>
      </c>
      <c r="E196" s="591"/>
      <c r="F196" s="592"/>
      <c r="G196" s="535">
        <v>3</v>
      </c>
      <c r="H196" s="558">
        <f>$G196*30</f>
        <v>90</v>
      </c>
      <c r="I196" s="568">
        <v>8</v>
      </c>
      <c r="J196" s="546" t="s">
        <v>125</v>
      </c>
      <c r="K196" s="570"/>
      <c r="L196" s="546"/>
      <c r="M196" s="575">
        <f>$H196-$I196</f>
        <v>82</v>
      </c>
      <c r="N196" s="576" t="str">
        <f>IF($G196=N$5,$K196,"")</f>
        <v/>
      </c>
      <c r="O196" s="4238"/>
      <c r="P196" s="4239"/>
      <c r="Q196" s="576" t="str">
        <f>IF($G196=Q$5,$K196,"")</f>
        <v/>
      </c>
      <c r="R196" s="4242"/>
      <c r="S196" s="4243"/>
      <c r="T196" s="588"/>
      <c r="U196" s="556" t="s">
        <v>125</v>
      </c>
      <c r="V196" s="578"/>
    </row>
    <row r="197" spans="1:22" x14ac:dyDescent="0.2">
      <c r="A197" s="529" t="s">
        <v>209</v>
      </c>
      <c r="B197" s="593" t="s">
        <v>418</v>
      </c>
      <c r="C197" s="579"/>
      <c r="D197" s="533"/>
      <c r="E197" s="553"/>
      <c r="F197" s="580"/>
      <c r="G197" s="535">
        <f>G198+G201</f>
        <v>16</v>
      </c>
      <c r="H197" s="562">
        <f>H198+H201</f>
        <v>480</v>
      </c>
      <c r="I197" s="568"/>
      <c r="J197" s="569"/>
      <c r="K197" s="569"/>
      <c r="L197" s="570"/>
      <c r="M197" s="575"/>
      <c r="N197" s="576"/>
      <c r="O197" s="4238"/>
      <c r="P197" s="4239"/>
      <c r="Q197" s="576"/>
      <c r="R197" s="4242"/>
      <c r="S197" s="4243"/>
      <c r="T197" s="539"/>
      <c r="U197" s="537"/>
      <c r="V197" s="538"/>
    </row>
    <row r="198" spans="1:22" ht="31.5" x14ac:dyDescent="0.2">
      <c r="A198" s="529" t="s">
        <v>211</v>
      </c>
      <c r="B198" s="594" t="s">
        <v>200</v>
      </c>
      <c r="C198" s="579"/>
      <c r="D198" s="533"/>
      <c r="E198" s="553"/>
      <c r="F198" s="580"/>
      <c r="G198" s="535">
        <f>SUM(G$201:G$202)</f>
        <v>9.5</v>
      </c>
      <c r="H198" s="562">
        <f>SUM(H$201:H$202)</f>
        <v>285</v>
      </c>
      <c r="I198" s="568"/>
      <c r="J198" s="569"/>
      <c r="K198" s="569"/>
      <c r="L198" s="570"/>
      <c r="M198" s="575"/>
      <c r="N198" s="576"/>
      <c r="O198" s="4238"/>
      <c r="P198" s="4239"/>
      <c r="Q198" s="576"/>
      <c r="R198" s="4242"/>
      <c r="S198" s="4243"/>
      <c r="T198" s="539"/>
      <c r="U198" s="537"/>
      <c r="V198" s="538"/>
    </row>
    <row r="199" spans="1:22" x14ac:dyDescent="0.2">
      <c r="A199" s="529"/>
      <c r="B199" s="595" t="s">
        <v>55</v>
      </c>
      <c r="C199" s="579"/>
      <c r="D199" s="533"/>
      <c r="E199" s="553"/>
      <c r="F199" s="580"/>
      <c r="G199" s="542">
        <v>4.5</v>
      </c>
      <c r="H199" s="565">
        <f>G199*30</f>
        <v>135</v>
      </c>
      <c r="I199" s="568"/>
      <c r="J199" s="546"/>
      <c r="K199" s="570"/>
      <c r="L199" s="546"/>
      <c r="M199" s="575"/>
      <c r="N199" s="576"/>
      <c r="O199" s="4238"/>
      <c r="P199" s="4239"/>
      <c r="Q199" s="576"/>
      <c r="R199" s="4242"/>
      <c r="S199" s="4243"/>
      <c r="T199" s="539"/>
      <c r="U199" s="537"/>
      <c r="V199" s="538"/>
    </row>
    <row r="200" spans="1:22" x14ac:dyDescent="0.2">
      <c r="A200" s="529" t="s">
        <v>419</v>
      </c>
      <c r="B200" s="683" t="s">
        <v>462</v>
      </c>
      <c r="C200" s="1145">
        <v>8</v>
      </c>
      <c r="D200" s="533"/>
      <c r="E200" s="553"/>
      <c r="F200" s="580"/>
      <c r="G200" s="535">
        <v>5</v>
      </c>
      <c r="H200" s="567">
        <f>G200*30</f>
        <v>150</v>
      </c>
      <c r="I200" s="568">
        <v>6</v>
      </c>
      <c r="J200" s="570" t="s">
        <v>114</v>
      </c>
      <c r="K200" s="570"/>
      <c r="L200" s="546" t="s">
        <v>126</v>
      </c>
      <c r="M200" s="575">
        <f>$H200-$I200</f>
        <v>144</v>
      </c>
      <c r="N200" s="576"/>
      <c r="O200" s="4238"/>
      <c r="P200" s="4239"/>
      <c r="Q200" s="576"/>
      <c r="R200" s="4226" t="s">
        <v>122</v>
      </c>
      <c r="S200" s="4237"/>
      <c r="T200" s="555"/>
      <c r="U200" s="537"/>
      <c r="V200" s="538"/>
    </row>
    <row r="201" spans="1:22" ht="31.5" x14ac:dyDescent="0.2">
      <c r="A201" s="529" t="s">
        <v>420</v>
      </c>
      <c r="B201" s="594" t="s">
        <v>210</v>
      </c>
      <c r="C201" s="579"/>
      <c r="D201" s="533"/>
      <c r="E201" s="553"/>
      <c r="F201" s="580"/>
      <c r="G201" s="597">
        <f>SUM(G$202:G$204)</f>
        <v>6.5</v>
      </c>
      <c r="H201" s="598">
        <f>SUM(H$202:H$204)</f>
        <v>195</v>
      </c>
      <c r="I201" s="568"/>
      <c r="J201" s="569"/>
      <c r="K201" s="569"/>
      <c r="L201" s="570"/>
      <c r="M201" s="575"/>
      <c r="N201" s="576"/>
      <c r="O201" s="4238"/>
      <c r="P201" s="4239"/>
      <c r="Q201" s="576"/>
      <c r="R201" s="4240"/>
      <c r="S201" s="4241"/>
      <c r="T201" s="539"/>
      <c r="U201" s="537"/>
      <c r="V201" s="538"/>
    </row>
    <row r="202" spans="1:22" x14ac:dyDescent="0.2">
      <c r="A202" s="529"/>
      <c r="B202" s="595" t="s">
        <v>55</v>
      </c>
      <c r="C202" s="579"/>
      <c r="D202" s="533"/>
      <c r="E202" s="553"/>
      <c r="F202" s="580"/>
      <c r="G202" s="599">
        <v>3</v>
      </c>
      <c r="H202" s="565">
        <f>G202*30</f>
        <v>90</v>
      </c>
      <c r="I202" s="568"/>
      <c r="J202" s="569"/>
      <c r="K202" s="569"/>
      <c r="L202" s="570"/>
      <c r="M202" s="575"/>
      <c r="N202" s="576"/>
      <c r="O202" s="4238"/>
      <c r="P202" s="4239"/>
      <c r="Q202" s="576"/>
      <c r="R202" s="4240"/>
      <c r="S202" s="4241"/>
      <c r="T202" s="539"/>
      <c r="U202" s="537"/>
      <c r="V202" s="538"/>
    </row>
    <row r="203" spans="1:22" x14ac:dyDescent="0.2">
      <c r="A203" s="529" t="s">
        <v>421</v>
      </c>
      <c r="B203" s="683" t="s">
        <v>462</v>
      </c>
      <c r="C203" s="579"/>
      <c r="D203" s="532">
        <v>8</v>
      </c>
      <c r="E203" s="553"/>
      <c r="F203" s="580"/>
      <c r="G203" s="535">
        <v>2.5</v>
      </c>
      <c r="H203" s="567">
        <f>G203*30</f>
        <v>75</v>
      </c>
      <c r="I203" s="568">
        <v>6</v>
      </c>
      <c r="J203" s="570" t="s">
        <v>114</v>
      </c>
      <c r="K203" s="570"/>
      <c r="L203" s="546" t="s">
        <v>126</v>
      </c>
      <c r="M203" s="575">
        <f>$H203-$I203</f>
        <v>69</v>
      </c>
      <c r="N203" s="576"/>
      <c r="O203" s="4238"/>
      <c r="P203" s="4239"/>
      <c r="Q203" s="576"/>
      <c r="R203" s="4226" t="s">
        <v>122</v>
      </c>
      <c r="S203" s="4237"/>
      <c r="T203" s="555"/>
      <c r="U203" s="537"/>
      <c r="V203" s="538"/>
    </row>
    <row r="204" spans="1:22" ht="36.75" customHeight="1" x14ac:dyDescent="0.2">
      <c r="A204" s="529" t="s">
        <v>422</v>
      </c>
      <c r="B204" s="684" t="s">
        <v>463</v>
      </c>
      <c r="C204" s="579"/>
      <c r="D204" s="533"/>
      <c r="E204" s="553"/>
      <c r="F204" s="534">
        <v>9</v>
      </c>
      <c r="G204" s="535">
        <v>1</v>
      </c>
      <c r="H204" s="567">
        <f>G204*30</f>
        <v>30</v>
      </c>
      <c r="I204" s="568">
        <v>4</v>
      </c>
      <c r="J204" s="573"/>
      <c r="K204" s="574"/>
      <c r="L204" s="546" t="s">
        <v>114</v>
      </c>
      <c r="M204" s="575">
        <f>$H204-$I204</f>
        <v>26</v>
      </c>
      <c r="N204" s="576"/>
      <c r="O204" s="4238"/>
      <c r="P204" s="4239"/>
      <c r="Q204" s="576"/>
      <c r="R204" s="4240"/>
      <c r="S204" s="4241"/>
      <c r="T204" s="600" t="s">
        <v>114</v>
      </c>
      <c r="U204" s="537"/>
      <c r="V204" s="538"/>
    </row>
    <row r="205" spans="1:22" ht="31.5" x14ac:dyDescent="0.2">
      <c r="A205" s="529" t="s">
        <v>212</v>
      </c>
      <c r="B205" s="601" t="s">
        <v>215</v>
      </c>
      <c r="C205" s="531"/>
      <c r="D205" s="532"/>
      <c r="E205" s="533"/>
      <c r="F205" s="534"/>
      <c r="G205" s="584">
        <f>SUM(G$206:G$208)</f>
        <v>9</v>
      </c>
      <c r="H205" s="558">
        <f>SUM(H$206:H$208)</f>
        <v>270</v>
      </c>
      <c r="I205" s="537"/>
      <c r="J205" s="537"/>
      <c r="K205" s="537"/>
      <c r="L205" s="537"/>
      <c r="M205" s="538"/>
      <c r="N205" s="539"/>
      <c r="O205" s="4238"/>
      <c r="P205" s="4239"/>
      <c r="Q205" s="539"/>
      <c r="R205" s="4240"/>
      <c r="S205" s="4241"/>
      <c r="T205" s="539"/>
      <c r="U205" s="537"/>
      <c r="V205" s="538"/>
    </row>
    <row r="206" spans="1:22" x14ac:dyDescent="0.2">
      <c r="A206" s="529"/>
      <c r="B206" s="583" t="s">
        <v>55</v>
      </c>
      <c r="C206" s="531"/>
      <c r="D206" s="532"/>
      <c r="E206" s="533"/>
      <c r="F206" s="534"/>
      <c r="G206" s="586">
        <v>2</v>
      </c>
      <c r="H206" s="572">
        <f>$G206*30</f>
        <v>60</v>
      </c>
      <c r="I206" s="537"/>
      <c r="J206" s="537"/>
      <c r="K206" s="537"/>
      <c r="L206" s="537"/>
      <c r="M206" s="538"/>
      <c r="N206" s="539"/>
      <c r="O206" s="4238"/>
      <c r="P206" s="4239"/>
      <c r="Q206" s="539"/>
      <c r="R206" s="4240"/>
      <c r="S206" s="4241"/>
      <c r="T206" s="539"/>
      <c r="U206" s="537"/>
      <c r="V206" s="538"/>
    </row>
    <row r="207" spans="1:22" x14ac:dyDescent="0.2">
      <c r="A207" s="529" t="s">
        <v>423</v>
      </c>
      <c r="B207" s="544" t="s">
        <v>56</v>
      </c>
      <c r="C207" s="531">
        <v>9</v>
      </c>
      <c r="D207" s="532"/>
      <c r="E207" s="533"/>
      <c r="F207" s="534"/>
      <c r="G207" s="535">
        <v>5.5</v>
      </c>
      <c r="H207" s="558">
        <f>$G207*30</f>
        <v>165</v>
      </c>
      <c r="I207" s="602">
        <v>14</v>
      </c>
      <c r="J207" s="396" t="s">
        <v>125</v>
      </c>
      <c r="K207" s="240" t="s">
        <v>54</v>
      </c>
      <c r="L207" s="396"/>
      <c r="M207" s="575">
        <f>$H207-$I207</f>
        <v>151</v>
      </c>
      <c r="N207" s="576" t="str">
        <f t="shared" ref="N207:Q208" si="14">IF($G207=N$5,$K207,"")</f>
        <v/>
      </c>
      <c r="O207" s="4238"/>
      <c r="P207" s="4239"/>
      <c r="Q207" s="576" t="str">
        <f t="shared" si="14"/>
        <v/>
      </c>
      <c r="R207" s="4240"/>
      <c r="S207" s="4241"/>
      <c r="T207" s="604" t="s">
        <v>127</v>
      </c>
      <c r="U207" s="577" t="str">
        <f>IF($G207=S$5,$K207,"")</f>
        <v/>
      </c>
      <c r="V207" s="578"/>
    </row>
    <row r="208" spans="1:22" ht="32.25" thickBot="1" x14ac:dyDescent="0.25">
      <c r="A208" s="605" t="s">
        <v>424</v>
      </c>
      <c r="B208" s="606" t="s">
        <v>218</v>
      </c>
      <c r="C208" s="607"/>
      <c r="D208" s="608"/>
      <c r="E208" s="609">
        <v>10</v>
      </c>
      <c r="F208" s="610"/>
      <c r="G208" s="611">
        <v>1.5</v>
      </c>
      <c r="H208" s="612">
        <f>$G208*30</f>
        <v>45</v>
      </c>
      <c r="I208" s="613">
        <v>8</v>
      </c>
      <c r="J208" s="614"/>
      <c r="K208" s="615"/>
      <c r="L208" s="616" t="s">
        <v>113</v>
      </c>
      <c r="M208" s="617">
        <f>$H208-$I208</f>
        <v>37</v>
      </c>
      <c r="N208" s="618" t="str">
        <f t="shared" si="14"/>
        <v/>
      </c>
      <c r="O208" s="4238"/>
      <c r="P208" s="4239"/>
      <c r="Q208" s="618" t="str">
        <f t="shared" si="14"/>
        <v/>
      </c>
      <c r="R208" s="4240"/>
      <c r="S208" s="4241"/>
      <c r="T208" s="619" t="str">
        <f>IF($G208=R$5,$K208,"")</f>
        <v/>
      </c>
      <c r="U208" s="620" t="s">
        <v>113</v>
      </c>
      <c r="V208" s="621"/>
    </row>
    <row r="209" spans="1:22" ht="16.5" thickBot="1" x14ac:dyDescent="0.25">
      <c r="A209" s="4228" t="s">
        <v>447</v>
      </c>
      <c r="B209" s="4229"/>
      <c r="C209" s="4229"/>
      <c r="D209" s="4229"/>
      <c r="E209" s="4229"/>
      <c r="F209" s="4229"/>
      <c r="G209" s="4229"/>
      <c r="H209" s="4229"/>
      <c r="I209" s="4229"/>
      <c r="J209" s="4229"/>
      <c r="K209" s="4229"/>
      <c r="L209" s="4229"/>
      <c r="M209" s="4229"/>
      <c r="N209" s="4229"/>
      <c r="O209" s="4229"/>
      <c r="P209" s="4229"/>
      <c r="Q209" s="4229"/>
      <c r="R209" s="4229"/>
      <c r="S209" s="4229"/>
      <c r="T209" s="4229"/>
      <c r="U209" s="4229"/>
      <c r="V209" s="4230"/>
    </row>
    <row r="210" spans="1:22" ht="31.5" x14ac:dyDescent="0.2">
      <c r="A210" s="514" t="s">
        <v>196</v>
      </c>
      <c r="B210" s="622" t="s">
        <v>425</v>
      </c>
      <c r="C210" s="623"/>
      <c r="D210" s="624"/>
      <c r="E210" s="625"/>
      <c r="F210" s="626"/>
      <c r="G210" s="627"/>
      <c r="H210" s="628"/>
      <c r="I210" s="629"/>
      <c r="J210" s="625"/>
      <c r="K210" s="625"/>
      <c r="L210" s="630"/>
      <c r="M210" s="631"/>
      <c r="N210" s="632"/>
      <c r="O210" s="4231"/>
      <c r="P210" s="4232"/>
      <c r="Q210" s="632"/>
      <c r="R210" s="4233"/>
      <c r="S210" s="4234"/>
      <c r="T210" s="633"/>
      <c r="U210" s="527"/>
      <c r="V210" s="634"/>
    </row>
    <row r="211" spans="1:22" ht="31.5" x14ac:dyDescent="0.2">
      <c r="A211" s="529" t="s">
        <v>426</v>
      </c>
      <c r="B211" s="635" t="s">
        <v>427</v>
      </c>
      <c r="C211" s="636"/>
      <c r="D211" s="637"/>
      <c r="E211" s="533"/>
      <c r="F211" s="534"/>
      <c r="G211" s="638">
        <f>SUM(G212:G213)</f>
        <v>3</v>
      </c>
      <c r="H211" s="639">
        <f>SUM(H212:H213)</f>
        <v>90</v>
      </c>
      <c r="I211" s="640"/>
      <c r="J211" s="533"/>
      <c r="K211" s="533"/>
      <c r="L211" s="532"/>
      <c r="M211" s="641"/>
      <c r="N211" s="576"/>
      <c r="O211" s="4222"/>
      <c r="P211" s="4223"/>
      <c r="Q211" s="576"/>
      <c r="R211" s="4224"/>
      <c r="S211" s="4225"/>
      <c r="T211" s="642"/>
      <c r="U211" s="556"/>
      <c r="V211" s="578"/>
    </row>
    <row r="212" spans="1:22" x14ac:dyDescent="0.2">
      <c r="A212" s="529" t="s">
        <v>428</v>
      </c>
      <c r="B212" s="595" t="s">
        <v>55</v>
      </c>
      <c r="C212" s="636"/>
      <c r="D212" s="637"/>
      <c r="E212" s="533"/>
      <c r="F212" s="534"/>
      <c r="G212" s="643">
        <v>1</v>
      </c>
      <c r="H212" s="644">
        <f>G212*30</f>
        <v>30</v>
      </c>
      <c r="I212" s="640"/>
      <c r="J212" s="533"/>
      <c r="K212" s="533"/>
      <c r="L212" s="532"/>
      <c r="M212" s="641"/>
      <c r="N212" s="576"/>
      <c r="O212" s="4222"/>
      <c r="P212" s="4223"/>
      <c r="Q212" s="576"/>
      <c r="R212" s="4224"/>
      <c r="S212" s="4225"/>
      <c r="T212" s="642"/>
      <c r="U212" s="556"/>
      <c r="V212" s="578"/>
    </row>
    <row r="213" spans="1:22" x14ac:dyDescent="0.2">
      <c r="A213" s="529" t="s">
        <v>429</v>
      </c>
      <c r="B213" s="203" t="s">
        <v>56</v>
      </c>
      <c r="C213" s="636"/>
      <c r="D213" s="553">
        <v>8</v>
      </c>
      <c r="E213" s="533"/>
      <c r="F213" s="534"/>
      <c r="G213" s="638">
        <v>2</v>
      </c>
      <c r="H213" s="645">
        <f>G213*30</f>
        <v>60</v>
      </c>
      <c r="I213" s="568">
        <v>4</v>
      </c>
      <c r="J213" s="546" t="s">
        <v>114</v>
      </c>
      <c r="K213" s="570"/>
      <c r="L213" s="570">
        <v>0</v>
      </c>
      <c r="M213" s="641">
        <f>H213-I213</f>
        <v>56</v>
      </c>
      <c r="N213" s="576"/>
      <c r="O213" s="4222"/>
      <c r="P213" s="4223"/>
      <c r="Q213" s="576"/>
      <c r="R213" s="4226" t="s">
        <v>114</v>
      </c>
      <c r="S213" s="4237"/>
      <c r="T213" s="647"/>
      <c r="U213" s="556"/>
      <c r="V213" s="578"/>
    </row>
    <row r="214" spans="1:22" ht="31.5" x14ac:dyDescent="0.2">
      <c r="A214" s="529" t="s">
        <v>214</v>
      </c>
      <c r="B214" s="648" t="s">
        <v>430</v>
      </c>
      <c r="C214" s="636"/>
      <c r="D214" s="637"/>
      <c r="E214" s="533"/>
      <c r="F214" s="534"/>
      <c r="G214" s="638">
        <f>SUM(G215:G216)</f>
        <v>3.5</v>
      </c>
      <c r="H214" s="639">
        <f>SUM(H215:H216)</f>
        <v>105</v>
      </c>
      <c r="I214" s="640"/>
      <c r="J214" s="533"/>
      <c r="K214" s="533"/>
      <c r="L214" s="532"/>
      <c r="M214" s="641"/>
      <c r="N214" s="576"/>
      <c r="O214" s="4222"/>
      <c r="P214" s="4223"/>
      <c r="Q214" s="576"/>
      <c r="R214" s="4224"/>
      <c r="S214" s="4225"/>
      <c r="T214" s="642"/>
      <c r="U214" s="556"/>
      <c r="V214" s="578"/>
    </row>
    <row r="215" spans="1:22" x14ac:dyDescent="0.2">
      <c r="A215" s="529" t="s">
        <v>216</v>
      </c>
      <c r="B215" s="635" t="s">
        <v>431</v>
      </c>
      <c r="C215" s="636"/>
      <c r="D215" s="553">
        <v>9</v>
      </c>
      <c r="E215" s="649"/>
      <c r="F215" s="650"/>
      <c r="G215" s="638">
        <v>2</v>
      </c>
      <c r="H215" s="645">
        <f>G215*30</f>
        <v>60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56</v>
      </c>
      <c r="N215" s="576"/>
      <c r="O215" s="4222"/>
      <c r="P215" s="4223"/>
      <c r="Q215" s="576"/>
      <c r="R215" s="4224"/>
      <c r="S215" s="4225"/>
      <c r="T215" s="646" t="s">
        <v>114</v>
      </c>
      <c r="U215" s="556"/>
      <c r="V215" s="578"/>
    </row>
    <row r="216" spans="1:22" ht="32.25" thickBot="1" x14ac:dyDescent="0.25">
      <c r="A216" s="651" t="s">
        <v>217</v>
      </c>
      <c r="B216" s="652" t="s">
        <v>430</v>
      </c>
      <c r="C216" s="653"/>
      <c r="D216" s="654">
        <v>10</v>
      </c>
      <c r="E216" s="655"/>
      <c r="F216" s="656"/>
      <c r="G216" s="657">
        <v>1.5</v>
      </c>
      <c r="H216" s="658">
        <f>G216*30</f>
        <v>45</v>
      </c>
      <c r="I216" s="568">
        <v>4</v>
      </c>
      <c r="J216" s="546" t="s">
        <v>114</v>
      </c>
      <c r="K216" s="570"/>
      <c r="L216" s="570">
        <v>0</v>
      </c>
      <c r="M216" s="659">
        <f>H216-I216</f>
        <v>41</v>
      </c>
      <c r="N216" s="619"/>
      <c r="O216" s="4222"/>
      <c r="P216" s="4223"/>
      <c r="Q216" s="619"/>
      <c r="R216" s="4224"/>
      <c r="S216" s="4225"/>
      <c r="T216" s="660"/>
      <c r="U216" s="646" t="s">
        <v>114</v>
      </c>
      <c r="V216" s="621"/>
    </row>
    <row r="217" spans="1:22" ht="16.5" thickBot="1" x14ac:dyDescent="0.25">
      <c r="A217" s="4228" t="s">
        <v>448</v>
      </c>
      <c r="B217" s="4229"/>
      <c r="C217" s="4229"/>
      <c r="D217" s="4229"/>
      <c r="E217" s="4229"/>
      <c r="F217" s="4229"/>
      <c r="G217" s="4229"/>
      <c r="H217" s="4229"/>
      <c r="I217" s="4229"/>
      <c r="J217" s="4229"/>
      <c r="K217" s="4229"/>
      <c r="L217" s="4229"/>
      <c r="M217" s="4229"/>
      <c r="N217" s="4229"/>
      <c r="O217" s="4229"/>
      <c r="P217" s="4229"/>
      <c r="Q217" s="4229"/>
      <c r="R217" s="4229"/>
      <c r="S217" s="4229"/>
      <c r="T217" s="4229"/>
      <c r="U217" s="4229"/>
      <c r="V217" s="4230"/>
    </row>
    <row r="218" spans="1:22" ht="31.5" x14ac:dyDescent="0.2">
      <c r="A218" s="661" t="s">
        <v>432</v>
      </c>
      <c r="B218" s="662" t="s">
        <v>433</v>
      </c>
      <c r="C218" s="623"/>
      <c r="D218" s="624"/>
      <c r="E218" s="625"/>
      <c r="F218" s="626"/>
      <c r="G218" s="627">
        <f>G219+G222</f>
        <v>6.5</v>
      </c>
      <c r="H218" s="628">
        <f>H219+H222</f>
        <v>195</v>
      </c>
      <c r="I218" s="629"/>
      <c r="J218" s="625"/>
      <c r="K218" s="625"/>
      <c r="L218" s="630"/>
      <c r="M218" s="631"/>
      <c r="N218" s="632"/>
      <c r="O218" s="4231"/>
      <c r="P218" s="4232"/>
      <c r="Q218" s="632"/>
      <c r="R218" s="4233"/>
      <c r="S218" s="4234"/>
      <c r="T218" s="632"/>
      <c r="U218" s="527"/>
      <c r="V218" s="634"/>
    </row>
    <row r="219" spans="1:22" ht="31.5" x14ac:dyDescent="0.2">
      <c r="A219" s="529" t="s">
        <v>434</v>
      </c>
      <c r="B219" s="663" t="s">
        <v>435</v>
      </c>
      <c r="C219" s="636"/>
      <c r="D219" s="553"/>
      <c r="E219" s="649"/>
      <c r="F219" s="650"/>
      <c r="G219" s="638">
        <f>G220+G221</f>
        <v>5</v>
      </c>
      <c r="H219" s="639">
        <f>H220+H221</f>
        <v>150</v>
      </c>
      <c r="I219" s="640"/>
      <c r="J219" s="574"/>
      <c r="K219" s="574"/>
      <c r="L219" s="574"/>
      <c r="M219" s="641"/>
      <c r="N219" s="576"/>
      <c r="O219" s="4222"/>
      <c r="P219" s="4223"/>
      <c r="Q219" s="576"/>
      <c r="R219" s="4224"/>
      <c r="S219" s="4225"/>
      <c r="T219" s="576"/>
      <c r="U219" s="556"/>
      <c r="V219" s="578"/>
    </row>
    <row r="220" spans="1:22" x14ac:dyDescent="0.2">
      <c r="A220" s="529"/>
      <c r="B220" s="595" t="s">
        <v>55</v>
      </c>
      <c r="C220" s="636"/>
      <c r="D220" s="553"/>
      <c r="E220" s="649"/>
      <c r="F220" s="650"/>
      <c r="G220" s="643">
        <v>3</v>
      </c>
      <c r="H220" s="639">
        <f>G220*30</f>
        <v>90</v>
      </c>
      <c r="I220" s="640"/>
      <c r="J220" s="574"/>
      <c r="K220" s="574"/>
      <c r="L220" s="574"/>
      <c r="M220" s="641"/>
      <c r="N220" s="576"/>
      <c r="O220" s="4222"/>
      <c r="P220" s="4223"/>
      <c r="Q220" s="576"/>
      <c r="R220" s="4224"/>
      <c r="S220" s="4225"/>
      <c r="T220" s="576"/>
      <c r="U220" s="556"/>
      <c r="V220" s="578"/>
    </row>
    <row r="221" spans="1:22" x14ac:dyDescent="0.2">
      <c r="A221" s="529" t="s">
        <v>436</v>
      </c>
      <c r="B221" s="203" t="s">
        <v>56</v>
      </c>
      <c r="C221" s="636"/>
      <c r="D221" s="553">
        <v>9</v>
      </c>
      <c r="E221" s="649"/>
      <c r="F221" s="650"/>
      <c r="G221" s="638">
        <v>2</v>
      </c>
      <c r="H221" s="645">
        <f>G221*30</f>
        <v>60</v>
      </c>
      <c r="I221" s="568">
        <v>4</v>
      </c>
      <c r="J221" s="546" t="s">
        <v>114</v>
      </c>
      <c r="K221" s="570"/>
      <c r="L221" s="570">
        <v>0</v>
      </c>
      <c r="M221" s="641">
        <f>H221-I221</f>
        <v>56</v>
      </c>
      <c r="N221" s="576"/>
      <c r="O221" s="4222"/>
      <c r="P221" s="4223"/>
      <c r="Q221" s="576"/>
      <c r="R221" s="4224"/>
      <c r="S221" s="4225"/>
      <c r="T221" s="646" t="s">
        <v>114</v>
      </c>
      <c r="U221" s="556"/>
      <c r="V221" s="578"/>
    </row>
    <row r="222" spans="1:22" ht="31.5" x14ac:dyDescent="0.2">
      <c r="A222" s="529" t="s">
        <v>437</v>
      </c>
      <c r="B222" s="664" t="s">
        <v>438</v>
      </c>
      <c r="C222" s="636"/>
      <c r="D222" s="532">
        <v>10</v>
      </c>
      <c r="E222" s="533"/>
      <c r="F222" s="534"/>
      <c r="G222" s="638">
        <v>1.5</v>
      </c>
      <c r="H222" s="645">
        <f>G222*30</f>
        <v>45</v>
      </c>
      <c r="I222" s="568">
        <v>4</v>
      </c>
      <c r="J222" s="546" t="s">
        <v>114</v>
      </c>
      <c r="K222" s="570"/>
      <c r="L222" s="570">
        <v>0</v>
      </c>
      <c r="M222" s="641">
        <f>H222-I222</f>
        <v>41</v>
      </c>
      <c r="N222" s="576"/>
      <c r="O222" s="4222"/>
      <c r="P222" s="4223"/>
      <c r="Q222" s="576"/>
      <c r="R222" s="4224"/>
      <c r="S222" s="4225"/>
      <c r="T222" s="576"/>
      <c r="U222" s="646" t="s">
        <v>114</v>
      </c>
      <c r="V222" s="578"/>
    </row>
    <row r="223" spans="1:22" ht="31.5" x14ac:dyDescent="0.2">
      <c r="A223" s="529" t="s">
        <v>439</v>
      </c>
      <c r="B223" s="665" t="s">
        <v>440</v>
      </c>
      <c r="C223" s="636"/>
      <c r="D223" s="637"/>
      <c r="E223" s="533"/>
      <c r="F223" s="534"/>
      <c r="G223" s="638">
        <f>SUM(G224:G225)</f>
        <v>3</v>
      </c>
      <c r="H223" s="645">
        <f>SUM(H224:H225)</f>
        <v>90</v>
      </c>
      <c r="I223" s="640"/>
      <c r="J223" s="533"/>
      <c r="K223" s="533"/>
      <c r="L223" s="532"/>
      <c r="M223" s="641"/>
      <c r="N223" s="576"/>
      <c r="O223" s="4222"/>
      <c r="P223" s="4223"/>
      <c r="Q223" s="576"/>
      <c r="R223" s="4224"/>
      <c r="S223" s="4225"/>
      <c r="T223" s="576"/>
      <c r="U223" s="556"/>
      <c r="V223" s="578"/>
    </row>
    <row r="224" spans="1:22" x14ac:dyDescent="0.2">
      <c r="A224" s="529"/>
      <c r="B224" s="595" t="s">
        <v>55</v>
      </c>
      <c r="C224" s="636"/>
      <c r="D224" s="637"/>
      <c r="E224" s="533"/>
      <c r="F224" s="534"/>
      <c r="G224" s="643">
        <v>1</v>
      </c>
      <c r="H224" s="644">
        <f>G224*30</f>
        <v>30</v>
      </c>
      <c r="I224" s="640"/>
      <c r="J224" s="533"/>
      <c r="K224" s="533"/>
      <c r="L224" s="532"/>
      <c r="M224" s="641"/>
      <c r="N224" s="576"/>
      <c r="O224" s="4222"/>
      <c r="P224" s="4223"/>
      <c r="Q224" s="576"/>
      <c r="R224" s="4224"/>
      <c r="S224" s="4225"/>
      <c r="T224" s="576"/>
      <c r="U224" s="556"/>
      <c r="V224" s="578"/>
    </row>
    <row r="225" spans="1:23" ht="16.5" thickBot="1" x14ac:dyDescent="0.25">
      <c r="A225" s="651" t="s">
        <v>441</v>
      </c>
      <c r="B225" s="666" t="s">
        <v>56</v>
      </c>
      <c r="C225" s="653"/>
      <c r="D225" s="667">
        <v>8</v>
      </c>
      <c r="E225" s="655"/>
      <c r="F225" s="656"/>
      <c r="G225" s="657">
        <v>2</v>
      </c>
      <c r="H225" s="658">
        <f>G225*30</f>
        <v>60</v>
      </c>
      <c r="I225" s="568">
        <v>4</v>
      </c>
      <c r="J225" s="546" t="s">
        <v>114</v>
      </c>
      <c r="K225" s="570"/>
      <c r="L225" s="570">
        <v>0</v>
      </c>
      <c r="M225" s="659">
        <f>H225-I225</f>
        <v>56</v>
      </c>
      <c r="N225" s="619"/>
      <c r="O225" s="4222"/>
      <c r="P225" s="4223"/>
      <c r="Q225" s="619"/>
      <c r="R225" s="4235" t="s">
        <v>114</v>
      </c>
      <c r="S225" s="4236"/>
      <c r="T225" s="668"/>
      <c r="U225" s="620"/>
      <c r="V225" s="621"/>
    </row>
    <row r="226" spans="1:23" ht="16.5" thickBot="1" x14ac:dyDescent="0.25">
      <c r="A226" s="4228" t="s">
        <v>449</v>
      </c>
      <c r="B226" s="4229"/>
      <c r="C226" s="4229"/>
      <c r="D226" s="4229"/>
      <c r="E226" s="4229"/>
      <c r="F226" s="4229"/>
      <c r="G226" s="4229"/>
      <c r="H226" s="4229"/>
      <c r="I226" s="4229"/>
      <c r="J226" s="4229"/>
      <c r="K226" s="4229"/>
      <c r="L226" s="4229"/>
      <c r="M226" s="4229"/>
      <c r="N226" s="4229"/>
      <c r="O226" s="4229"/>
      <c r="P226" s="4229"/>
      <c r="Q226" s="4229"/>
      <c r="R226" s="4229"/>
      <c r="S226" s="4229"/>
      <c r="T226" s="4229"/>
      <c r="U226" s="4229"/>
      <c r="V226" s="4230"/>
    </row>
    <row r="227" spans="1:23" ht="31.5" x14ac:dyDescent="0.2">
      <c r="A227" s="669" t="s">
        <v>442</v>
      </c>
      <c r="B227" s="670" t="s">
        <v>443</v>
      </c>
      <c r="C227" s="516"/>
      <c r="D227" s="517">
        <v>10</v>
      </c>
      <c r="E227" s="518"/>
      <c r="F227" s="519"/>
      <c r="G227" s="671">
        <v>1.5</v>
      </c>
      <c r="H227" s="672">
        <f>G227*30</f>
        <v>45</v>
      </c>
      <c r="I227" s="568">
        <v>4</v>
      </c>
      <c r="J227" s="546" t="s">
        <v>114</v>
      </c>
      <c r="K227" s="570"/>
      <c r="L227" s="570">
        <v>0</v>
      </c>
      <c r="M227" s="673">
        <f>H227-I227</f>
        <v>41</v>
      </c>
      <c r="N227" s="632"/>
      <c r="O227" s="4231"/>
      <c r="P227" s="4232"/>
      <c r="Q227" s="632"/>
      <c r="R227" s="4233"/>
      <c r="S227" s="4234"/>
      <c r="T227" s="633"/>
      <c r="U227" s="596" t="s">
        <v>114</v>
      </c>
      <c r="V227" s="634"/>
    </row>
    <row r="228" spans="1:23" ht="31.5" x14ac:dyDescent="0.2">
      <c r="A228" s="529" t="s">
        <v>439</v>
      </c>
      <c r="B228" s="665" t="s">
        <v>440</v>
      </c>
      <c r="C228" s="636"/>
      <c r="D228" s="637"/>
      <c r="E228" s="533"/>
      <c r="F228" s="534"/>
      <c r="G228" s="535">
        <f>SUM(G229:G230)</f>
        <v>3</v>
      </c>
      <c r="H228" s="645">
        <f>SUM(H229:H230)</f>
        <v>90</v>
      </c>
      <c r="I228" s="640"/>
      <c r="J228" s="533"/>
      <c r="K228" s="533"/>
      <c r="L228" s="532"/>
      <c r="M228" s="641"/>
      <c r="N228" s="576"/>
      <c r="O228" s="4222"/>
      <c r="P228" s="4223"/>
      <c r="Q228" s="576"/>
      <c r="R228" s="4224"/>
      <c r="S228" s="4225"/>
      <c r="T228" s="642"/>
      <c r="U228" s="556"/>
      <c r="V228" s="578"/>
    </row>
    <row r="229" spans="1:23" x14ac:dyDescent="0.2">
      <c r="A229" s="529"/>
      <c r="B229" s="595" t="s">
        <v>55</v>
      </c>
      <c r="C229" s="636"/>
      <c r="D229" s="637"/>
      <c r="E229" s="533"/>
      <c r="F229" s="534"/>
      <c r="G229" s="542">
        <v>1</v>
      </c>
      <c r="H229" s="644">
        <f>G229*30</f>
        <v>30</v>
      </c>
      <c r="I229" s="640"/>
      <c r="J229" s="533"/>
      <c r="K229" s="533"/>
      <c r="L229" s="532"/>
      <c r="M229" s="641"/>
      <c r="N229" s="576"/>
      <c r="O229" s="4222"/>
      <c r="P229" s="4223"/>
      <c r="Q229" s="576"/>
      <c r="R229" s="4224"/>
      <c r="S229" s="4225"/>
      <c r="T229" s="642"/>
      <c r="U229" s="556"/>
      <c r="V229" s="578"/>
    </row>
    <row r="230" spans="1:23" x14ac:dyDescent="0.2">
      <c r="A230" s="529" t="s">
        <v>441</v>
      </c>
      <c r="B230" s="203" t="s">
        <v>56</v>
      </c>
      <c r="C230" s="636"/>
      <c r="D230" s="553">
        <v>8</v>
      </c>
      <c r="E230" s="533"/>
      <c r="F230" s="534"/>
      <c r="G230" s="535">
        <v>2</v>
      </c>
      <c r="H230" s="567">
        <f>G230*30</f>
        <v>60</v>
      </c>
      <c r="I230" s="568">
        <v>4</v>
      </c>
      <c r="J230" s="546" t="s">
        <v>114</v>
      </c>
      <c r="K230" s="570"/>
      <c r="L230" s="570">
        <v>0</v>
      </c>
      <c r="M230" s="641">
        <f>H230-I230</f>
        <v>56</v>
      </c>
      <c r="N230" s="576"/>
      <c r="O230" s="4222"/>
      <c r="P230" s="4223"/>
      <c r="Q230" s="576"/>
      <c r="R230" s="4226" t="s">
        <v>114</v>
      </c>
      <c r="S230" s="4227"/>
      <c r="T230" s="647"/>
      <c r="U230" s="556"/>
      <c r="V230" s="578"/>
    </row>
    <row r="231" spans="1:23" ht="31.5" x14ac:dyDescent="0.2">
      <c r="A231" s="529" t="s">
        <v>444</v>
      </c>
      <c r="B231" s="674" t="s">
        <v>445</v>
      </c>
      <c r="C231" s="636"/>
      <c r="D231" s="637"/>
      <c r="E231" s="533"/>
      <c r="F231" s="534"/>
      <c r="G231" s="535">
        <f>SUM(G232:G233)</f>
        <v>5</v>
      </c>
      <c r="H231" s="562">
        <f>SUM(H232:H233)</f>
        <v>150</v>
      </c>
      <c r="I231" s="640"/>
      <c r="J231" s="533"/>
      <c r="K231" s="533"/>
      <c r="L231" s="532"/>
      <c r="M231" s="641"/>
      <c r="N231" s="576"/>
      <c r="O231" s="4222"/>
      <c r="P231" s="4223"/>
      <c r="Q231" s="576"/>
      <c r="R231" s="4224"/>
      <c r="S231" s="4225"/>
      <c r="T231" s="642"/>
      <c r="U231" s="556"/>
      <c r="V231" s="578"/>
    </row>
    <row r="232" spans="1:23" x14ac:dyDescent="0.2">
      <c r="A232" s="529"/>
      <c r="B232" s="595" t="s">
        <v>55</v>
      </c>
      <c r="C232" s="636"/>
      <c r="D232" s="553"/>
      <c r="E232" s="649"/>
      <c r="F232" s="650"/>
      <c r="G232" s="542">
        <v>3</v>
      </c>
      <c r="H232" s="590">
        <f>G232*30</f>
        <v>90</v>
      </c>
      <c r="I232" s="640"/>
      <c r="J232" s="574"/>
      <c r="K232" s="574"/>
      <c r="L232" s="574"/>
      <c r="M232" s="641"/>
      <c r="N232" s="576"/>
      <c r="O232" s="4222"/>
      <c r="P232" s="4223"/>
      <c r="Q232" s="576"/>
      <c r="R232" s="4224"/>
      <c r="S232" s="4225"/>
      <c r="T232" s="642"/>
      <c r="U232" s="556"/>
      <c r="V232" s="578"/>
    </row>
    <row r="233" spans="1:23" ht="16.5" thickBot="1" x14ac:dyDescent="0.25">
      <c r="A233" s="605" t="s">
        <v>446</v>
      </c>
      <c r="B233" s="203" t="s">
        <v>56</v>
      </c>
      <c r="C233" s="675"/>
      <c r="D233" s="676">
        <v>9</v>
      </c>
      <c r="E233" s="677"/>
      <c r="F233" s="678"/>
      <c r="G233" s="1018">
        <v>2</v>
      </c>
      <c r="H233" s="1019">
        <f>G233*30</f>
        <v>60</v>
      </c>
      <c r="I233" s="1020">
        <v>4</v>
      </c>
      <c r="J233" s="1021" t="s">
        <v>114</v>
      </c>
      <c r="K233" s="1022"/>
      <c r="L233" s="1022">
        <v>0</v>
      </c>
      <c r="M233" s="1023">
        <f>H233-I233</f>
        <v>56</v>
      </c>
      <c r="N233" s="1024"/>
      <c r="O233" s="4222"/>
      <c r="P233" s="4223"/>
      <c r="Q233" s="1024"/>
      <c r="R233" s="4224"/>
      <c r="S233" s="4225"/>
      <c r="T233" s="1025" t="s">
        <v>114</v>
      </c>
      <c r="U233" s="1026"/>
      <c r="V233" s="1027"/>
    </row>
    <row r="234" spans="1:23" ht="16.5" thickBot="1" x14ac:dyDescent="0.25">
      <c r="A234" s="4217" t="s">
        <v>219</v>
      </c>
      <c r="B234" s="4221"/>
      <c r="C234" s="482"/>
      <c r="D234" s="483"/>
      <c r="E234" s="484"/>
      <c r="F234" s="485"/>
      <c r="G234" s="939">
        <f>G173+G174+G181+G185+G188+G191+G192+G195+G196+G197+G205+G211+G214</f>
        <v>69.5</v>
      </c>
      <c r="H234" s="1028">
        <f>H173+H174+H181+H185+H188+H191+H192+H195+H196+H197+H205+H211+H214</f>
        <v>2085</v>
      </c>
      <c r="I234" s="934"/>
      <c r="J234" s="934"/>
      <c r="K234" s="934"/>
      <c r="L234" s="934"/>
      <c r="M234" s="935"/>
      <c r="N234" s="930"/>
      <c r="O234" s="4213"/>
      <c r="P234" s="4214"/>
      <c r="Q234" s="1029"/>
      <c r="R234" s="4215"/>
      <c r="S234" s="4216"/>
      <c r="T234" s="208"/>
      <c r="U234" s="845"/>
      <c r="V234" s="1030"/>
    </row>
    <row r="235" spans="1:23" ht="16.5" thickBot="1" x14ac:dyDescent="0.25">
      <c r="A235" s="4211" t="s">
        <v>220</v>
      </c>
      <c r="B235" s="4212"/>
      <c r="C235" s="482"/>
      <c r="D235" s="483"/>
      <c r="E235" s="484"/>
      <c r="F235" s="485"/>
      <c r="G235" s="944">
        <f>SUMIF($B$173:$B$216,"на базі ВНЗ 1 рівня",G$173:G$216)+G195</f>
        <v>25</v>
      </c>
      <c r="H235" s="1031">
        <f>SUMIF($B$173:$B$216,"на базі ВНЗ 1 рівня",H$173:H$216)+H195</f>
        <v>750</v>
      </c>
      <c r="I235" s="934"/>
      <c r="J235" s="934"/>
      <c r="K235" s="934"/>
      <c r="L235" s="934"/>
      <c r="M235" s="935"/>
      <c r="N235" s="930"/>
      <c r="O235" s="4213"/>
      <c r="P235" s="4214"/>
      <c r="Q235" s="208"/>
      <c r="R235" s="4215"/>
      <c r="S235" s="4216"/>
      <c r="T235" s="208"/>
      <c r="U235" s="845"/>
      <c r="V235" s="1030"/>
      <c r="W235" s="439"/>
    </row>
    <row r="236" spans="1:23" ht="16.5" thickBot="1" x14ac:dyDescent="0.25">
      <c r="A236" s="4217" t="s">
        <v>221</v>
      </c>
      <c r="B236" s="4218"/>
      <c r="C236" s="482"/>
      <c r="D236" s="483"/>
      <c r="E236" s="501"/>
      <c r="F236" s="502"/>
      <c r="G236" s="1032">
        <f>G173+G176+G179+G183+G187+G190+G191+G194+G196+G200+G203+G204+G207+G208+G213+G214</f>
        <v>44.5</v>
      </c>
      <c r="H236" s="1033">
        <f>H173+H176+H179+H183+H187+H190+H191+H194+H196+H200+H203+H204+H207+H208+H213+H214</f>
        <v>1335</v>
      </c>
      <c r="I236" s="1034">
        <f>I173+I176+I179+I183+I187+I190+I191+I194+I196+I200+I203+I204+I207+I208+I213+I215+I216</f>
        <v>116</v>
      </c>
      <c r="J236" s="1034">
        <v>80</v>
      </c>
      <c r="K236" s="1034">
        <v>12</v>
      </c>
      <c r="L236" s="1034">
        <v>24</v>
      </c>
      <c r="M236" s="1035">
        <f>M173+M176+M179+M183+M187+M190+M191+M194+M196+M200+M203+M204+M207+M208+M213+M214</f>
        <v>1122</v>
      </c>
      <c r="N236" s="1036"/>
      <c r="O236" s="4213"/>
      <c r="P236" s="4214"/>
      <c r="Q236" s="1037" t="s">
        <v>122</v>
      </c>
      <c r="R236" s="4219" t="s">
        <v>479</v>
      </c>
      <c r="S236" s="4220"/>
      <c r="T236" s="1039" t="s">
        <v>457</v>
      </c>
      <c r="U236" s="769" t="s">
        <v>480</v>
      </c>
      <c r="V236" s="1040"/>
    </row>
    <row r="237" spans="1:23" ht="16.5" thickBot="1" x14ac:dyDescent="0.25">
      <c r="A237" s="4217" t="s">
        <v>222</v>
      </c>
      <c r="B237" s="4221"/>
      <c r="C237" s="482"/>
      <c r="D237" s="483"/>
      <c r="E237" s="484"/>
      <c r="F237" s="679"/>
      <c r="G237" s="926">
        <f t="shared" ref="G237:H239" si="15">G91+G98+G234</f>
        <v>121.5</v>
      </c>
      <c r="H237" s="1041">
        <f t="shared" si="15"/>
        <v>3615</v>
      </c>
      <c r="I237" s="920"/>
      <c r="J237" s="920"/>
      <c r="K237" s="920"/>
      <c r="L237" s="920"/>
      <c r="M237" s="921"/>
      <c r="N237" s="1036"/>
      <c r="O237" s="4213"/>
      <c r="P237" s="4214"/>
      <c r="Q237" s="208"/>
      <c r="R237" s="4215"/>
      <c r="S237" s="4216"/>
      <c r="T237" s="208"/>
      <c r="U237" s="845"/>
      <c r="V237" s="1030"/>
    </row>
    <row r="238" spans="1:23" ht="16.5" thickBot="1" x14ac:dyDescent="0.25">
      <c r="A238" s="4211" t="s">
        <v>223</v>
      </c>
      <c r="B238" s="4212"/>
      <c r="C238" s="482"/>
      <c r="D238" s="483"/>
      <c r="E238" s="484"/>
      <c r="F238" s="679"/>
      <c r="G238" s="1042">
        <f t="shared" si="15"/>
        <v>45.5</v>
      </c>
      <c r="H238" s="1043">
        <f t="shared" si="15"/>
        <v>1335</v>
      </c>
      <c r="I238" s="920"/>
      <c r="J238" s="920"/>
      <c r="K238" s="920"/>
      <c r="L238" s="920"/>
      <c r="M238" s="921"/>
      <c r="N238" s="1036"/>
      <c r="O238" s="4213"/>
      <c r="P238" s="4214"/>
      <c r="Q238" s="208"/>
      <c r="R238" s="4215"/>
      <c r="S238" s="4216"/>
      <c r="T238" s="208"/>
      <c r="U238" s="845"/>
      <c r="V238" s="1030"/>
    </row>
    <row r="239" spans="1:23" ht="16.5" thickBot="1" x14ac:dyDescent="0.25">
      <c r="A239" s="4217" t="s">
        <v>224</v>
      </c>
      <c r="B239" s="4218"/>
      <c r="C239" s="482"/>
      <c r="D239" s="483"/>
      <c r="E239" s="501"/>
      <c r="F239" s="502"/>
      <c r="G239" s="947">
        <f t="shared" si="15"/>
        <v>76</v>
      </c>
      <c r="H239" s="1033">
        <f t="shared" si="15"/>
        <v>2280</v>
      </c>
      <c r="I239" s="1034">
        <f>I93+I100+I236</f>
        <v>194</v>
      </c>
      <c r="J239" s="1034">
        <f>J93+J100+J236</f>
        <v>80</v>
      </c>
      <c r="K239" s="1034">
        <f>K93+K100+K236</f>
        <v>12</v>
      </c>
      <c r="L239" s="1034">
        <f>L93+L100+L236</f>
        <v>24</v>
      </c>
      <c r="M239" s="1035">
        <f>M93+M100+M236</f>
        <v>1122</v>
      </c>
      <c r="N239" s="1044"/>
      <c r="O239" s="3517" t="s">
        <v>468</v>
      </c>
      <c r="P239" s="3518"/>
      <c r="Q239" s="991" t="s">
        <v>473</v>
      </c>
      <c r="R239" s="4219" t="s">
        <v>481</v>
      </c>
      <c r="S239" s="4220"/>
      <c r="T239" s="1039" t="s">
        <v>457</v>
      </c>
      <c r="U239" s="769" t="s">
        <v>480</v>
      </c>
      <c r="V239" s="1045"/>
    </row>
    <row r="240" spans="1:23" ht="16.5" thickBot="1" x14ac:dyDescent="0.25">
      <c r="A240" s="4205"/>
      <c r="B240" s="4206"/>
      <c r="C240" s="4206"/>
      <c r="D240" s="4206"/>
      <c r="E240" s="4206"/>
      <c r="F240" s="4206"/>
      <c r="G240" s="4206"/>
      <c r="H240" s="4207"/>
      <c r="I240" s="4207"/>
      <c r="J240" s="4207"/>
      <c r="K240" s="4207"/>
      <c r="L240" s="4207"/>
      <c r="M240" s="4207"/>
      <c r="N240" s="4206"/>
      <c r="O240" s="4206"/>
      <c r="P240" s="4206"/>
      <c r="Q240" s="4206"/>
      <c r="R240" s="4206"/>
      <c r="S240" s="4206"/>
      <c r="T240" s="4206"/>
      <c r="U240" s="4206"/>
      <c r="V240" s="4208"/>
    </row>
    <row r="241" spans="1:22" ht="16.5" customHeight="1" thickBot="1" x14ac:dyDescent="0.25">
      <c r="A241" s="4205" t="s">
        <v>340</v>
      </c>
      <c r="B241" s="4209"/>
      <c r="C241" s="4209"/>
      <c r="D241" s="4209"/>
      <c r="E241" s="4209"/>
      <c r="F241" s="4209"/>
      <c r="G241" s="4209"/>
      <c r="H241" s="4209"/>
      <c r="I241" s="4209"/>
      <c r="J241" s="4209"/>
      <c r="K241" s="4209"/>
      <c r="L241" s="4209"/>
      <c r="M241" s="4209"/>
      <c r="N241" s="4209"/>
      <c r="O241" s="4209"/>
      <c r="P241" s="4209"/>
      <c r="Q241" s="4209"/>
      <c r="R241" s="4209"/>
      <c r="S241" s="4209"/>
      <c r="T241" s="4201"/>
      <c r="U241" s="4201"/>
      <c r="V241" s="4210"/>
    </row>
    <row r="242" spans="1:22" ht="32.25" thickBot="1" x14ac:dyDescent="0.25">
      <c r="A242" s="713" t="s">
        <v>341</v>
      </c>
      <c r="B242" s="714" t="s">
        <v>342</v>
      </c>
      <c r="C242" s="1193">
        <v>1</v>
      </c>
      <c r="D242" s="1194">
        <v>3</v>
      </c>
      <c r="E242" s="1195">
        <f>SUM(C242:D242)</f>
        <v>4</v>
      </c>
      <c r="F242" s="1196"/>
      <c r="G242" s="719">
        <v>4</v>
      </c>
      <c r="H242" s="720">
        <f t="shared" ref="H242:H252" si="16">G242*30</f>
        <v>120</v>
      </c>
      <c r="I242" s="721"/>
      <c r="J242" s="722"/>
      <c r="K242" s="723"/>
      <c r="L242" s="724"/>
      <c r="M242" s="725"/>
      <c r="N242" s="726"/>
      <c r="O242" s="4197"/>
      <c r="P242" s="4198"/>
      <c r="Q242" s="727"/>
      <c r="R242" s="4199"/>
      <c r="S242" s="4200"/>
      <c r="T242" s="727"/>
      <c r="U242" s="175"/>
      <c r="V242" s="224"/>
    </row>
    <row r="243" spans="1:22" ht="16.5" thickBot="1" x14ac:dyDescent="0.25">
      <c r="A243" s="728"/>
      <c r="B243" s="729" t="s">
        <v>55</v>
      </c>
      <c r="C243" s="1197"/>
      <c r="D243" s="1198"/>
      <c r="E243" s="1195"/>
      <c r="F243" s="1199"/>
      <c r="G243" s="734">
        <v>1</v>
      </c>
      <c r="H243" s="735">
        <f t="shared" si="16"/>
        <v>30</v>
      </c>
      <c r="I243" s="291"/>
      <c r="J243" s="114"/>
      <c r="K243" s="117"/>
      <c r="L243" s="96"/>
      <c r="M243" s="736"/>
      <c r="N243" s="737"/>
      <c r="O243" s="3449"/>
      <c r="P243" s="3567"/>
      <c r="Q243" s="691"/>
      <c r="R243" s="3447"/>
      <c r="S243" s="4189"/>
      <c r="T243" s="691"/>
      <c r="U243" s="93"/>
      <c r="V243" s="199"/>
    </row>
    <row r="244" spans="1:22" ht="16.5" thickBot="1" x14ac:dyDescent="0.25">
      <c r="A244" s="728" t="s">
        <v>343</v>
      </c>
      <c r="B244" s="738" t="s">
        <v>56</v>
      </c>
      <c r="C244" s="1197"/>
      <c r="D244" s="1198"/>
      <c r="E244" s="1195"/>
      <c r="F244" s="1199"/>
      <c r="G244" s="297">
        <v>3</v>
      </c>
      <c r="H244" s="739">
        <f t="shared" si="16"/>
        <v>90</v>
      </c>
      <c r="I244" s="291">
        <v>8</v>
      </c>
      <c r="J244" s="114" t="s">
        <v>114</v>
      </c>
      <c r="K244" s="96" t="s">
        <v>324</v>
      </c>
      <c r="L244" s="114"/>
      <c r="M244" s="740">
        <f>H244-I244</f>
        <v>82</v>
      </c>
      <c r="N244" s="737"/>
      <c r="O244" s="3449"/>
      <c r="P244" s="3567"/>
      <c r="Q244" s="691"/>
      <c r="R244" s="3447"/>
      <c r="S244" s="4189"/>
      <c r="T244" s="690"/>
      <c r="U244" s="93" t="s">
        <v>113</v>
      </c>
      <c r="V244" s="199"/>
    </row>
    <row r="245" spans="1:22" ht="32.25" thickBot="1" x14ac:dyDescent="0.25">
      <c r="A245" s="728" t="s">
        <v>344</v>
      </c>
      <c r="B245" s="741" t="s">
        <v>345</v>
      </c>
      <c r="C245" s="1200">
        <v>1.5</v>
      </c>
      <c r="D245" s="1200">
        <v>5</v>
      </c>
      <c r="E245" s="1195">
        <f t="shared" ref="E245:E263" si="17">SUM(C245:D245)</f>
        <v>6.5</v>
      </c>
      <c r="F245" s="1201"/>
      <c r="G245" s="297">
        <v>6.5</v>
      </c>
      <c r="H245" s="739">
        <f t="shared" si="16"/>
        <v>195</v>
      </c>
      <c r="I245" s="743"/>
      <c r="J245" s="744"/>
      <c r="K245" s="745"/>
      <c r="L245" s="744"/>
      <c r="M245" s="746"/>
      <c r="N245" s="737"/>
      <c r="O245" s="3449"/>
      <c r="P245" s="3567"/>
      <c r="Q245" s="691"/>
      <c r="R245" s="3447"/>
      <c r="S245" s="4189"/>
      <c r="T245" s="691"/>
      <c r="U245" s="93"/>
      <c r="V245" s="199"/>
    </row>
    <row r="246" spans="1:22" ht="16.5" thickBot="1" x14ac:dyDescent="0.25">
      <c r="A246" s="728"/>
      <c r="B246" s="741" t="s">
        <v>55</v>
      </c>
      <c r="C246" s="1200"/>
      <c r="D246" s="1200"/>
      <c r="E246" s="1195">
        <f t="shared" si="17"/>
        <v>0</v>
      </c>
      <c r="F246" s="1201"/>
      <c r="G246" s="296">
        <v>1.5</v>
      </c>
      <c r="H246" s="735">
        <f t="shared" si="16"/>
        <v>45</v>
      </c>
      <c r="I246" s="747"/>
      <c r="J246" s="748"/>
      <c r="K246" s="749"/>
      <c r="L246" s="750"/>
      <c r="M246" s="740"/>
      <c r="N246" s="737"/>
      <c r="O246" s="3449"/>
      <c r="P246" s="3567"/>
      <c r="Q246" s="691"/>
      <c r="R246" s="3447"/>
      <c r="S246" s="4189"/>
      <c r="T246" s="691"/>
      <c r="U246" s="93"/>
      <c r="V246" s="199"/>
    </row>
    <row r="247" spans="1:22" ht="16.5" thickBot="1" x14ac:dyDescent="0.25">
      <c r="A247" s="728" t="s">
        <v>346</v>
      </c>
      <c r="B247" s="751" t="s">
        <v>56</v>
      </c>
      <c r="C247" s="1200"/>
      <c r="D247" s="1200"/>
      <c r="E247" s="1195">
        <f t="shared" si="17"/>
        <v>0</v>
      </c>
      <c r="F247" s="1201"/>
      <c r="G247" s="297">
        <v>5</v>
      </c>
      <c r="H247" s="739">
        <f t="shared" si="16"/>
        <v>150</v>
      </c>
      <c r="I247" s="291">
        <v>8</v>
      </c>
      <c r="J247" s="114" t="s">
        <v>114</v>
      </c>
      <c r="K247" s="96" t="s">
        <v>324</v>
      </c>
      <c r="L247" s="114"/>
      <c r="M247" s="740">
        <f>H247-I247</f>
        <v>142</v>
      </c>
      <c r="N247" s="737"/>
      <c r="O247" s="3449"/>
      <c r="P247" s="3567"/>
      <c r="Q247" s="691"/>
      <c r="R247" s="3447"/>
      <c r="S247" s="4189"/>
      <c r="T247" s="691"/>
      <c r="U247" s="93" t="s">
        <v>113</v>
      </c>
      <c r="V247" s="199"/>
    </row>
    <row r="248" spans="1:22" ht="16.5" thickBot="1" x14ac:dyDescent="0.25">
      <c r="A248" s="728" t="s">
        <v>347</v>
      </c>
      <c r="B248" s="741" t="s">
        <v>348</v>
      </c>
      <c r="C248" s="1200">
        <v>3.5</v>
      </c>
      <c r="D248" s="1200">
        <v>6</v>
      </c>
      <c r="E248" s="1195">
        <f t="shared" si="17"/>
        <v>9.5</v>
      </c>
      <c r="F248" s="1201"/>
      <c r="G248" s="297">
        <v>9.5</v>
      </c>
      <c r="H248" s="739">
        <f t="shared" si="16"/>
        <v>285</v>
      </c>
      <c r="I248" s="752"/>
      <c r="J248" s="753"/>
      <c r="K248" s="753"/>
      <c r="L248" s="753"/>
      <c r="M248" s="754"/>
      <c r="N248" s="737"/>
      <c r="O248" s="3449"/>
      <c r="P248" s="3567"/>
      <c r="Q248" s="691"/>
      <c r="R248" s="3447"/>
      <c r="S248" s="4189"/>
      <c r="T248" s="691"/>
      <c r="U248" s="93"/>
      <c r="V248" s="199"/>
    </row>
    <row r="249" spans="1:22" ht="16.5" thickBot="1" x14ac:dyDescent="0.25">
      <c r="A249" s="728"/>
      <c r="B249" s="741" t="s">
        <v>55</v>
      </c>
      <c r="C249" s="1200"/>
      <c r="D249" s="1200"/>
      <c r="E249" s="1195">
        <f t="shared" si="17"/>
        <v>0</v>
      </c>
      <c r="F249" s="1201"/>
      <c r="G249" s="296">
        <v>3.5</v>
      </c>
      <c r="H249" s="735">
        <f t="shared" si="16"/>
        <v>105</v>
      </c>
      <c r="I249" s="747"/>
      <c r="J249" s="755"/>
      <c r="K249" s="756"/>
      <c r="L249" s="756"/>
      <c r="M249" s="757"/>
      <c r="N249" s="737"/>
      <c r="O249" s="3449"/>
      <c r="P249" s="3567"/>
      <c r="Q249" s="691"/>
      <c r="R249" s="3447"/>
      <c r="S249" s="4189"/>
      <c r="T249" s="691"/>
      <c r="U249" s="93"/>
      <c r="V249" s="199"/>
    </row>
    <row r="250" spans="1:22" ht="16.5" thickBot="1" x14ac:dyDescent="0.25">
      <c r="A250" s="728"/>
      <c r="B250" s="751" t="s">
        <v>56</v>
      </c>
      <c r="C250" s="1200"/>
      <c r="D250" s="1200"/>
      <c r="E250" s="1195">
        <f t="shared" si="17"/>
        <v>0</v>
      </c>
      <c r="F250" s="1201"/>
      <c r="G250" s="297">
        <v>6</v>
      </c>
      <c r="H250" s="739">
        <f t="shared" si="16"/>
        <v>180</v>
      </c>
      <c r="I250" s="260">
        <f>SUM(J250:L250)</f>
        <v>12</v>
      </c>
      <c r="J250" s="117">
        <v>12</v>
      </c>
      <c r="K250" s="114"/>
      <c r="L250" s="96"/>
      <c r="M250" s="257">
        <f>H250-I250</f>
        <v>168</v>
      </c>
      <c r="N250" s="737"/>
      <c r="O250" s="3449"/>
      <c r="P250" s="3567"/>
      <c r="Q250" s="691"/>
      <c r="R250" s="3447"/>
      <c r="S250" s="4189"/>
      <c r="T250" s="691"/>
      <c r="U250" s="93"/>
      <c r="V250" s="199"/>
    </row>
    <row r="251" spans="1:22" ht="16.5" thickBot="1" x14ac:dyDescent="0.25">
      <c r="A251" s="728" t="s">
        <v>349</v>
      </c>
      <c r="B251" s="751" t="s">
        <v>350</v>
      </c>
      <c r="C251" s="1200"/>
      <c r="D251" s="1200"/>
      <c r="E251" s="1195">
        <f t="shared" si="17"/>
        <v>0</v>
      </c>
      <c r="F251" s="1201"/>
      <c r="G251" s="297">
        <v>2.5</v>
      </c>
      <c r="H251" s="739">
        <f t="shared" si="16"/>
        <v>75</v>
      </c>
      <c r="I251" s="758">
        <v>8</v>
      </c>
      <c r="J251" s="114" t="s">
        <v>125</v>
      </c>
      <c r="K251" s="114"/>
      <c r="L251" s="96"/>
      <c r="M251" s="257">
        <f>H251-I251</f>
        <v>67</v>
      </c>
      <c r="N251" s="737"/>
      <c r="O251" s="3449"/>
      <c r="P251" s="3567"/>
      <c r="Q251" s="691"/>
      <c r="R251" s="3447"/>
      <c r="S251" s="4189"/>
      <c r="T251" s="690" t="s">
        <v>125</v>
      </c>
      <c r="U251" s="93"/>
      <c r="V251" s="199"/>
    </row>
    <row r="252" spans="1:22" ht="16.5" thickBot="1" x14ac:dyDescent="0.25">
      <c r="A252" s="728" t="s">
        <v>351</v>
      </c>
      <c r="B252" s="751" t="s">
        <v>350</v>
      </c>
      <c r="C252" s="1200"/>
      <c r="D252" s="1200"/>
      <c r="E252" s="1195">
        <f t="shared" si="17"/>
        <v>0</v>
      </c>
      <c r="F252" s="1201"/>
      <c r="G252" s="297">
        <v>3.5</v>
      </c>
      <c r="H252" s="739">
        <f t="shared" si="16"/>
        <v>105</v>
      </c>
      <c r="I252" s="758">
        <v>4</v>
      </c>
      <c r="J252" s="114" t="s">
        <v>114</v>
      </c>
      <c r="K252" s="114"/>
      <c r="L252" s="96"/>
      <c r="M252" s="257">
        <f>H252-I252</f>
        <v>101</v>
      </c>
      <c r="N252" s="737"/>
      <c r="O252" s="3449"/>
      <c r="P252" s="3567"/>
      <c r="Q252" s="691"/>
      <c r="R252" s="3447"/>
      <c r="S252" s="4189"/>
      <c r="T252" s="691"/>
      <c r="U252" s="93" t="s">
        <v>114</v>
      </c>
      <c r="V252" s="199"/>
    </row>
    <row r="253" spans="1:22" ht="32.25" thickBot="1" x14ac:dyDescent="0.25">
      <c r="A253" s="728" t="s">
        <v>352</v>
      </c>
      <c r="B253" s="759" t="s">
        <v>353</v>
      </c>
      <c r="C253" s="1200">
        <v>0.5</v>
      </c>
      <c r="D253" s="1200">
        <v>2.5</v>
      </c>
      <c r="E253" s="1195">
        <f t="shared" si="17"/>
        <v>3</v>
      </c>
      <c r="F253" s="1201"/>
      <c r="G253" s="297">
        <v>3</v>
      </c>
      <c r="H253" s="739">
        <f>G253*30</f>
        <v>90</v>
      </c>
      <c r="I253" s="747"/>
      <c r="J253" s="748"/>
      <c r="K253" s="748"/>
      <c r="L253" s="748"/>
      <c r="M253" s="740"/>
      <c r="N253" s="737"/>
      <c r="O253" s="3449"/>
      <c r="P253" s="3567"/>
      <c r="Q253" s="691"/>
      <c r="R253" s="3447"/>
      <c r="S253" s="4189"/>
      <c r="T253" s="691"/>
      <c r="U253" s="93"/>
      <c r="V253" s="199"/>
    </row>
    <row r="254" spans="1:22" ht="16.5" thickBot="1" x14ac:dyDescent="0.25">
      <c r="A254" s="728"/>
      <c r="B254" s="741" t="s">
        <v>55</v>
      </c>
      <c r="C254" s="1200"/>
      <c r="D254" s="1200"/>
      <c r="E254" s="1195">
        <f t="shared" si="17"/>
        <v>0</v>
      </c>
      <c r="F254" s="1201"/>
      <c r="G254" s="296">
        <v>0.5</v>
      </c>
      <c r="H254" s="735">
        <f>G254*30</f>
        <v>15</v>
      </c>
      <c r="I254" s="747"/>
      <c r="J254" s="748"/>
      <c r="K254" s="748"/>
      <c r="L254" s="748"/>
      <c r="M254" s="740"/>
      <c r="N254" s="737"/>
      <c r="O254" s="3449"/>
      <c r="P254" s="3567"/>
      <c r="Q254" s="691"/>
      <c r="R254" s="3447"/>
      <c r="S254" s="4189"/>
      <c r="T254" s="691"/>
      <c r="U254" s="93"/>
      <c r="V254" s="199"/>
    </row>
    <row r="255" spans="1:22" ht="16.5" thickBot="1" x14ac:dyDescent="0.25">
      <c r="A255" s="728" t="s">
        <v>354</v>
      </c>
      <c r="B255" s="751" t="s">
        <v>56</v>
      </c>
      <c r="C255" s="1200"/>
      <c r="D255" s="1200"/>
      <c r="E255" s="1195">
        <f t="shared" si="17"/>
        <v>0</v>
      </c>
      <c r="F255" s="1201"/>
      <c r="G255" s="297">
        <v>2.5</v>
      </c>
      <c r="H255" s="739">
        <f>G255*30</f>
        <v>75</v>
      </c>
      <c r="I255" s="291">
        <v>8</v>
      </c>
      <c r="J255" s="114" t="s">
        <v>114</v>
      </c>
      <c r="K255" s="96" t="s">
        <v>324</v>
      </c>
      <c r="L255" s="114"/>
      <c r="M255" s="257">
        <f>H255-I255</f>
        <v>67</v>
      </c>
      <c r="N255" s="737"/>
      <c r="O255" s="3449"/>
      <c r="P255" s="3567"/>
      <c r="Q255" s="691"/>
      <c r="R255" s="3447"/>
      <c r="S255" s="4189"/>
      <c r="T255" s="691"/>
      <c r="U255" s="93" t="s">
        <v>113</v>
      </c>
      <c r="V255" s="199"/>
    </row>
    <row r="256" spans="1:22" ht="21" customHeight="1" thickBot="1" x14ac:dyDescent="0.25">
      <c r="A256" s="728" t="s">
        <v>355</v>
      </c>
      <c r="B256" s="741" t="s">
        <v>356</v>
      </c>
      <c r="C256" s="1202">
        <v>3.5</v>
      </c>
      <c r="D256" s="1200">
        <v>8.5</v>
      </c>
      <c r="E256" s="1195">
        <f t="shared" si="17"/>
        <v>12</v>
      </c>
      <c r="F256" s="1203"/>
      <c r="G256" s="761">
        <v>12</v>
      </c>
      <c r="H256" s="739">
        <f t="shared" ref="H256:H284" si="18">G256*30</f>
        <v>360</v>
      </c>
      <c r="I256" s="260"/>
      <c r="J256" s="114"/>
      <c r="K256" s="114"/>
      <c r="L256" s="96"/>
      <c r="M256" s="211"/>
      <c r="N256" s="737"/>
      <c r="O256" s="3449"/>
      <c r="P256" s="3567"/>
      <c r="Q256" s="691"/>
      <c r="R256" s="3447"/>
      <c r="S256" s="4189"/>
      <c r="T256" s="691"/>
      <c r="U256" s="93"/>
      <c r="V256" s="199"/>
    </row>
    <row r="257" spans="1:22" ht="16.5" thickBot="1" x14ac:dyDescent="0.25">
      <c r="A257" s="728"/>
      <c r="B257" s="741" t="s">
        <v>55</v>
      </c>
      <c r="C257" s="1202"/>
      <c r="D257" s="1200"/>
      <c r="E257" s="1195">
        <f t="shared" si="17"/>
        <v>0</v>
      </c>
      <c r="F257" s="1203"/>
      <c r="G257" s="762">
        <v>3.5</v>
      </c>
      <c r="H257" s="735">
        <f t="shared" si="18"/>
        <v>105</v>
      </c>
      <c r="I257" s="758"/>
      <c r="J257" s="114"/>
      <c r="K257" s="114"/>
      <c r="L257" s="96"/>
      <c r="M257" s="211"/>
      <c r="N257" s="737"/>
      <c r="O257" s="3449"/>
      <c r="P257" s="3567"/>
      <c r="Q257" s="691"/>
      <c r="R257" s="3447"/>
      <c r="S257" s="4189"/>
      <c r="T257" s="691"/>
      <c r="U257" s="93"/>
      <c r="V257" s="199"/>
    </row>
    <row r="258" spans="1:22" ht="16.5" thickBot="1" x14ac:dyDescent="0.25">
      <c r="A258" s="728"/>
      <c r="B258" s="751" t="s">
        <v>56</v>
      </c>
      <c r="C258" s="1200"/>
      <c r="D258" s="1200"/>
      <c r="E258" s="1195">
        <f t="shared" si="17"/>
        <v>0</v>
      </c>
      <c r="F258" s="1201"/>
      <c r="G258" s="761">
        <v>8.5</v>
      </c>
      <c r="H258" s="739">
        <f t="shared" si="18"/>
        <v>255</v>
      </c>
      <c r="I258" s="260">
        <f>SUM(J258:L258)</f>
        <v>28</v>
      </c>
      <c r="J258" s="117">
        <v>16</v>
      </c>
      <c r="K258" s="114">
        <v>8</v>
      </c>
      <c r="L258" s="97">
        <v>4</v>
      </c>
      <c r="M258" s="257">
        <f>H258-I258</f>
        <v>227</v>
      </c>
      <c r="N258" s="737"/>
      <c r="O258" s="3449"/>
      <c r="P258" s="3567"/>
      <c r="Q258" s="691"/>
      <c r="R258" s="3447"/>
      <c r="S258" s="4189"/>
      <c r="T258" s="691"/>
      <c r="U258" s="93"/>
      <c r="V258" s="199"/>
    </row>
    <row r="259" spans="1:22" ht="16.5" thickBot="1" x14ac:dyDescent="0.25">
      <c r="A259" s="728" t="s">
        <v>357</v>
      </c>
      <c r="B259" s="751" t="s">
        <v>358</v>
      </c>
      <c r="C259" s="1200"/>
      <c r="D259" s="1200"/>
      <c r="E259" s="1195">
        <f t="shared" si="17"/>
        <v>0</v>
      </c>
      <c r="F259" s="1201"/>
      <c r="G259" s="761">
        <v>3.5</v>
      </c>
      <c r="H259" s="739">
        <f t="shared" si="18"/>
        <v>105</v>
      </c>
      <c r="I259" s="758">
        <v>12</v>
      </c>
      <c r="J259" s="114" t="s">
        <v>125</v>
      </c>
      <c r="K259" s="114" t="s">
        <v>324</v>
      </c>
      <c r="L259" s="96"/>
      <c r="M259" s="257">
        <f>H259-I259</f>
        <v>93</v>
      </c>
      <c r="N259" s="737"/>
      <c r="O259" s="3449"/>
      <c r="P259" s="3567"/>
      <c r="Q259" s="690" t="s">
        <v>111</v>
      </c>
      <c r="R259" s="3447"/>
      <c r="S259" s="4189"/>
      <c r="T259" s="690"/>
      <c r="U259" s="93"/>
      <c r="V259" s="199"/>
    </row>
    <row r="260" spans="1:22" ht="16.5" thickBot="1" x14ac:dyDescent="0.25">
      <c r="A260" s="728" t="s">
        <v>359</v>
      </c>
      <c r="B260" s="751" t="s">
        <v>358</v>
      </c>
      <c r="C260" s="1200"/>
      <c r="D260" s="1200"/>
      <c r="E260" s="1195">
        <f t="shared" si="17"/>
        <v>0</v>
      </c>
      <c r="F260" s="1201"/>
      <c r="G260" s="761">
        <v>4</v>
      </c>
      <c r="H260" s="739">
        <f t="shared" si="18"/>
        <v>120</v>
      </c>
      <c r="I260" s="758">
        <v>12</v>
      </c>
      <c r="J260" s="114" t="s">
        <v>125</v>
      </c>
      <c r="K260" s="114" t="s">
        <v>324</v>
      </c>
      <c r="L260" s="96"/>
      <c r="M260" s="257">
        <f>H260-I260</f>
        <v>108</v>
      </c>
      <c r="N260" s="737"/>
      <c r="O260" s="3449"/>
      <c r="P260" s="3567"/>
      <c r="Q260" s="690"/>
      <c r="R260" s="3448" t="s">
        <v>111</v>
      </c>
      <c r="S260" s="3863"/>
      <c r="T260" s="690"/>
      <c r="U260" s="93"/>
      <c r="V260" s="199"/>
    </row>
    <row r="261" spans="1:22" ht="16.5" thickBot="1" x14ac:dyDescent="0.25">
      <c r="A261" s="728" t="s">
        <v>360</v>
      </c>
      <c r="B261" s="751" t="s">
        <v>361</v>
      </c>
      <c r="C261" s="1200"/>
      <c r="D261" s="1200"/>
      <c r="E261" s="1195">
        <f t="shared" si="17"/>
        <v>0</v>
      </c>
      <c r="F261" s="1204"/>
      <c r="G261" s="761">
        <v>1</v>
      </c>
      <c r="H261" s="739">
        <f t="shared" si="18"/>
        <v>30</v>
      </c>
      <c r="I261" s="758">
        <v>4</v>
      </c>
      <c r="J261" s="114"/>
      <c r="K261" s="114"/>
      <c r="L261" s="96" t="s">
        <v>114</v>
      </c>
      <c r="M261" s="257">
        <f>H261-I261</f>
        <v>26</v>
      </c>
      <c r="N261" s="737"/>
      <c r="O261" s="3449"/>
      <c r="P261" s="3567"/>
      <c r="Q261" s="690"/>
      <c r="R261" s="3448" t="s">
        <v>114</v>
      </c>
      <c r="S261" s="3490"/>
      <c r="T261" s="690"/>
      <c r="U261" s="93"/>
      <c r="V261" s="199"/>
    </row>
    <row r="262" spans="1:22" ht="32.25" thickBot="1" x14ac:dyDescent="0.25">
      <c r="A262" s="728" t="s">
        <v>362</v>
      </c>
      <c r="B262" s="759" t="s">
        <v>363</v>
      </c>
      <c r="C262" s="1200">
        <v>5</v>
      </c>
      <c r="D262" s="1200">
        <v>4</v>
      </c>
      <c r="E262" s="1195">
        <f t="shared" si="17"/>
        <v>9</v>
      </c>
      <c r="F262" s="1203"/>
      <c r="G262" s="763">
        <v>9</v>
      </c>
      <c r="H262" s="739">
        <f t="shared" si="18"/>
        <v>270</v>
      </c>
      <c r="I262" s="764"/>
      <c r="J262" s="109"/>
      <c r="K262" s="92"/>
      <c r="L262" s="109"/>
      <c r="M262" s="765"/>
      <c r="N262" s="766"/>
      <c r="O262" s="3449"/>
      <c r="P262" s="3567"/>
      <c r="Q262" s="768"/>
      <c r="R262" s="4203"/>
      <c r="S262" s="4204"/>
      <c r="T262" s="768"/>
      <c r="U262" s="769"/>
      <c r="V262" s="767"/>
    </row>
    <row r="263" spans="1:22" x14ac:dyDescent="0.2">
      <c r="A263" s="728"/>
      <c r="B263" s="741" t="s">
        <v>55</v>
      </c>
      <c r="C263" s="1200"/>
      <c r="D263" s="1200"/>
      <c r="E263" s="1195">
        <f t="shared" si="17"/>
        <v>0</v>
      </c>
      <c r="F263" s="1203"/>
      <c r="G263" s="770">
        <v>5</v>
      </c>
      <c r="H263" s="735">
        <f t="shared" si="18"/>
        <v>150</v>
      </c>
      <c r="I263" s="764"/>
      <c r="J263" s="109"/>
      <c r="K263" s="92"/>
      <c r="L263" s="109"/>
      <c r="M263" s="765"/>
      <c r="N263" s="766"/>
      <c r="O263" s="3449"/>
      <c r="P263" s="3567"/>
      <c r="Q263" s="768"/>
      <c r="R263" s="4203"/>
      <c r="S263" s="4204"/>
      <c r="T263" s="768"/>
      <c r="U263" s="769"/>
      <c r="V263" s="767"/>
    </row>
    <row r="264" spans="1:22" x14ac:dyDescent="0.2">
      <c r="A264" s="728"/>
      <c r="B264" s="751" t="s">
        <v>56</v>
      </c>
      <c r="C264" s="1200"/>
      <c r="D264" s="1200"/>
      <c r="E264" s="1202"/>
      <c r="F264" s="1203"/>
      <c r="G264" s="763">
        <v>4</v>
      </c>
      <c r="H264" s="739">
        <f t="shared" si="18"/>
        <v>120</v>
      </c>
      <c r="I264" s="771">
        <v>16</v>
      </c>
      <c r="J264" s="117">
        <v>8</v>
      </c>
      <c r="K264" s="97">
        <v>2</v>
      </c>
      <c r="L264" s="117">
        <v>6</v>
      </c>
      <c r="M264" s="257">
        <f>SUM(M265:M266)</f>
        <v>104</v>
      </c>
      <c r="N264" s="766"/>
      <c r="O264" s="3449"/>
      <c r="P264" s="3567"/>
      <c r="Q264" s="768"/>
      <c r="R264" s="4203"/>
      <c r="S264" s="4204"/>
      <c r="T264" s="768"/>
      <c r="U264" s="769"/>
      <c r="V264" s="767"/>
    </row>
    <row r="265" spans="1:22" x14ac:dyDescent="0.2">
      <c r="A265" s="728" t="s">
        <v>364</v>
      </c>
      <c r="B265" s="772" t="s">
        <v>365</v>
      </c>
      <c r="C265" s="1200"/>
      <c r="D265" s="1200"/>
      <c r="E265" s="1202"/>
      <c r="F265" s="1203"/>
      <c r="G265" s="763">
        <v>3</v>
      </c>
      <c r="H265" s="739">
        <f t="shared" si="18"/>
        <v>90</v>
      </c>
      <c r="I265" s="260" t="s">
        <v>81</v>
      </c>
      <c r="J265" s="114" t="s">
        <v>125</v>
      </c>
      <c r="K265" s="114" t="s">
        <v>126</v>
      </c>
      <c r="L265" s="114" t="s">
        <v>126</v>
      </c>
      <c r="M265" s="211">
        <f>H265-I265</f>
        <v>78</v>
      </c>
      <c r="N265" s="766"/>
      <c r="O265" s="3449"/>
      <c r="P265" s="3567"/>
      <c r="Q265" s="768"/>
      <c r="R265" s="4203"/>
      <c r="S265" s="4204"/>
      <c r="T265" s="773" t="s">
        <v>111</v>
      </c>
      <c r="U265" s="774"/>
      <c r="V265" s="767"/>
    </row>
    <row r="266" spans="1:22" ht="33.75" customHeight="1" thickBot="1" x14ac:dyDescent="0.25">
      <c r="A266" s="728" t="s">
        <v>366</v>
      </c>
      <c r="B266" s="772" t="s">
        <v>464</v>
      </c>
      <c r="C266" s="1200"/>
      <c r="D266" s="1200"/>
      <c r="E266" s="1200"/>
      <c r="F266" s="1204"/>
      <c r="G266" s="763">
        <v>1</v>
      </c>
      <c r="H266" s="739">
        <f t="shared" si="18"/>
        <v>30</v>
      </c>
      <c r="I266" s="260" t="s">
        <v>53</v>
      </c>
      <c r="J266" s="159"/>
      <c r="K266" s="159"/>
      <c r="L266" s="114" t="s">
        <v>114</v>
      </c>
      <c r="M266" s="437">
        <f>H266-I266</f>
        <v>26</v>
      </c>
      <c r="N266" s="766"/>
      <c r="O266" s="3449"/>
      <c r="P266" s="3567"/>
      <c r="Q266" s="768"/>
      <c r="R266" s="4203"/>
      <c r="S266" s="4204"/>
      <c r="T266" s="773"/>
      <c r="U266" s="774" t="s">
        <v>114</v>
      </c>
      <c r="V266" s="767"/>
    </row>
    <row r="267" spans="1:22" ht="31.5" x14ac:dyDescent="0.2">
      <c r="A267" s="728" t="s">
        <v>367</v>
      </c>
      <c r="B267" s="775" t="s">
        <v>368</v>
      </c>
      <c r="C267" s="1202">
        <v>7.5</v>
      </c>
      <c r="D267" s="1200">
        <v>6.5</v>
      </c>
      <c r="E267" s="1195">
        <f>SUM(C267:D267)</f>
        <v>14</v>
      </c>
      <c r="F267" s="1203"/>
      <c r="G267" s="297">
        <v>14</v>
      </c>
      <c r="H267" s="739">
        <f t="shared" si="18"/>
        <v>420</v>
      </c>
      <c r="I267" s="776"/>
      <c r="J267" s="112"/>
      <c r="K267" s="112"/>
      <c r="L267" s="777"/>
      <c r="M267" s="778"/>
      <c r="N267" s="737"/>
      <c r="O267" s="3449"/>
      <c r="P267" s="3567"/>
      <c r="Q267" s="691"/>
      <c r="R267" s="4203"/>
      <c r="S267" s="4204"/>
      <c r="T267" s="691"/>
      <c r="U267" s="93"/>
      <c r="V267" s="199"/>
    </row>
    <row r="268" spans="1:22" x14ac:dyDescent="0.2">
      <c r="A268" s="728"/>
      <c r="B268" s="741" t="s">
        <v>55</v>
      </c>
      <c r="C268" s="1202"/>
      <c r="D268" s="1200"/>
      <c r="E268" s="1202"/>
      <c r="F268" s="1203"/>
      <c r="G268" s="296">
        <v>7.5</v>
      </c>
      <c r="H268" s="735">
        <f t="shared" si="18"/>
        <v>225</v>
      </c>
      <c r="I268" s="758"/>
      <c r="J268" s="779"/>
      <c r="K268" s="779"/>
      <c r="L268" s="96"/>
      <c r="M268" s="257"/>
      <c r="N268" s="737"/>
      <c r="O268" s="3449"/>
      <c r="P268" s="3567"/>
      <c r="Q268" s="691"/>
      <c r="R268" s="4203"/>
      <c r="S268" s="4204"/>
      <c r="T268" s="691"/>
      <c r="U268" s="93"/>
      <c r="V268" s="199"/>
    </row>
    <row r="269" spans="1:22" x14ac:dyDescent="0.2">
      <c r="A269" s="728"/>
      <c r="B269" s="751" t="s">
        <v>56</v>
      </c>
      <c r="C269" s="1200"/>
      <c r="D269" s="1200"/>
      <c r="E269" s="1200"/>
      <c r="F269" s="1201"/>
      <c r="G269" s="297">
        <v>6.5</v>
      </c>
      <c r="H269" s="739">
        <f t="shared" si="18"/>
        <v>195</v>
      </c>
      <c r="I269" s="260" t="s">
        <v>465</v>
      </c>
      <c r="J269" s="117">
        <v>12</v>
      </c>
      <c r="K269" s="114">
        <v>8</v>
      </c>
      <c r="L269" s="97">
        <v>4</v>
      </c>
      <c r="M269" s="257">
        <f>H269-I269</f>
        <v>171</v>
      </c>
      <c r="N269" s="737"/>
      <c r="O269" s="3449"/>
      <c r="P269" s="3567"/>
      <c r="Q269" s="691"/>
      <c r="R269" s="4203"/>
      <c r="S269" s="4204"/>
      <c r="T269" s="691"/>
      <c r="U269" s="93"/>
      <c r="V269" s="199"/>
    </row>
    <row r="270" spans="1:22" ht="31.5" x14ac:dyDescent="0.2">
      <c r="A270" s="728" t="s">
        <v>369</v>
      </c>
      <c r="B270" s="751" t="s">
        <v>370</v>
      </c>
      <c r="C270" s="1200"/>
      <c r="D270" s="1200"/>
      <c r="E270" s="1200"/>
      <c r="F270" s="1201"/>
      <c r="G270" s="297">
        <v>3</v>
      </c>
      <c r="H270" s="739">
        <f t="shared" si="18"/>
        <v>90</v>
      </c>
      <c r="I270" s="758">
        <v>12</v>
      </c>
      <c r="J270" s="114" t="s">
        <v>125</v>
      </c>
      <c r="K270" s="114" t="s">
        <v>114</v>
      </c>
      <c r="L270" s="96"/>
      <c r="M270" s="257">
        <f>H270-I270</f>
        <v>78</v>
      </c>
      <c r="N270" s="737"/>
      <c r="O270" s="3449"/>
      <c r="P270" s="3567"/>
      <c r="Q270" s="691"/>
      <c r="R270" s="3448" t="s">
        <v>123</v>
      </c>
      <c r="S270" s="3490"/>
      <c r="T270" s="690"/>
      <c r="U270" s="93"/>
      <c r="V270" s="199"/>
    </row>
    <row r="271" spans="1:22" ht="31.5" x14ac:dyDescent="0.2">
      <c r="A271" s="728" t="s">
        <v>371</v>
      </c>
      <c r="B271" s="751" t="s">
        <v>370</v>
      </c>
      <c r="C271" s="1200"/>
      <c r="D271" s="1200"/>
      <c r="E271" s="1200"/>
      <c r="F271" s="1201"/>
      <c r="G271" s="297">
        <v>2.5</v>
      </c>
      <c r="H271" s="739">
        <f t="shared" si="18"/>
        <v>75</v>
      </c>
      <c r="I271" s="758">
        <v>8</v>
      </c>
      <c r="J271" s="114" t="s">
        <v>114</v>
      </c>
      <c r="K271" s="114" t="s">
        <v>324</v>
      </c>
      <c r="L271" s="96"/>
      <c r="M271" s="257">
        <f>H271-I271</f>
        <v>67</v>
      </c>
      <c r="N271" s="737"/>
      <c r="O271" s="3449"/>
      <c r="P271" s="3567"/>
      <c r="Q271" s="691"/>
      <c r="R271" s="3447"/>
      <c r="S271" s="4189"/>
      <c r="T271" s="690" t="s">
        <v>113</v>
      </c>
      <c r="U271" s="93"/>
      <c r="V271" s="199"/>
    </row>
    <row r="272" spans="1:22" ht="32.25" thickBot="1" x14ac:dyDescent="0.25">
      <c r="A272" s="728" t="s">
        <v>372</v>
      </c>
      <c r="B272" s="751" t="s">
        <v>373</v>
      </c>
      <c r="C272" s="1200"/>
      <c r="D272" s="1200"/>
      <c r="E272" s="1200"/>
      <c r="F272" s="1204"/>
      <c r="G272" s="297">
        <v>1</v>
      </c>
      <c r="H272" s="739">
        <f t="shared" si="18"/>
        <v>30</v>
      </c>
      <c r="I272" s="758">
        <v>4</v>
      </c>
      <c r="J272" s="114"/>
      <c r="K272" s="114"/>
      <c r="L272" s="96" t="s">
        <v>114</v>
      </c>
      <c r="M272" s="257">
        <f>H272-I272</f>
        <v>26</v>
      </c>
      <c r="N272" s="737"/>
      <c r="O272" s="3449"/>
      <c r="P272" s="3567"/>
      <c r="Q272" s="691"/>
      <c r="R272" s="3447"/>
      <c r="S272" s="4189"/>
      <c r="T272" s="690"/>
      <c r="U272" s="93" t="s">
        <v>114</v>
      </c>
      <c r="V272" s="199"/>
    </row>
    <row r="273" spans="1:22" ht="31.5" x14ac:dyDescent="0.2">
      <c r="A273" s="728" t="s">
        <v>374</v>
      </c>
      <c r="B273" s="741" t="s">
        <v>375</v>
      </c>
      <c r="C273" s="1202">
        <v>4.5</v>
      </c>
      <c r="D273" s="1200">
        <v>4</v>
      </c>
      <c r="E273" s="1195">
        <f>SUM(C273:D273)</f>
        <v>8.5</v>
      </c>
      <c r="F273" s="1203"/>
      <c r="G273" s="297">
        <f>G274+G275+G276</f>
        <v>8.5</v>
      </c>
      <c r="H273" s="739">
        <f t="shared" si="18"/>
        <v>255</v>
      </c>
      <c r="I273" s="758"/>
      <c r="J273" s="779"/>
      <c r="K273" s="114"/>
      <c r="L273" s="780"/>
      <c r="M273" s="257"/>
      <c r="N273" s="737"/>
      <c r="O273" s="3449"/>
      <c r="P273" s="3567"/>
      <c r="Q273" s="691"/>
      <c r="R273" s="3447"/>
      <c r="S273" s="4189"/>
      <c r="T273" s="691"/>
      <c r="U273" s="93"/>
      <c r="V273" s="1142"/>
    </row>
    <row r="274" spans="1:22" x14ac:dyDescent="0.2">
      <c r="A274" s="728"/>
      <c r="B274" s="741" t="s">
        <v>55</v>
      </c>
      <c r="C274" s="1202"/>
      <c r="D274" s="1200"/>
      <c r="E274" s="1202"/>
      <c r="F274" s="1203"/>
      <c r="G274" s="296">
        <v>4.5</v>
      </c>
      <c r="H274" s="735">
        <f t="shared" si="18"/>
        <v>135</v>
      </c>
      <c r="I274" s="781"/>
      <c r="J274" s="782"/>
      <c r="K274" s="782"/>
      <c r="L274" s="782"/>
      <c r="M274" s="778"/>
      <c r="N274" s="737"/>
      <c r="O274" s="3449"/>
      <c r="P274" s="3567"/>
      <c r="Q274" s="691"/>
      <c r="R274" s="3447"/>
      <c r="S274" s="4189"/>
      <c r="T274" s="691"/>
      <c r="U274" s="93"/>
      <c r="V274" s="1142"/>
    </row>
    <row r="275" spans="1:22" x14ac:dyDescent="0.2">
      <c r="A275" s="783"/>
      <c r="B275" s="751" t="s">
        <v>56</v>
      </c>
      <c r="C275" s="1200"/>
      <c r="D275" s="1200"/>
      <c r="E275" s="1202"/>
      <c r="F275" s="1203"/>
      <c r="G275" s="297">
        <v>3</v>
      </c>
      <c r="H275" s="739">
        <f t="shared" si="18"/>
        <v>90</v>
      </c>
      <c r="I275" s="758">
        <v>14</v>
      </c>
      <c r="J275" s="114" t="s">
        <v>125</v>
      </c>
      <c r="K275" s="114" t="s">
        <v>124</v>
      </c>
      <c r="L275" s="96"/>
      <c r="M275" s="257">
        <f>H275-I275</f>
        <v>76</v>
      </c>
      <c r="N275" s="737"/>
      <c r="O275" s="3449"/>
      <c r="P275" s="3567"/>
      <c r="Q275" s="691"/>
      <c r="R275" s="3448" t="s">
        <v>127</v>
      </c>
      <c r="S275" s="3490"/>
      <c r="T275" s="784"/>
      <c r="U275" s="93"/>
      <c r="V275" s="1142"/>
    </row>
    <row r="276" spans="1:22" ht="32.25" thickBot="1" x14ac:dyDescent="0.25">
      <c r="A276" s="783" t="s">
        <v>376</v>
      </c>
      <c r="B276" s="785" t="s">
        <v>377</v>
      </c>
      <c r="C276" s="1205"/>
      <c r="D276" s="1205"/>
      <c r="E276" s="1205"/>
      <c r="F276" s="1206"/>
      <c r="G276" s="789">
        <v>1</v>
      </c>
      <c r="H276" s="790">
        <f t="shared" si="18"/>
        <v>30</v>
      </c>
      <c r="I276" s="758">
        <v>4</v>
      </c>
      <c r="J276" s="182"/>
      <c r="K276" s="182"/>
      <c r="L276" s="96" t="s">
        <v>114</v>
      </c>
      <c r="M276" s="257">
        <f>H276-I276</f>
        <v>26</v>
      </c>
      <c r="N276" s="791"/>
      <c r="O276" s="3449"/>
      <c r="P276" s="3567"/>
      <c r="Q276" s="691"/>
      <c r="R276" s="3447"/>
      <c r="S276" s="4189"/>
      <c r="T276" s="689" t="s">
        <v>114</v>
      </c>
      <c r="U276" s="93"/>
      <c r="V276" s="199"/>
    </row>
    <row r="277" spans="1:22" ht="31.5" x14ac:dyDescent="0.2">
      <c r="A277" s="728" t="s">
        <v>378</v>
      </c>
      <c r="B277" s="741" t="s">
        <v>466</v>
      </c>
      <c r="C277" s="1200">
        <v>4</v>
      </c>
      <c r="D277" s="1200">
        <v>3</v>
      </c>
      <c r="E277" s="1195">
        <f>SUM(C277:D277)</f>
        <v>7</v>
      </c>
      <c r="F277" s="1204"/>
      <c r="G277" s="297">
        <v>7</v>
      </c>
      <c r="H277" s="739">
        <f t="shared" si="18"/>
        <v>210</v>
      </c>
      <c r="I277" s="758"/>
      <c r="J277" s="114"/>
      <c r="K277" s="114"/>
      <c r="L277" s="96"/>
      <c r="M277" s="257"/>
      <c r="N277" s="792"/>
      <c r="O277" s="3449"/>
      <c r="P277" s="3567"/>
      <c r="Q277" s="691"/>
      <c r="R277" s="3447"/>
      <c r="S277" s="4189"/>
      <c r="T277" s="690"/>
      <c r="U277" s="93"/>
      <c r="V277" s="199"/>
    </row>
    <row r="278" spans="1:22" x14ac:dyDescent="0.2">
      <c r="A278" s="728"/>
      <c r="B278" s="741" t="s">
        <v>55</v>
      </c>
      <c r="C278" s="1200"/>
      <c r="D278" s="1200"/>
      <c r="E278" s="1200"/>
      <c r="F278" s="1204"/>
      <c r="G278" s="296">
        <v>4</v>
      </c>
      <c r="H278" s="735">
        <f t="shared" si="18"/>
        <v>120</v>
      </c>
      <c r="I278" s="758"/>
      <c r="J278" s="114"/>
      <c r="K278" s="114"/>
      <c r="L278" s="96"/>
      <c r="M278" s="257"/>
      <c r="N278" s="737"/>
      <c r="O278" s="3449"/>
      <c r="P278" s="3567"/>
      <c r="Q278" s="691"/>
      <c r="R278" s="3447"/>
      <c r="S278" s="4189"/>
      <c r="T278" s="690"/>
      <c r="U278" s="93"/>
      <c r="V278" s="199"/>
    </row>
    <row r="279" spans="1:22" ht="16.5" thickBot="1" x14ac:dyDescent="0.25">
      <c r="A279" s="728" t="s">
        <v>379</v>
      </c>
      <c r="B279" s="751" t="s">
        <v>56</v>
      </c>
      <c r="C279" s="1200"/>
      <c r="D279" s="1200"/>
      <c r="E279" s="1202"/>
      <c r="F279" s="1203"/>
      <c r="G279" s="793">
        <v>3</v>
      </c>
      <c r="H279" s="739">
        <f t="shared" si="18"/>
        <v>90</v>
      </c>
      <c r="I279" s="758">
        <v>6</v>
      </c>
      <c r="J279" s="114" t="s">
        <v>114</v>
      </c>
      <c r="K279" s="104"/>
      <c r="L279" s="114" t="s">
        <v>126</v>
      </c>
      <c r="M279" s="211">
        <f>H279-I279</f>
        <v>84</v>
      </c>
      <c r="N279" s="737"/>
      <c r="O279" s="3449"/>
      <c r="P279" s="3567"/>
      <c r="Q279" s="691"/>
      <c r="R279" s="3447"/>
      <c r="S279" s="4189"/>
      <c r="T279" s="690" t="s">
        <v>122</v>
      </c>
      <c r="U279" s="93"/>
      <c r="V279" s="199"/>
    </row>
    <row r="280" spans="1:22" ht="31.5" x14ac:dyDescent="0.2">
      <c r="A280" s="728" t="s">
        <v>380</v>
      </c>
      <c r="B280" s="794" t="s">
        <v>381</v>
      </c>
      <c r="C280" s="1200">
        <v>0.5</v>
      </c>
      <c r="D280" s="1200">
        <v>3.5</v>
      </c>
      <c r="E280" s="1195">
        <f>SUM(C280:D280)</f>
        <v>4</v>
      </c>
      <c r="F280" s="1203"/>
      <c r="G280" s="763">
        <v>4</v>
      </c>
      <c r="H280" s="739">
        <f t="shared" si="18"/>
        <v>120</v>
      </c>
      <c r="I280" s="776"/>
      <c r="J280" s="112"/>
      <c r="K280" s="112"/>
      <c r="L280" s="777"/>
      <c r="M280" s="778"/>
      <c r="N280" s="737"/>
      <c r="O280" s="3449"/>
      <c r="P280" s="3567"/>
      <c r="Q280" s="691"/>
      <c r="R280" s="3447"/>
      <c r="S280" s="4189"/>
      <c r="T280" s="690"/>
      <c r="U280" s="93"/>
      <c r="V280" s="199"/>
    </row>
    <row r="281" spans="1:22" x14ac:dyDescent="0.2">
      <c r="A281" s="728"/>
      <c r="B281" s="741" t="s">
        <v>55</v>
      </c>
      <c r="C281" s="1200"/>
      <c r="D281" s="1200"/>
      <c r="E281" s="1202"/>
      <c r="F281" s="1203"/>
      <c r="G281" s="770">
        <v>0.5</v>
      </c>
      <c r="H281" s="735">
        <f t="shared" si="18"/>
        <v>15</v>
      </c>
      <c r="I281" s="776"/>
      <c r="J281" s="112"/>
      <c r="K281" s="112"/>
      <c r="L281" s="777"/>
      <c r="M281" s="778"/>
      <c r="N281" s="737"/>
      <c r="O281" s="3449"/>
      <c r="P281" s="3567"/>
      <c r="Q281" s="691"/>
      <c r="R281" s="3447"/>
      <c r="S281" s="4189"/>
      <c r="T281" s="690"/>
      <c r="U281" s="93"/>
      <c r="V281" s="199"/>
    </row>
    <row r="282" spans="1:22" x14ac:dyDescent="0.2">
      <c r="A282" s="795"/>
      <c r="B282" s="796" t="s">
        <v>56</v>
      </c>
      <c r="C282" s="1207"/>
      <c r="D282" s="1200"/>
      <c r="E282" s="1202"/>
      <c r="F282" s="1203"/>
      <c r="G282" s="763">
        <v>3.5</v>
      </c>
      <c r="H282" s="739">
        <f>G282*30</f>
        <v>105</v>
      </c>
      <c r="I282" s="260" t="s">
        <v>81</v>
      </c>
      <c r="J282" s="114" t="s">
        <v>80</v>
      </c>
      <c r="K282" s="114"/>
      <c r="L282" s="114" t="s">
        <v>53</v>
      </c>
      <c r="M282" s="211">
        <f>H282-I282</f>
        <v>93</v>
      </c>
      <c r="N282" s="791"/>
      <c r="O282" s="3449"/>
      <c r="P282" s="3567"/>
      <c r="Q282" s="691"/>
      <c r="R282" s="3447"/>
      <c r="S282" s="4189"/>
      <c r="T282" s="690"/>
      <c r="U282" s="93"/>
      <c r="V282" s="199"/>
    </row>
    <row r="283" spans="1:22" ht="31.5" x14ac:dyDescent="0.2">
      <c r="A283" s="728"/>
      <c r="B283" s="751" t="s">
        <v>406</v>
      </c>
      <c r="C283" s="1200"/>
      <c r="D283" s="1200"/>
      <c r="E283" s="1202"/>
      <c r="F283" s="1203"/>
      <c r="G283" s="763">
        <v>1.5</v>
      </c>
      <c r="H283" s="739">
        <f>G283*30</f>
        <v>45</v>
      </c>
      <c r="I283" s="758">
        <v>6</v>
      </c>
      <c r="J283" s="114" t="s">
        <v>114</v>
      </c>
      <c r="K283" s="104"/>
      <c r="L283" s="114" t="s">
        <v>126</v>
      </c>
      <c r="M283" s="211">
        <f>H283-I283</f>
        <v>39</v>
      </c>
      <c r="N283" s="737"/>
      <c r="O283" s="3449"/>
      <c r="P283" s="3567"/>
      <c r="Q283" s="690" t="s">
        <v>122</v>
      </c>
      <c r="R283" s="3447"/>
      <c r="S283" s="4189"/>
      <c r="T283" s="690"/>
      <c r="U283" s="93"/>
      <c r="V283" s="199"/>
    </row>
    <row r="284" spans="1:22" ht="32.25" thickBot="1" x14ac:dyDescent="0.25">
      <c r="A284" s="798"/>
      <c r="B284" s="799" t="s">
        <v>467</v>
      </c>
      <c r="C284" s="1208">
        <f>SUM(C242:C283)</f>
        <v>31.5</v>
      </c>
      <c r="D284" s="1208">
        <f>SUM(D242:D283)</f>
        <v>46</v>
      </c>
      <c r="E284" s="1208">
        <f>SUM(E242:E283)</f>
        <v>77.5</v>
      </c>
      <c r="F284" s="1209"/>
      <c r="G284" s="803">
        <v>2</v>
      </c>
      <c r="H284" s="804">
        <f t="shared" si="18"/>
        <v>60</v>
      </c>
      <c r="I284" s="758">
        <v>6</v>
      </c>
      <c r="J284" s="114" t="s">
        <v>114</v>
      </c>
      <c r="K284" s="104"/>
      <c r="L284" s="114" t="s">
        <v>126</v>
      </c>
      <c r="M284" s="805">
        <f>H284-I284</f>
        <v>54</v>
      </c>
      <c r="N284" s="806"/>
      <c r="O284" s="3449"/>
      <c r="P284" s="3567"/>
      <c r="Q284" s="808"/>
      <c r="R284" s="3574" t="s">
        <v>122</v>
      </c>
      <c r="S284" s="3388"/>
      <c r="T284" s="810"/>
      <c r="U284" s="811"/>
      <c r="V284" s="812"/>
    </row>
    <row r="285" spans="1:22" ht="16.5" thickBot="1" x14ac:dyDescent="0.25">
      <c r="A285" s="4192" t="s">
        <v>382</v>
      </c>
      <c r="B285" s="4193"/>
      <c r="C285" s="4193"/>
      <c r="D285" s="4193"/>
      <c r="E285" s="4193"/>
      <c r="F285" s="4193"/>
      <c r="G285" s="4193"/>
      <c r="H285" s="4193"/>
      <c r="I285" s="4193"/>
      <c r="J285" s="4193"/>
      <c r="K285" s="4193"/>
      <c r="L285" s="4193"/>
      <c r="M285" s="4193"/>
      <c r="N285" s="4193"/>
      <c r="O285" s="4193"/>
      <c r="P285" s="4193"/>
      <c r="Q285" s="4193"/>
      <c r="R285" s="4193"/>
      <c r="S285" s="4193"/>
      <c r="T285" s="4201"/>
      <c r="U285" s="4201"/>
      <c r="V285" s="4202"/>
    </row>
    <row r="286" spans="1:22" ht="31.5" x14ac:dyDescent="0.2">
      <c r="A286" s="713" t="s">
        <v>383</v>
      </c>
      <c r="B286" s="813" t="s">
        <v>384</v>
      </c>
      <c r="C286" s="1211">
        <v>2</v>
      </c>
      <c r="D286" s="1208">
        <v>1</v>
      </c>
      <c r="E286" s="1208">
        <v>3</v>
      </c>
      <c r="F286" s="815"/>
      <c r="G286" s="816">
        <v>3</v>
      </c>
      <c r="H286" s="720">
        <f>G286*30</f>
        <v>90</v>
      </c>
      <c r="I286" s="112"/>
      <c r="J286" s="112"/>
      <c r="K286" s="112"/>
      <c r="L286" s="777"/>
      <c r="M286" s="817"/>
      <c r="N286" s="792"/>
      <c r="O286" s="4197"/>
      <c r="P286" s="4198"/>
      <c r="Q286" s="818"/>
      <c r="R286" s="4199"/>
      <c r="S286" s="4200"/>
      <c r="T286" s="819"/>
      <c r="U286" s="820"/>
      <c r="V286" s="224"/>
    </row>
    <row r="287" spans="1:22" x14ac:dyDescent="0.2">
      <c r="A287" s="821"/>
      <c r="B287" s="741" t="s">
        <v>55</v>
      </c>
      <c r="C287" s="1207"/>
      <c r="D287" s="1200"/>
      <c r="E287" s="1200"/>
      <c r="F287" s="206"/>
      <c r="G287" s="822">
        <v>2</v>
      </c>
      <c r="H287" s="823">
        <f>G287*30</f>
        <v>60</v>
      </c>
      <c r="I287" s="112"/>
      <c r="J287" s="112"/>
      <c r="K287" s="112"/>
      <c r="L287" s="777"/>
      <c r="M287" s="778"/>
      <c r="N287" s="737"/>
      <c r="O287" s="3449"/>
      <c r="P287" s="3567"/>
      <c r="Q287" s="691"/>
      <c r="R287" s="3447"/>
      <c r="S287" s="4189"/>
      <c r="T287" s="690"/>
      <c r="U287" s="93"/>
      <c r="V287" s="199"/>
    </row>
    <row r="288" spans="1:22" ht="19.5" customHeight="1" x14ac:dyDescent="0.2">
      <c r="A288" s="821" t="s">
        <v>385</v>
      </c>
      <c r="B288" s="751" t="s">
        <v>56</v>
      </c>
      <c r="C288" s="1207"/>
      <c r="D288" s="1200"/>
      <c r="E288" s="1200"/>
      <c r="F288" s="206"/>
      <c r="G288" s="816">
        <v>1</v>
      </c>
      <c r="H288" s="824">
        <f>G288*30</f>
        <v>30</v>
      </c>
      <c r="I288" s="163">
        <v>4</v>
      </c>
      <c r="J288" s="117" t="s">
        <v>114</v>
      </c>
      <c r="K288" s="114"/>
      <c r="L288" s="117"/>
      <c r="M288" s="211">
        <f>H288-I288</f>
        <v>26</v>
      </c>
      <c r="N288" s="737"/>
      <c r="O288" s="3449"/>
      <c r="P288" s="3567"/>
      <c r="Q288" s="691"/>
      <c r="R288" s="3447"/>
      <c r="S288" s="4189"/>
      <c r="T288" s="690" t="s">
        <v>114</v>
      </c>
      <c r="U288" s="93"/>
      <c r="V288" s="199"/>
    </row>
    <row r="289" spans="1:22" x14ac:dyDescent="0.2">
      <c r="A289" s="821" t="s">
        <v>386</v>
      </c>
      <c r="B289" s="741" t="s">
        <v>387</v>
      </c>
      <c r="C289" s="1207">
        <v>1.5</v>
      </c>
      <c r="D289" s="1200">
        <v>1.5</v>
      </c>
      <c r="E289" s="1200">
        <v>3</v>
      </c>
      <c r="F289" s="206"/>
      <c r="G289" s="816">
        <v>3</v>
      </c>
      <c r="H289" s="739">
        <f t="shared" ref="H289:H294" si="19">G289*30</f>
        <v>90</v>
      </c>
      <c r="I289" s="112"/>
      <c r="J289" s="112"/>
      <c r="K289" s="112"/>
      <c r="L289" s="777"/>
      <c r="M289" s="778"/>
      <c r="N289" s="737"/>
      <c r="O289" s="3449"/>
      <c r="P289" s="3567"/>
      <c r="Q289" s="691"/>
      <c r="R289" s="3447"/>
      <c r="S289" s="4189"/>
      <c r="T289" s="690"/>
      <c r="U289" s="93"/>
      <c r="V289" s="199"/>
    </row>
    <row r="290" spans="1:22" x14ac:dyDescent="0.2">
      <c r="A290" s="821"/>
      <c r="B290" s="825" t="s">
        <v>55</v>
      </c>
      <c r="C290" s="1207"/>
      <c r="D290" s="1200"/>
      <c r="E290" s="1200"/>
      <c r="F290" s="206"/>
      <c r="G290" s="822">
        <v>1.5</v>
      </c>
      <c r="H290" s="735">
        <f t="shared" si="19"/>
        <v>45</v>
      </c>
      <c r="I290" s="112"/>
      <c r="J290" s="112"/>
      <c r="K290" s="112"/>
      <c r="L290" s="777"/>
      <c r="M290" s="778"/>
      <c r="N290" s="737"/>
      <c r="O290" s="3449"/>
      <c r="P290" s="3567"/>
      <c r="Q290" s="691"/>
      <c r="R290" s="3447"/>
      <c r="S290" s="4189"/>
      <c r="T290" s="690"/>
      <c r="U290" s="93"/>
      <c r="V290" s="199"/>
    </row>
    <row r="291" spans="1:22" ht="14.25" customHeight="1" x14ac:dyDescent="0.2">
      <c r="A291" s="821" t="s">
        <v>388</v>
      </c>
      <c r="B291" s="751" t="s">
        <v>56</v>
      </c>
      <c r="C291" s="1207"/>
      <c r="D291" s="1200"/>
      <c r="E291" s="1200"/>
      <c r="F291" s="206"/>
      <c r="G291" s="816">
        <v>1.5</v>
      </c>
      <c r="H291" s="739">
        <f t="shared" si="19"/>
        <v>45</v>
      </c>
      <c r="I291" s="163">
        <v>4</v>
      </c>
      <c r="J291" s="117" t="s">
        <v>114</v>
      </c>
      <c r="K291" s="114"/>
      <c r="L291" s="117"/>
      <c r="M291" s="211">
        <f>H291-I291</f>
        <v>41</v>
      </c>
      <c r="N291" s="737"/>
      <c r="O291" s="3449"/>
      <c r="P291" s="3567"/>
      <c r="Q291" s="691"/>
      <c r="R291" s="3447"/>
      <c r="S291" s="4189"/>
      <c r="T291" s="690" t="s">
        <v>114</v>
      </c>
      <c r="U291" s="93"/>
      <c r="V291" s="199"/>
    </row>
    <row r="292" spans="1:22" ht="31.5" x14ac:dyDescent="0.2">
      <c r="A292" s="821" t="s">
        <v>389</v>
      </c>
      <c r="B292" s="741" t="s">
        <v>390</v>
      </c>
      <c r="C292" s="1207"/>
      <c r="D292" s="1200"/>
      <c r="E292" s="1200"/>
      <c r="F292" s="206"/>
      <c r="G292" s="816">
        <v>3</v>
      </c>
      <c r="H292" s="739">
        <f t="shared" si="19"/>
        <v>90</v>
      </c>
      <c r="I292" s="112"/>
      <c r="J292" s="112"/>
      <c r="K292" s="112"/>
      <c r="L292" s="777"/>
      <c r="M292" s="778"/>
      <c r="N292" s="737"/>
      <c r="O292" s="3449"/>
      <c r="P292" s="3567"/>
      <c r="Q292" s="691"/>
      <c r="R292" s="3447"/>
      <c r="S292" s="4189"/>
      <c r="T292" s="690"/>
      <c r="U292" s="93"/>
      <c r="V292" s="199"/>
    </row>
    <row r="293" spans="1:22" x14ac:dyDescent="0.2">
      <c r="A293" s="821"/>
      <c r="B293" s="825" t="s">
        <v>55</v>
      </c>
      <c r="C293" s="1207">
        <v>1</v>
      </c>
      <c r="D293" s="1200">
        <v>2</v>
      </c>
      <c r="E293" s="1200">
        <v>3</v>
      </c>
      <c r="F293" s="206"/>
      <c r="G293" s="822">
        <v>1</v>
      </c>
      <c r="H293" s="735">
        <f t="shared" si="19"/>
        <v>30</v>
      </c>
      <c r="I293" s="112"/>
      <c r="J293" s="112"/>
      <c r="K293" s="112"/>
      <c r="L293" s="777"/>
      <c r="M293" s="778"/>
      <c r="N293" s="737"/>
      <c r="O293" s="3449"/>
      <c r="P293" s="3567"/>
      <c r="Q293" s="691"/>
      <c r="R293" s="3447"/>
      <c r="S293" s="4189"/>
      <c r="T293" s="690"/>
      <c r="U293" s="93"/>
      <c r="V293" s="199"/>
    </row>
    <row r="294" spans="1:22" ht="17.25" customHeight="1" x14ac:dyDescent="0.2">
      <c r="A294" s="821" t="s">
        <v>391</v>
      </c>
      <c r="B294" s="826" t="s">
        <v>56</v>
      </c>
      <c r="C294" s="1207"/>
      <c r="D294" s="1200"/>
      <c r="E294" s="1200"/>
      <c r="F294" s="206"/>
      <c r="G294" s="816">
        <v>2</v>
      </c>
      <c r="H294" s="739">
        <f t="shared" si="19"/>
        <v>60</v>
      </c>
      <c r="I294" s="163">
        <v>4</v>
      </c>
      <c r="J294" s="117" t="s">
        <v>114</v>
      </c>
      <c r="K294" s="114"/>
      <c r="L294" s="117"/>
      <c r="M294" s="211">
        <f>H294-I294</f>
        <v>56</v>
      </c>
      <c r="N294" s="737"/>
      <c r="O294" s="3449"/>
      <c r="P294" s="3567"/>
      <c r="Q294" s="691"/>
      <c r="R294" s="3447"/>
      <c r="S294" s="4189"/>
      <c r="T294" s="690"/>
      <c r="U294" s="690" t="s">
        <v>114</v>
      </c>
      <c r="V294" s="199"/>
    </row>
    <row r="295" spans="1:22" ht="31.5" x14ac:dyDescent="0.2">
      <c r="A295" s="821" t="s">
        <v>392</v>
      </c>
      <c r="B295" s="827" t="s">
        <v>393</v>
      </c>
      <c r="C295" s="1207">
        <v>0.5</v>
      </c>
      <c r="D295" s="1200">
        <v>3</v>
      </c>
      <c r="E295" s="1200">
        <v>3.5</v>
      </c>
      <c r="F295" s="206"/>
      <c r="G295" s="816">
        <v>3.5</v>
      </c>
      <c r="H295" s="739">
        <f>G295*30</f>
        <v>105</v>
      </c>
      <c r="I295" s="112"/>
      <c r="J295" s="112"/>
      <c r="K295" s="112"/>
      <c r="L295" s="777"/>
      <c r="M295" s="778"/>
      <c r="N295" s="737"/>
      <c r="O295" s="3449"/>
      <c r="P295" s="3567"/>
      <c r="Q295" s="691"/>
      <c r="R295" s="3447"/>
      <c r="S295" s="4189"/>
      <c r="T295" s="690"/>
      <c r="U295" s="93"/>
      <c r="V295" s="199"/>
    </row>
    <row r="296" spans="1:22" x14ac:dyDescent="0.2">
      <c r="A296" s="728"/>
      <c r="B296" s="741" t="s">
        <v>55</v>
      </c>
      <c r="C296" s="1207"/>
      <c r="D296" s="1200"/>
      <c r="E296" s="1200"/>
      <c r="F296" s="206"/>
      <c r="G296" s="822">
        <v>0.5</v>
      </c>
      <c r="H296" s="735">
        <f>G296*30</f>
        <v>15</v>
      </c>
      <c r="I296" s="112"/>
      <c r="J296" s="112"/>
      <c r="K296" s="112"/>
      <c r="L296" s="777"/>
      <c r="M296" s="778"/>
      <c r="N296" s="737"/>
      <c r="O296" s="3449"/>
      <c r="P296" s="3567"/>
      <c r="Q296" s="691"/>
      <c r="R296" s="3447"/>
      <c r="S296" s="4189"/>
      <c r="T296" s="690"/>
      <c r="U296" s="93"/>
      <c r="V296" s="199"/>
    </row>
    <row r="297" spans="1:22" ht="18.75" customHeight="1" thickBot="1" x14ac:dyDescent="0.25">
      <c r="A297" s="828" t="s">
        <v>394</v>
      </c>
      <c r="B297" s="829" t="s">
        <v>56</v>
      </c>
      <c r="C297" s="1210">
        <f>SUM(C286:C295)</f>
        <v>5</v>
      </c>
      <c r="D297" s="1210">
        <f>SUM(D286:D295)</f>
        <v>7.5</v>
      </c>
      <c r="E297" s="1210">
        <f>SUM(E286:E295)</f>
        <v>12.5</v>
      </c>
      <c r="F297" s="832"/>
      <c r="G297" s="833">
        <v>3</v>
      </c>
      <c r="H297" s="834">
        <f>G297*30</f>
        <v>90</v>
      </c>
      <c r="I297" s="835">
        <v>4</v>
      </c>
      <c r="J297" s="836" t="s">
        <v>114</v>
      </c>
      <c r="K297" s="177"/>
      <c r="L297" s="836"/>
      <c r="M297" s="837">
        <f>H297-I297</f>
        <v>86</v>
      </c>
      <c r="N297" s="838"/>
      <c r="O297" s="4190"/>
      <c r="P297" s="4191"/>
      <c r="Q297" s="839"/>
      <c r="R297" s="4186"/>
      <c r="S297" s="4187"/>
      <c r="T297" s="1146"/>
      <c r="U297" s="844" t="s">
        <v>114</v>
      </c>
      <c r="V297" s="840"/>
    </row>
    <row r="298" spans="1:22" ht="16.5" thickBot="1" x14ac:dyDescent="0.25">
      <c r="A298" s="4192" t="s">
        <v>395</v>
      </c>
      <c r="B298" s="4193"/>
      <c r="C298" s="4194"/>
      <c r="D298" s="4194"/>
      <c r="E298" s="4194"/>
      <c r="F298" s="4194"/>
      <c r="G298" s="4193"/>
      <c r="H298" s="4194"/>
      <c r="I298" s="4194"/>
      <c r="J298" s="4194"/>
      <c r="K298" s="4194"/>
      <c r="L298" s="4194"/>
      <c r="M298" s="4194"/>
      <c r="N298" s="4194"/>
      <c r="O298" s="4194"/>
      <c r="P298" s="4194"/>
      <c r="Q298" s="4194"/>
      <c r="R298" s="4194"/>
      <c r="S298" s="4194"/>
      <c r="T298" s="4195"/>
      <c r="U298" s="4195"/>
      <c r="V298" s="4196"/>
    </row>
    <row r="299" spans="1:22" x14ac:dyDescent="0.2">
      <c r="A299" s="713" t="s">
        <v>383</v>
      </c>
      <c r="B299" s="794" t="s">
        <v>396</v>
      </c>
      <c r="C299" s="90"/>
      <c r="D299" s="90"/>
      <c r="E299" s="90"/>
      <c r="F299" s="88"/>
      <c r="G299" s="841">
        <v>3</v>
      </c>
      <c r="H299" s="720">
        <f>G299*30</f>
        <v>90</v>
      </c>
      <c r="I299" s="112"/>
      <c r="J299" s="112"/>
      <c r="K299" s="112"/>
      <c r="L299" s="777"/>
      <c r="M299" s="817"/>
      <c r="N299" s="737"/>
      <c r="O299" s="4197"/>
      <c r="P299" s="4198"/>
      <c r="Q299" s="691"/>
      <c r="R299" s="4199"/>
      <c r="S299" s="4200"/>
      <c r="T299" s="690"/>
      <c r="U299" s="93"/>
      <c r="V299" s="224"/>
    </row>
    <row r="300" spans="1:22" x14ac:dyDescent="0.2">
      <c r="A300" s="821"/>
      <c r="B300" s="741" t="s">
        <v>55</v>
      </c>
      <c r="C300" s="90"/>
      <c r="D300" s="90"/>
      <c r="E300" s="90"/>
      <c r="F300" s="88"/>
      <c r="G300" s="842">
        <v>2</v>
      </c>
      <c r="H300" s="823">
        <f>G300*30</f>
        <v>60</v>
      </c>
      <c r="I300" s="112"/>
      <c r="J300" s="112"/>
      <c r="K300" s="112"/>
      <c r="L300" s="777"/>
      <c r="M300" s="778"/>
      <c r="N300" s="737"/>
      <c r="O300" s="3449"/>
      <c r="P300" s="3567"/>
      <c r="Q300" s="691"/>
      <c r="R300" s="3447"/>
      <c r="S300" s="4189"/>
      <c r="T300" s="690"/>
      <c r="U300" s="93"/>
      <c r="V300" s="199"/>
    </row>
    <row r="301" spans="1:22" ht="17.25" customHeight="1" x14ac:dyDescent="0.2">
      <c r="A301" s="821" t="s">
        <v>385</v>
      </c>
      <c r="B301" s="751" t="s">
        <v>56</v>
      </c>
      <c r="C301" s="90"/>
      <c r="D301" s="90">
        <v>9</v>
      </c>
      <c r="E301" s="90"/>
      <c r="F301" s="88"/>
      <c r="G301" s="841">
        <v>1</v>
      </c>
      <c r="H301" s="824">
        <f>G301*30</f>
        <v>30</v>
      </c>
      <c r="I301" s="163">
        <v>4</v>
      </c>
      <c r="J301" s="117" t="s">
        <v>114</v>
      </c>
      <c r="K301" s="114"/>
      <c r="L301" s="117"/>
      <c r="M301" s="211">
        <f>H301-I301</f>
        <v>26</v>
      </c>
      <c r="N301" s="737"/>
      <c r="O301" s="3449"/>
      <c r="P301" s="3567"/>
      <c r="Q301" s="691"/>
      <c r="R301" s="3447"/>
      <c r="S301" s="4189"/>
      <c r="T301" s="690" t="s">
        <v>114</v>
      </c>
      <c r="U301" s="93"/>
      <c r="V301" s="199"/>
    </row>
    <row r="302" spans="1:22" ht="31.5" x14ac:dyDescent="0.2">
      <c r="A302" s="821" t="s">
        <v>386</v>
      </c>
      <c r="B302" s="741" t="s">
        <v>397</v>
      </c>
      <c r="C302" s="90"/>
      <c r="D302" s="90"/>
      <c r="E302" s="90"/>
      <c r="F302" s="88"/>
      <c r="G302" s="841">
        <v>3</v>
      </c>
      <c r="H302" s="824">
        <f t="shared" ref="H302:H310" si="20">G302*30</f>
        <v>90</v>
      </c>
      <c r="I302" s="112"/>
      <c r="J302" s="112"/>
      <c r="K302" s="112"/>
      <c r="L302" s="777"/>
      <c r="M302" s="778"/>
      <c r="N302" s="737"/>
      <c r="O302" s="3449"/>
      <c r="P302" s="3567"/>
      <c r="Q302" s="691"/>
      <c r="R302" s="3447"/>
      <c r="S302" s="4189"/>
      <c r="T302" s="690"/>
      <c r="U302" s="93"/>
      <c r="V302" s="199"/>
    </row>
    <row r="303" spans="1:22" x14ac:dyDescent="0.2">
      <c r="A303" s="821"/>
      <c r="B303" s="825" t="s">
        <v>55</v>
      </c>
      <c r="C303" s="90"/>
      <c r="D303" s="90"/>
      <c r="E303" s="90"/>
      <c r="F303" s="88"/>
      <c r="G303" s="842">
        <v>1.5</v>
      </c>
      <c r="H303" s="823">
        <f t="shared" si="20"/>
        <v>45</v>
      </c>
      <c r="I303" s="112"/>
      <c r="J303" s="112"/>
      <c r="K303" s="112"/>
      <c r="L303" s="777"/>
      <c r="M303" s="778"/>
      <c r="N303" s="737"/>
      <c r="O303" s="3449"/>
      <c r="P303" s="3567"/>
      <c r="Q303" s="691"/>
      <c r="R303" s="3447"/>
      <c r="S303" s="4189"/>
      <c r="T303" s="690"/>
      <c r="U303" s="93"/>
      <c r="V303" s="199"/>
    </row>
    <row r="304" spans="1:22" ht="17.25" customHeight="1" x14ac:dyDescent="0.2">
      <c r="A304" s="821" t="s">
        <v>388</v>
      </c>
      <c r="B304" s="751" t="s">
        <v>56</v>
      </c>
      <c r="C304" s="90"/>
      <c r="D304" s="90">
        <v>9</v>
      </c>
      <c r="E304" s="90"/>
      <c r="F304" s="88"/>
      <c r="G304" s="841">
        <v>1.5</v>
      </c>
      <c r="H304" s="824">
        <f t="shared" si="20"/>
        <v>45</v>
      </c>
      <c r="I304" s="163">
        <v>4</v>
      </c>
      <c r="J304" s="117" t="s">
        <v>114</v>
      </c>
      <c r="K304" s="114"/>
      <c r="L304" s="117"/>
      <c r="M304" s="211">
        <f>H304-I304</f>
        <v>41</v>
      </c>
      <c r="N304" s="737"/>
      <c r="O304" s="3449"/>
      <c r="P304" s="3567"/>
      <c r="Q304" s="691"/>
      <c r="R304" s="3447"/>
      <c r="S304" s="4189"/>
      <c r="T304" s="690" t="s">
        <v>114</v>
      </c>
      <c r="U304" s="93"/>
      <c r="V304" s="199"/>
    </row>
    <row r="305" spans="1:22" ht="31.5" x14ac:dyDescent="0.2">
      <c r="A305" s="821" t="s">
        <v>389</v>
      </c>
      <c r="B305" s="741" t="s">
        <v>398</v>
      </c>
      <c r="C305" s="90"/>
      <c r="D305" s="90"/>
      <c r="E305" s="90"/>
      <c r="F305" s="88"/>
      <c r="G305" s="841">
        <v>3.5</v>
      </c>
      <c r="H305" s="824">
        <f t="shared" si="20"/>
        <v>105</v>
      </c>
      <c r="I305" s="112"/>
      <c r="J305" s="112"/>
      <c r="K305" s="112"/>
      <c r="L305" s="777"/>
      <c r="M305" s="778"/>
      <c r="N305" s="737"/>
      <c r="O305" s="3449"/>
      <c r="P305" s="3567"/>
      <c r="Q305" s="691"/>
      <c r="R305" s="3447"/>
      <c r="S305" s="4189"/>
      <c r="T305" s="690"/>
      <c r="U305" s="93"/>
      <c r="V305" s="199"/>
    </row>
    <row r="306" spans="1:22" x14ac:dyDescent="0.2">
      <c r="A306" s="821"/>
      <c r="B306" s="741" t="s">
        <v>55</v>
      </c>
      <c r="C306" s="90"/>
      <c r="D306" s="90"/>
      <c r="E306" s="90"/>
      <c r="F306" s="88"/>
      <c r="G306" s="842">
        <v>0.5</v>
      </c>
      <c r="H306" s="823">
        <f t="shared" si="20"/>
        <v>15</v>
      </c>
      <c r="I306" s="112"/>
      <c r="J306" s="112"/>
      <c r="K306" s="112"/>
      <c r="L306" s="777"/>
      <c r="M306" s="778"/>
      <c r="N306" s="737"/>
      <c r="O306" s="3449"/>
      <c r="P306" s="3567"/>
      <c r="Q306" s="691"/>
      <c r="R306" s="3447"/>
      <c r="S306" s="4189"/>
      <c r="T306" s="690"/>
      <c r="U306" s="93"/>
      <c r="V306" s="199"/>
    </row>
    <row r="307" spans="1:22" ht="16.5" customHeight="1" x14ac:dyDescent="0.2">
      <c r="A307" s="821" t="s">
        <v>391</v>
      </c>
      <c r="B307" s="751" t="s">
        <v>56</v>
      </c>
      <c r="C307" s="90"/>
      <c r="D307" s="90">
        <v>10</v>
      </c>
      <c r="E307" s="90"/>
      <c r="F307" s="88"/>
      <c r="G307" s="841">
        <v>3</v>
      </c>
      <c r="H307" s="824">
        <f t="shared" si="20"/>
        <v>90</v>
      </c>
      <c r="I307" s="163">
        <v>4</v>
      </c>
      <c r="J307" s="95" t="s">
        <v>114</v>
      </c>
      <c r="K307" s="127"/>
      <c r="L307" s="95"/>
      <c r="M307" s="211">
        <f>H307-I307</f>
        <v>86</v>
      </c>
      <c r="N307" s="737"/>
      <c r="O307" s="3449"/>
      <c r="P307" s="3567"/>
      <c r="Q307" s="691"/>
      <c r="R307" s="3447"/>
      <c r="S307" s="4189"/>
      <c r="T307" s="690"/>
      <c r="U307" s="93" t="s">
        <v>114</v>
      </c>
      <c r="V307" s="199"/>
    </row>
    <row r="308" spans="1:22" ht="31.5" x14ac:dyDescent="0.2">
      <c r="A308" s="821" t="s">
        <v>392</v>
      </c>
      <c r="B308" s="794" t="s">
        <v>399</v>
      </c>
      <c r="C308" s="90"/>
      <c r="D308" s="90"/>
      <c r="E308" s="90"/>
      <c r="F308" s="88"/>
      <c r="G308" s="841">
        <v>3</v>
      </c>
      <c r="H308" s="824">
        <f t="shared" si="20"/>
        <v>90</v>
      </c>
      <c r="I308" s="112"/>
      <c r="J308" s="112"/>
      <c r="K308" s="112"/>
      <c r="L308" s="777"/>
      <c r="M308" s="778"/>
      <c r="N308" s="737"/>
      <c r="O308" s="3449"/>
      <c r="P308" s="3567"/>
      <c r="Q308" s="691"/>
      <c r="R308" s="3447"/>
      <c r="S308" s="4189"/>
      <c r="T308" s="690"/>
      <c r="U308" s="93"/>
      <c r="V308" s="199"/>
    </row>
    <row r="309" spans="1:22" x14ac:dyDescent="0.2">
      <c r="A309" s="728"/>
      <c r="B309" s="825" t="s">
        <v>55</v>
      </c>
      <c r="C309" s="90"/>
      <c r="D309" s="90"/>
      <c r="E309" s="90"/>
      <c r="F309" s="88"/>
      <c r="G309" s="842">
        <v>1</v>
      </c>
      <c r="H309" s="823">
        <f t="shared" si="20"/>
        <v>30</v>
      </c>
      <c r="I309" s="112"/>
      <c r="J309" s="112"/>
      <c r="K309" s="112"/>
      <c r="L309" s="777"/>
      <c r="M309" s="778"/>
      <c r="N309" s="737"/>
      <c r="O309" s="3449"/>
      <c r="P309" s="3567"/>
      <c r="Q309" s="691"/>
      <c r="R309" s="3447"/>
      <c r="S309" s="4189"/>
      <c r="T309" s="690"/>
      <c r="U309" s="93"/>
      <c r="V309" s="199"/>
    </row>
    <row r="310" spans="1:22" ht="18" customHeight="1" thickBot="1" x14ac:dyDescent="0.25">
      <c r="A310" s="828" t="s">
        <v>394</v>
      </c>
      <c r="B310" s="826" t="s">
        <v>56</v>
      </c>
      <c r="C310" s="830"/>
      <c r="D310" s="831">
        <v>10</v>
      </c>
      <c r="E310" s="831"/>
      <c r="F310" s="843"/>
      <c r="G310" s="297">
        <v>2</v>
      </c>
      <c r="H310" s="804">
        <f t="shared" si="20"/>
        <v>60</v>
      </c>
      <c r="I310" s="163">
        <v>4</v>
      </c>
      <c r="J310" s="117" t="s">
        <v>114</v>
      </c>
      <c r="K310" s="114"/>
      <c r="L310" s="117"/>
      <c r="M310" s="837">
        <f>H310-I310</f>
        <v>56</v>
      </c>
      <c r="N310" s="838"/>
      <c r="O310" s="3449"/>
      <c r="P310" s="3567"/>
      <c r="Q310" s="839"/>
      <c r="R310" s="4186"/>
      <c r="S310" s="4187"/>
      <c r="T310" s="1146"/>
      <c r="U310" s="844" t="s">
        <v>114</v>
      </c>
      <c r="V310" s="840"/>
    </row>
    <row r="311" spans="1:22" ht="16.5" thickBot="1" x14ac:dyDescent="0.25">
      <c r="A311" s="4185" t="s">
        <v>36</v>
      </c>
      <c r="B311" s="4185"/>
      <c r="C311" s="208"/>
      <c r="D311" s="845"/>
      <c r="E311" s="845"/>
      <c r="F311" s="846"/>
      <c r="G311" s="682">
        <f>G242+G245+G248+G253+G256+G262+G267+G273+G277+G280+G286+G289+G292+G295</f>
        <v>90</v>
      </c>
      <c r="H311" s="847"/>
      <c r="I311" s="848"/>
      <c r="J311" s="849"/>
      <c r="K311" s="849"/>
      <c r="L311" s="850"/>
      <c r="M311" s="430"/>
      <c r="N311" s="1144"/>
      <c r="O311" s="3413"/>
      <c r="P311" s="3414"/>
      <c r="Q311" s="1143"/>
      <c r="R311" s="3438"/>
      <c r="S311" s="3439"/>
      <c r="T311" s="853"/>
      <c r="U311" s="854"/>
      <c r="V311" s="852"/>
    </row>
    <row r="312" spans="1:22" ht="16.5" thickBot="1" x14ac:dyDescent="0.25">
      <c r="A312" s="4188" t="s">
        <v>327</v>
      </c>
      <c r="B312" s="4188"/>
      <c r="C312" s="855"/>
      <c r="D312" s="845"/>
      <c r="E312" s="845"/>
      <c r="F312" s="846"/>
      <c r="G312" s="856">
        <f>G243+G246+G249+G254+G257+G263+G268+G274+G278+G281+G287+G290+G293+G296</f>
        <v>36.5</v>
      </c>
      <c r="H312" s="847"/>
      <c r="I312" s="848"/>
      <c r="J312" s="849"/>
      <c r="K312" s="849"/>
      <c r="L312" s="850"/>
      <c r="M312" s="430"/>
      <c r="N312" s="1144"/>
      <c r="O312" s="3413"/>
      <c r="P312" s="3414"/>
      <c r="Q312" s="1143"/>
      <c r="R312" s="3438"/>
      <c r="S312" s="3439"/>
      <c r="T312" s="853"/>
      <c r="U312" s="854"/>
      <c r="V312" s="852"/>
    </row>
    <row r="313" spans="1:22" ht="16.5" thickBot="1" x14ac:dyDescent="0.25">
      <c r="A313" s="4180" t="s">
        <v>400</v>
      </c>
      <c r="B313" s="4181"/>
      <c r="C313" s="208"/>
      <c r="D313" s="845"/>
      <c r="E313" s="845"/>
      <c r="F313" s="846"/>
      <c r="G313" s="682">
        <f>G244+G247+G250+G255+G258+G264+G269+G275+G279+G282+G288+G291+G294+G297</f>
        <v>52.5</v>
      </c>
      <c r="H313" s="857">
        <f>H244+H247+H250+H255+H258+H264+H269+H275+H279+H282+H288+H291+H294+H297</f>
        <v>1575</v>
      </c>
      <c r="I313" s="857">
        <f>I244+I247+I250+I255+I258+I264+I269+I275+I276+I279+I282+I288+I291+I294+I297</f>
        <v>156</v>
      </c>
      <c r="J313" s="857">
        <f>SUM(4,4,J250,4,J258,8,8,J269,8,4,J282,16)</f>
        <v>96</v>
      </c>
      <c r="K313" s="857">
        <f>SUM(4,4,4,K258,K264,K269,6)</f>
        <v>36</v>
      </c>
      <c r="L313" s="857">
        <f>SUM(L258,L264,L269,4,2,4)</f>
        <v>24</v>
      </c>
      <c r="M313" s="857">
        <v>1337</v>
      </c>
      <c r="N313" s="1144"/>
      <c r="O313" s="3413"/>
      <c r="P313" s="3414"/>
      <c r="Q313" s="851" t="s">
        <v>482</v>
      </c>
      <c r="R313" s="4159" t="s">
        <v>480</v>
      </c>
      <c r="S313" s="3439"/>
      <c r="T313" s="1143" t="s">
        <v>476</v>
      </c>
      <c r="U313" s="106" t="s">
        <v>457</v>
      </c>
      <c r="V313" s="852"/>
    </row>
    <row r="314" spans="1:22" ht="16.5" thickBot="1" x14ac:dyDescent="0.25">
      <c r="A314" s="4182"/>
      <c r="B314" s="4417"/>
      <c r="C314" s="4417"/>
      <c r="D314" s="4417"/>
      <c r="E314" s="4417"/>
      <c r="F314" s="4417"/>
      <c r="G314" s="4417"/>
      <c r="H314" s="4417"/>
      <c r="I314" s="4417"/>
      <c r="J314" s="4417"/>
      <c r="K314" s="4417"/>
      <c r="L314" s="4417"/>
      <c r="M314" s="4417"/>
      <c r="N314" s="4417"/>
      <c r="O314" s="4417"/>
      <c r="P314" s="4417"/>
      <c r="Q314" s="4417"/>
      <c r="R314" s="4417"/>
      <c r="S314" s="4417"/>
      <c r="T314" s="4417"/>
      <c r="U314" s="4417"/>
      <c r="V314" s="4418"/>
    </row>
    <row r="315" spans="1:22" ht="16.5" thickBot="1" x14ac:dyDescent="0.25">
      <c r="A315" s="4185" t="s">
        <v>401</v>
      </c>
      <c r="B315" s="4185"/>
      <c r="C315" s="858"/>
      <c r="D315" s="859"/>
      <c r="E315" s="859"/>
      <c r="F315" s="860"/>
      <c r="G315" s="682">
        <f>G311+G118</f>
        <v>119.5</v>
      </c>
      <c r="H315" s="861"/>
      <c r="I315" s="848"/>
      <c r="J315" s="849"/>
      <c r="K315" s="849"/>
      <c r="L315" s="850"/>
      <c r="M315" s="862"/>
      <c r="N315" s="1144"/>
      <c r="O315" s="3413"/>
      <c r="P315" s="3414"/>
      <c r="Q315" s="1143"/>
      <c r="R315" s="3438"/>
      <c r="S315" s="3439"/>
      <c r="T315" s="853"/>
      <c r="U315" s="854"/>
      <c r="V315" s="852"/>
    </row>
    <row r="316" spans="1:22" ht="16.5" thickBot="1" x14ac:dyDescent="0.25">
      <c r="A316" s="4188" t="s">
        <v>327</v>
      </c>
      <c r="B316" s="4188"/>
      <c r="C316" s="863"/>
      <c r="D316" s="864"/>
      <c r="E316" s="864"/>
      <c r="F316" s="865"/>
      <c r="G316" s="866">
        <f>G312+G119</f>
        <v>46</v>
      </c>
      <c r="H316" s="867"/>
      <c r="I316" s="848"/>
      <c r="J316" s="849"/>
      <c r="K316" s="849"/>
      <c r="L316" s="850"/>
      <c r="M316" s="862"/>
      <c r="N316" s="1144"/>
      <c r="O316" s="3413"/>
      <c r="P316" s="3414"/>
      <c r="Q316" s="1143"/>
      <c r="R316" s="3438"/>
      <c r="S316" s="3439"/>
      <c r="T316" s="853"/>
      <c r="U316" s="854"/>
      <c r="V316" s="852"/>
    </row>
    <row r="317" spans="1:22" ht="16.5" thickBot="1" x14ac:dyDescent="0.25">
      <c r="A317" s="4180" t="s">
        <v>402</v>
      </c>
      <c r="B317" s="4180"/>
      <c r="C317" s="868"/>
      <c r="D317" s="869"/>
      <c r="E317" s="859"/>
      <c r="F317" s="860"/>
      <c r="G317" s="682">
        <f>G313+G120</f>
        <v>72.5</v>
      </c>
      <c r="H317" s="847">
        <f>G317*30</f>
        <v>2175</v>
      </c>
      <c r="I317" s="857">
        <f>I313+I120</f>
        <v>208</v>
      </c>
      <c r="J317" s="857">
        <f>J313+J120</f>
        <v>128</v>
      </c>
      <c r="K317" s="857">
        <f>K313+K120</f>
        <v>40</v>
      </c>
      <c r="L317" s="857">
        <f>L313+L120</f>
        <v>40</v>
      </c>
      <c r="M317" s="857">
        <f>M313+M120</f>
        <v>1885</v>
      </c>
      <c r="N317" s="806"/>
      <c r="O317" s="3438" t="s">
        <v>456</v>
      </c>
      <c r="P317" s="3439"/>
      <c r="Q317" s="808" t="s">
        <v>483</v>
      </c>
      <c r="R317" s="3438" t="s">
        <v>484</v>
      </c>
      <c r="S317" s="3439"/>
      <c r="T317" s="807" t="s">
        <v>485</v>
      </c>
      <c r="U317" s="809" t="s">
        <v>457</v>
      </c>
      <c r="V317" s="812"/>
    </row>
    <row r="318" spans="1:22" ht="16.5" thickBot="1" x14ac:dyDescent="0.25">
      <c r="A318" s="870"/>
      <c r="B318" s="871"/>
      <c r="C318" s="872"/>
      <c r="D318" s="872"/>
      <c r="E318" s="873"/>
      <c r="F318" s="873"/>
      <c r="G318" s="874"/>
      <c r="H318" s="875"/>
      <c r="I318" s="875"/>
      <c r="J318" s="876"/>
      <c r="K318" s="876"/>
      <c r="L318" s="876"/>
      <c r="M318" s="875"/>
      <c r="N318" s="877"/>
      <c r="O318" s="877"/>
      <c r="P318" s="877"/>
      <c r="Q318" s="878"/>
      <c r="R318" s="877"/>
      <c r="S318" s="878"/>
      <c r="T318" s="878"/>
      <c r="U318" s="878"/>
      <c r="V318" s="879"/>
    </row>
    <row r="319" spans="1:22" s="30" customFormat="1" ht="18.75" customHeight="1" x14ac:dyDescent="0.2">
      <c r="A319" s="4176" t="s">
        <v>488</v>
      </c>
      <c r="B319" s="4177"/>
      <c r="C319" s="4177"/>
      <c r="D319" s="4177"/>
      <c r="E319" s="4177"/>
      <c r="F319" s="4177"/>
      <c r="G319" s="4177"/>
      <c r="H319" s="4177"/>
      <c r="I319" s="4177"/>
      <c r="J319" s="4177"/>
      <c r="K319" s="4177"/>
      <c r="L319" s="4177"/>
      <c r="M319" s="4177"/>
      <c r="N319" s="4177"/>
      <c r="O319" s="4177"/>
      <c r="P319" s="4177"/>
      <c r="Q319" s="4177"/>
      <c r="R319" s="4177"/>
      <c r="S319" s="4177"/>
      <c r="T319" s="4177"/>
      <c r="U319" s="4177"/>
      <c r="V319" s="4178"/>
    </row>
    <row r="320" spans="1:22" s="603" customFormat="1" ht="18.75" customHeight="1" x14ac:dyDescent="0.2">
      <c r="A320" s="880">
        <v>3.1</v>
      </c>
      <c r="B320" s="881" t="s">
        <v>23</v>
      </c>
      <c r="C320" s="113"/>
      <c r="D320" s="114" t="s">
        <v>499</v>
      </c>
      <c r="E320" s="114"/>
      <c r="F320" s="882"/>
      <c r="G320" s="883">
        <v>12</v>
      </c>
      <c r="H320" s="111">
        <v>360</v>
      </c>
      <c r="I320" s="880"/>
      <c r="J320" s="880"/>
      <c r="K320" s="880"/>
      <c r="L320" s="880"/>
      <c r="M320" s="880"/>
      <c r="N320" s="880"/>
      <c r="O320" s="3499"/>
      <c r="P320" s="3594"/>
      <c r="Q320" s="880"/>
      <c r="R320" s="3499"/>
      <c r="S320" s="3594"/>
      <c r="T320" s="880"/>
      <c r="U320" s="880"/>
      <c r="V320" s="880"/>
    </row>
    <row r="321" spans="1:22" s="30" customFormat="1" ht="18.75" customHeight="1" thickBot="1" x14ac:dyDescent="0.25">
      <c r="A321" s="884">
        <v>3.2</v>
      </c>
      <c r="B321" s="885" t="s">
        <v>77</v>
      </c>
      <c r="C321" s="886" t="s">
        <v>499</v>
      </c>
      <c r="D321" s="886"/>
      <c r="E321" s="886"/>
      <c r="F321" s="887"/>
      <c r="G321" s="888">
        <v>3</v>
      </c>
      <c r="H321" s="889">
        <v>90</v>
      </c>
      <c r="I321" s="887"/>
      <c r="J321" s="890"/>
      <c r="K321" s="887"/>
      <c r="L321" s="890"/>
      <c r="M321" s="887"/>
      <c r="N321" s="887"/>
      <c r="O321" s="3497"/>
      <c r="P321" s="3595"/>
      <c r="Q321" s="887"/>
      <c r="R321" s="3497"/>
      <c r="S321" s="3595"/>
      <c r="T321" s="887"/>
      <c r="U321" s="887"/>
      <c r="V321" s="891"/>
    </row>
    <row r="322" spans="1:22" s="30" customFormat="1" ht="16.5" customHeight="1" thickBot="1" x14ac:dyDescent="0.25">
      <c r="A322" s="3712" t="s">
        <v>36</v>
      </c>
      <c r="B322" s="4416"/>
      <c r="C322" s="892"/>
      <c r="D322" s="892"/>
      <c r="E322" s="892"/>
      <c r="F322" s="892"/>
      <c r="G322" s="893">
        <f>G320+G321</f>
        <v>15</v>
      </c>
      <c r="H322" s="894">
        <v>450</v>
      </c>
      <c r="I322" s="892"/>
      <c r="J322" s="895"/>
      <c r="K322" s="892"/>
      <c r="L322" s="895"/>
      <c r="M322" s="892"/>
      <c r="N322" s="892"/>
      <c r="O322" s="3579"/>
      <c r="P322" s="3717"/>
      <c r="Q322" s="892"/>
      <c r="R322" s="3579"/>
      <c r="S322" s="3717"/>
      <c r="T322" s="892"/>
      <c r="U322" s="892"/>
      <c r="V322" s="892"/>
    </row>
    <row r="323" spans="1:22" ht="16.5" thickBot="1" x14ac:dyDescent="0.25">
      <c r="A323" s="896"/>
      <c r="B323" s="896"/>
      <c r="C323" s="127"/>
      <c r="D323" s="127"/>
      <c r="E323" s="127"/>
      <c r="F323" s="897"/>
      <c r="G323" s="898"/>
      <c r="H323" s="125"/>
      <c r="I323" s="125"/>
      <c r="J323" s="125"/>
      <c r="K323" s="125"/>
      <c r="L323" s="125"/>
      <c r="M323" s="125"/>
      <c r="N323" s="127"/>
      <c r="O323" s="3422"/>
      <c r="P323" s="3687"/>
      <c r="Q323" s="123"/>
      <c r="R323" s="3424"/>
      <c r="S323" s="4169"/>
      <c r="T323" s="899"/>
      <c r="U323" s="93"/>
      <c r="V323" s="900"/>
    </row>
    <row r="324" spans="1:22" ht="16.5" thickBot="1" x14ac:dyDescent="0.25">
      <c r="A324" s="901"/>
      <c r="B324" s="902" t="s">
        <v>185</v>
      </c>
      <c r="C324" s="165"/>
      <c r="D324" s="165"/>
      <c r="E324" s="165"/>
      <c r="F324" s="166"/>
      <c r="G324" s="167">
        <f t="shared" ref="G324:M324" si="21">G322+G168+G91+G54+G20</f>
        <v>207</v>
      </c>
      <c r="H324" s="167">
        <f t="shared" si="21"/>
        <v>6180</v>
      </c>
      <c r="I324" s="167">
        <f t="shared" si="21"/>
        <v>0</v>
      </c>
      <c r="J324" s="167">
        <f t="shared" si="21"/>
        <v>0</v>
      </c>
      <c r="K324" s="167">
        <f t="shared" si="21"/>
        <v>0</v>
      </c>
      <c r="L324" s="167">
        <f t="shared" si="21"/>
        <v>0</v>
      </c>
      <c r="M324" s="167">
        <f t="shared" si="21"/>
        <v>0</v>
      </c>
      <c r="N324" s="165"/>
      <c r="O324" s="3422"/>
      <c r="P324" s="3687"/>
      <c r="Q324" s="903"/>
      <c r="R324" s="3424"/>
      <c r="S324" s="4169"/>
      <c r="T324" s="904"/>
      <c r="U324" s="854"/>
      <c r="V324" s="905"/>
    </row>
    <row r="325" spans="1:22" ht="16.5" thickBot="1" x14ac:dyDescent="0.25">
      <c r="A325" s="901"/>
      <c r="B325" s="906" t="s">
        <v>79</v>
      </c>
      <c r="C325" s="165"/>
      <c r="D325" s="165"/>
      <c r="E325" s="165"/>
      <c r="F325" s="166"/>
      <c r="G325" s="167">
        <f>G21+G55+G169+G92</f>
        <v>88.5</v>
      </c>
      <c r="H325" s="167">
        <f>H21+H55+H169</f>
        <v>2145</v>
      </c>
      <c r="I325" s="168"/>
      <c r="J325" s="106"/>
      <c r="K325" s="168"/>
      <c r="L325" s="106"/>
      <c r="M325" s="168"/>
      <c r="N325" s="165"/>
      <c r="O325" s="3422"/>
      <c r="P325" s="3687"/>
      <c r="Q325" s="903"/>
      <c r="R325" s="3424"/>
      <c r="S325" s="4169"/>
      <c r="T325" s="904"/>
      <c r="U325" s="854"/>
      <c r="V325" s="905"/>
    </row>
    <row r="326" spans="1:22" ht="16.5" thickBot="1" x14ac:dyDescent="0.25">
      <c r="A326" s="901"/>
      <c r="B326" s="902" t="s">
        <v>85</v>
      </c>
      <c r="C326" s="165"/>
      <c r="D326" s="165"/>
      <c r="E326" s="165"/>
      <c r="F326" s="166"/>
      <c r="G326" s="167">
        <f>G324-G325</f>
        <v>118.5</v>
      </c>
      <c r="H326" s="167">
        <f>H324-H325</f>
        <v>4035</v>
      </c>
      <c r="I326" s="126">
        <v>438</v>
      </c>
      <c r="J326" s="126">
        <v>266</v>
      </c>
      <c r="K326" s="126">
        <v>38</v>
      </c>
      <c r="L326" s="126">
        <v>134</v>
      </c>
      <c r="M326" s="126">
        <v>3027</v>
      </c>
      <c r="N326" s="165"/>
      <c r="O326" s="3422"/>
      <c r="P326" s="3687"/>
      <c r="Q326" s="903"/>
      <c r="R326" s="3424"/>
      <c r="S326" s="4169"/>
      <c r="T326" s="904"/>
      <c r="U326" s="907"/>
      <c r="V326" s="908"/>
    </row>
    <row r="327" spans="1:22" ht="16.5" thickBot="1" x14ac:dyDescent="0.25">
      <c r="A327" s="4159"/>
      <c r="B327" s="4160"/>
      <c r="C327" s="4160"/>
      <c r="D327" s="4160"/>
      <c r="E327" s="4160"/>
      <c r="F327" s="4160"/>
      <c r="G327" s="4160"/>
      <c r="H327" s="4160"/>
      <c r="I327" s="4160"/>
      <c r="J327" s="4160"/>
      <c r="K327" s="4160"/>
      <c r="L327" s="4160"/>
      <c r="M327" s="4160"/>
      <c r="N327" s="4160"/>
      <c r="O327" s="4160"/>
      <c r="P327" s="4160"/>
      <c r="Q327" s="4160"/>
      <c r="R327" s="4160"/>
      <c r="S327" s="4160"/>
      <c r="T327" s="4160"/>
      <c r="U327" s="4160"/>
      <c r="V327" s="3439"/>
    </row>
    <row r="328" spans="1:22" x14ac:dyDescent="0.2">
      <c r="A328" s="4161" t="s">
        <v>489</v>
      </c>
      <c r="B328" s="4162"/>
      <c r="C328" s="4162"/>
      <c r="D328" s="4162"/>
      <c r="E328" s="4162"/>
      <c r="F328" s="4162"/>
      <c r="G328" s="4163"/>
      <c r="H328" s="4163"/>
      <c r="I328" s="4163"/>
      <c r="J328" s="4163"/>
      <c r="K328" s="4163"/>
      <c r="L328" s="4163"/>
      <c r="M328" s="4163"/>
      <c r="N328" s="4162"/>
      <c r="O328" s="4162"/>
      <c r="P328" s="4162"/>
      <c r="Q328" s="4162"/>
      <c r="R328" s="4162"/>
      <c r="S328" s="4162"/>
      <c r="T328" s="4162"/>
      <c r="U328" s="4162"/>
      <c r="V328" s="4164"/>
    </row>
    <row r="329" spans="1:22" s="29" customFormat="1" x14ac:dyDescent="0.2">
      <c r="A329" s="880">
        <v>3.1</v>
      </c>
      <c r="B329" s="881" t="s">
        <v>23</v>
      </c>
      <c r="C329" s="113"/>
      <c r="D329" s="114" t="s">
        <v>499</v>
      </c>
      <c r="E329" s="114"/>
      <c r="F329" s="882"/>
      <c r="G329" s="883">
        <v>12</v>
      </c>
      <c r="H329" s="111">
        <v>360</v>
      </c>
      <c r="I329" s="880"/>
      <c r="J329" s="880"/>
      <c r="K329" s="909"/>
      <c r="L329" s="909"/>
      <c r="M329" s="909"/>
      <c r="N329" s="909"/>
      <c r="O329" s="4405"/>
      <c r="P329" s="4406"/>
      <c r="Q329" s="909"/>
      <c r="R329" s="4405"/>
      <c r="S329" s="4406"/>
      <c r="T329" s="909"/>
      <c r="U329" s="909"/>
      <c r="V329" s="909"/>
    </row>
    <row r="330" spans="1:22" ht="16.5" thickBot="1" x14ac:dyDescent="0.25">
      <c r="A330" s="910">
        <v>3.1</v>
      </c>
      <c r="B330" s="911" t="s">
        <v>77</v>
      </c>
      <c r="C330" s="886" t="s">
        <v>499</v>
      </c>
      <c r="D330" s="886"/>
      <c r="E330" s="912"/>
      <c r="F330" s="913"/>
      <c r="G330" s="914">
        <v>3</v>
      </c>
      <c r="H330" s="915">
        <f>$G330*30</f>
        <v>90</v>
      </c>
      <c r="I330" s="916"/>
      <c r="J330" s="917"/>
      <c r="K330" s="917"/>
      <c r="L330" s="917"/>
      <c r="M330" s="918"/>
      <c r="N330" s="919"/>
      <c r="O330" s="4407"/>
      <c r="P330" s="4408"/>
      <c r="Q330" s="919"/>
      <c r="R330" s="4407"/>
      <c r="S330" s="4408"/>
      <c r="T330" s="919"/>
      <c r="U330" s="920"/>
      <c r="V330" s="921"/>
    </row>
    <row r="331" spans="1:22" ht="16.5" thickBot="1" x14ac:dyDescent="0.25">
      <c r="A331" s="3417" t="s">
        <v>257</v>
      </c>
      <c r="B331" s="3509"/>
      <c r="C331" s="922"/>
      <c r="D331" s="923"/>
      <c r="E331" s="924"/>
      <c r="F331" s="925"/>
      <c r="G331" s="926">
        <f>G330+G329</f>
        <v>15</v>
      </c>
      <c r="H331" s="927">
        <v>450</v>
      </c>
      <c r="I331" s="928">
        <v>0</v>
      </c>
      <c r="J331" s="928">
        <v>0</v>
      </c>
      <c r="K331" s="928">
        <v>0</v>
      </c>
      <c r="L331" s="928">
        <v>0</v>
      </c>
      <c r="M331" s="929">
        <v>0</v>
      </c>
      <c r="N331" s="930"/>
      <c r="O331" s="4213"/>
      <c r="P331" s="4214"/>
      <c r="Q331" s="930"/>
      <c r="R331" s="4213"/>
      <c r="S331" s="4214"/>
      <c r="T331" s="933"/>
      <c r="U331" s="934"/>
      <c r="V331" s="935"/>
    </row>
    <row r="332" spans="1:22" ht="16.5" thickBot="1" x14ac:dyDescent="0.25">
      <c r="A332" s="4411" t="s">
        <v>454</v>
      </c>
      <c r="B332" s="4412"/>
      <c r="C332" s="936"/>
      <c r="D332" s="937"/>
      <c r="E332" s="937"/>
      <c r="F332" s="938"/>
      <c r="G332" s="939">
        <f>G57+G237+G331</f>
        <v>223.5</v>
      </c>
      <c r="H332" s="939">
        <f>H57+H237+H331</f>
        <v>6675</v>
      </c>
      <c r="I332" s="923"/>
      <c r="J332" s="940"/>
      <c r="K332" s="923"/>
      <c r="L332" s="923"/>
      <c r="M332" s="941"/>
      <c r="N332" s="942"/>
      <c r="O332" s="4409"/>
      <c r="P332" s="4410"/>
      <c r="Q332" s="943"/>
      <c r="R332" s="4409"/>
      <c r="S332" s="4410"/>
      <c r="T332" s="930"/>
      <c r="U332" s="931"/>
      <c r="V332" s="932"/>
    </row>
    <row r="333" spans="1:22" ht="16.5" thickBot="1" x14ac:dyDescent="0.25">
      <c r="A333" s="4411" t="s">
        <v>225</v>
      </c>
      <c r="B333" s="4412"/>
      <c r="C333" s="936"/>
      <c r="D333" s="937"/>
      <c r="E333" s="937"/>
      <c r="F333" s="938"/>
      <c r="G333" s="944">
        <f>G58+G238</f>
        <v>99.5</v>
      </c>
      <c r="H333" s="944">
        <f>H58+H238</f>
        <v>2955</v>
      </c>
      <c r="I333" s="923"/>
      <c r="J333" s="923"/>
      <c r="K333" s="923"/>
      <c r="L333" s="923"/>
      <c r="M333" s="941"/>
      <c r="N333" s="945"/>
      <c r="O333" s="4409"/>
      <c r="P333" s="4410"/>
      <c r="Q333" s="946"/>
      <c r="R333" s="4409"/>
      <c r="S333" s="4410"/>
      <c r="T333" s="930"/>
      <c r="U333" s="931"/>
      <c r="V333" s="932"/>
    </row>
    <row r="334" spans="1:22" ht="16.5" thickBot="1" x14ac:dyDescent="0.25">
      <c r="A334" s="4411" t="s">
        <v>226</v>
      </c>
      <c r="B334" s="4412"/>
      <c r="C334" s="936"/>
      <c r="D334" s="937"/>
      <c r="E334" s="937"/>
      <c r="F334" s="938"/>
      <c r="G334" s="947">
        <f t="shared" ref="G334:M334" si="22">G59+G239+G331</f>
        <v>124</v>
      </c>
      <c r="H334" s="947">
        <f t="shared" si="22"/>
        <v>3720</v>
      </c>
      <c r="I334" s="947">
        <f t="shared" si="22"/>
        <v>296</v>
      </c>
      <c r="J334" s="947">
        <f t="shared" si="22"/>
        <v>148</v>
      </c>
      <c r="K334" s="947">
        <f t="shared" si="22"/>
        <v>32</v>
      </c>
      <c r="L334" s="947">
        <f t="shared" si="22"/>
        <v>38</v>
      </c>
      <c r="M334" s="947">
        <f t="shared" si="22"/>
        <v>2010</v>
      </c>
      <c r="N334" s="948"/>
      <c r="O334" s="4413"/>
      <c r="P334" s="4414"/>
      <c r="Q334" s="948"/>
      <c r="R334" s="4413"/>
      <c r="S334" s="4414"/>
      <c r="T334" s="930"/>
      <c r="U334" s="931"/>
      <c r="V334" s="932"/>
    </row>
    <row r="335" spans="1:22" ht="16.5" thickBot="1" x14ac:dyDescent="0.25">
      <c r="A335" s="4159"/>
      <c r="B335" s="4160"/>
      <c r="C335" s="4160"/>
      <c r="D335" s="4160"/>
      <c r="E335" s="4160"/>
      <c r="F335" s="4160"/>
      <c r="G335" s="4160"/>
      <c r="H335" s="4415"/>
      <c r="I335" s="4415"/>
      <c r="J335" s="4415"/>
      <c r="K335" s="4415"/>
      <c r="L335" s="4415"/>
      <c r="M335" s="4415"/>
      <c r="N335" s="4160"/>
      <c r="O335" s="4160"/>
      <c r="P335" s="4160"/>
      <c r="Q335" s="4160"/>
      <c r="R335" s="4160"/>
      <c r="S335" s="4160"/>
      <c r="T335" s="4160"/>
      <c r="U335" s="4160"/>
      <c r="V335" s="3439"/>
    </row>
    <row r="336" spans="1:22" x14ac:dyDescent="0.2">
      <c r="A336" s="4176" t="s">
        <v>490</v>
      </c>
      <c r="B336" s="4177"/>
      <c r="C336" s="4177"/>
      <c r="D336" s="4177"/>
      <c r="E336" s="4177"/>
      <c r="F336" s="4177"/>
      <c r="G336" s="4177"/>
      <c r="H336" s="4177"/>
      <c r="I336" s="4177"/>
      <c r="J336" s="4177"/>
      <c r="K336" s="4177"/>
      <c r="L336" s="4177"/>
      <c r="M336" s="4177"/>
      <c r="N336" s="4177"/>
      <c r="O336" s="4177"/>
      <c r="P336" s="4177"/>
      <c r="Q336" s="4177"/>
      <c r="R336" s="4177"/>
      <c r="S336" s="4177"/>
      <c r="T336" s="4177"/>
      <c r="U336" s="4177"/>
      <c r="V336" s="4178"/>
    </row>
    <row r="337" spans="1:22" s="29" customFormat="1" x14ac:dyDescent="0.2">
      <c r="A337" s="880">
        <v>3.1</v>
      </c>
      <c r="B337" s="881" t="s">
        <v>23</v>
      </c>
      <c r="C337" s="113"/>
      <c r="D337" s="114" t="s">
        <v>499</v>
      </c>
      <c r="E337" s="114"/>
      <c r="F337" s="882"/>
      <c r="G337" s="883">
        <v>12</v>
      </c>
      <c r="H337" s="111">
        <v>360</v>
      </c>
      <c r="I337" s="880"/>
      <c r="J337" s="880"/>
      <c r="K337" s="880"/>
      <c r="L337" s="880"/>
      <c r="M337" s="880"/>
      <c r="N337" s="880"/>
      <c r="O337" s="3499"/>
      <c r="P337" s="3594"/>
      <c r="Q337" s="880"/>
      <c r="R337" s="3499"/>
      <c r="S337" s="3594"/>
      <c r="T337" s="880"/>
      <c r="U337" s="880"/>
      <c r="V337" s="880"/>
    </row>
    <row r="338" spans="1:22" ht="16.5" thickBot="1" x14ac:dyDescent="0.25">
      <c r="A338" s="910">
        <v>3.1</v>
      </c>
      <c r="B338" s="911" t="s">
        <v>77</v>
      </c>
      <c r="C338" s="886" t="s">
        <v>499</v>
      </c>
      <c r="D338" s="886"/>
      <c r="E338" s="912"/>
      <c r="F338" s="913"/>
      <c r="G338" s="914">
        <v>3</v>
      </c>
      <c r="H338" s="915">
        <f>$G338*30</f>
        <v>90</v>
      </c>
      <c r="I338" s="949"/>
      <c r="J338" s="890"/>
      <c r="K338" s="887"/>
      <c r="L338" s="890"/>
      <c r="M338" s="950"/>
      <c r="N338" s="949"/>
      <c r="O338" s="3497"/>
      <c r="P338" s="3595"/>
      <c r="Q338" s="887"/>
      <c r="R338" s="3721"/>
      <c r="S338" s="3722"/>
      <c r="T338" s="887"/>
      <c r="U338" s="887"/>
      <c r="V338" s="891"/>
    </row>
    <row r="339" spans="1:22" ht="16.5" thickBot="1" x14ac:dyDescent="0.25">
      <c r="A339" s="3712" t="s">
        <v>36</v>
      </c>
      <c r="B339" s="3713"/>
      <c r="C339" s="1147"/>
      <c r="D339" s="892"/>
      <c r="E339" s="892"/>
      <c r="F339" s="951"/>
      <c r="G339" s="952">
        <f>G337+G338</f>
        <v>15</v>
      </c>
      <c r="H339" s="953">
        <f>G339*30</f>
        <v>450</v>
      </c>
      <c r="I339" s="1147"/>
      <c r="J339" s="895"/>
      <c r="K339" s="892"/>
      <c r="L339" s="895"/>
      <c r="M339" s="951"/>
      <c r="N339" s="1147"/>
      <c r="O339" s="3579"/>
      <c r="P339" s="3717"/>
      <c r="Q339" s="892"/>
      <c r="R339" s="3723"/>
      <c r="S339" s="3724"/>
      <c r="T339" s="892"/>
      <c r="U339" s="892"/>
      <c r="V339" s="892"/>
    </row>
    <row r="340" spans="1:22" ht="16.5" thickBot="1" x14ac:dyDescent="0.25">
      <c r="A340" s="896"/>
      <c r="B340" s="954"/>
      <c r="C340" s="955"/>
      <c r="D340" s="127"/>
      <c r="E340" s="127"/>
      <c r="F340" s="956"/>
      <c r="G340" s="294"/>
      <c r="H340" s="957"/>
      <c r="I340" s="698"/>
      <c r="J340" s="125"/>
      <c r="K340" s="125"/>
      <c r="L340" s="125"/>
      <c r="M340" s="958"/>
      <c r="N340" s="955"/>
      <c r="O340" s="3422"/>
      <c r="P340" s="3687"/>
      <c r="Q340" s="123"/>
      <c r="R340" s="3723"/>
      <c r="S340" s="3724"/>
      <c r="T340" s="899"/>
      <c r="U340" s="93"/>
      <c r="V340" s="900"/>
    </row>
    <row r="341" spans="1:22" ht="16.5" thickBot="1" x14ac:dyDescent="0.25">
      <c r="A341" s="901"/>
      <c r="B341" s="959" t="s">
        <v>404</v>
      </c>
      <c r="C341" s="960"/>
      <c r="D341" s="165"/>
      <c r="E341" s="165"/>
      <c r="F341" s="961"/>
      <c r="G341" s="962">
        <f>G339+G20+G54+G315</f>
        <v>221.5</v>
      </c>
      <c r="H341" s="790">
        <f>G341*30</f>
        <v>6645</v>
      </c>
      <c r="I341" s="963"/>
      <c r="J341" s="964"/>
      <c r="K341" s="964"/>
      <c r="L341" s="964"/>
      <c r="M341" s="965"/>
      <c r="N341" s="960"/>
      <c r="O341" s="3422"/>
      <c r="P341" s="3687"/>
      <c r="Q341" s="903"/>
      <c r="R341" s="3723"/>
      <c r="S341" s="3724"/>
      <c r="T341" s="904"/>
      <c r="U341" s="854"/>
      <c r="V341" s="905"/>
    </row>
    <row r="342" spans="1:22" ht="16.5" thickBot="1" x14ac:dyDescent="0.25">
      <c r="A342" s="901"/>
      <c r="B342" s="966" t="s">
        <v>79</v>
      </c>
      <c r="C342" s="960"/>
      <c r="D342" s="165"/>
      <c r="E342" s="165"/>
      <c r="F342" s="961"/>
      <c r="G342" s="962">
        <f>G21+G55+G316</f>
        <v>100</v>
      </c>
      <c r="H342" s="847">
        <f>G342*30</f>
        <v>3000</v>
      </c>
      <c r="I342" s="967"/>
      <c r="J342" s="968"/>
      <c r="K342" s="969"/>
      <c r="L342" s="968"/>
      <c r="M342" s="970"/>
      <c r="N342" s="960"/>
      <c r="O342" s="3422"/>
      <c r="P342" s="3687"/>
      <c r="Q342" s="903"/>
      <c r="R342" s="3723"/>
      <c r="S342" s="3724"/>
      <c r="T342" s="904"/>
      <c r="U342" s="854"/>
      <c r="V342" s="905"/>
    </row>
    <row r="343" spans="1:22" ht="16.5" thickBot="1" x14ac:dyDescent="0.25">
      <c r="A343" s="901"/>
      <c r="B343" s="959" t="s">
        <v>85</v>
      </c>
      <c r="C343" s="960"/>
      <c r="D343" s="165"/>
      <c r="E343" s="165"/>
      <c r="F343" s="961"/>
      <c r="G343" s="962">
        <f>G22+G56+G317+G339</f>
        <v>120.5</v>
      </c>
      <c r="H343" s="971">
        <f>G343*30</f>
        <v>3615</v>
      </c>
      <c r="I343" s="972"/>
      <c r="J343" s="973"/>
      <c r="K343" s="973"/>
      <c r="L343" s="973"/>
      <c r="M343" s="974"/>
      <c r="N343" s="960"/>
      <c r="O343" s="3422"/>
      <c r="P343" s="3687"/>
      <c r="Q343" s="903"/>
      <c r="R343" s="4403"/>
      <c r="S343" s="4404"/>
      <c r="T343" s="904"/>
      <c r="U343" s="907"/>
      <c r="V343" s="908"/>
    </row>
    <row r="344" spans="1:22" ht="16.5" thickBot="1" x14ac:dyDescent="0.25">
      <c r="A344" s="975"/>
      <c r="B344" s="976"/>
      <c r="C344" s="977"/>
      <c r="D344" s="977"/>
      <c r="E344" s="977"/>
      <c r="F344" s="978"/>
      <c r="G344" s="979"/>
      <c r="H344" s="980"/>
      <c r="I344" s="981"/>
      <c r="J344" s="981"/>
      <c r="K344" s="981"/>
      <c r="L344" s="981"/>
      <c r="M344" s="982"/>
      <c r="N344" s="983"/>
      <c r="O344" s="3422"/>
      <c r="P344" s="3687"/>
      <c r="Q344" s="984"/>
      <c r="R344" s="3859"/>
      <c r="S344" s="4131"/>
      <c r="T344" s="985"/>
      <c r="U344" s="986"/>
      <c r="V344" s="987"/>
    </row>
    <row r="345" spans="1:22" ht="16.5" thickBot="1" x14ac:dyDescent="0.25">
      <c r="A345" s="4120" t="s">
        <v>168</v>
      </c>
      <c r="B345" s="4108"/>
      <c r="C345" s="4108"/>
      <c r="D345" s="4108"/>
      <c r="E345" s="4108"/>
      <c r="F345" s="4108"/>
      <c r="G345" s="4108"/>
      <c r="H345" s="4108"/>
      <c r="I345" s="4108"/>
      <c r="J345" s="4108"/>
      <c r="K345" s="4108"/>
      <c r="L345" s="4108"/>
      <c r="M345" s="4121"/>
      <c r="N345" s="988" t="s">
        <v>459</v>
      </c>
      <c r="O345" s="988"/>
      <c r="P345" s="106" t="s">
        <v>475</v>
      </c>
      <c r="Q345" s="106" t="s">
        <v>476</v>
      </c>
      <c r="R345" s="106"/>
      <c r="S345" s="106" t="s">
        <v>476</v>
      </c>
      <c r="T345" s="106" t="s">
        <v>476</v>
      </c>
      <c r="U345" s="106" t="s">
        <v>474</v>
      </c>
      <c r="V345" s="851"/>
    </row>
    <row r="346" spans="1:22" x14ac:dyDescent="0.2">
      <c r="A346" s="3400" t="s">
        <v>167</v>
      </c>
      <c r="B346" s="3401"/>
      <c r="C346" s="3401"/>
      <c r="D346" s="3401"/>
      <c r="E346" s="3401"/>
      <c r="F346" s="3401"/>
      <c r="G346" s="3401"/>
      <c r="H346" s="3401"/>
      <c r="I346" s="3401"/>
      <c r="J346" s="3401"/>
      <c r="K346" s="3401"/>
      <c r="L346" s="3401"/>
      <c r="M346" s="4123"/>
      <c r="N346" s="800">
        <v>4</v>
      </c>
      <c r="O346" s="800"/>
      <c r="P346" s="989">
        <v>4</v>
      </c>
      <c r="Q346" s="989">
        <v>5</v>
      </c>
      <c r="R346" s="989"/>
      <c r="S346" s="989">
        <v>4</v>
      </c>
      <c r="T346" s="989">
        <v>4</v>
      </c>
      <c r="U346" s="989">
        <v>1</v>
      </c>
      <c r="V346" s="989"/>
    </row>
    <row r="347" spans="1:22" x14ac:dyDescent="0.2">
      <c r="A347" s="3404" t="s">
        <v>34</v>
      </c>
      <c r="B347" s="3405"/>
      <c r="C347" s="3405"/>
      <c r="D347" s="3405"/>
      <c r="E347" s="3405"/>
      <c r="F347" s="3405"/>
      <c r="G347" s="3405"/>
      <c r="H347" s="3405"/>
      <c r="I347" s="3405"/>
      <c r="J347" s="3405"/>
      <c r="K347" s="3405"/>
      <c r="L347" s="3405"/>
      <c r="M347" s="4119"/>
      <c r="N347" s="90">
        <v>2</v>
      </c>
      <c r="O347" s="90"/>
      <c r="P347" s="123">
        <v>1</v>
      </c>
      <c r="Q347" s="123">
        <v>1</v>
      </c>
      <c r="R347" s="123"/>
      <c r="S347" s="123">
        <v>1</v>
      </c>
      <c r="T347" s="123">
        <v>3</v>
      </c>
      <c r="U347" s="123">
        <v>3</v>
      </c>
      <c r="V347" s="123">
        <v>1</v>
      </c>
    </row>
    <row r="348" spans="1:22" x14ac:dyDescent="0.2">
      <c r="A348" s="3404" t="s">
        <v>35</v>
      </c>
      <c r="B348" s="3405"/>
      <c r="C348" s="3405"/>
      <c r="D348" s="3405"/>
      <c r="E348" s="3405"/>
      <c r="F348" s="3405"/>
      <c r="G348" s="3405"/>
      <c r="H348" s="3405"/>
      <c r="I348" s="3405"/>
      <c r="J348" s="3405"/>
      <c r="K348" s="3405"/>
      <c r="L348" s="3405"/>
      <c r="M348" s="4119"/>
      <c r="N348" s="123"/>
      <c r="O348" s="123"/>
      <c r="P348" s="123"/>
      <c r="Q348" s="123"/>
      <c r="R348" s="123"/>
      <c r="S348" s="123">
        <v>2</v>
      </c>
      <c r="T348" s="123"/>
      <c r="U348" s="123">
        <v>1</v>
      </c>
      <c r="V348" s="123"/>
    </row>
    <row r="349" spans="1:22" x14ac:dyDescent="0.2">
      <c r="A349" s="3396" t="s">
        <v>38</v>
      </c>
      <c r="B349" s="4117"/>
      <c r="C349" s="4117"/>
      <c r="D349" s="4117"/>
      <c r="E349" s="4117"/>
      <c r="F349" s="4117"/>
      <c r="G349" s="4117"/>
      <c r="H349" s="4117"/>
      <c r="I349" s="4117"/>
      <c r="J349" s="4117"/>
      <c r="K349" s="4117"/>
      <c r="L349" s="4117"/>
      <c r="M349" s="4118"/>
      <c r="N349" s="123"/>
      <c r="O349" s="123"/>
      <c r="P349" s="123"/>
      <c r="Q349" s="123"/>
      <c r="R349" s="123"/>
      <c r="S349" s="123"/>
      <c r="T349" s="123"/>
      <c r="U349" s="123"/>
      <c r="V349" s="123"/>
    </row>
    <row r="350" spans="1:22" x14ac:dyDescent="0.2">
      <c r="A350" s="3395" t="s">
        <v>48</v>
      </c>
      <c r="B350" s="3395"/>
      <c r="C350" s="3395"/>
      <c r="D350" s="3395"/>
      <c r="E350" s="3395"/>
      <c r="F350" s="3395"/>
      <c r="G350" s="3395"/>
      <c r="H350" s="3395"/>
      <c r="I350" s="3395"/>
      <c r="J350" s="3395"/>
      <c r="K350" s="3395"/>
      <c r="L350" s="3395"/>
      <c r="M350" s="3395"/>
      <c r="N350" s="3383" t="s">
        <v>129</v>
      </c>
      <c r="O350" s="4031"/>
      <c r="P350" s="4032"/>
      <c r="Q350" s="3383" t="s">
        <v>129</v>
      </c>
      <c r="R350" s="4031"/>
      <c r="S350" s="4032"/>
      <c r="T350" s="3383" t="s">
        <v>86</v>
      </c>
      <c r="U350" s="4031"/>
      <c r="V350" s="4032"/>
    </row>
    <row r="351" spans="1:22" ht="16.5" thickBot="1" x14ac:dyDescent="0.25">
      <c r="A351" s="4104"/>
      <c r="B351" s="4105"/>
      <c r="C351" s="4105"/>
      <c r="D351" s="4105"/>
      <c r="E351" s="4105"/>
      <c r="F351" s="4105"/>
      <c r="G351" s="4105"/>
      <c r="H351" s="4105"/>
      <c r="I351" s="4105"/>
      <c r="J351" s="4105"/>
      <c r="K351" s="4105"/>
      <c r="L351" s="4105"/>
      <c r="M351" s="4105"/>
      <c r="N351" s="4105"/>
      <c r="O351" s="4105"/>
      <c r="P351" s="4105"/>
      <c r="Q351" s="4105"/>
      <c r="R351" s="4105"/>
      <c r="S351" s="4105"/>
      <c r="T351" s="4105"/>
      <c r="U351" s="4105"/>
      <c r="V351" s="4106"/>
    </row>
    <row r="352" spans="1:22" ht="16.5" thickBot="1" x14ac:dyDescent="0.25">
      <c r="A352" s="4107" t="s">
        <v>258</v>
      </c>
      <c r="B352" s="4108"/>
      <c r="C352" s="4108"/>
      <c r="D352" s="4108"/>
      <c r="E352" s="4108"/>
      <c r="F352" s="4108"/>
      <c r="G352" s="4108"/>
      <c r="H352" s="4108"/>
      <c r="I352" s="4108"/>
      <c r="J352" s="4108"/>
      <c r="K352" s="4108"/>
      <c r="L352" s="4108"/>
      <c r="M352" s="4109"/>
      <c r="N352" s="988" t="s">
        <v>459</v>
      </c>
      <c r="O352" s="988"/>
      <c r="P352" s="106" t="s">
        <v>475</v>
      </c>
      <c r="Q352" s="712" t="s">
        <v>481</v>
      </c>
      <c r="R352" s="106"/>
      <c r="S352" s="990" t="s">
        <v>481</v>
      </c>
      <c r="T352" s="991" t="s">
        <v>486</v>
      </c>
      <c r="U352" s="992" t="s">
        <v>481</v>
      </c>
      <c r="V352" s="993"/>
    </row>
    <row r="353" spans="1:22" x14ac:dyDescent="0.2">
      <c r="A353" s="4112" t="s">
        <v>167</v>
      </c>
      <c r="B353" s="4113"/>
      <c r="C353" s="4113"/>
      <c r="D353" s="4113"/>
      <c r="E353" s="4113"/>
      <c r="F353" s="4113"/>
      <c r="G353" s="4113"/>
      <c r="H353" s="4113"/>
      <c r="I353" s="4113"/>
      <c r="J353" s="4113"/>
      <c r="K353" s="4113"/>
      <c r="L353" s="4113"/>
      <c r="M353" s="4114"/>
      <c r="N353" s="711">
        <f>COUNTIF($C11:$C90,N$5)+COUNTIF($C96:$C97,N$5)+COUNTIF($C173:$C216,N$5)+COUNTIF($C328:$C330,N$5)</f>
        <v>5</v>
      </c>
      <c r="O353" s="994">
        <f>COUNTIF($C11:$C90,O$5)+COUNTIF($C96:$C97,O$5)+COUNTIF($C173:$C216,O$5)+COUNTIF($C328:$C330,O$5)</f>
        <v>3</v>
      </c>
      <c r="P353" s="995">
        <f t="shared" ref="P353:V353" si="23">COUNTIF($C11:$C90,P$5)+COUNTIF($C96:$C97,P$5)+COUNTIF($C173:$C216,P$5)+COUNTIF($C328:$C330,P$5)</f>
        <v>0</v>
      </c>
      <c r="Q353" s="711">
        <f t="shared" si="23"/>
        <v>5</v>
      </c>
      <c r="R353" s="994">
        <f t="shared" si="23"/>
        <v>3</v>
      </c>
      <c r="S353" s="995">
        <f t="shared" si="23"/>
        <v>0</v>
      </c>
      <c r="T353" s="711">
        <f t="shared" si="23"/>
        <v>4</v>
      </c>
      <c r="U353" s="994">
        <f t="shared" si="23"/>
        <v>0</v>
      </c>
      <c r="V353" s="996">
        <f t="shared" si="23"/>
        <v>1</v>
      </c>
    </row>
    <row r="354" spans="1:22" x14ac:dyDescent="0.2">
      <c r="A354" s="3381" t="s">
        <v>34</v>
      </c>
      <c r="B354" s="3382"/>
      <c r="C354" s="3382"/>
      <c r="D354" s="3382"/>
      <c r="E354" s="3382"/>
      <c r="F354" s="3382"/>
      <c r="G354" s="3382"/>
      <c r="H354" s="3382"/>
      <c r="I354" s="3382"/>
      <c r="J354" s="3382"/>
      <c r="K354" s="3382"/>
      <c r="L354" s="3382"/>
      <c r="M354" s="4103"/>
      <c r="N354" s="997">
        <f t="shared" ref="N354:U354" si="24">COUNTIF($D11:$D90,N$5)+COUNTIF($D96:$D97,N$5)+COUNTIF($D173:$D216,N$5)+COUNTIF($D328:$D330,N$5)</f>
        <v>1</v>
      </c>
      <c r="O354" s="123">
        <f t="shared" si="24"/>
        <v>1</v>
      </c>
      <c r="P354" s="998">
        <f t="shared" si="24"/>
        <v>0</v>
      </c>
      <c r="Q354" s="997">
        <f t="shared" si="24"/>
        <v>1</v>
      </c>
      <c r="R354" s="123">
        <f t="shared" si="24"/>
        <v>5</v>
      </c>
      <c r="S354" s="998">
        <f t="shared" si="24"/>
        <v>0</v>
      </c>
      <c r="T354" s="997">
        <f t="shared" si="24"/>
        <v>2</v>
      </c>
      <c r="U354" s="123">
        <f t="shared" si="24"/>
        <v>0</v>
      </c>
      <c r="V354" s="998">
        <f>COUNTIF($D11:$D90,V$5)+COUNTIF($D96:$D97,V$5)+COUNTIF($D173:$D216,V$5)+COUNTIF($D328:$D330,V$5)-2</f>
        <v>-1</v>
      </c>
    </row>
    <row r="355" spans="1:22" x14ac:dyDescent="0.2">
      <c r="A355" s="3381" t="s">
        <v>230</v>
      </c>
      <c r="B355" s="3382"/>
      <c r="C355" s="3382"/>
      <c r="D355" s="3382"/>
      <c r="E355" s="3382"/>
      <c r="F355" s="3382"/>
      <c r="G355" s="3382"/>
      <c r="H355" s="3382"/>
      <c r="I355" s="3382"/>
      <c r="J355" s="3382"/>
      <c r="K355" s="3382"/>
      <c r="L355" s="3382"/>
      <c r="M355" s="4103"/>
      <c r="N355" s="997">
        <f t="shared" ref="N355:V355" si="25">COUNTIF($E11:$E90,N$5)+COUNTIF($E96:$E97,N$5)+COUNTIF($E173:$E216,N$5)+COUNTIF($E328:$E330,N$5)</f>
        <v>0</v>
      </c>
      <c r="O355" s="123">
        <f t="shared" si="25"/>
        <v>0</v>
      </c>
      <c r="P355" s="998">
        <f t="shared" si="25"/>
        <v>0</v>
      </c>
      <c r="Q355" s="997">
        <f t="shared" si="25"/>
        <v>0</v>
      </c>
      <c r="R355" s="123">
        <f t="shared" si="25"/>
        <v>1</v>
      </c>
      <c r="S355" s="998">
        <f t="shared" si="25"/>
        <v>0</v>
      </c>
      <c r="T355" s="997">
        <f t="shared" si="25"/>
        <v>0</v>
      </c>
      <c r="U355" s="123">
        <f t="shared" si="25"/>
        <v>0</v>
      </c>
      <c r="V355" s="998">
        <f t="shared" si="25"/>
        <v>0</v>
      </c>
    </row>
    <row r="356" spans="1:22" ht="16.5" thickBot="1" x14ac:dyDescent="0.25">
      <c r="A356" s="4096" t="s">
        <v>229</v>
      </c>
      <c r="B356" s="4097"/>
      <c r="C356" s="4097"/>
      <c r="D356" s="4097"/>
      <c r="E356" s="4097"/>
      <c r="F356" s="4097"/>
      <c r="G356" s="4097"/>
      <c r="H356" s="4097"/>
      <c r="I356" s="4097"/>
      <c r="J356" s="4097"/>
      <c r="K356" s="4097"/>
      <c r="L356" s="4097"/>
      <c r="M356" s="4098"/>
      <c r="N356" s="999">
        <f t="shared" ref="N356:V356" si="26">COUNTIF($F11:$F90,N$5)+COUNTIF($F96:$F97,N$5)+COUNTIF($F173:$F216,N$5)+COUNTIF($F328:$F330,N$5)</f>
        <v>0</v>
      </c>
      <c r="O356" s="1000">
        <f t="shared" si="26"/>
        <v>0</v>
      </c>
      <c r="P356" s="1001">
        <f t="shared" si="26"/>
        <v>0</v>
      </c>
      <c r="Q356" s="999">
        <f t="shared" si="26"/>
        <v>0</v>
      </c>
      <c r="R356" s="1000">
        <f t="shared" si="26"/>
        <v>0</v>
      </c>
      <c r="S356" s="1001">
        <f t="shared" si="26"/>
        <v>0</v>
      </c>
      <c r="T356" s="999">
        <f t="shared" si="26"/>
        <v>1</v>
      </c>
      <c r="U356" s="1000">
        <f t="shared" si="26"/>
        <v>0</v>
      </c>
      <c r="V356" s="1001">
        <f t="shared" si="26"/>
        <v>0</v>
      </c>
    </row>
    <row r="357" spans="1:22" ht="16.5" thickBot="1" x14ac:dyDescent="0.25">
      <c r="A357" s="4100" t="s">
        <v>48</v>
      </c>
      <c r="B357" s="4101"/>
      <c r="C357" s="4101"/>
      <c r="D357" s="4101"/>
      <c r="E357" s="4101"/>
      <c r="F357" s="4101"/>
      <c r="G357" s="4101"/>
      <c r="H357" s="4101"/>
      <c r="I357" s="4101"/>
      <c r="J357" s="4101"/>
      <c r="K357" s="4101"/>
      <c r="L357" s="4101"/>
      <c r="M357" s="4102"/>
      <c r="N357" s="3749" t="s">
        <v>129</v>
      </c>
      <c r="O357" s="3750"/>
      <c r="P357" s="3751"/>
      <c r="Q357" s="3749" t="s">
        <v>129</v>
      </c>
      <c r="R357" s="3750"/>
      <c r="S357" s="3751"/>
      <c r="T357" s="3749" t="s">
        <v>86</v>
      </c>
      <c r="U357" s="3750"/>
      <c r="V357" s="3751"/>
    </row>
    <row r="358" spans="1:22" ht="16.5" thickBot="1" x14ac:dyDescent="0.25">
      <c r="A358" s="4085"/>
      <c r="B358" s="4086"/>
      <c r="C358" s="4086"/>
      <c r="D358" s="4086"/>
      <c r="E358" s="4086"/>
      <c r="F358" s="4086"/>
      <c r="G358" s="4086"/>
      <c r="H358" s="4086"/>
      <c r="I358" s="4086"/>
      <c r="J358" s="4086"/>
      <c r="K358" s="4086"/>
      <c r="L358" s="4086"/>
      <c r="M358" s="4086"/>
      <c r="N358" s="4086"/>
      <c r="O358" s="4086"/>
      <c r="P358" s="4086"/>
      <c r="Q358" s="4086"/>
      <c r="R358" s="4086"/>
      <c r="S358" s="4086"/>
      <c r="T358" s="4086"/>
      <c r="U358" s="4086"/>
      <c r="V358" s="4087"/>
    </row>
    <row r="359" spans="1:22" ht="16.5" thickBot="1" x14ac:dyDescent="0.25">
      <c r="A359" s="4088" t="s">
        <v>405</v>
      </c>
      <c r="B359" s="4089"/>
      <c r="C359" s="4089"/>
      <c r="D359" s="4089"/>
      <c r="E359" s="4089"/>
      <c r="F359" s="4089"/>
      <c r="G359" s="4089"/>
      <c r="H359" s="4089"/>
      <c r="I359" s="4089"/>
      <c r="J359" s="4089"/>
      <c r="K359" s="4089"/>
      <c r="L359" s="4089"/>
      <c r="M359" s="4090"/>
      <c r="N359" s="988" t="s">
        <v>459</v>
      </c>
      <c r="O359" s="243"/>
      <c r="P359" s="106" t="s">
        <v>475</v>
      </c>
      <c r="Q359" s="1002" t="s">
        <v>480</v>
      </c>
      <c r="R359" s="1003"/>
      <c r="S359" s="1004" t="s">
        <v>484</v>
      </c>
      <c r="T359" s="1002" t="s">
        <v>485</v>
      </c>
      <c r="U359" s="1005" t="s">
        <v>487</v>
      </c>
      <c r="V359" s="1006"/>
    </row>
    <row r="360" spans="1:22" x14ac:dyDescent="0.2">
      <c r="A360" s="4091" t="s">
        <v>167</v>
      </c>
      <c r="B360" s="4092"/>
      <c r="C360" s="4092"/>
      <c r="D360" s="4092"/>
      <c r="E360" s="4092"/>
      <c r="F360" s="4092"/>
      <c r="G360" s="4092"/>
      <c r="H360" s="4092"/>
      <c r="I360" s="4092"/>
      <c r="J360" s="4092"/>
      <c r="K360" s="4092"/>
      <c r="L360" s="4092"/>
      <c r="M360" s="4093"/>
      <c r="N360" s="1007">
        <f>COUNTIF($C16:$C63,N$5)+COUNTIF($C100:$C104,N$5)+COUNTIF($C188:$C318,N$5)</f>
        <v>7</v>
      </c>
      <c r="O360" s="1008">
        <f>COUNTIF($C16:$C63,O$5)+COUNTIF($C100:$C104,O$5)+COUNTIF($C188:$C318,O$5)</f>
        <v>2</v>
      </c>
      <c r="P360" s="1009">
        <v>4</v>
      </c>
      <c r="Q360" s="1007">
        <v>2</v>
      </c>
      <c r="R360" s="1008"/>
      <c r="S360" s="1009">
        <v>2</v>
      </c>
      <c r="T360" s="1007">
        <v>4</v>
      </c>
      <c r="U360" s="1010">
        <v>3</v>
      </c>
      <c r="V360" s="1011"/>
    </row>
    <row r="361" spans="1:22" x14ac:dyDescent="0.2">
      <c r="A361" s="4077" t="s">
        <v>34</v>
      </c>
      <c r="B361" s="4078"/>
      <c r="C361" s="4078"/>
      <c r="D361" s="4078"/>
      <c r="E361" s="4078"/>
      <c r="F361" s="4078"/>
      <c r="G361" s="4078"/>
      <c r="H361" s="4078"/>
      <c r="I361" s="4078"/>
      <c r="J361" s="4078"/>
      <c r="K361" s="4078"/>
      <c r="L361" s="4078"/>
      <c r="M361" s="4079"/>
      <c r="N361" s="1012">
        <f>COUNTIF($D16:$D63,N$5)+COUNTIF($D100:$D104,N$5)+COUNTIF($D188:$D318,N$5)</f>
        <v>2</v>
      </c>
      <c r="O361" s="1013">
        <f>COUNTIF($D16:$D63,O$5)+COUNTIF($D100:$D104,O$5)+COUNTIF($D188:$D318,O$5)</f>
        <v>1</v>
      </c>
      <c r="P361" s="1014">
        <v>1</v>
      </c>
      <c r="Q361" s="1012">
        <v>4</v>
      </c>
      <c r="R361" s="1013">
        <f>COUNTIF($D16:$D63,R$5)+COUNTIF($D100:$D104,R$5)+COUNTIF($D188:$D318,R$5)</f>
        <v>4</v>
      </c>
      <c r="S361" s="1014">
        <v>2</v>
      </c>
      <c r="T361" s="1012">
        <v>4</v>
      </c>
      <c r="U361" s="1015">
        <v>3</v>
      </c>
      <c r="V361" s="1014">
        <v>1</v>
      </c>
    </row>
    <row r="362" spans="1:22" x14ac:dyDescent="0.2">
      <c r="A362" s="4077" t="s">
        <v>230</v>
      </c>
      <c r="B362" s="4078"/>
      <c r="C362" s="4078"/>
      <c r="D362" s="4078"/>
      <c r="E362" s="4078"/>
      <c r="F362" s="4078"/>
      <c r="G362" s="4078"/>
      <c r="H362" s="4078"/>
      <c r="I362" s="4078"/>
      <c r="J362" s="4078"/>
      <c r="K362" s="4078"/>
      <c r="L362" s="4078"/>
      <c r="M362" s="4079"/>
      <c r="N362" s="1016">
        <f>COUNTIF($E16:$E63,N$5)+COUNTIF($E100:$E104,N$5)+COUNTIF($E188:$E318,N$5)</f>
        <v>0</v>
      </c>
      <c r="O362" s="1013">
        <f>COUNTIF($E16:$E63,O$5)+COUNTIF($E100:$E104,O$5)+COUNTIF($E188:$E318,O$5)</f>
        <v>0</v>
      </c>
      <c r="P362" s="1017">
        <f>COUNTIF($E16:$E63,P$5)+COUNTIF($E100:$E104,P$5)+COUNTIF($E188:$E318,P$5)</f>
        <v>14</v>
      </c>
      <c r="Q362" s="1016">
        <f>COUNTIF($E16:$E63,Q$5)+COUNTIF($E100:$E104,Q$5)+COUNTIF($E188:$E318,Q$5)</f>
        <v>1</v>
      </c>
      <c r="R362" s="1013">
        <f>COUNTIF($E16:$E63,R$5)+COUNTIF($E100:$E104,R$5)+COUNTIF($E188:$E318,R$5)</f>
        <v>0</v>
      </c>
      <c r="S362" s="1014">
        <v>1</v>
      </c>
      <c r="T362" s="1012">
        <f>COUNTIF($E16:$E63,T$5)+COUNTIF($E100:$E104,T$5)+COUNTIF($E188:$E318,T$5)</f>
        <v>1</v>
      </c>
      <c r="U362" s="1015"/>
      <c r="V362" s="1017">
        <f>COUNTIF($E16:$E63,V$5)+COUNTIF($E100:$E104,V$5)+COUNTIF($E188:$E318,V$5)</f>
        <v>0</v>
      </c>
    </row>
    <row r="363" spans="1:22" x14ac:dyDescent="0.2">
      <c r="A363" s="4069" t="s">
        <v>229</v>
      </c>
      <c r="B363" s="4070"/>
      <c r="C363" s="4070"/>
      <c r="D363" s="4070"/>
      <c r="E363" s="4070"/>
      <c r="F363" s="4070"/>
      <c r="G363" s="4070"/>
      <c r="H363" s="4070"/>
      <c r="I363" s="4070"/>
      <c r="J363" s="4070"/>
      <c r="K363" s="4070"/>
      <c r="L363" s="4070"/>
      <c r="M363" s="4071"/>
      <c r="N363" s="1016">
        <f>COUNTIF($F16:$F63,N$5)+COUNTIF($F100:$F104,N$5)+COUNTIF($F188:$F318,N$5)</f>
        <v>0</v>
      </c>
      <c r="O363" s="1013">
        <f>COUNTIF($F16:$F63,O$5)+COUNTIF($F100:$F104,O$5)+COUNTIF($F188:$F318,O$5)</f>
        <v>0</v>
      </c>
      <c r="P363" s="1017">
        <f>COUNTIF($F16:$F63,P$5)+COUNTIF($F100:$F104,P$5)+COUNTIF($F188:$F318,P$5)</f>
        <v>0</v>
      </c>
      <c r="Q363" s="1016">
        <f>COUNTIF($F16:$F63,Q$5)+COUNTIF($F100:$F104,Q$5)+COUNTIF($F188:$F318,Q$5)</f>
        <v>0</v>
      </c>
      <c r="R363" s="1013">
        <f>COUNTIF($F16:$F63,R$5)+COUNTIF($F100:$F104,R$5)+COUNTIF($F188:$F318,R$5)</f>
        <v>0</v>
      </c>
      <c r="S363" s="1014">
        <v>1</v>
      </c>
      <c r="T363" s="1012">
        <f>COUNTIF($F16:$F63,T$5)+COUNTIF($F100:$F104,T$5)+COUNTIF($F188:$F318,T$5)</f>
        <v>1</v>
      </c>
      <c r="U363" s="1015">
        <v>2</v>
      </c>
      <c r="V363" s="1017">
        <f>COUNTIF($F16:$F63,V$5)+COUNTIF($F100:$F104,V$5)+COUNTIF($F188:$F318,V$5)</f>
        <v>0</v>
      </c>
    </row>
    <row r="364" spans="1:22" ht="16.5" thickBot="1" x14ac:dyDescent="0.25">
      <c r="A364" s="4074" t="s">
        <v>48</v>
      </c>
      <c r="B364" s="4075"/>
      <c r="C364" s="4075"/>
      <c r="D364" s="4075"/>
      <c r="E364" s="4075"/>
      <c r="F364" s="4075"/>
      <c r="G364" s="4075"/>
      <c r="H364" s="4075"/>
      <c r="I364" s="4075"/>
      <c r="J364" s="4075"/>
      <c r="K364" s="4075"/>
      <c r="L364" s="4075"/>
      <c r="M364" s="4076"/>
      <c r="N364" s="3749" t="s">
        <v>129</v>
      </c>
      <c r="O364" s="3750"/>
      <c r="P364" s="3751"/>
      <c r="Q364" s="3749" t="s">
        <v>129</v>
      </c>
      <c r="R364" s="3750"/>
      <c r="S364" s="3751"/>
      <c r="T364" s="3749" t="s">
        <v>86</v>
      </c>
      <c r="U364" s="3750"/>
      <c r="V364" s="3751"/>
    </row>
    <row r="365" spans="1:22" x14ac:dyDescent="0.2">
      <c r="A365" s="428"/>
      <c r="B365" s="428"/>
      <c r="C365" s="428"/>
      <c r="D365" s="428"/>
      <c r="E365" s="428"/>
      <c r="F365" s="428"/>
      <c r="G365" s="428"/>
      <c r="H365" s="428"/>
      <c r="I365" s="428"/>
      <c r="J365" s="428"/>
      <c r="K365" s="428"/>
      <c r="L365" s="428"/>
      <c r="M365" s="428"/>
      <c r="N365" s="428"/>
      <c r="O365" s="428"/>
      <c r="P365" s="428"/>
      <c r="Q365" s="428"/>
      <c r="R365" s="428"/>
      <c r="S365" s="428"/>
      <c r="T365" s="428"/>
      <c r="U365" s="428"/>
      <c r="V365" s="428"/>
    </row>
    <row r="366" spans="1:22" x14ac:dyDescent="0.2">
      <c r="A366" s="428"/>
      <c r="B366" s="428"/>
      <c r="C366" s="428"/>
      <c r="D366" s="428"/>
      <c r="E366" s="428"/>
      <c r="F366" s="428"/>
      <c r="G366" s="428"/>
      <c r="H366" s="428"/>
      <c r="I366" s="428"/>
      <c r="J366" s="428"/>
      <c r="K366" s="428"/>
      <c r="L366" s="428"/>
      <c r="M366" s="428"/>
      <c r="N366" s="428"/>
      <c r="O366" s="428"/>
      <c r="P366" s="428"/>
      <c r="Q366" s="428"/>
      <c r="R366" s="428"/>
      <c r="S366" s="428"/>
      <c r="T366" s="428"/>
      <c r="U366" s="428"/>
      <c r="V366" s="428"/>
    </row>
    <row r="367" spans="1:22" x14ac:dyDescent="0.2">
      <c r="A367" s="428"/>
      <c r="B367" s="428"/>
      <c r="C367" s="428"/>
      <c r="D367" s="428"/>
      <c r="E367" s="428"/>
      <c r="F367" s="428"/>
      <c r="G367" s="428"/>
      <c r="H367" s="428"/>
      <c r="I367" s="428"/>
      <c r="J367" s="428"/>
      <c r="K367" s="428"/>
      <c r="L367" s="428"/>
      <c r="M367" s="428"/>
      <c r="N367" s="428"/>
      <c r="O367" s="428"/>
      <c r="P367" s="428"/>
      <c r="Q367" s="428"/>
      <c r="R367" s="428"/>
      <c r="S367" s="428"/>
      <c r="T367" s="428"/>
      <c r="U367" s="428"/>
      <c r="V367" s="428"/>
    </row>
    <row r="368" spans="1:22" x14ac:dyDescent="0.2">
      <c r="A368" s="428"/>
      <c r="B368" s="428"/>
      <c r="C368" s="428"/>
      <c r="D368" s="428"/>
      <c r="E368" s="428"/>
      <c r="F368" s="428"/>
      <c r="G368" s="428"/>
      <c r="H368" s="428"/>
      <c r="I368" s="428"/>
      <c r="J368" s="428"/>
      <c r="K368" s="428"/>
      <c r="L368" s="428"/>
      <c r="M368" s="428"/>
      <c r="N368" s="428"/>
      <c r="O368" s="428"/>
      <c r="P368" s="428"/>
      <c r="Q368" s="428"/>
      <c r="R368" s="428"/>
      <c r="S368" s="428"/>
      <c r="T368" s="428"/>
      <c r="U368" s="428"/>
      <c r="V368" s="428"/>
    </row>
    <row r="369" spans="1:22" x14ac:dyDescent="0.2">
      <c r="A369" s="428"/>
      <c r="B369" s="428"/>
      <c r="C369" s="428"/>
      <c r="D369" s="428"/>
      <c r="E369" s="428"/>
      <c r="F369" s="428"/>
      <c r="G369" s="428"/>
      <c r="H369" s="428"/>
      <c r="I369" s="428"/>
      <c r="J369" s="428"/>
      <c r="K369" s="428"/>
      <c r="L369" s="428"/>
      <c r="M369" s="428"/>
      <c r="N369" s="428"/>
      <c r="O369" s="428"/>
      <c r="P369" s="428"/>
      <c r="Q369" s="428"/>
      <c r="R369" s="428"/>
      <c r="S369" s="428"/>
      <c r="T369" s="428"/>
      <c r="U369" s="428"/>
      <c r="V369" s="428"/>
    </row>
    <row r="370" spans="1:22" x14ac:dyDescent="0.2">
      <c r="A370" s="428"/>
      <c r="B370" s="428"/>
      <c r="C370" s="428"/>
      <c r="D370" s="428"/>
      <c r="E370" s="428"/>
      <c r="F370" s="428"/>
      <c r="G370" s="428"/>
      <c r="H370" s="428"/>
      <c r="I370" s="428"/>
      <c r="J370" s="428"/>
      <c r="K370" s="428"/>
      <c r="L370" s="428"/>
      <c r="M370" s="428"/>
      <c r="N370" s="428"/>
      <c r="O370" s="428"/>
      <c r="P370" s="428"/>
      <c r="Q370" s="428"/>
      <c r="R370" s="428"/>
      <c r="S370" s="428"/>
      <c r="T370" s="428"/>
      <c r="U370" s="428"/>
      <c r="V370" s="428"/>
    </row>
    <row r="371" spans="1:22" ht="11.25" customHeight="1" x14ac:dyDescent="0.25">
      <c r="A371" s="128"/>
      <c r="B371" s="129"/>
      <c r="C371" s="130"/>
      <c r="D371" s="130"/>
      <c r="E371" s="130"/>
      <c r="F371" s="129"/>
      <c r="G371" s="129"/>
      <c r="H371" s="129"/>
      <c r="I371" s="129"/>
      <c r="J371" s="131"/>
      <c r="K371" s="130"/>
      <c r="L371" s="132"/>
      <c r="M371" s="133"/>
      <c r="N371" s="133"/>
      <c r="O371" s="133"/>
      <c r="P371" s="134"/>
      <c r="Q371" s="134"/>
      <c r="R371" s="134"/>
      <c r="S371" s="135"/>
      <c r="T371" s="135"/>
      <c r="U371" s="135"/>
      <c r="V371" s="135"/>
    </row>
    <row r="372" spans="1:22" ht="14.25" customHeight="1" x14ac:dyDescent="0.25">
      <c r="A372" s="128"/>
      <c r="B372" s="146" t="s">
        <v>259</v>
      </c>
      <c r="C372" s="130"/>
      <c r="D372" s="3668" t="s">
        <v>312</v>
      </c>
      <c r="E372" s="4065"/>
      <c r="F372" s="4065"/>
      <c r="G372" s="4065"/>
      <c r="H372" s="4065"/>
      <c r="I372" s="129"/>
      <c r="J372" s="131"/>
      <c r="K372" s="130"/>
      <c r="L372" s="132"/>
      <c r="M372" s="133"/>
      <c r="N372" s="133"/>
      <c r="O372" s="133"/>
      <c r="P372" s="134"/>
      <c r="Q372" s="134"/>
      <c r="R372" s="134"/>
      <c r="S372" s="135"/>
      <c r="T372" s="135"/>
      <c r="U372" s="135"/>
      <c r="V372" s="135"/>
    </row>
    <row r="373" spans="1:22" x14ac:dyDescent="0.25">
      <c r="A373" s="128"/>
      <c r="B373" s="147" t="s">
        <v>262</v>
      </c>
      <c r="C373" s="136"/>
      <c r="D373" s="4066" t="s">
        <v>263</v>
      </c>
      <c r="E373" s="4067"/>
      <c r="F373" s="4067"/>
      <c r="G373" s="3267"/>
      <c r="H373" s="3373"/>
      <c r="I373" s="4068"/>
      <c r="J373" s="4068"/>
      <c r="K373" s="130"/>
      <c r="L373" s="132"/>
      <c r="M373" s="133"/>
      <c r="N373" s="133"/>
      <c r="O373" s="133"/>
      <c r="P373" s="134"/>
      <c r="Q373" s="134"/>
      <c r="R373" s="134"/>
      <c r="S373" s="135"/>
      <c r="T373" s="135"/>
      <c r="U373" s="135"/>
      <c r="V373" s="135"/>
    </row>
    <row r="374" spans="1:22" x14ac:dyDescent="0.25">
      <c r="A374" s="128"/>
      <c r="B374" s="147" t="s">
        <v>264</v>
      </c>
      <c r="C374" s="136"/>
      <c r="D374" s="4066" t="s">
        <v>265</v>
      </c>
      <c r="E374" s="4067"/>
      <c r="F374" s="4067"/>
      <c r="G374" s="3267"/>
      <c r="H374" s="136"/>
      <c r="I374" s="384"/>
      <c r="J374" s="384"/>
      <c r="K374" s="130"/>
      <c r="L374" s="132"/>
      <c r="M374" s="133"/>
      <c r="N374" s="133"/>
      <c r="O374" s="133"/>
      <c r="P374" s="134"/>
      <c r="Q374" s="134"/>
      <c r="R374" s="134"/>
      <c r="S374" s="135"/>
      <c r="T374" s="135"/>
      <c r="U374" s="135"/>
      <c r="V374" s="135"/>
    </row>
    <row r="375" spans="1:22" x14ac:dyDescent="0.25">
      <c r="B375" s="147" t="s">
        <v>492</v>
      </c>
      <c r="D375" s="3668" t="s">
        <v>493</v>
      </c>
      <c r="E375" s="4065"/>
      <c r="F375" s="4065"/>
      <c r="G375" s="4065"/>
      <c r="H375" s="4065"/>
    </row>
    <row r="376" spans="1:22" ht="15" customHeight="1" x14ac:dyDescent="0.25">
      <c r="A376" s="128"/>
      <c r="B376" s="147"/>
      <c r="C376" s="136"/>
      <c r="D376" s="136"/>
      <c r="E376" s="147"/>
      <c r="F376" s="154"/>
      <c r="G376" s="154"/>
      <c r="H376" s="154"/>
      <c r="I376" s="154"/>
      <c r="J376" s="136"/>
      <c r="K376" s="130"/>
      <c r="L376" s="132"/>
      <c r="M376" s="133"/>
      <c r="N376" s="133"/>
      <c r="O376" s="133"/>
      <c r="P376" s="134"/>
      <c r="Q376" s="134"/>
      <c r="R376" s="134"/>
      <c r="S376" s="135"/>
      <c r="T376" s="135"/>
      <c r="U376" s="135"/>
      <c r="V376" s="135"/>
    </row>
    <row r="377" spans="1:22" x14ac:dyDescent="0.25">
      <c r="B377" s="35"/>
      <c r="C377" s="36"/>
      <c r="D377" s="36"/>
      <c r="E377" s="36"/>
      <c r="F377" s="35"/>
      <c r="G377" s="35"/>
      <c r="H377" s="35"/>
      <c r="I377" s="35"/>
      <c r="J377" s="46"/>
      <c r="K377" s="36"/>
      <c r="L377" s="274"/>
      <c r="M377" s="274"/>
      <c r="N377" s="184"/>
      <c r="O377" s="275"/>
      <c r="P377" s="275"/>
      <c r="Q377" s="275"/>
      <c r="R377" s="184"/>
      <c r="S377" s="276"/>
    </row>
    <row r="378" spans="1:22" x14ac:dyDescent="0.25">
      <c r="B378" s="35"/>
      <c r="C378" s="36"/>
      <c r="D378" s="36"/>
      <c r="E378" s="36"/>
      <c r="F378" s="35"/>
      <c r="G378" s="35"/>
      <c r="H378" s="35"/>
      <c r="I378" s="35"/>
      <c r="J378" s="46"/>
      <c r="K378" s="36"/>
      <c r="L378" s="274"/>
      <c r="M378" s="274"/>
      <c r="N378" s="184"/>
      <c r="O378" s="275"/>
      <c r="P378" s="277"/>
      <c r="Q378" s="275"/>
      <c r="R378" s="184"/>
      <c r="S378" s="276"/>
    </row>
    <row r="379" spans="1:22" x14ac:dyDescent="0.25">
      <c r="B379" s="35"/>
      <c r="C379" s="36"/>
      <c r="D379" s="36"/>
      <c r="E379" s="36"/>
      <c r="F379" s="35"/>
      <c r="G379" s="35"/>
      <c r="H379" s="35"/>
      <c r="I379" s="35"/>
      <c r="J379" s="46"/>
      <c r="K379" s="36"/>
      <c r="L379" s="274"/>
      <c r="M379" s="274"/>
      <c r="N379" s="184"/>
      <c r="O379" s="275"/>
      <c r="P379" s="275"/>
      <c r="Q379" s="275"/>
      <c r="R379" s="184"/>
      <c r="S379" s="276"/>
    </row>
    <row r="380" spans="1:22" x14ac:dyDescent="0.25">
      <c r="B380" s="35"/>
      <c r="C380" s="36"/>
      <c r="D380" s="36"/>
      <c r="E380" s="36"/>
      <c r="F380" s="35"/>
      <c r="G380" s="35"/>
      <c r="H380" s="35"/>
      <c r="I380" s="35"/>
      <c r="J380" s="46"/>
      <c r="K380" s="36"/>
      <c r="L380" s="274"/>
      <c r="M380" s="274"/>
      <c r="N380" s="184"/>
      <c r="O380" s="275"/>
      <c r="P380" s="275"/>
      <c r="Q380" s="275"/>
      <c r="R380" s="184"/>
      <c r="S380" s="276"/>
    </row>
    <row r="381" spans="1:22" x14ac:dyDescent="0.25">
      <c r="B381" s="35" t="s">
        <v>521</v>
      </c>
      <c r="C381" s="36"/>
      <c r="D381" s="36"/>
      <c r="E381" s="36"/>
      <c r="F381" s="35"/>
      <c r="G381" s="35"/>
      <c r="H381" s="35"/>
      <c r="I381" s="35"/>
      <c r="J381" s="46"/>
      <c r="K381" s="36"/>
      <c r="L381" s="274"/>
      <c r="M381" s="274"/>
      <c r="N381" s="274"/>
      <c r="O381" s="278"/>
      <c r="P381" s="279"/>
      <c r="Q381" s="278"/>
      <c r="R381" s="274"/>
      <c r="S381" s="280"/>
    </row>
    <row r="382" spans="1:22" x14ac:dyDescent="0.25">
      <c r="B382" s="35"/>
      <c r="C382" s="36"/>
      <c r="D382" s="36"/>
      <c r="E382" s="36"/>
      <c r="F382" s="35"/>
      <c r="G382" s="35"/>
      <c r="H382" s="35"/>
      <c r="I382" s="35"/>
      <c r="J382" s="46"/>
      <c r="K382" s="36"/>
      <c r="L382" s="48"/>
      <c r="M382" s="37"/>
      <c r="N382" s="37"/>
      <c r="O382" s="37"/>
      <c r="P382" s="33"/>
      <c r="Q382" s="33"/>
      <c r="R382" s="33"/>
    </row>
    <row r="383" spans="1:22" x14ac:dyDescent="0.25">
      <c r="B383" s="35"/>
      <c r="C383" s="3495" t="s">
        <v>30</v>
      </c>
      <c r="D383" s="3495"/>
      <c r="E383" s="3495"/>
      <c r="F383" s="3495"/>
      <c r="G383" s="3495" t="s">
        <v>31</v>
      </c>
      <c r="H383" s="3495"/>
      <c r="I383" s="3495"/>
      <c r="J383" s="3495"/>
      <c r="K383" s="3495" t="s">
        <v>32</v>
      </c>
      <c r="L383" s="3495"/>
      <c r="M383" s="3495"/>
      <c r="N383" s="3495"/>
      <c r="O383" s="37"/>
      <c r="P383" s="33"/>
      <c r="Q383" s="33"/>
      <c r="R383" s="33"/>
    </row>
    <row r="384" spans="1:22" x14ac:dyDescent="0.25">
      <c r="B384" s="35"/>
      <c r="C384" s="3495" t="s">
        <v>506</v>
      </c>
      <c r="D384" s="3495"/>
      <c r="E384" s="3495" t="s">
        <v>508</v>
      </c>
      <c r="F384" s="3495"/>
      <c r="G384" s="3495" t="s">
        <v>509</v>
      </c>
      <c r="H384" s="3495"/>
      <c r="I384" s="3495" t="s">
        <v>510</v>
      </c>
      <c r="J384" s="3495"/>
      <c r="K384" s="3495" t="s">
        <v>513</v>
      </c>
      <c r="L384" s="3495"/>
      <c r="M384" s="3495" t="s">
        <v>514</v>
      </c>
      <c r="N384" s="3495"/>
      <c r="O384" s="37"/>
      <c r="P384" s="33"/>
      <c r="Q384" s="33"/>
      <c r="R384" s="33"/>
    </row>
    <row r="385" spans="2:22" x14ac:dyDescent="0.25">
      <c r="B385" s="35"/>
      <c r="C385" s="1341" t="s">
        <v>39</v>
      </c>
      <c r="D385" s="1341" t="s">
        <v>507</v>
      </c>
      <c r="E385" s="1341" t="s">
        <v>39</v>
      </c>
      <c r="F385" s="1341" t="s">
        <v>507</v>
      </c>
      <c r="G385" s="1341" t="s">
        <v>39</v>
      </c>
      <c r="H385" s="1341" t="s">
        <v>507</v>
      </c>
      <c r="I385" s="1341" t="s">
        <v>39</v>
      </c>
      <c r="J385" s="1341" t="s">
        <v>507</v>
      </c>
      <c r="K385" s="1341" t="s">
        <v>39</v>
      </c>
      <c r="L385" s="1341" t="s">
        <v>507</v>
      </c>
      <c r="M385" s="1341" t="s">
        <v>39</v>
      </c>
      <c r="N385" s="1341" t="s">
        <v>507</v>
      </c>
      <c r="O385" s="37"/>
      <c r="P385" s="33"/>
      <c r="Q385" s="33"/>
      <c r="R385" s="33"/>
    </row>
    <row r="386" spans="2:22" ht="31.5" x14ac:dyDescent="0.25">
      <c r="B386" s="1342" t="s">
        <v>154</v>
      </c>
      <c r="C386" s="1343">
        <v>40</v>
      </c>
      <c r="D386" s="1343">
        <v>14</v>
      </c>
      <c r="E386" s="1343">
        <v>16</v>
      </c>
      <c r="F386" s="1342">
        <v>10</v>
      </c>
      <c r="G386" s="1342">
        <v>8</v>
      </c>
      <c r="H386" s="1342">
        <v>2</v>
      </c>
      <c r="I386" s="1342"/>
      <c r="J386" s="1344"/>
      <c r="K386" s="1343">
        <v>8</v>
      </c>
      <c r="L386" s="1345"/>
      <c r="M386" s="1346">
        <v>4</v>
      </c>
      <c r="N386" s="1346"/>
      <c r="O386" s="37">
        <f>SUM(C386:N386)</f>
        <v>102</v>
      </c>
      <c r="P386" s="33"/>
      <c r="Q386" s="33"/>
      <c r="R386" s="33"/>
    </row>
    <row r="387" spans="2:22" x14ac:dyDescent="0.2">
      <c r="B387" s="29"/>
      <c r="C387" s="1347"/>
      <c r="D387" s="1348"/>
      <c r="E387" s="1348"/>
      <c r="F387" s="1347"/>
      <c r="G387" s="1347"/>
      <c r="H387" s="29"/>
      <c r="I387" s="29"/>
      <c r="J387" s="1349"/>
      <c r="K387" s="29"/>
      <c r="L387" s="1349"/>
      <c r="M387" s="29"/>
      <c r="N387" s="29"/>
    </row>
    <row r="388" spans="2:22" x14ac:dyDescent="0.2">
      <c r="B388" s="29" t="s">
        <v>159</v>
      </c>
      <c r="C388" s="1347"/>
      <c r="D388" s="1348"/>
      <c r="E388" s="1348"/>
      <c r="F388" s="1347"/>
      <c r="G388" s="1347"/>
      <c r="H388" s="29"/>
      <c r="I388" s="29"/>
      <c r="J388" s="1349"/>
      <c r="K388" s="29"/>
      <c r="L388" s="1349"/>
      <c r="M388" s="29"/>
      <c r="N388" s="29"/>
    </row>
    <row r="389" spans="2:22" x14ac:dyDescent="0.2">
      <c r="B389" s="29" t="s">
        <v>316</v>
      </c>
      <c r="C389" s="1347"/>
      <c r="D389" s="1348"/>
      <c r="E389" s="1348"/>
      <c r="F389" s="1347"/>
      <c r="G389" s="1347"/>
      <c r="H389" s="29"/>
      <c r="I389" s="29"/>
      <c r="J389" s="1349"/>
      <c r="K389" s="29"/>
      <c r="L389" s="1349"/>
      <c r="M389" s="29"/>
      <c r="N389" s="29"/>
      <c r="Q389" s="33"/>
      <c r="R389" s="33"/>
      <c r="S389" s="33"/>
      <c r="T389" s="33"/>
      <c r="U389" s="33"/>
      <c r="V389" s="33"/>
    </row>
    <row r="390" spans="2:22" x14ac:dyDescent="0.2">
      <c r="B390" s="29" t="s">
        <v>317</v>
      </c>
      <c r="C390" s="1347"/>
      <c r="D390" s="1348"/>
      <c r="E390" s="1348">
        <v>12</v>
      </c>
      <c r="F390" s="1347">
        <v>2</v>
      </c>
      <c r="G390" s="1347">
        <v>28</v>
      </c>
      <c r="H390" s="29">
        <v>8</v>
      </c>
      <c r="I390" s="29">
        <v>20</v>
      </c>
      <c r="J390" s="1350">
        <v>8</v>
      </c>
      <c r="K390" s="29"/>
      <c r="L390" s="1349"/>
      <c r="M390" s="29"/>
      <c r="N390" s="29"/>
      <c r="O390" s="37">
        <f>SUM(C390:N390)</f>
        <v>78</v>
      </c>
    </row>
    <row r="391" spans="2:22" x14ac:dyDescent="0.2">
      <c r="B391" s="29"/>
      <c r="C391" s="1347"/>
      <c r="D391" s="1348"/>
      <c r="E391" s="1348"/>
      <c r="F391" s="1347"/>
      <c r="G391" s="1347"/>
      <c r="H391" s="29"/>
      <c r="I391" s="29"/>
      <c r="J391" s="1349"/>
      <c r="K391" s="29"/>
      <c r="L391" s="1349"/>
      <c r="M391" s="29"/>
      <c r="N391" s="29"/>
    </row>
    <row r="392" spans="2:22" x14ac:dyDescent="0.2">
      <c r="B392" s="29" t="s">
        <v>328</v>
      </c>
      <c r="C392" s="1347"/>
      <c r="D392" s="1348"/>
      <c r="E392" s="1348">
        <v>12</v>
      </c>
      <c r="F392" s="1347">
        <v>4</v>
      </c>
      <c r="G392" s="1347">
        <v>16</v>
      </c>
      <c r="H392" s="29">
        <v>4</v>
      </c>
      <c r="I392" s="29">
        <v>8</v>
      </c>
      <c r="J392" s="1350">
        <v>8</v>
      </c>
      <c r="K392" s="29"/>
      <c r="L392" s="1349"/>
      <c r="M392" s="29"/>
      <c r="N392" s="29"/>
      <c r="O392" s="37">
        <f>SUM(C392:N392)</f>
        <v>52</v>
      </c>
      <c r="Q392" s="33"/>
      <c r="R392" s="33"/>
      <c r="S392" s="33"/>
      <c r="T392" s="33"/>
      <c r="U392" s="33"/>
      <c r="V392" s="33"/>
    </row>
    <row r="393" spans="2:22" x14ac:dyDescent="0.2">
      <c r="B393" s="29" t="s">
        <v>166</v>
      </c>
      <c r="C393" s="1347"/>
      <c r="D393" s="1348"/>
      <c r="E393" s="1348"/>
      <c r="F393" s="1347"/>
      <c r="G393" s="1347"/>
      <c r="H393" s="29"/>
      <c r="I393" s="29"/>
      <c r="J393" s="1349"/>
      <c r="K393" s="29"/>
      <c r="L393" s="1349"/>
      <c r="M393" s="29"/>
      <c r="N393" s="29"/>
    </row>
    <row r="394" spans="2:22" x14ac:dyDescent="0.2">
      <c r="B394" s="29"/>
      <c r="C394" s="1351"/>
      <c r="D394" s="1351"/>
      <c r="E394" s="1351"/>
      <c r="F394" s="1351"/>
      <c r="G394" s="1351"/>
      <c r="H394" s="1177"/>
      <c r="I394" s="1177"/>
      <c r="J394" s="1177"/>
      <c r="K394" s="1177"/>
      <c r="L394" s="1177"/>
      <c r="M394" s="1177"/>
      <c r="N394" s="1177"/>
    </row>
    <row r="395" spans="2:22" x14ac:dyDescent="0.2">
      <c r="B395" s="29" t="s">
        <v>287</v>
      </c>
      <c r="C395" s="1351"/>
      <c r="D395" s="1351"/>
      <c r="E395" s="1351"/>
      <c r="F395" s="1351"/>
      <c r="G395" s="1351">
        <v>8</v>
      </c>
      <c r="H395" s="1177">
        <v>2</v>
      </c>
      <c r="I395" s="1177">
        <v>16</v>
      </c>
      <c r="J395" s="1177">
        <v>2</v>
      </c>
      <c r="K395" s="1177">
        <v>28</v>
      </c>
      <c r="L395" s="1177">
        <v>10</v>
      </c>
      <c r="M395" s="1177">
        <v>28</v>
      </c>
      <c r="N395" s="1177">
        <v>6</v>
      </c>
      <c r="O395" s="37">
        <f>SUM(C395:N395)</f>
        <v>100</v>
      </c>
    </row>
    <row r="396" spans="2:22" x14ac:dyDescent="0.2">
      <c r="B396" s="29"/>
      <c r="C396" s="1351"/>
      <c r="D396" s="1351"/>
      <c r="E396" s="1351"/>
      <c r="F396" s="1351"/>
      <c r="G396" s="1351"/>
      <c r="H396" s="1177"/>
      <c r="I396" s="1177"/>
      <c r="J396" s="1177"/>
      <c r="K396" s="1177"/>
      <c r="L396" s="1177"/>
      <c r="M396" s="1177"/>
      <c r="N396" s="1177"/>
    </row>
    <row r="397" spans="2:22" x14ac:dyDescent="0.2">
      <c r="B397" s="29" t="s">
        <v>169</v>
      </c>
      <c r="C397" s="1351"/>
      <c r="D397" s="1351"/>
      <c r="E397" s="1351"/>
      <c r="F397" s="1351"/>
      <c r="G397" s="1351"/>
      <c r="H397" s="1177"/>
      <c r="I397" s="1177"/>
      <c r="J397" s="1177"/>
      <c r="K397" s="1177"/>
      <c r="L397" s="1177"/>
      <c r="M397" s="1177"/>
      <c r="N397" s="1177"/>
    </row>
    <row r="398" spans="2:22" x14ac:dyDescent="0.2">
      <c r="B398" s="29"/>
      <c r="C398" s="1351"/>
      <c r="D398" s="1351"/>
      <c r="E398" s="1351"/>
      <c r="F398" s="1351"/>
      <c r="G398" s="1351">
        <v>4</v>
      </c>
      <c r="H398" s="1177">
        <v>2</v>
      </c>
      <c r="I398" s="1177">
        <v>28</v>
      </c>
      <c r="J398" s="1177">
        <v>6</v>
      </c>
      <c r="K398" s="1177">
        <v>20</v>
      </c>
      <c r="L398" s="1177">
        <v>8</v>
      </c>
      <c r="M398" s="1177">
        <v>36</v>
      </c>
      <c r="N398" s="1177">
        <v>12</v>
      </c>
      <c r="O398" s="37">
        <f>SUM(C398:N398)</f>
        <v>116</v>
      </c>
    </row>
    <row r="399" spans="2:22" x14ac:dyDescent="0.2">
      <c r="B399" s="29"/>
      <c r="C399" s="1351"/>
      <c r="D399" s="1351"/>
      <c r="E399" s="1351"/>
      <c r="F399" s="1351"/>
      <c r="G399" s="1351"/>
      <c r="H399" s="1177"/>
      <c r="I399" s="1177"/>
      <c r="J399" s="1177"/>
      <c r="K399" s="1177"/>
      <c r="L399" s="1177"/>
      <c r="M399" s="1177"/>
      <c r="N399" s="1177"/>
    </row>
    <row r="400" spans="2:22" x14ac:dyDescent="0.2">
      <c r="B400" s="29" t="s">
        <v>340</v>
      </c>
      <c r="C400" s="1351"/>
      <c r="D400" s="1351"/>
      <c r="E400" s="1351"/>
      <c r="F400" s="1351"/>
      <c r="G400" s="1351">
        <v>12</v>
      </c>
      <c r="H400" s="1177">
        <v>6</v>
      </c>
      <c r="I400" s="1177">
        <v>36</v>
      </c>
      <c r="J400" s="1177">
        <v>12</v>
      </c>
      <c r="K400" s="1177">
        <v>36</v>
      </c>
      <c r="L400" s="1177">
        <v>10</v>
      </c>
      <c r="M400" s="1177">
        <v>32</v>
      </c>
      <c r="N400" s="1177">
        <v>12</v>
      </c>
      <c r="O400" s="37">
        <f>SUM(C400:N400)</f>
        <v>156</v>
      </c>
    </row>
    <row r="401" spans="2:30" x14ac:dyDescent="0.2">
      <c r="B401" s="29"/>
      <c r="C401" s="1351"/>
      <c r="D401" s="1351"/>
      <c r="E401" s="1351"/>
      <c r="F401" s="1351"/>
      <c r="G401" s="1351"/>
      <c r="H401" s="1177"/>
      <c r="I401" s="1177"/>
      <c r="J401" s="1177"/>
      <c r="K401" s="1177"/>
      <c r="L401" s="1177"/>
      <c r="M401" s="1177"/>
      <c r="N401" s="1177"/>
    </row>
    <row r="402" spans="2:30" x14ac:dyDescent="0.2">
      <c r="B402" s="29"/>
      <c r="C402" s="1351"/>
      <c r="D402" s="1351"/>
      <c r="E402" s="1351"/>
      <c r="F402" s="1351"/>
      <c r="G402" s="1351"/>
      <c r="H402" s="1177"/>
      <c r="I402" s="1177"/>
      <c r="J402" s="1177"/>
      <c r="K402" s="1177"/>
      <c r="L402" s="1177"/>
      <c r="M402" s="1177"/>
      <c r="N402" s="1177"/>
    </row>
    <row r="403" spans="2:30" x14ac:dyDescent="0.2">
      <c r="B403" s="29" t="s">
        <v>522</v>
      </c>
      <c r="C403" s="1351">
        <f>C386+C390+C395</f>
        <v>40</v>
      </c>
      <c r="D403" s="1351">
        <f t="shared" ref="D403:N403" si="27">D386+D390+D395</f>
        <v>14</v>
      </c>
      <c r="E403" s="1351">
        <f t="shared" si="27"/>
        <v>28</v>
      </c>
      <c r="F403" s="1351">
        <f t="shared" si="27"/>
        <v>12</v>
      </c>
      <c r="G403" s="1351">
        <f t="shared" si="27"/>
        <v>44</v>
      </c>
      <c r="H403" s="1351">
        <f t="shared" si="27"/>
        <v>12</v>
      </c>
      <c r="I403" s="1351">
        <f t="shared" si="27"/>
        <v>36</v>
      </c>
      <c r="J403" s="1351">
        <f t="shared" si="27"/>
        <v>10</v>
      </c>
      <c r="K403" s="1351">
        <f t="shared" si="27"/>
        <v>36</v>
      </c>
      <c r="L403" s="1351">
        <f t="shared" si="27"/>
        <v>10</v>
      </c>
      <c r="M403" s="1351">
        <f t="shared" si="27"/>
        <v>32</v>
      </c>
      <c r="N403" s="1351">
        <f t="shared" si="27"/>
        <v>6</v>
      </c>
    </row>
    <row r="404" spans="2:30" x14ac:dyDescent="0.2">
      <c r="B404" s="29"/>
      <c r="C404" s="1351"/>
      <c r="D404" s="1351"/>
      <c r="E404" s="1351"/>
      <c r="F404" s="1351"/>
      <c r="G404" s="1351"/>
      <c r="H404" s="1177"/>
      <c r="I404" s="1177"/>
      <c r="J404" s="1177"/>
      <c r="K404" s="1177"/>
      <c r="L404" s="1177"/>
      <c r="M404" s="1177"/>
      <c r="N404" s="1177"/>
    </row>
    <row r="405" spans="2:30" x14ac:dyDescent="0.2">
      <c r="B405" s="29" t="s">
        <v>524</v>
      </c>
      <c r="C405" s="1351">
        <f>C386+C390+C398</f>
        <v>40</v>
      </c>
      <c r="D405" s="1351">
        <f t="shared" ref="D405:N405" si="28">D386+D390+D398</f>
        <v>14</v>
      </c>
      <c r="E405" s="1351">
        <f t="shared" si="28"/>
        <v>28</v>
      </c>
      <c r="F405" s="1351">
        <f t="shared" si="28"/>
        <v>12</v>
      </c>
      <c r="G405" s="1351">
        <f t="shared" si="28"/>
        <v>40</v>
      </c>
      <c r="H405" s="1351">
        <f t="shared" si="28"/>
        <v>12</v>
      </c>
      <c r="I405" s="1351">
        <f t="shared" si="28"/>
        <v>48</v>
      </c>
      <c r="J405" s="1351">
        <f t="shared" si="28"/>
        <v>14</v>
      </c>
      <c r="K405" s="1351">
        <f t="shared" si="28"/>
        <v>28</v>
      </c>
      <c r="L405" s="1351">
        <f t="shared" si="28"/>
        <v>8</v>
      </c>
      <c r="M405" s="1351">
        <f t="shared" si="28"/>
        <v>40</v>
      </c>
      <c r="N405" s="1351">
        <f t="shared" si="28"/>
        <v>12</v>
      </c>
    </row>
    <row r="406" spans="2:30" x14ac:dyDescent="0.2">
      <c r="B406" s="29"/>
      <c r="C406" s="1351"/>
      <c r="D406" s="1351"/>
      <c r="E406" s="1351"/>
      <c r="F406" s="1351"/>
      <c r="G406" s="1351"/>
      <c r="H406" s="1177"/>
      <c r="I406" s="1177"/>
      <c r="J406" s="1177"/>
      <c r="K406" s="1177"/>
      <c r="L406" s="1177"/>
      <c r="M406" s="1177"/>
      <c r="N406" s="1177"/>
    </row>
    <row r="407" spans="2:30" x14ac:dyDescent="0.2">
      <c r="B407" s="29" t="s">
        <v>526</v>
      </c>
      <c r="C407" s="1351">
        <f>C386+C392+C400</f>
        <v>40</v>
      </c>
      <c r="D407" s="1351">
        <f t="shared" ref="D407:N407" si="29">D386+D392+D400</f>
        <v>14</v>
      </c>
      <c r="E407" s="1351">
        <f t="shared" si="29"/>
        <v>28</v>
      </c>
      <c r="F407" s="1351">
        <f t="shared" si="29"/>
        <v>14</v>
      </c>
      <c r="G407" s="1351">
        <f t="shared" si="29"/>
        <v>36</v>
      </c>
      <c r="H407" s="1351">
        <f t="shared" si="29"/>
        <v>12</v>
      </c>
      <c r="I407" s="1351">
        <f t="shared" si="29"/>
        <v>44</v>
      </c>
      <c r="J407" s="1351">
        <f t="shared" si="29"/>
        <v>20</v>
      </c>
      <c r="K407" s="1351">
        <f t="shared" si="29"/>
        <v>44</v>
      </c>
      <c r="L407" s="1351">
        <f t="shared" si="29"/>
        <v>10</v>
      </c>
      <c r="M407" s="1351">
        <f t="shared" si="29"/>
        <v>36</v>
      </c>
      <c r="N407" s="1351">
        <f t="shared" si="29"/>
        <v>12</v>
      </c>
    </row>
    <row r="408" spans="2:30" x14ac:dyDescent="0.2">
      <c r="B408" s="29"/>
      <c r="C408" s="1351"/>
      <c r="D408" s="1351"/>
      <c r="E408" s="1351"/>
      <c r="F408" s="1351"/>
      <c r="G408" s="1351"/>
      <c r="H408" s="1177"/>
      <c r="I408" s="1177"/>
      <c r="J408" s="1177"/>
      <c r="K408" s="1177"/>
      <c r="L408" s="1177"/>
      <c r="M408" s="1177"/>
      <c r="N408" s="1177"/>
    </row>
    <row r="409" spans="2:30" x14ac:dyDescent="0.2">
      <c r="B409" s="29"/>
      <c r="C409" s="1351"/>
      <c r="D409" s="1351"/>
      <c r="E409" s="1351"/>
      <c r="F409" s="1351"/>
      <c r="G409" s="1351"/>
      <c r="H409" s="1177"/>
      <c r="I409" s="1177"/>
      <c r="J409" s="1177"/>
      <c r="K409" s="1177"/>
      <c r="L409" s="1177"/>
      <c r="M409" s="1177"/>
      <c r="N409" s="1177"/>
    </row>
    <row r="411" spans="2:30" x14ac:dyDescent="0.2">
      <c r="B411" s="27" t="s">
        <v>528</v>
      </c>
    </row>
    <row r="412" spans="2:30" x14ac:dyDescent="0.2">
      <c r="R412" s="31" t="s">
        <v>531</v>
      </c>
    </row>
    <row r="414" spans="2:30" x14ac:dyDescent="0.25">
      <c r="B414" s="1342"/>
      <c r="C414" s="3495" t="s">
        <v>30</v>
      </c>
      <c r="D414" s="3495"/>
      <c r="E414" s="3495"/>
      <c r="F414" s="3495"/>
      <c r="G414" s="3495" t="s">
        <v>31</v>
      </c>
      <c r="H414" s="3495"/>
      <c r="I414" s="3495"/>
      <c r="J414" s="3495"/>
      <c r="K414" s="3495" t="s">
        <v>32</v>
      </c>
      <c r="L414" s="3495"/>
      <c r="M414" s="3495"/>
      <c r="N414" s="3495"/>
      <c r="O414" s="27" t="s">
        <v>535</v>
      </c>
      <c r="R414" s="3495" t="s">
        <v>30</v>
      </c>
      <c r="S414" s="3495"/>
      <c r="T414" s="3495"/>
      <c r="U414" s="3495"/>
      <c r="V414" s="3495" t="s">
        <v>31</v>
      </c>
      <c r="W414" s="3495"/>
      <c r="X414" s="3495"/>
      <c r="Y414" s="3495"/>
      <c r="Z414" s="3495" t="s">
        <v>32</v>
      </c>
      <c r="AA414" s="3495"/>
      <c r="AB414" s="3495"/>
      <c r="AC414" s="3495"/>
    </row>
    <row r="415" spans="2:30" x14ac:dyDescent="0.25">
      <c r="B415" s="1342"/>
      <c r="C415" s="3495">
        <v>1</v>
      </c>
      <c r="D415" s="3495"/>
      <c r="E415" s="3495">
        <v>2</v>
      </c>
      <c r="F415" s="3495"/>
      <c r="G415" s="3495">
        <v>3</v>
      </c>
      <c r="H415" s="3495"/>
      <c r="I415" s="3495">
        <v>4</v>
      </c>
      <c r="J415" s="3495"/>
      <c r="K415" s="3495">
        <v>5</v>
      </c>
      <c r="L415" s="3495"/>
      <c r="M415" s="3495">
        <v>6</v>
      </c>
      <c r="N415" s="3495"/>
      <c r="R415" s="3971" t="s">
        <v>562</v>
      </c>
      <c r="S415" s="3971"/>
      <c r="T415" s="3971" t="s">
        <v>563</v>
      </c>
      <c r="U415" s="3971"/>
      <c r="V415" s="3971" t="s">
        <v>564</v>
      </c>
      <c r="W415" s="3971"/>
      <c r="X415" s="3971" t="s">
        <v>565</v>
      </c>
      <c r="Y415" s="3971"/>
      <c r="Z415" s="3971" t="s">
        <v>506</v>
      </c>
      <c r="AA415" s="3971"/>
      <c r="AB415" s="3971" t="s">
        <v>508</v>
      </c>
      <c r="AC415" s="3971"/>
    </row>
    <row r="416" spans="2:30" x14ac:dyDescent="0.25">
      <c r="B416" s="1342"/>
      <c r="C416" s="1177" t="s">
        <v>529</v>
      </c>
      <c r="D416" s="1177" t="s">
        <v>530</v>
      </c>
      <c r="E416" s="1177" t="s">
        <v>529</v>
      </c>
      <c r="F416" s="1177" t="s">
        <v>530</v>
      </c>
      <c r="G416" s="1177" t="s">
        <v>529</v>
      </c>
      <c r="H416" s="1177" t="s">
        <v>530</v>
      </c>
      <c r="I416" s="1177" t="s">
        <v>529</v>
      </c>
      <c r="J416" s="1177" t="s">
        <v>530</v>
      </c>
      <c r="K416" s="1177" t="s">
        <v>529</v>
      </c>
      <c r="L416" s="1177" t="s">
        <v>530</v>
      </c>
      <c r="M416" s="1177" t="s">
        <v>529</v>
      </c>
      <c r="N416" s="1177" t="s">
        <v>530</v>
      </c>
      <c r="O416" s="27" t="s">
        <v>529</v>
      </c>
      <c r="P416" s="31" t="s">
        <v>530</v>
      </c>
      <c r="R416" s="1323" t="s">
        <v>504</v>
      </c>
      <c r="S416" s="1323" t="s">
        <v>532</v>
      </c>
      <c r="T416" s="1323" t="s">
        <v>504</v>
      </c>
      <c r="U416" s="1323" t="s">
        <v>532</v>
      </c>
      <c r="V416" s="1323" t="s">
        <v>504</v>
      </c>
      <c r="W416" s="1323" t="s">
        <v>532</v>
      </c>
      <c r="X416" s="1323" t="s">
        <v>504</v>
      </c>
      <c r="Y416" s="1323" t="s">
        <v>532</v>
      </c>
      <c r="Z416" s="1323" t="s">
        <v>504</v>
      </c>
      <c r="AA416" s="1323" t="s">
        <v>532</v>
      </c>
      <c r="AB416" s="1323" t="s">
        <v>504</v>
      </c>
      <c r="AC416" s="1323" t="s">
        <v>532</v>
      </c>
      <c r="AD416" s="29"/>
    </row>
    <row r="417" spans="2:30" x14ac:dyDescent="0.2">
      <c r="B417" s="29" t="str">
        <f>B386</f>
        <v>1 ОБОВ'ЯЗКОВІ  НАВЧАЛЬНІ  ДИСЦИПЛІНИ</v>
      </c>
      <c r="C417" s="1347"/>
      <c r="D417" s="1348"/>
      <c r="E417" s="1348"/>
      <c r="F417" s="1347"/>
      <c r="G417" s="1347"/>
      <c r="H417" s="29"/>
      <c r="I417" s="29"/>
      <c r="J417" s="1349"/>
      <c r="K417" s="29"/>
      <c r="L417" s="1349"/>
      <c r="M417" s="29"/>
      <c r="N417" s="29"/>
      <c r="R417" s="1323"/>
      <c r="S417" s="1323"/>
      <c r="T417" s="1323"/>
      <c r="U417" s="1323"/>
      <c r="V417" s="1323"/>
      <c r="W417" s="29"/>
      <c r="X417" s="29"/>
      <c r="Y417" s="29"/>
      <c r="Z417" s="29"/>
      <c r="AA417" s="29"/>
      <c r="AB417" s="29"/>
      <c r="AC417" s="29"/>
      <c r="AD417" s="29"/>
    </row>
    <row r="418" spans="2:30" x14ac:dyDescent="0.2">
      <c r="B418" s="29" t="s">
        <v>533</v>
      </c>
      <c r="C418" s="1347">
        <v>1</v>
      </c>
      <c r="D418" s="1348"/>
      <c r="E418" s="1348"/>
      <c r="F418" s="1347"/>
      <c r="G418" s="1347"/>
      <c r="H418" s="29"/>
      <c r="I418" s="29"/>
      <c r="J418" s="1349"/>
      <c r="K418" s="29"/>
      <c r="L418" s="1349"/>
      <c r="M418" s="29"/>
      <c r="N418" s="29">
        <v>1</v>
      </c>
      <c r="O418" s="27">
        <f>C418+E418+G418+I418+K418+M418</f>
        <v>1</v>
      </c>
      <c r="P418" s="27">
        <f>D418+F418+H418+J418+L418+N418</f>
        <v>1</v>
      </c>
      <c r="R418" s="1323"/>
      <c r="S418" s="1323"/>
      <c r="T418" s="1323"/>
      <c r="U418" s="1323"/>
      <c r="V418" s="1323"/>
      <c r="W418" s="29"/>
      <c r="X418" s="29"/>
      <c r="Y418" s="29"/>
      <c r="Z418" s="29"/>
      <c r="AA418" s="29"/>
      <c r="AB418" s="29"/>
      <c r="AC418" s="29"/>
      <c r="AD418" s="29"/>
    </row>
    <row r="419" spans="2:30" x14ac:dyDescent="0.2">
      <c r="B419" s="29" t="s">
        <v>534</v>
      </c>
      <c r="C419" s="1347">
        <v>4</v>
      </c>
      <c r="D419" s="1348">
        <v>1</v>
      </c>
      <c r="E419" s="1348">
        <v>2</v>
      </c>
      <c r="F419" s="1347"/>
      <c r="G419" s="1347">
        <v>1</v>
      </c>
      <c r="H419" s="29"/>
      <c r="I419" s="29"/>
      <c r="J419" s="1349"/>
      <c r="K419" s="29">
        <v>2</v>
      </c>
      <c r="L419" s="1349"/>
      <c r="M419" s="29"/>
      <c r="N419" s="29"/>
      <c r="O419" s="27">
        <f>C419+E419+G419+I419+K419+M419</f>
        <v>9</v>
      </c>
      <c r="P419" s="27">
        <f>D419+F419+H419+J419+L419+N419</f>
        <v>1</v>
      </c>
      <c r="R419" s="1323"/>
      <c r="S419" s="1323"/>
      <c r="T419" s="1323"/>
      <c r="U419" s="1323"/>
      <c r="V419" s="1323"/>
      <c r="W419" s="29"/>
      <c r="X419" s="29"/>
      <c r="Y419" s="29"/>
      <c r="Z419" s="29"/>
      <c r="AA419" s="29"/>
      <c r="AB419" s="29"/>
      <c r="AC419" s="29"/>
      <c r="AD419" s="29"/>
    </row>
    <row r="420" spans="2:30" x14ac:dyDescent="0.2">
      <c r="B420" s="29"/>
      <c r="C420" s="1347"/>
      <c r="D420" s="1348"/>
      <c r="E420" s="1348"/>
      <c r="F420" s="1347"/>
      <c r="G420" s="1347"/>
      <c r="H420" s="29"/>
      <c r="I420" s="29"/>
      <c r="J420" s="1349"/>
      <c r="K420" s="29"/>
      <c r="L420" s="1349"/>
      <c r="M420" s="29"/>
      <c r="N420" s="29"/>
      <c r="R420" s="1323"/>
      <c r="S420" s="1323"/>
      <c r="T420" s="1323"/>
      <c r="U420" s="1323"/>
      <c r="V420" s="1323"/>
      <c r="W420" s="29"/>
      <c r="X420" s="29"/>
      <c r="Y420" s="29"/>
      <c r="Z420" s="29"/>
      <c r="AA420" s="29"/>
      <c r="AB420" s="29"/>
      <c r="AC420" s="29"/>
      <c r="AD420" s="29"/>
    </row>
    <row r="421" spans="2:30" x14ac:dyDescent="0.2">
      <c r="B421" s="29" t="str">
        <f>B388</f>
        <v xml:space="preserve">2. ДИСЦИПЛІНИ ВІЛЬНОГО ВИБОРУ </v>
      </c>
      <c r="C421" s="1347"/>
      <c r="D421" s="1348"/>
      <c r="E421" s="1348"/>
      <c r="F421" s="1347"/>
      <c r="G421" s="1347"/>
      <c r="H421" s="29"/>
      <c r="I421" s="29"/>
      <c r="J421" s="1349"/>
      <c r="K421" s="29"/>
      <c r="L421" s="1349"/>
      <c r="M421" s="29"/>
      <c r="N421" s="29"/>
      <c r="R421" s="1323"/>
      <c r="S421" s="1323"/>
      <c r="T421" s="1323"/>
      <c r="U421" s="1323"/>
      <c r="V421" s="1323"/>
      <c r="W421" s="29"/>
      <c r="X421" s="29"/>
      <c r="Y421" s="29"/>
      <c r="Z421" s="29"/>
      <c r="AA421" s="29"/>
      <c r="AB421" s="29"/>
      <c r="AC421" s="29"/>
      <c r="AD421" s="29"/>
    </row>
    <row r="422" spans="2:30" x14ac:dyDescent="0.2">
      <c r="B422" s="29" t="str">
        <f t="shared" ref="B422:B441" si="30">B389</f>
        <v>2.2. Природничо-наукові дисципліни</v>
      </c>
      <c r="C422" s="1347"/>
      <c r="D422" s="1348"/>
      <c r="E422" s="1348"/>
      <c r="F422" s="1347"/>
      <c r="G422" s="1347"/>
      <c r="H422" s="29"/>
      <c r="I422" s="29"/>
      <c r="J422" s="1349"/>
      <c r="K422" s="29"/>
      <c r="L422" s="1349"/>
      <c r="M422" s="29"/>
      <c r="N422" s="29"/>
      <c r="R422" s="1323"/>
      <c r="S422" s="1323"/>
      <c r="T422" s="1323"/>
      <c r="U422" s="1323"/>
      <c r="V422" s="1323"/>
      <c r="W422" s="29"/>
      <c r="X422" s="29"/>
      <c r="Y422" s="29"/>
      <c r="Z422" s="29"/>
      <c r="AA422" s="29"/>
      <c r="AB422" s="29"/>
      <c r="AC422" s="29"/>
      <c r="AD422" s="29"/>
    </row>
    <row r="423" spans="2:30" x14ac:dyDescent="0.2">
      <c r="B423" s="29" t="str">
        <f t="shared" si="30"/>
        <v>2.2.1 Спеціалізації каф. ТМ та МПФ</v>
      </c>
      <c r="C423" s="1347"/>
      <c r="D423" s="1348"/>
      <c r="E423" s="1348">
        <v>1</v>
      </c>
      <c r="F423" s="1347">
        <v>1</v>
      </c>
      <c r="G423" s="1347">
        <v>3</v>
      </c>
      <c r="H423" s="29">
        <v>1</v>
      </c>
      <c r="I423" s="29">
        <v>2</v>
      </c>
      <c r="J423" s="1350">
        <v>1</v>
      </c>
      <c r="K423" s="29"/>
      <c r="L423" s="1349"/>
      <c r="M423" s="29"/>
      <c r="N423" s="29"/>
      <c r="O423" s="27">
        <f>C423+E423+G423+I423+K423+M423</f>
        <v>6</v>
      </c>
      <c r="P423" s="27">
        <f>D423+F423+H423+J423+L423+N423</f>
        <v>3</v>
      </c>
      <c r="R423" s="1323"/>
      <c r="S423" s="1323"/>
      <c r="T423" s="1323"/>
      <c r="U423" s="1323"/>
      <c r="V423" s="1323"/>
      <c r="W423" s="29"/>
      <c r="X423" s="29">
        <v>1</v>
      </c>
      <c r="Y423" s="29"/>
      <c r="Z423" s="29"/>
      <c r="AA423" s="29"/>
      <c r="AB423" s="29"/>
      <c r="AC423" s="29"/>
      <c r="AD423" s="29"/>
    </row>
    <row r="424" spans="2:30" x14ac:dyDescent="0.2">
      <c r="B424" s="29">
        <f t="shared" si="30"/>
        <v>0</v>
      </c>
      <c r="C424" s="1347"/>
      <c r="D424" s="1348"/>
      <c r="E424" s="1348"/>
      <c r="F424" s="1347"/>
      <c r="G424" s="1347"/>
      <c r="H424" s="29"/>
      <c r="I424" s="29"/>
      <c r="J424" s="1349"/>
      <c r="K424" s="29"/>
      <c r="L424" s="1349"/>
      <c r="M424" s="29"/>
      <c r="N424" s="29"/>
      <c r="R424" s="1323"/>
      <c r="S424" s="1323"/>
      <c r="T424" s="1323"/>
      <c r="U424" s="1323"/>
      <c r="V424" s="1323"/>
      <c r="W424" s="29"/>
      <c r="X424" s="29"/>
      <c r="Y424" s="29"/>
      <c r="Z424" s="29"/>
      <c r="AA424" s="29"/>
      <c r="AB424" s="29"/>
      <c r="AC424" s="29"/>
      <c r="AD424" s="29"/>
    </row>
    <row r="425" spans="2:30" x14ac:dyDescent="0.2">
      <c r="B425" s="29" t="str">
        <f t="shared" si="30"/>
        <v>2.2.3 Спеціалізації кафедри ОТЗВ</v>
      </c>
      <c r="C425" s="1347"/>
      <c r="D425" s="1348"/>
      <c r="E425" s="1348">
        <v>1</v>
      </c>
      <c r="F425" s="1347">
        <v>1</v>
      </c>
      <c r="G425" s="1347">
        <v>1</v>
      </c>
      <c r="H425" s="29">
        <v>2</v>
      </c>
      <c r="I425" s="29"/>
      <c r="J425" s="1350">
        <v>1</v>
      </c>
      <c r="K425" s="29"/>
      <c r="L425" s="1349"/>
      <c r="M425" s="29"/>
      <c r="N425" s="29"/>
      <c r="O425" s="27">
        <f>C425+E425+G425+I425+K425+M425</f>
        <v>2</v>
      </c>
      <c r="P425" s="27">
        <f>D425+F425+H425+J425+L425+N425</f>
        <v>4</v>
      </c>
      <c r="R425" s="1323"/>
      <c r="S425" s="1323"/>
      <c r="T425" s="1323"/>
      <c r="U425" s="1323"/>
      <c r="V425" s="1323"/>
      <c r="W425" s="29"/>
      <c r="X425" s="29">
        <v>1</v>
      </c>
      <c r="Y425" s="29"/>
      <c r="Z425" s="29"/>
      <c r="AA425" s="29"/>
      <c r="AB425" s="29"/>
      <c r="AC425" s="29"/>
      <c r="AD425" s="29"/>
    </row>
    <row r="426" spans="2:30" x14ac:dyDescent="0.2">
      <c r="B426" s="29" t="str">
        <f t="shared" si="30"/>
        <v xml:space="preserve">2.3 Дисципліни загально-професійної підготовки </v>
      </c>
      <c r="C426" s="1347"/>
      <c r="D426" s="1348"/>
      <c r="E426" s="1348"/>
      <c r="F426" s="1347"/>
      <c r="G426" s="1347"/>
      <c r="H426" s="29"/>
      <c r="I426" s="29"/>
      <c r="J426" s="1349"/>
      <c r="K426" s="29"/>
      <c r="L426" s="1349"/>
      <c r="M426" s="29"/>
      <c r="N426" s="29"/>
      <c r="R426" s="1323"/>
      <c r="S426" s="1323"/>
      <c r="T426" s="1323"/>
      <c r="U426" s="1323"/>
      <c r="V426" s="1323"/>
      <c r="W426" s="29"/>
      <c r="X426" s="29"/>
      <c r="Y426" s="29"/>
      <c r="Z426" s="29"/>
      <c r="AA426" s="29"/>
      <c r="AB426" s="29"/>
      <c r="AC426" s="29"/>
      <c r="AD426" s="29"/>
    </row>
    <row r="427" spans="2:30" x14ac:dyDescent="0.2">
      <c r="B427" s="29">
        <f t="shared" si="30"/>
        <v>0</v>
      </c>
      <c r="C427" s="1347"/>
      <c r="D427" s="1348"/>
      <c r="E427" s="1348"/>
      <c r="F427" s="1347"/>
      <c r="G427" s="1347"/>
      <c r="H427" s="29"/>
      <c r="I427" s="29"/>
      <c r="J427" s="1349"/>
      <c r="K427" s="29"/>
      <c r="L427" s="1349"/>
      <c r="M427" s="29"/>
      <c r="N427" s="29"/>
      <c r="R427" s="1323"/>
      <c r="S427" s="1323"/>
      <c r="T427" s="1323"/>
      <c r="U427" s="1323"/>
      <c r="V427" s="1323"/>
      <c r="W427" s="29"/>
      <c r="X427" s="29"/>
      <c r="Y427" s="29"/>
      <c r="Z427" s="29"/>
      <c r="AA427" s="29"/>
      <c r="AB427" s="29"/>
      <c r="AC427" s="29"/>
      <c r="AD427" s="29"/>
    </row>
    <row r="428" spans="2:30" x14ac:dyDescent="0.2">
      <c r="B428" s="29" t="str">
        <f t="shared" si="30"/>
        <v>2.3.1 Спеціалізації каф. ТМ</v>
      </c>
      <c r="C428" s="1347"/>
      <c r="D428" s="1348"/>
      <c r="E428" s="1348"/>
      <c r="F428" s="1347"/>
      <c r="G428" s="1347">
        <v>1</v>
      </c>
      <c r="H428" s="29"/>
      <c r="I428" s="29">
        <v>2</v>
      </c>
      <c r="J428" s="1349"/>
      <c r="K428" s="29">
        <v>2</v>
      </c>
      <c r="L428" s="1350">
        <v>3</v>
      </c>
      <c r="M428" s="29">
        <v>1</v>
      </c>
      <c r="N428" s="29">
        <v>2</v>
      </c>
      <c r="O428" s="27">
        <f>C428+E428+G428+I428+K428+M428</f>
        <v>6</v>
      </c>
      <c r="P428" s="27">
        <f>D428+F428+H428+J428+L428+N428</f>
        <v>5</v>
      </c>
      <c r="R428" s="1323"/>
      <c r="S428" s="1323"/>
      <c r="T428" s="1323"/>
      <c r="U428" s="1323"/>
      <c r="V428" s="1323"/>
      <c r="W428" s="29"/>
      <c r="X428" s="29"/>
      <c r="Y428" s="29"/>
      <c r="Z428" s="29"/>
      <c r="AA428" s="29"/>
      <c r="AB428" s="29"/>
      <c r="AC428" s="29">
        <v>1</v>
      </c>
      <c r="AD428" s="29"/>
    </row>
    <row r="429" spans="2:30" x14ac:dyDescent="0.2">
      <c r="B429" s="29">
        <f t="shared" si="30"/>
        <v>0</v>
      </c>
      <c r="C429" s="1347"/>
      <c r="D429" s="1348"/>
      <c r="E429" s="1348"/>
      <c r="F429" s="1347"/>
      <c r="G429" s="1347"/>
      <c r="H429" s="29"/>
      <c r="I429" s="29"/>
      <c r="J429" s="1349"/>
      <c r="K429" s="29"/>
      <c r="L429" s="1349"/>
      <c r="M429" s="29"/>
      <c r="N429" s="29"/>
      <c r="R429" s="1323"/>
      <c r="S429" s="1323"/>
      <c r="T429" s="1323"/>
      <c r="U429" s="1323"/>
      <c r="V429" s="1323"/>
      <c r="W429" s="29"/>
      <c r="X429" s="29"/>
      <c r="Y429" s="29"/>
      <c r="Z429" s="29"/>
      <c r="AA429" s="29"/>
      <c r="AB429" s="29"/>
      <c r="AC429" s="29"/>
      <c r="AD429" s="29"/>
    </row>
    <row r="430" spans="2:30" x14ac:dyDescent="0.2">
      <c r="B430" s="29" t="str">
        <f t="shared" si="30"/>
        <v>2.3.2 Спеціалізація "Обладнання та технології пластичного формування конструкцій машинобудування"</v>
      </c>
      <c r="C430" s="1347"/>
      <c r="D430" s="1348"/>
      <c r="E430" s="1348"/>
      <c r="F430" s="1347"/>
      <c r="G430" s="1347"/>
      <c r="H430" s="29"/>
      <c r="I430" s="29"/>
      <c r="J430" s="1349"/>
      <c r="K430" s="29"/>
      <c r="L430" s="1349"/>
      <c r="M430" s="29"/>
      <c r="N430" s="29"/>
      <c r="R430" s="1323"/>
      <c r="S430" s="1323"/>
      <c r="T430" s="1323"/>
      <c r="U430" s="1323"/>
      <c r="V430" s="1323"/>
      <c r="W430" s="29"/>
      <c r="X430" s="29"/>
      <c r="Y430" s="29"/>
      <c r="Z430" s="29"/>
      <c r="AA430" s="29"/>
      <c r="AB430" s="29"/>
      <c r="AC430" s="29"/>
      <c r="AD430" s="29"/>
    </row>
    <row r="431" spans="2:30" x14ac:dyDescent="0.2">
      <c r="B431" s="29">
        <f t="shared" si="30"/>
        <v>0</v>
      </c>
      <c r="C431" s="1347"/>
      <c r="D431" s="1348"/>
      <c r="E431" s="1348"/>
      <c r="F431" s="1347"/>
      <c r="G431" s="1347">
        <v>1</v>
      </c>
      <c r="H431" s="29"/>
      <c r="I431" s="29">
        <v>1</v>
      </c>
      <c r="J431" s="1350">
        <v>4</v>
      </c>
      <c r="K431" s="29">
        <v>2</v>
      </c>
      <c r="L431" s="1350">
        <v>2</v>
      </c>
      <c r="M431" s="29">
        <v>2</v>
      </c>
      <c r="N431" s="29">
        <v>4</v>
      </c>
      <c r="O431" s="27">
        <f>C431+E431+G431+I431+K431+M431</f>
        <v>6</v>
      </c>
      <c r="P431" s="27">
        <f>D431+F431+H431+J431+L431+N431</f>
        <v>10</v>
      </c>
      <c r="R431" s="1323"/>
      <c r="S431" s="1323"/>
      <c r="T431" s="1323"/>
      <c r="U431" s="1323"/>
      <c r="V431" s="1323"/>
      <c r="W431" s="29"/>
      <c r="X431" s="29"/>
      <c r="Y431" s="29"/>
      <c r="Z431" s="29"/>
      <c r="AA431" s="29">
        <v>1</v>
      </c>
      <c r="AB431" s="29">
        <v>1</v>
      </c>
      <c r="AC431" s="29"/>
      <c r="AD431" s="29"/>
    </row>
    <row r="432" spans="2:30" x14ac:dyDescent="0.2">
      <c r="B432" s="29">
        <f t="shared" si="30"/>
        <v>0</v>
      </c>
      <c r="C432" s="1347"/>
      <c r="D432" s="1348"/>
      <c r="E432" s="1348"/>
      <c r="F432" s="1347"/>
      <c r="G432" s="1347"/>
      <c r="H432" s="29"/>
      <c r="I432" s="29"/>
      <c r="J432" s="1349"/>
      <c r="K432" s="29"/>
      <c r="L432" s="1349"/>
      <c r="M432" s="29"/>
      <c r="N432" s="29"/>
      <c r="R432" s="1323"/>
      <c r="S432" s="1323"/>
      <c r="T432" s="1323"/>
      <c r="U432" s="1323"/>
      <c r="V432" s="1323"/>
      <c r="W432" s="29"/>
      <c r="X432" s="29"/>
      <c r="Y432" s="29"/>
      <c r="Z432" s="29"/>
      <c r="AA432" s="29"/>
      <c r="AB432" s="29"/>
      <c r="AC432" s="29"/>
      <c r="AD432" s="29"/>
    </row>
    <row r="433" spans="2:36" x14ac:dyDescent="0.2">
      <c r="B433" s="29" t="str">
        <f t="shared" si="30"/>
        <v>2.3.3 Спеціалізації  кафедри ОТЗВ</v>
      </c>
      <c r="C433" s="1347"/>
      <c r="D433" s="1348"/>
      <c r="E433" s="1348"/>
      <c r="F433" s="1347"/>
      <c r="G433" s="1347"/>
      <c r="H433" s="29">
        <v>2</v>
      </c>
      <c r="I433" s="29">
        <v>3</v>
      </c>
      <c r="J433" s="1350">
        <v>1</v>
      </c>
      <c r="K433" s="29">
        <v>2</v>
      </c>
      <c r="L433" s="1350">
        <v>4</v>
      </c>
      <c r="M433" s="29">
        <v>3</v>
      </c>
      <c r="N433" s="29">
        <v>3</v>
      </c>
      <c r="O433" s="27">
        <f>C433+E433+G433+I433+K433+M433</f>
        <v>8</v>
      </c>
      <c r="P433" s="27">
        <f>D433+F433+H433+J433+L433+N433</f>
        <v>10</v>
      </c>
      <c r="R433" s="1323"/>
      <c r="S433" s="1323"/>
      <c r="T433" s="1323"/>
      <c r="U433" s="1323"/>
      <c r="V433" s="1323"/>
      <c r="W433" s="29"/>
      <c r="X433" s="29"/>
      <c r="Y433" s="29">
        <v>1</v>
      </c>
      <c r="Z433" s="29"/>
      <c r="AA433" s="29">
        <v>1</v>
      </c>
      <c r="AB433" s="29"/>
      <c r="AC433" s="29">
        <v>2</v>
      </c>
      <c r="AD433" s="29"/>
    </row>
    <row r="434" spans="2:36" x14ac:dyDescent="0.2">
      <c r="B434" s="29">
        <f t="shared" si="30"/>
        <v>0</v>
      </c>
      <c r="C434" s="1347"/>
      <c r="D434" s="1348"/>
      <c r="E434" s="1348"/>
      <c r="F434" s="1347"/>
      <c r="G434" s="1347"/>
      <c r="H434" s="29"/>
      <c r="I434" s="29"/>
      <c r="J434" s="1349"/>
      <c r="K434" s="29"/>
      <c r="L434" s="1349"/>
      <c r="M434" s="29"/>
      <c r="N434" s="29"/>
      <c r="R434" s="1323"/>
      <c r="S434" s="1323"/>
      <c r="T434" s="1323"/>
      <c r="U434" s="1323"/>
      <c r="V434" s="1323"/>
      <c r="W434" s="29"/>
      <c r="X434" s="29"/>
      <c r="Y434" s="29"/>
      <c r="Z434" s="29"/>
      <c r="AA434" s="29"/>
      <c r="AB434" s="29"/>
      <c r="AC434" s="29"/>
      <c r="AD434" s="29"/>
    </row>
    <row r="435" spans="2:36" x14ac:dyDescent="0.2">
      <c r="B435" s="29">
        <f t="shared" si="30"/>
        <v>0</v>
      </c>
      <c r="C435" s="1347"/>
      <c r="D435" s="1348"/>
      <c r="E435" s="1348"/>
      <c r="F435" s="1347"/>
      <c r="G435" s="1347"/>
      <c r="H435" s="29"/>
      <c r="I435" s="29"/>
      <c r="J435" s="1349"/>
      <c r="K435" s="29"/>
      <c r="L435" s="1349"/>
      <c r="M435" s="29"/>
      <c r="N435" s="29"/>
      <c r="R435" s="1323"/>
      <c r="S435" s="1323"/>
      <c r="T435" s="1323"/>
      <c r="U435" s="1323"/>
      <c r="V435" s="1323"/>
      <c r="W435" s="29"/>
      <c r="X435" s="29"/>
      <c r="Y435" s="29"/>
      <c r="Z435" s="29"/>
      <c r="AA435" s="29"/>
      <c r="AB435" s="29"/>
      <c r="AC435" s="29"/>
      <c r="AD435" s="29"/>
    </row>
    <row r="436" spans="2:36" x14ac:dyDescent="0.2">
      <c r="B436" s="29" t="str">
        <f t="shared" si="30"/>
        <v>итог ТМ</v>
      </c>
      <c r="C436" s="1347">
        <f>C418+C419+C423+C428</f>
        <v>5</v>
      </c>
      <c r="D436" s="1347">
        <f t="shared" ref="D436:N436" si="31">D418+D419+D423+D428</f>
        <v>1</v>
      </c>
      <c r="E436" s="1347">
        <f t="shared" si="31"/>
        <v>3</v>
      </c>
      <c r="F436" s="1347">
        <f>F418+F419+F423+F428</f>
        <v>1</v>
      </c>
      <c r="G436" s="1347">
        <f t="shared" si="31"/>
        <v>5</v>
      </c>
      <c r="H436" s="1347">
        <f t="shared" si="31"/>
        <v>1</v>
      </c>
      <c r="I436" s="1347">
        <f>I418+I419+I423+I428</f>
        <v>4</v>
      </c>
      <c r="J436" s="1347">
        <f t="shared" si="31"/>
        <v>1</v>
      </c>
      <c r="K436" s="1347">
        <f t="shared" si="31"/>
        <v>4</v>
      </c>
      <c r="L436" s="1347">
        <f t="shared" si="31"/>
        <v>3</v>
      </c>
      <c r="M436" s="1347">
        <f t="shared" si="31"/>
        <v>1</v>
      </c>
      <c r="N436" s="1347">
        <f t="shared" si="31"/>
        <v>3</v>
      </c>
      <c r="O436" s="27">
        <f>C436+E436+G436+I436+K436+M436</f>
        <v>22</v>
      </c>
      <c r="P436" s="27">
        <f>D436+F436+H436+J436+L436+N436</f>
        <v>10</v>
      </c>
      <c r="R436" s="1347">
        <f t="shared" ref="R436:AJ436" si="32">R418+R419+R423+R428</f>
        <v>0</v>
      </c>
      <c r="S436" s="1347">
        <f t="shared" si="32"/>
        <v>0</v>
      </c>
      <c r="T436" s="1347">
        <f t="shared" si="32"/>
        <v>0</v>
      </c>
      <c r="U436" s="1347">
        <f t="shared" si="32"/>
        <v>0</v>
      </c>
      <c r="V436" s="1347">
        <f t="shared" si="32"/>
        <v>0</v>
      </c>
      <c r="W436" s="1347">
        <f t="shared" si="32"/>
        <v>0</v>
      </c>
      <c r="X436" s="1347">
        <f t="shared" si="32"/>
        <v>1</v>
      </c>
      <c r="Y436" s="1347">
        <f t="shared" si="32"/>
        <v>0</v>
      </c>
      <c r="Z436" s="1347">
        <f t="shared" si="32"/>
        <v>0</v>
      </c>
      <c r="AA436" s="1347">
        <f t="shared" si="32"/>
        <v>0</v>
      </c>
      <c r="AB436" s="1347">
        <f t="shared" si="32"/>
        <v>0</v>
      </c>
      <c r="AC436" s="1347">
        <f t="shared" si="32"/>
        <v>1</v>
      </c>
      <c r="AD436" s="1347">
        <f t="shared" si="32"/>
        <v>0</v>
      </c>
      <c r="AE436" s="1347">
        <f t="shared" si="32"/>
        <v>0</v>
      </c>
      <c r="AF436" s="1347">
        <f t="shared" si="32"/>
        <v>0</v>
      </c>
      <c r="AG436" s="1347">
        <f t="shared" si="32"/>
        <v>0</v>
      </c>
      <c r="AH436" s="1347">
        <f t="shared" si="32"/>
        <v>0</v>
      </c>
      <c r="AI436" s="1347">
        <f t="shared" si="32"/>
        <v>0</v>
      </c>
      <c r="AJ436" s="1347">
        <f t="shared" si="32"/>
        <v>0</v>
      </c>
    </row>
    <row r="437" spans="2:36" x14ac:dyDescent="0.2">
      <c r="B437" s="29">
        <f t="shared" si="30"/>
        <v>0</v>
      </c>
      <c r="C437" s="1347"/>
      <c r="D437" s="1348"/>
      <c r="E437" s="1348"/>
      <c r="F437" s="1347"/>
      <c r="G437" s="1347"/>
      <c r="H437" s="29"/>
      <c r="I437" s="29"/>
      <c r="J437" s="1349"/>
      <c r="K437" s="29"/>
      <c r="L437" s="1349"/>
      <c r="M437" s="29"/>
      <c r="N437" s="29"/>
    </row>
    <row r="438" spans="2:36" x14ac:dyDescent="0.2">
      <c r="B438" s="29" t="str">
        <f t="shared" si="30"/>
        <v>итог ОТП</v>
      </c>
      <c r="C438" s="1347">
        <f>C418+C419+C423+C431</f>
        <v>5</v>
      </c>
      <c r="D438" s="1347">
        <f t="shared" ref="D438:N438" si="33">D418+D419+D423+D431</f>
        <v>1</v>
      </c>
      <c r="E438" s="1347">
        <f t="shared" si="33"/>
        <v>3</v>
      </c>
      <c r="F438" s="1347">
        <f>F418+F419+F423+F431</f>
        <v>1</v>
      </c>
      <c r="G438" s="1347">
        <f t="shared" si="33"/>
        <v>5</v>
      </c>
      <c r="H438" s="1347">
        <f t="shared" si="33"/>
        <v>1</v>
      </c>
      <c r="I438" s="1347">
        <f t="shared" si="33"/>
        <v>3</v>
      </c>
      <c r="J438" s="1347">
        <f t="shared" si="33"/>
        <v>5</v>
      </c>
      <c r="K438" s="1347">
        <f t="shared" si="33"/>
        <v>4</v>
      </c>
      <c r="L438" s="1347">
        <f t="shared" si="33"/>
        <v>2</v>
      </c>
      <c r="M438" s="1347">
        <f t="shared" si="33"/>
        <v>2</v>
      </c>
      <c r="N438" s="1347">
        <f t="shared" si="33"/>
        <v>5</v>
      </c>
      <c r="O438" s="27">
        <f>C438+E438+G438+I438+K438+M438</f>
        <v>22</v>
      </c>
      <c r="P438" s="27">
        <f>D438+F438+H438+J438+L438+N438</f>
        <v>15</v>
      </c>
      <c r="R438" s="1347">
        <f t="shared" ref="R438:AD438" si="34">R418+R419+R423+R431</f>
        <v>0</v>
      </c>
      <c r="S438" s="1347">
        <f t="shared" si="34"/>
        <v>0</v>
      </c>
      <c r="T438" s="1347">
        <f t="shared" si="34"/>
        <v>0</v>
      </c>
      <c r="U438" s="1347">
        <f t="shared" si="34"/>
        <v>0</v>
      </c>
      <c r="V438" s="1347">
        <f t="shared" si="34"/>
        <v>0</v>
      </c>
      <c r="W438" s="1347">
        <f t="shared" si="34"/>
        <v>0</v>
      </c>
      <c r="X438" s="1347">
        <f t="shared" si="34"/>
        <v>1</v>
      </c>
      <c r="Y438" s="1347">
        <f t="shared" si="34"/>
        <v>0</v>
      </c>
      <c r="Z438" s="1347">
        <f t="shared" si="34"/>
        <v>0</v>
      </c>
      <c r="AA438" s="1347">
        <f t="shared" si="34"/>
        <v>1</v>
      </c>
      <c r="AB438" s="1347">
        <f t="shared" si="34"/>
        <v>1</v>
      </c>
      <c r="AC438" s="1347">
        <f t="shared" si="34"/>
        <v>0</v>
      </c>
      <c r="AD438" s="1347">
        <f t="shared" si="34"/>
        <v>0</v>
      </c>
    </row>
    <row r="439" spans="2:36" x14ac:dyDescent="0.2">
      <c r="B439" s="29">
        <f t="shared" si="30"/>
        <v>0</v>
      </c>
      <c r="C439" s="1347"/>
      <c r="D439" s="1348"/>
      <c r="E439" s="1348"/>
      <c r="F439" s="1347"/>
      <c r="G439" s="1347"/>
      <c r="H439" s="29"/>
      <c r="I439" s="29"/>
      <c r="J439" s="1349"/>
      <c r="K439" s="29"/>
      <c r="L439" s="1349"/>
      <c r="M439" s="29"/>
      <c r="N439" s="29"/>
    </row>
    <row r="440" spans="2:36" x14ac:dyDescent="0.2">
      <c r="B440" s="29" t="str">
        <f t="shared" si="30"/>
        <v>итого ОТЗВ</v>
      </c>
      <c r="C440" s="1347">
        <f>C418+C419+C425+C433</f>
        <v>5</v>
      </c>
      <c r="D440" s="1347">
        <f t="shared" ref="D440:N440" si="35">D418+D419+D425+D433</f>
        <v>1</v>
      </c>
      <c r="E440" s="1347">
        <f t="shared" si="35"/>
        <v>3</v>
      </c>
      <c r="F440" s="1347">
        <f>F418+F419+F425+F433</f>
        <v>1</v>
      </c>
      <c r="G440" s="1347">
        <f t="shared" si="35"/>
        <v>2</v>
      </c>
      <c r="H440" s="1347">
        <f t="shared" si="35"/>
        <v>4</v>
      </c>
      <c r="I440" s="1347">
        <f t="shared" si="35"/>
        <v>3</v>
      </c>
      <c r="J440" s="1347">
        <f t="shared" si="35"/>
        <v>2</v>
      </c>
      <c r="K440" s="1347">
        <f t="shared" si="35"/>
        <v>4</v>
      </c>
      <c r="L440" s="1347">
        <f t="shared" si="35"/>
        <v>4</v>
      </c>
      <c r="M440" s="1347">
        <f t="shared" si="35"/>
        <v>3</v>
      </c>
      <c r="N440" s="1347">
        <f t="shared" si="35"/>
        <v>4</v>
      </c>
      <c r="R440" s="1347">
        <f t="shared" ref="R440:AD440" si="36">R418+R419+R425+R433</f>
        <v>0</v>
      </c>
      <c r="S440" s="1347">
        <f t="shared" si="36"/>
        <v>0</v>
      </c>
      <c r="T440" s="1347">
        <f t="shared" si="36"/>
        <v>0</v>
      </c>
      <c r="U440" s="1347">
        <f t="shared" si="36"/>
        <v>0</v>
      </c>
      <c r="V440" s="1347">
        <f t="shared" si="36"/>
        <v>0</v>
      </c>
      <c r="W440" s="1347">
        <f t="shared" si="36"/>
        <v>0</v>
      </c>
      <c r="X440" s="1347">
        <f t="shared" si="36"/>
        <v>1</v>
      </c>
      <c r="Y440" s="1347">
        <f t="shared" si="36"/>
        <v>1</v>
      </c>
      <c r="Z440" s="1347">
        <f t="shared" si="36"/>
        <v>0</v>
      </c>
      <c r="AA440" s="1347">
        <f t="shared" si="36"/>
        <v>1</v>
      </c>
      <c r="AB440" s="1347">
        <f t="shared" si="36"/>
        <v>0</v>
      </c>
      <c r="AC440" s="1347">
        <f t="shared" si="36"/>
        <v>2</v>
      </c>
      <c r="AD440" s="1347">
        <f t="shared" si="36"/>
        <v>0</v>
      </c>
    </row>
    <row r="441" spans="2:36" x14ac:dyDescent="0.2">
      <c r="B441" s="29">
        <f t="shared" si="30"/>
        <v>0</v>
      </c>
      <c r="C441" s="1347"/>
      <c r="D441" s="1348"/>
      <c r="E441" s="1348"/>
      <c r="F441" s="1347"/>
      <c r="G441" s="1347"/>
      <c r="H441" s="29"/>
      <c r="I441" s="29"/>
      <c r="J441" s="1349"/>
      <c r="K441" s="29"/>
      <c r="L441" s="1349"/>
      <c r="M441" s="29"/>
      <c r="N441" s="29"/>
    </row>
  </sheetData>
  <mergeCells count="771">
    <mergeCell ref="R414:U414"/>
    <mergeCell ref="V414:Y414"/>
    <mergeCell ref="Z414:AC414"/>
    <mergeCell ref="R415:S415"/>
    <mergeCell ref="T415:U415"/>
    <mergeCell ref="V415:W415"/>
    <mergeCell ref="X415:Y415"/>
    <mergeCell ref="Z415:AA415"/>
    <mergeCell ref="AB415:AC415"/>
    <mergeCell ref="C414:F414"/>
    <mergeCell ref="G414:J414"/>
    <mergeCell ref="K414:N414"/>
    <mergeCell ref="C415:D415"/>
    <mergeCell ref="E415:F415"/>
    <mergeCell ref="G415:H415"/>
    <mergeCell ref="I415:J415"/>
    <mergeCell ref="K415:L415"/>
    <mergeCell ref="M415:N415"/>
    <mergeCell ref="C383:F383"/>
    <mergeCell ref="G383:J383"/>
    <mergeCell ref="K383:N383"/>
    <mergeCell ref="C384:D384"/>
    <mergeCell ref="E384:F384"/>
    <mergeCell ref="G384:H384"/>
    <mergeCell ref="I384:J384"/>
    <mergeCell ref="K384:L384"/>
    <mergeCell ref="M384:N384"/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H2:M2"/>
    <mergeCell ref="N2:V3"/>
    <mergeCell ref="H3:H7"/>
    <mergeCell ref="I3:L3"/>
    <mergeCell ref="M3:M7"/>
    <mergeCell ref="R5:S5"/>
    <mergeCell ref="R7:S7"/>
    <mergeCell ref="E4:F4"/>
    <mergeCell ref="I4:I7"/>
    <mergeCell ref="J4:L4"/>
    <mergeCell ref="N4:P4"/>
    <mergeCell ref="O7:P7"/>
    <mergeCell ref="C4:C7"/>
    <mergeCell ref="D4:D7"/>
    <mergeCell ref="O14:P14"/>
    <mergeCell ref="K5:K7"/>
    <mergeCell ref="L5:L7"/>
    <mergeCell ref="O5:P5"/>
    <mergeCell ref="N6:V6"/>
    <mergeCell ref="R14:S14"/>
    <mergeCell ref="O15:P15"/>
    <mergeCell ref="R15:S15"/>
    <mergeCell ref="O16:P16"/>
    <mergeCell ref="R16:S16"/>
    <mergeCell ref="O12:P12"/>
    <mergeCell ref="R12:S12"/>
    <mergeCell ref="O13:P13"/>
    <mergeCell ref="R13:S13"/>
    <mergeCell ref="O8:P8"/>
    <mergeCell ref="R8:S8"/>
    <mergeCell ref="A9:V9"/>
    <mergeCell ref="A10:V10"/>
    <mergeCell ref="O11:P11"/>
    <mergeCell ref="R11:S11"/>
    <mergeCell ref="U11:V11"/>
    <mergeCell ref="A20:B20"/>
    <mergeCell ref="O20:P20"/>
    <mergeCell ref="R20:S20"/>
    <mergeCell ref="A21:B21"/>
    <mergeCell ref="O21:P21"/>
    <mergeCell ref="R21:S21"/>
    <mergeCell ref="O17:P17"/>
    <mergeCell ref="R17:S17"/>
    <mergeCell ref="O18:P18"/>
    <mergeCell ref="R18:S18"/>
    <mergeCell ref="O19:P19"/>
    <mergeCell ref="R19:S19"/>
    <mergeCell ref="O25:P25"/>
    <mergeCell ref="R25:S25"/>
    <mergeCell ref="O26:P26"/>
    <mergeCell ref="R26:S26"/>
    <mergeCell ref="O27:P27"/>
    <mergeCell ref="R27:S27"/>
    <mergeCell ref="A22:B22"/>
    <mergeCell ref="O22:P22"/>
    <mergeCell ref="R22:S22"/>
    <mergeCell ref="A23:V23"/>
    <mergeCell ref="O24:P24"/>
    <mergeCell ref="R24:S24"/>
    <mergeCell ref="O31:P31"/>
    <mergeCell ref="R31:S31"/>
    <mergeCell ref="O32:P32"/>
    <mergeCell ref="R32:S32"/>
    <mergeCell ref="O33:P33"/>
    <mergeCell ref="R33:S33"/>
    <mergeCell ref="O28:P28"/>
    <mergeCell ref="R28:S28"/>
    <mergeCell ref="O29:P29"/>
    <mergeCell ref="R29:S29"/>
    <mergeCell ref="O30:P30"/>
    <mergeCell ref="R30:S30"/>
    <mergeCell ref="O37:P37"/>
    <mergeCell ref="R37:S37"/>
    <mergeCell ref="O38:P38"/>
    <mergeCell ref="R38:S38"/>
    <mergeCell ref="O39:P39"/>
    <mergeCell ref="R39:S39"/>
    <mergeCell ref="O34:P34"/>
    <mergeCell ref="R34:S34"/>
    <mergeCell ref="O35:P35"/>
    <mergeCell ref="R35:S35"/>
    <mergeCell ref="O36:P36"/>
    <mergeCell ref="R36:S36"/>
    <mergeCell ref="O43:P43"/>
    <mergeCell ref="R43:S43"/>
    <mergeCell ref="O44:P44"/>
    <mergeCell ref="R44:S44"/>
    <mergeCell ref="O45:P45"/>
    <mergeCell ref="R45:S45"/>
    <mergeCell ref="O40:P40"/>
    <mergeCell ref="R40:S40"/>
    <mergeCell ref="O41:P41"/>
    <mergeCell ref="R41:S41"/>
    <mergeCell ref="O42:P42"/>
    <mergeCell ref="R42:S42"/>
    <mergeCell ref="O49:P49"/>
    <mergeCell ref="R49:S49"/>
    <mergeCell ref="O50:P50"/>
    <mergeCell ref="R50:S50"/>
    <mergeCell ref="O51:P51"/>
    <mergeCell ref="R51:S51"/>
    <mergeCell ref="O46:P46"/>
    <mergeCell ref="R46:S46"/>
    <mergeCell ref="O47:P47"/>
    <mergeCell ref="R47:S47"/>
    <mergeCell ref="O48:P48"/>
    <mergeCell ref="R48:S48"/>
    <mergeCell ref="A55:B55"/>
    <mergeCell ref="O55:P55"/>
    <mergeCell ref="R55:S55"/>
    <mergeCell ref="A56:B56"/>
    <mergeCell ref="O56:P56"/>
    <mergeCell ref="R56:S56"/>
    <mergeCell ref="O52:P52"/>
    <mergeCell ref="R52:S52"/>
    <mergeCell ref="O53:P53"/>
    <mergeCell ref="R53:S53"/>
    <mergeCell ref="A54:B54"/>
    <mergeCell ref="O54:P54"/>
    <mergeCell ref="R54:S54"/>
    <mergeCell ref="A59:B59"/>
    <mergeCell ref="O59:P59"/>
    <mergeCell ref="R59:S59"/>
    <mergeCell ref="A60:V60"/>
    <mergeCell ref="A61:V61"/>
    <mergeCell ref="A62:V62"/>
    <mergeCell ref="A57:B57"/>
    <mergeCell ref="O57:P57"/>
    <mergeCell ref="R57:S57"/>
    <mergeCell ref="A58:B58"/>
    <mergeCell ref="O58:P58"/>
    <mergeCell ref="R58:S58"/>
    <mergeCell ref="O66:P66"/>
    <mergeCell ref="R66:S66"/>
    <mergeCell ref="O67:P67"/>
    <mergeCell ref="R67:S67"/>
    <mergeCell ref="O68:P68"/>
    <mergeCell ref="R68:S68"/>
    <mergeCell ref="O63:P63"/>
    <mergeCell ref="R63:S63"/>
    <mergeCell ref="O64:P64"/>
    <mergeCell ref="R64:S64"/>
    <mergeCell ref="O65:P65"/>
    <mergeCell ref="R65:S65"/>
    <mergeCell ref="O72:P72"/>
    <mergeCell ref="R72:S72"/>
    <mergeCell ref="O73:P73"/>
    <mergeCell ref="R73:S73"/>
    <mergeCell ref="O74:P74"/>
    <mergeCell ref="R74:S74"/>
    <mergeCell ref="O69:P69"/>
    <mergeCell ref="R69:S69"/>
    <mergeCell ref="O70:P70"/>
    <mergeCell ref="R70:S70"/>
    <mergeCell ref="O71:P71"/>
    <mergeCell ref="R71:S71"/>
    <mergeCell ref="O78:P78"/>
    <mergeCell ref="R78:S78"/>
    <mergeCell ref="O79:P79"/>
    <mergeCell ref="R79:S79"/>
    <mergeCell ref="O80:P80"/>
    <mergeCell ref="R80:S80"/>
    <mergeCell ref="O75:P75"/>
    <mergeCell ref="R75:S75"/>
    <mergeCell ref="O76:P76"/>
    <mergeCell ref="R76:S76"/>
    <mergeCell ref="O77:P77"/>
    <mergeCell ref="R77:S77"/>
    <mergeCell ref="O84:P84"/>
    <mergeCell ref="R84:S84"/>
    <mergeCell ref="O85:P85"/>
    <mergeCell ref="R85:S85"/>
    <mergeCell ref="O86:P86"/>
    <mergeCell ref="R86:S86"/>
    <mergeCell ref="O81:P81"/>
    <mergeCell ref="R81:S81"/>
    <mergeCell ref="O82:P82"/>
    <mergeCell ref="R82:S82"/>
    <mergeCell ref="O83:P83"/>
    <mergeCell ref="R83:S83"/>
    <mergeCell ref="O90:P90"/>
    <mergeCell ref="R90:S90"/>
    <mergeCell ref="O91:P91"/>
    <mergeCell ref="R91:S91"/>
    <mergeCell ref="O92:P92"/>
    <mergeCell ref="R92:S92"/>
    <mergeCell ref="O87:P87"/>
    <mergeCell ref="R87:S87"/>
    <mergeCell ref="O88:P88"/>
    <mergeCell ref="R88:S88"/>
    <mergeCell ref="O89:P89"/>
    <mergeCell ref="R89:S89"/>
    <mergeCell ref="O97:P97"/>
    <mergeCell ref="R97:S97"/>
    <mergeCell ref="A98:B98"/>
    <mergeCell ref="O98:P98"/>
    <mergeCell ref="R98:S98"/>
    <mergeCell ref="A99:B99"/>
    <mergeCell ref="O99:P99"/>
    <mergeCell ref="R99:S99"/>
    <mergeCell ref="O93:P93"/>
    <mergeCell ref="R93:S93"/>
    <mergeCell ref="A94:V94"/>
    <mergeCell ref="A95:V95"/>
    <mergeCell ref="O96:P96"/>
    <mergeCell ref="R96:S96"/>
    <mergeCell ref="O104:P104"/>
    <mergeCell ref="R104:S104"/>
    <mergeCell ref="O105:P105"/>
    <mergeCell ref="R105:S105"/>
    <mergeCell ref="O106:P106"/>
    <mergeCell ref="R106:S106"/>
    <mergeCell ref="A100:B100"/>
    <mergeCell ref="O100:P100"/>
    <mergeCell ref="R100:S100"/>
    <mergeCell ref="A102:V102"/>
    <mergeCell ref="O103:P103"/>
    <mergeCell ref="R103:S103"/>
    <mergeCell ref="O110:P110"/>
    <mergeCell ref="R110:S110"/>
    <mergeCell ref="O111:P111"/>
    <mergeCell ref="R111:S111"/>
    <mergeCell ref="O112:P112"/>
    <mergeCell ref="R112:S112"/>
    <mergeCell ref="O107:P107"/>
    <mergeCell ref="R107:S107"/>
    <mergeCell ref="O108:P108"/>
    <mergeCell ref="R108:S108"/>
    <mergeCell ref="O109:P109"/>
    <mergeCell ref="R109:S109"/>
    <mergeCell ref="O116:P116"/>
    <mergeCell ref="R116:S116"/>
    <mergeCell ref="O117:P117"/>
    <mergeCell ref="R117:S117"/>
    <mergeCell ref="A118:B118"/>
    <mergeCell ref="O118:P118"/>
    <mergeCell ref="R118:S118"/>
    <mergeCell ref="O113:P113"/>
    <mergeCell ref="R113:S113"/>
    <mergeCell ref="O114:P114"/>
    <mergeCell ref="R114:S114"/>
    <mergeCell ref="O115:P115"/>
    <mergeCell ref="R115:S115"/>
    <mergeCell ref="O121:P121"/>
    <mergeCell ref="R121:S121"/>
    <mergeCell ref="A122:V122"/>
    <mergeCell ref="A123:V123"/>
    <mergeCell ref="A124:V124"/>
    <mergeCell ref="O125:P125"/>
    <mergeCell ref="R125:S125"/>
    <mergeCell ref="A119:B119"/>
    <mergeCell ref="O119:P119"/>
    <mergeCell ref="R119:S119"/>
    <mergeCell ref="A120:B120"/>
    <mergeCell ref="O120:P120"/>
    <mergeCell ref="R120:S120"/>
    <mergeCell ref="O129:P129"/>
    <mergeCell ref="R129:S129"/>
    <mergeCell ref="O130:P130"/>
    <mergeCell ref="R130:S130"/>
    <mergeCell ref="O131:P131"/>
    <mergeCell ref="R131:S131"/>
    <mergeCell ref="O126:P126"/>
    <mergeCell ref="R126:S126"/>
    <mergeCell ref="O127:P127"/>
    <mergeCell ref="R127:S127"/>
    <mergeCell ref="O128:P128"/>
    <mergeCell ref="R128:S128"/>
    <mergeCell ref="O135:P135"/>
    <mergeCell ref="R135:S135"/>
    <mergeCell ref="O136:P136"/>
    <mergeCell ref="R136:S136"/>
    <mergeCell ref="O137:P137"/>
    <mergeCell ref="R137:S137"/>
    <mergeCell ref="O132:P132"/>
    <mergeCell ref="R132:S132"/>
    <mergeCell ref="O133:P133"/>
    <mergeCell ref="R133:S133"/>
    <mergeCell ref="O134:P134"/>
    <mergeCell ref="R134:S134"/>
    <mergeCell ref="O141:P141"/>
    <mergeCell ref="R141:S141"/>
    <mergeCell ref="O142:P142"/>
    <mergeCell ref="R142:S142"/>
    <mergeCell ref="O143:P143"/>
    <mergeCell ref="R143:S143"/>
    <mergeCell ref="O138:P138"/>
    <mergeCell ref="R138:S138"/>
    <mergeCell ref="O139:P139"/>
    <mergeCell ref="R139:S139"/>
    <mergeCell ref="O140:P140"/>
    <mergeCell ref="R140:S140"/>
    <mergeCell ref="O147:P147"/>
    <mergeCell ref="R147:S147"/>
    <mergeCell ref="O148:P148"/>
    <mergeCell ref="R148:S148"/>
    <mergeCell ref="O149:P149"/>
    <mergeCell ref="R149:S149"/>
    <mergeCell ref="O144:P144"/>
    <mergeCell ref="R144:S144"/>
    <mergeCell ref="O145:P145"/>
    <mergeCell ref="R145:S145"/>
    <mergeCell ref="O146:P146"/>
    <mergeCell ref="R146:S146"/>
    <mergeCell ref="O153:P153"/>
    <mergeCell ref="R153:S153"/>
    <mergeCell ref="O154:P154"/>
    <mergeCell ref="R154:S154"/>
    <mergeCell ref="O155:P155"/>
    <mergeCell ref="R155:S155"/>
    <mergeCell ref="O150:P150"/>
    <mergeCell ref="R150:S150"/>
    <mergeCell ref="O151:P151"/>
    <mergeCell ref="R151:S151"/>
    <mergeCell ref="O152:P152"/>
    <mergeCell ref="R152:S152"/>
    <mergeCell ref="O160:P160"/>
    <mergeCell ref="R160:S160"/>
    <mergeCell ref="O161:P161"/>
    <mergeCell ref="R161:S161"/>
    <mergeCell ref="O162:P162"/>
    <mergeCell ref="R162:S162"/>
    <mergeCell ref="O156:P156"/>
    <mergeCell ref="R156:S156"/>
    <mergeCell ref="A157:V157"/>
    <mergeCell ref="O158:P158"/>
    <mergeCell ref="R158:S158"/>
    <mergeCell ref="O159:P159"/>
    <mergeCell ref="R159:S159"/>
    <mergeCell ref="O167:P167"/>
    <mergeCell ref="R167:S167"/>
    <mergeCell ref="A168:B168"/>
    <mergeCell ref="O168:P168"/>
    <mergeCell ref="R168:S168"/>
    <mergeCell ref="O169:P169"/>
    <mergeCell ref="R169:S169"/>
    <mergeCell ref="O163:P163"/>
    <mergeCell ref="R163:S163"/>
    <mergeCell ref="O164:P164"/>
    <mergeCell ref="R164:S164"/>
    <mergeCell ref="A165:V165"/>
    <mergeCell ref="O166:P166"/>
    <mergeCell ref="R166:S166"/>
    <mergeCell ref="O174:P174"/>
    <mergeCell ref="R174:S174"/>
    <mergeCell ref="O175:P175"/>
    <mergeCell ref="R175:S175"/>
    <mergeCell ref="O176:P176"/>
    <mergeCell ref="R176:S176"/>
    <mergeCell ref="O170:P170"/>
    <mergeCell ref="R170:S170"/>
    <mergeCell ref="A171:V171"/>
    <mergeCell ref="A172:V172"/>
    <mergeCell ref="O173:P173"/>
    <mergeCell ref="R173:S173"/>
    <mergeCell ref="O180:P180"/>
    <mergeCell ref="R180:S180"/>
    <mergeCell ref="O181:P181"/>
    <mergeCell ref="R181:S181"/>
    <mergeCell ref="O182:P182"/>
    <mergeCell ref="R182:S182"/>
    <mergeCell ref="O177:P177"/>
    <mergeCell ref="R177:S177"/>
    <mergeCell ref="O178:P178"/>
    <mergeCell ref="R178:S178"/>
    <mergeCell ref="O179:P179"/>
    <mergeCell ref="R179:S179"/>
    <mergeCell ref="O186:P186"/>
    <mergeCell ref="R186:S186"/>
    <mergeCell ref="O187:P187"/>
    <mergeCell ref="R187:S187"/>
    <mergeCell ref="O188:P188"/>
    <mergeCell ref="R188:S188"/>
    <mergeCell ref="O183:P183"/>
    <mergeCell ref="R183:S183"/>
    <mergeCell ref="O184:P184"/>
    <mergeCell ref="R184:S184"/>
    <mergeCell ref="O185:P185"/>
    <mergeCell ref="R185:S185"/>
    <mergeCell ref="O192:P192"/>
    <mergeCell ref="R192:S192"/>
    <mergeCell ref="O193:P193"/>
    <mergeCell ref="R193:S193"/>
    <mergeCell ref="O194:P194"/>
    <mergeCell ref="R194:S194"/>
    <mergeCell ref="O189:P189"/>
    <mergeCell ref="R189:S189"/>
    <mergeCell ref="O190:P190"/>
    <mergeCell ref="R190:S190"/>
    <mergeCell ref="O191:P191"/>
    <mergeCell ref="R191:S191"/>
    <mergeCell ref="O198:P198"/>
    <mergeCell ref="R198:S198"/>
    <mergeCell ref="O199:P199"/>
    <mergeCell ref="R199:S199"/>
    <mergeCell ref="O200:P200"/>
    <mergeCell ref="R200:S200"/>
    <mergeCell ref="O195:P195"/>
    <mergeCell ref="R195:S195"/>
    <mergeCell ref="O196:P196"/>
    <mergeCell ref="R196:S196"/>
    <mergeCell ref="O197:P197"/>
    <mergeCell ref="R197:S197"/>
    <mergeCell ref="O204:P204"/>
    <mergeCell ref="R204:S204"/>
    <mergeCell ref="O205:P205"/>
    <mergeCell ref="R205:S205"/>
    <mergeCell ref="O206:P206"/>
    <mergeCell ref="R206:S206"/>
    <mergeCell ref="O201:P201"/>
    <mergeCell ref="R201:S201"/>
    <mergeCell ref="O202:P202"/>
    <mergeCell ref="R202:S202"/>
    <mergeCell ref="O203:P203"/>
    <mergeCell ref="R203:S203"/>
    <mergeCell ref="O211:P211"/>
    <mergeCell ref="R211:S211"/>
    <mergeCell ref="O212:P212"/>
    <mergeCell ref="R212:S212"/>
    <mergeCell ref="O213:P213"/>
    <mergeCell ref="R213:S213"/>
    <mergeCell ref="O207:P207"/>
    <mergeCell ref="R207:S207"/>
    <mergeCell ref="O208:P208"/>
    <mergeCell ref="R208:S208"/>
    <mergeCell ref="A209:V209"/>
    <mergeCell ref="O210:P210"/>
    <mergeCell ref="R210:S210"/>
    <mergeCell ref="A217:V217"/>
    <mergeCell ref="O218:P218"/>
    <mergeCell ref="R218:S218"/>
    <mergeCell ref="O219:P219"/>
    <mergeCell ref="R219:S219"/>
    <mergeCell ref="O220:P220"/>
    <mergeCell ref="R220:S220"/>
    <mergeCell ref="O214:P214"/>
    <mergeCell ref="R214:S214"/>
    <mergeCell ref="O215:P215"/>
    <mergeCell ref="R215:S215"/>
    <mergeCell ref="O216:P216"/>
    <mergeCell ref="R216:S216"/>
    <mergeCell ref="O224:P224"/>
    <mergeCell ref="R224:S224"/>
    <mergeCell ref="O225:P225"/>
    <mergeCell ref="R225:S225"/>
    <mergeCell ref="A226:V226"/>
    <mergeCell ref="O227:P227"/>
    <mergeCell ref="R227:S227"/>
    <mergeCell ref="O221:P221"/>
    <mergeCell ref="R221:S221"/>
    <mergeCell ref="O222:P222"/>
    <mergeCell ref="R222:S222"/>
    <mergeCell ref="O223:P223"/>
    <mergeCell ref="R223:S223"/>
    <mergeCell ref="O231:P231"/>
    <mergeCell ref="R231:S231"/>
    <mergeCell ref="O232:P232"/>
    <mergeCell ref="R232:S232"/>
    <mergeCell ref="O233:P233"/>
    <mergeCell ref="R233:S233"/>
    <mergeCell ref="O228:P228"/>
    <mergeCell ref="R228:S228"/>
    <mergeCell ref="O229:P229"/>
    <mergeCell ref="R229:S229"/>
    <mergeCell ref="O230:P230"/>
    <mergeCell ref="R230:S230"/>
    <mergeCell ref="A236:B236"/>
    <mergeCell ref="O236:P236"/>
    <mergeCell ref="R236:S236"/>
    <mergeCell ref="A237:B237"/>
    <mergeCell ref="O237:P237"/>
    <mergeCell ref="R237:S237"/>
    <mergeCell ref="A234:B234"/>
    <mergeCell ref="O234:P234"/>
    <mergeCell ref="R234:S234"/>
    <mergeCell ref="A235:B235"/>
    <mergeCell ref="O235:P235"/>
    <mergeCell ref="R235:S235"/>
    <mergeCell ref="A240:V240"/>
    <mergeCell ref="A241:V241"/>
    <mergeCell ref="O242:P242"/>
    <mergeCell ref="R242:S242"/>
    <mergeCell ref="O243:P243"/>
    <mergeCell ref="R243:S243"/>
    <mergeCell ref="A238:B238"/>
    <mergeCell ref="O238:P238"/>
    <mergeCell ref="R238:S238"/>
    <mergeCell ref="A239:B239"/>
    <mergeCell ref="O239:P239"/>
    <mergeCell ref="R239:S239"/>
    <mergeCell ref="O247:P247"/>
    <mergeCell ref="R247:S247"/>
    <mergeCell ref="O248:P248"/>
    <mergeCell ref="R248:S248"/>
    <mergeCell ref="O249:P249"/>
    <mergeCell ref="R249:S249"/>
    <mergeCell ref="O244:P244"/>
    <mergeCell ref="R244:S244"/>
    <mergeCell ref="O245:P245"/>
    <mergeCell ref="R245:S245"/>
    <mergeCell ref="O246:P246"/>
    <mergeCell ref="R246:S246"/>
    <mergeCell ref="O253:P253"/>
    <mergeCell ref="R253:S253"/>
    <mergeCell ref="O254:P254"/>
    <mergeCell ref="R254:S254"/>
    <mergeCell ref="O255:P255"/>
    <mergeCell ref="R255:S255"/>
    <mergeCell ref="O250:P250"/>
    <mergeCell ref="R250:S250"/>
    <mergeCell ref="O251:P251"/>
    <mergeCell ref="R251:S251"/>
    <mergeCell ref="O252:P252"/>
    <mergeCell ref="R252:S252"/>
    <mergeCell ref="O259:P259"/>
    <mergeCell ref="R259:S259"/>
    <mergeCell ref="O260:P260"/>
    <mergeCell ref="R260:S260"/>
    <mergeCell ref="O261:P261"/>
    <mergeCell ref="R261:S261"/>
    <mergeCell ref="O256:P256"/>
    <mergeCell ref="R256:S256"/>
    <mergeCell ref="O257:P257"/>
    <mergeCell ref="R257:S257"/>
    <mergeCell ref="O258:P258"/>
    <mergeCell ref="R258:S258"/>
    <mergeCell ref="O265:P265"/>
    <mergeCell ref="R265:S265"/>
    <mergeCell ref="O266:P266"/>
    <mergeCell ref="R266:S266"/>
    <mergeCell ref="O267:P267"/>
    <mergeCell ref="R267:S267"/>
    <mergeCell ref="O262:P262"/>
    <mergeCell ref="R262:S262"/>
    <mergeCell ref="O263:P263"/>
    <mergeCell ref="R263:S263"/>
    <mergeCell ref="O264:P264"/>
    <mergeCell ref="R264:S264"/>
    <mergeCell ref="O271:P271"/>
    <mergeCell ref="R271:S271"/>
    <mergeCell ref="O272:P272"/>
    <mergeCell ref="R272:S272"/>
    <mergeCell ref="O273:P273"/>
    <mergeCell ref="R273:S273"/>
    <mergeCell ref="O268:P268"/>
    <mergeCell ref="R268:S268"/>
    <mergeCell ref="O269:P269"/>
    <mergeCell ref="R269:S269"/>
    <mergeCell ref="O270:P270"/>
    <mergeCell ref="R270:S270"/>
    <mergeCell ref="O277:P277"/>
    <mergeCell ref="R277:S277"/>
    <mergeCell ref="O278:P278"/>
    <mergeCell ref="R278:S278"/>
    <mergeCell ref="O279:P279"/>
    <mergeCell ref="R279:S279"/>
    <mergeCell ref="O274:P274"/>
    <mergeCell ref="R274:S274"/>
    <mergeCell ref="O275:P275"/>
    <mergeCell ref="R275:S275"/>
    <mergeCell ref="O276:P276"/>
    <mergeCell ref="R276:S276"/>
    <mergeCell ref="O283:P283"/>
    <mergeCell ref="R283:S283"/>
    <mergeCell ref="O284:P284"/>
    <mergeCell ref="R284:S284"/>
    <mergeCell ref="A285:V285"/>
    <mergeCell ref="O286:P286"/>
    <mergeCell ref="R286:S286"/>
    <mergeCell ref="O280:P280"/>
    <mergeCell ref="R280:S280"/>
    <mergeCell ref="O281:P281"/>
    <mergeCell ref="R281:S281"/>
    <mergeCell ref="O282:P282"/>
    <mergeCell ref="R282:S282"/>
    <mergeCell ref="O290:P290"/>
    <mergeCell ref="R290:S290"/>
    <mergeCell ref="O291:P291"/>
    <mergeCell ref="R291:S291"/>
    <mergeCell ref="O292:P292"/>
    <mergeCell ref="R292:S292"/>
    <mergeCell ref="O287:P287"/>
    <mergeCell ref="R287:S287"/>
    <mergeCell ref="O288:P288"/>
    <mergeCell ref="R288:S288"/>
    <mergeCell ref="O289:P289"/>
    <mergeCell ref="R289:S289"/>
    <mergeCell ref="O296:P296"/>
    <mergeCell ref="R296:S296"/>
    <mergeCell ref="O297:P297"/>
    <mergeCell ref="R297:S297"/>
    <mergeCell ref="A298:V298"/>
    <mergeCell ref="O299:P299"/>
    <mergeCell ref="R299:S299"/>
    <mergeCell ref="O293:P293"/>
    <mergeCell ref="R293:S293"/>
    <mergeCell ref="O294:P294"/>
    <mergeCell ref="R294:S294"/>
    <mergeCell ref="O295:P295"/>
    <mergeCell ref="R295:S295"/>
    <mergeCell ref="O303:P303"/>
    <mergeCell ref="R303:S303"/>
    <mergeCell ref="O304:P304"/>
    <mergeCell ref="R304:S304"/>
    <mergeCell ref="O305:P305"/>
    <mergeCell ref="R305:S305"/>
    <mergeCell ref="O300:P300"/>
    <mergeCell ref="R300:S300"/>
    <mergeCell ref="O301:P301"/>
    <mergeCell ref="R301:S301"/>
    <mergeCell ref="O302:P302"/>
    <mergeCell ref="R302:S302"/>
    <mergeCell ref="O309:P309"/>
    <mergeCell ref="R309:S309"/>
    <mergeCell ref="O310:P310"/>
    <mergeCell ref="R310:S310"/>
    <mergeCell ref="A311:B311"/>
    <mergeCell ref="O311:P311"/>
    <mergeCell ref="R311:S311"/>
    <mergeCell ref="O306:P306"/>
    <mergeCell ref="R306:S306"/>
    <mergeCell ref="O307:P307"/>
    <mergeCell ref="R307:S307"/>
    <mergeCell ref="O308:P308"/>
    <mergeCell ref="R308:S308"/>
    <mergeCell ref="A314:V314"/>
    <mergeCell ref="A315:B315"/>
    <mergeCell ref="O315:P315"/>
    <mergeCell ref="R315:S315"/>
    <mergeCell ref="A316:B316"/>
    <mergeCell ref="O316:P316"/>
    <mergeCell ref="R316:S316"/>
    <mergeCell ref="A312:B312"/>
    <mergeCell ref="O312:P312"/>
    <mergeCell ref="R312:S312"/>
    <mergeCell ref="A313:B313"/>
    <mergeCell ref="O313:P313"/>
    <mergeCell ref="R313:S313"/>
    <mergeCell ref="O321:P321"/>
    <mergeCell ref="R321:S321"/>
    <mergeCell ref="A322:B322"/>
    <mergeCell ref="O322:P322"/>
    <mergeCell ref="R322:S322"/>
    <mergeCell ref="O323:P323"/>
    <mergeCell ref="R323:S323"/>
    <mergeCell ref="A317:B317"/>
    <mergeCell ref="O317:P317"/>
    <mergeCell ref="R317:S317"/>
    <mergeCell ref="A319:V319"/>
    <mergeCell ref="O320:P320"/>
    <mergeCell ref="R320:S320"/>
    <mergeCell ref="A336:V336"/>
    <mergeCell ref="O337:P337"/>
    <mergeCell ref="R337:S337"/>
    <mergeCell ref="O338:P338"/>
    <mergeCell ref="R338:S338"/>
    <mergeCell ref="A327:V327"/>
    <mergeCell ref="A328:V328"/>
    <mergeCell ref="O329:P329"/>
    <mergeCell ref="R329:S329"/>
    <mergeCell ref="O330:P330"/>
    <mergeCell ref="R330:S330"/>
    <mergeCell ref="R333:S333"/>
    <mergeCell ref="A334:B334"/>
    <mergeCell ref="O334:P334"/>
    <mergeCell ref="R334:S334"/>
    <mergeCell ref="A331:B331"/>
    <mergeCell ref="O331:P331"/>
    <mergeCell ref="R331:S331"/>
    <mergeCell ref="A332:B332"/>
    <mergeCell ref="O332:P332"/>
    <mergeCell ref="R332:S332"/>
    <mergeCell ref="A333:B333"/>
    <mergeCell ref="O333:P333"/>
    <mergeCell ref="A335:V335"/>
    <mergeCell ref="D375:H375"/>
    <mergeCell ref="X61:AA61"/>
    <mergeCell ref="X62:Y62"/>
    <mergeCell ref="Z62:AA62"/>
    <mergeCell ref="A363:M363"/>
    <mergeCell ref="A364:M364"/>
    <mergeCell ref="N364:P364"/>
    <mergeCell ref="Q364:S364"/>
    <mergeCell ref="T364:V364"/>
    <mergeCell ref="A351:V351"/>
    <mergeCell ref="A352:M352"/>
    <mergeCell ref="A353:M353"/>
    <mergeCell ref="D372:H372"/>
    <mergeCell ref="A361:M361"/>
    <mergeCell ref="A362:M362"/>
    <mergeCell ref="A354:M354"/>
    <mergeCell ref="A355:M355"/>
    <mergeCell ref="A356:M356"/>
    <mergeCell ref="A357:M357"/>
    <mergeCell ref="D374:G374"/>
    <mergeCell ref="T357:V357"/>
    <mergeCell ref="A358:V358"/>
    <mergeCell ref="A359:M359"/>
    <mergeCell ref="A360:M360"/>
    <mergeCell ref="D373:G373"/>
    <mergeCell ref="H373:J373"/>
    <mergeCell ref="N350:P350"/>
    <mergeCell ref="Q350:S350"/>
    <mergeCell ref="T350:V350"/>
    <mergeCell ref="O344:P344"/>
    <mergeCell ref="R344:S344"/>
    <mergeCell ref="A345:M345"/>
    <mergeCell ref="A346:M346"/>
    <mergeCell ref="A347:M347"/>
    <mergeCell ref="A348:M348"/>
    <mergeCell ref="R340:S340"/>
    <mergeCell ref="O341:P341"/>
    <mergeCell ref="R341:S341"/>
    <mergeCell ref="N357:P357"/>
    <mergeCell ref="Q357:S357"/>
    <mergeCell ref="A349:M349"/>
    <mergeCell ref="A350:M350"/>
    <mergeCell ref="AB61:AE61"/>
    <mergeCell ref="AB62:AC62"/>
    <mergeCell ref="AD62:AE62"/>
    <mergeCell ref="O342:P342"/>
    <mergeCell ref="R342:S342"/>
    <mergeCell ref="O343:P343"/>
    <mergeCell ref="R343:S343"/>
    <mergeCell ref="R339:S339"/>
    <mergeCell ref="O340:P340"/>
    <mergeCell ref="O324:P324"/>
    <mergeCell ref="R324:S324"/>
    <mergeCell ref="O325:P325"/>
    <mergeCell ref="R325:S325"/>
    <mergeCell ref="O326:P326"/>
    <mergeCell ref="R326:S326"/>
    <mergeCell ref="A339:B339"/>
    <mergeCell ref="O339:P339"/>
  </mergeCells>
  <pageMargins left="0.74803149606299213" right="0.39370078740157483" top="0.55118110236220474" bottom="0.39370078740157483" header="0.51181102362204722" footer="0.70866141732283472"/>
  <pageSetup paperSize="9" scale="59" fitToHeight="0" orientation="landscape" r:id="rId1"/>
  <headerFooter alignWithMargins="0"/>
  <rowBreaks count="2" manualBreakCount="2">
    <brk id="26" max="21" man="1"/>
    <brk id="59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30"/>
  <sheetViews>
    <sheetView view="pageBreakPreview" zoomScale="80" workbookViewId="0">
      <selection activeCell="AD9" sqref="AD9"/>
    </sheetView>
  </sheetViews>
  <sheetFormatPr defaultColWidth="3.28515625" defaultRowHeight="15.75" x14ac:dyDescent="0.25"/>
  <cols>
    <col min="1" max="1" width="4.42578125" style="1" customWidth="1"/>
    <col min="2" max="3" width="3.28515625" style="1" customWidth="1"/>
    <col min="4" max="4" width="4.5703125" style="1" customWidth="1"/>
    <col min="5" max="8" width="3.28515625" style="1" customWidth="1"/>
    <col min="9" max="9" width="4.42578125" style="1" customWidth="1"/>
    <col min="10" max="17" width="3.28515625" style="1" customWidth="1"/>
    <col min="18" max="18" width="4.7109375" style="1" customWidth="1"/>
    <col min="19" max="21" width="3.28515625" style="1" customWidth="1"/>
    <col min="22" max="22" width="4.42578125" style="1" customWidth="1"/>
    <col min="23" max="35" width="3.28515625" style="1" customWidth="1"/>
    <col min="36" max="36" width="4.42578125" style="1" customWidth="1"/>
    <col min="37" max="39" width="3.28515625" style="1" customWidth="1"/>
    <col min="40" max="40" width="4.42578125" style="1" customWidth="1"/>
    <col min="41" max="41" width="3.28515625" style="1" customWidth="1"/>
    <col min="42" max="42" width="4.42578125" style="1" customWidth="1"/>
    <col min="43" max="46" width="3.28515625" style="1" customWidth="1"/>
    <col min="47" max="48" width="3.7109375" style="1" customWidth="1"/>
    <col min="49" max="49" width="4" style="1" customWidth="1"/>
    <col min="50" max="56" width="3.28515625" style="1" customWidth="1"/>
    <col min="57" max="57" width="5" style="1" customWidth="1"/>
    <col min="58" max="16384" width="3.28515625" style="1"/>
  </cols>
  <sheetData>
    <row r="1" spans="1:57" ht="33.75" customHeight="1" x14ac:dyDescent="0.3">
      <c r="A1" s="3250" t="s">
        <v>495</v>
      </c>
      <c r="B1" s="3250"/>
      <c r="C1" s="3250"/>
      <c r="D1" s="3250"/>
      <c r="E1" s="3250"/>
      <c r="F1" s="3250"/>
      <c r="G1" s="3250"/>
      <c r="H1" s="3250"/>
      <c r="I1" s="3250"/>
      <c r="J1" s="3250"/>
      <c r="K1" s="3250"/>
      <c r="L1" s="3250"/>
      <c r="M1" s="3250"/>
      <c r="N1" s="3250"/>
      <c r="O1" s="3250"/>
      <c r="P1" s="3253" t="s">
        <v>91</v>
      </c>
      <c r="Q1" s="3253"/>
      <c r="R1" s="3253"/>
      <c r="S1" s="3253"/>
      <c r="T1" s="3253"/>
      <c r="U1" s="3253"/>
      <c r="V1" s="3253"/>
      <c r="W1" s="3253"/>
      <c r="X1" s="3253"/>
      <c r="Y1" s="3253"/>
      <c r="Z1" s="3253"/>
      <c r="AA1" s="3253"/>
      <c r="AB1" s="3253"/>
      <c r="AC1" s="3253"/>
      <c r="AD1" s="3253"/>
      <c r="AE1" s="3253"/>
      <c r="AF1" s="3253"/>
      <c r="AG1" s="3253"/>
      <c r="AH1" s="3253"/>
      <c r="AI1" s="3253"/>
      <c r="AJ1" s="3253"/>
      <c r="AK1" s="3253"/>
      <c r="AL1" s="3253"/>
      <c r="AM1" s="3253"/>
      <c r="AN1" s="3253"/>
      <c r="AO1" s="3251" t="s">
        <v>494</v>
      </c>
      <c r="AP1" s="3251"/>
      <c r="AQ1" s="3251"/>
      <c r="AR1" s="3251"/>
      <c r="AS1" s="3251"/>
      <c r="AT1" s="3251"/>
      <c r="AU1" s="3251"/>
      <c r="AV1" s="3251"/>
      <c r="AW1" s="3251"/>
      <c r="AX1" s="3251"/>
      <c r="AY1" s="3251"/>
      <c r="AZ1" s="3251"/>
      <c r="BA1" s="3251"/>
      <c r="BB1" s="3251"/>
      <c r="BC1" s="3251"/>
      <c r="BD1" s="3251"/>
      <c r="BE1" s="3251"/>
    </row>
    <row r="2" spans="1:57" ht="18.75" customHeight="1" x14ac:dyDescent="0.3">
      <c r="A2" s="3250" t="s">
        <v>496</v>
      </c>
      <c r="B2" s="3250"/>
      <c r="C2" s="3250"/>
      <c r="D2" s="3250"/>
      <c r="E2" s="3250"/>
      <c r="F2" s="3250"/>
      <c r="G2" s="3250"/>
      <c r="H2" s="3250"/>
      <c r="I2" s="3250"/>
      <c r="J2" s="3250"/>
      <c r="K2" s="3250"/>
      <c r="L2" s="3250"/>
      <c r="M2" s="3250"/>
      <c r="N2" s="3250"/>
      <c r="O2" s="3250"/>
      <c r="P2" s="3254" t="s">
        <v>17</v>
      </c>
      <c r="Q2" s="3254"/>
      <c r="R2" s="3254"/>
      <c r="S2" s="3254"/>
      <c r="T2" s="3254"/>
      <c r="U2" s="3254"/>
      <c r="V2" s="3254"/>
      <c r="W2" s="3254"/>
      <c r="X2" s="3254"/>
      <c r="Y2" s="3254"/>
      <c r="Z2" s="3254"/>
      <c r="AA2" s="3254"/>
      <c r="AB2" s="3254"/>
      <c r="AC2" s="3254"/>
      <c r="AD2" s="3254"/>
      <c r="AE2" s="3254"/>
      <c r="AF2" s="3254"/>
      <c r="AG2" s="3254"/>
      <c r="AH2" s="3254"/>
      <c r="AI2" s="3254"/>
      <c r="AJ2" s="3254"/>
      <c r="AK2" s="3254"/>
      <c r="AL2" s="3254"/>
      <c r="AM2" s="3254"/>
      <c r="AN2" s="3254"/>
      <c r="AO2" s="3252" t="s">
        <v>953</v>
      </c>
      <c r="AP2" s="3252"/>
      <c r="AQ2" s="3252"/>
      <c r="AR2" s="3252"/>
      <c r="AS2" s="3252"/>
      <c r="AT2" s="3252"/>
      <c r="AU2" s="3252"/>
      <c r="AV2" s="3252"/>
      <c r="AW2" s="3252"/>
      <c r="AX2" s="3252"/>
      <c r="AY2" s="3252"/>
      <c r="AZ2" s="3252"/>
      <c r="BA2" s="3252"/>
      <c r="BB2" s="3252"/>
      <c r="BC2" s="3252"/>
      <c r="BD2" s="3252"/>
      <c r="BE2" s="3252"/>
    </row>
    <row r="3" spans="1:57" ht="17.25" customHeight="1" x14ac:dyDescent="0.3">
      <c r="A3" s="3250" t="s">
        <v>608</v>
      </c>
      <c r="B3" s="3250"/>
      <c r="C3" s="3250"/>
      <c r="D3" s="3250"/>
      <c r="E3" s="3250"/>
      <c r="F3" s="3250"/>
      <c r="G3" s="3250"/>
      <c r="H3" s="3250"/>
      <c r="I3" s="3250"/>
      <c r="J3" s="3250"/>
      <c r="K3" s="3250"/>
      <c r="L3" s="3250"/>
      <c r="M3" s="3250"/>
      <c r="N3" s="3250"/>
      <c r="O3" s="3250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3252" t="s">
        <v>954</v>
      </c>
      <c r="AP3" s="3267"/>
      <c r="AQ3" s="3267"/>
      <c r="AR3" s="3267"/>
      <c r="AS3" s="3267"/>
      <c r="AT3" s="3267"/>
      <c r="AU3" s="3267"/>
      <c r="AV3" s="3267"/>
      <c r="AW3" s="3267"/>
      <c r="AX3" s="3267"/>
      <c r="AY3" s="3267"/>
      <c r="AZ3" s="3267"/>
      <c r="BA3" s="3267"/>
      <c r="BB3" s="3267"/>
      <c r="BC3" s="3267"/>
      <c r="BD3" s="3267"/>
      <c r="BE3" s="3267"/>
    </row>
    <row r="4" spans="1:57" ht="17.25" customHeight="1" x14ac:dyDescent="0.3">
      <c r="A4" s="3266" t="s">
        <v>969</v>
      </c>
      <c r="B4" s="3266"/>
      <c r="C4" s="3266"/>
      <c r="D4" s="3266"/>
      <c r="E4" s="3266"/>
      <c r="F4" s="3266"/>
      <c r="G4" s="3266"/>
      <c r="H4" s="3266"/>
      <c r="I4" s="3266"/>
      <c r="J4" s="3266"/>
      <c r="K4" s="3266"/>
      <c r="L4" s="3266"/>
      <c r="M4" s="3266"/>
      <c r="N4" s="3266"/>
      <c r="O4" s="3266"/>
      <c r="P4" s="3273" t="s">
        <v>584</v>
      </c>
      <c r="Q4" s="3273"/>
      <c r="R4" s="3273"/>
      <c r="S4" s="3273"/>
      <c r="T4" s="3273"/>
      <c r="U4" s="3273"/>
      <c r="V4" s="3273"/>
      <c r="W4" s="3273"/>
      <c r="X4" s="3273"/>
      <c r="Y4" s="3273"/>
      <c r="Z4" s="3273"/>
      <c r="AA4" s="3273"/>
      <c r="AB4" s="3273"/>
      <c r="AC4" s="3273"/>
      <c r="AD4" s="3273"/>
      <c r="AE4" s="3273"/>
      <c r="AF4" s="3273"/>
      <c r="AG4" s="3273"/>
      <c r="AH4" s="3273"/>
      <c r="AI4" s="3273"/>
      <c r="AJ4" s="3273"/>
      <c r="AK4" s="3273"/>
      <c r="AL4" s="3273"/>
      <c r="AM4" s="3273"/>
      <c r="AN4" s="3273"/>
      <c r="AO4" s="3272"/>
      <c r="AP4" s="3272"/>
      <c r="AQ4" s="3272"/>
      <c r="AR4" s="3272"/>
      <c r="AS4" s="3272"/>
      <c r="AT4" s="3272"/>
      <c r="AU4" s="3272"/>
      <c r="AV4" s="3272"/>
      <c r="AW4" s="3272"/>
      <c r="AX4" s="3272"/>
      <c r="AY4" s="3272"/>
      <c r="AZ4" s="3272"/>
      <c r="BA4" s="3272"/>
      <c r="BB4" s="3272"/>
      <c r="BC4" s="3272"/>
      <c r="BD4" s="3272"/>
      <c r="BE4" s="3272"/>
    </row>
    <row r="5" spans="1:57" s="6" customFormat="1" ht="34.5" customHeight="1" x14ac:dyDescent="0.3">
      <c r="A5" s="1139"/>
      <c r="B5" s="1139"/>
      <c r="C5" s="1139"/>
      <c r="D5" s="1139"/>
      <c r="E5" s="1139"/>
      <c r="F5" s="1139"/>
      <c r="G5" s="1139"/>
      <c r="H5" s="1139"/>
      <c r="I5" s="1139"/>
      <c r="J5" s="1139"/>
      <c r="K5" s="1139"/>
      <c r="L5" s="1139"/>
      <c r="M5" s="1139"/>
      <c r="N5" s="1139"/>
      <c r="O5" s="1139"/>
      <c r="P5" s="3271" t="s">
        <v>75</v>
      </c>
      <c r="Q5" s="3271"/>
      <c r="R5" s="3271"/>
      <c r="S5" s="3271"/>
      <c r="T5" s="3271"/>
      <c r="U5" s="3271"/>
      <c r="V5" s="3271"/>
      <c r="W5" s="3271"/>
      <c r="X5" s="3271"/>
      <c r="Y5" s="3271"/>
      <c r="Z5" s="3271"/>
      <c r="AA5" s="3271"/>
      <c r="AB5" s="3271"/>
      <c r="AC5" s="3271"/>
      <c r="AD5" s="3271"/>
      <c r="AE5" s="3271"/>
      <c r="AF5" s="3271"/>
      <c r="AG5" s="3271"/>
      <c r="AH5" s="3271"/>
      <c r="AI5" s="3271"/>
      <c r="AJ5" s="3271"/>
      <c r="AK5" s="3271"/>
      <c r="AL5" s="3271"/>
      <c r="AM5" s="3271"/>
      <c r="AN5" s="3271"/>
      <c r="AO5" s="3272"/>
      <c r="AP5" s="3272"/>
      <c r="AQ5" s="3272"/>
      <c r="AR5" s="3272"/>
      <c r="AS5" s="3272"/>
      <c r="AT5" s="3272"/>
      <c r="AU5" s="3272"/>
      <c r="AV5" s="3272"/>
      <c r="AW5" s="3272"/>
      <c r="AX5" s="3272"/>
      <c r="AY5" s="3272"/>
      <c r="AZ5" s="3272"/>
      <c r="BA5" s="3272"/>
      <c r="BB5" s="3272"/>
      <c r="BC5" s="3272"/>
      <c r="BD5" s="3272"/>
      <c r="BE5" s="3272"/>
    </row>
    <row r="6" spans="1:57" s="6" customFormat="1" ht="21.75" customHeight="1" x14ac:dyDescent="0.3">
      <c r="A6" s="3261" t="s">
        <v>37</v>
      </c>
      <c r="B6" s="3261"/>
      <c r="C6" s="3261"/>
      <c r="D6" s="3261"/>
      <c r="E6" s="3261"/>
      <c r="F6" s="3261"/>
      <c r="G6" s="3261"/>
      <c r="H6" s="3261"/>
      <c r="I6" s="3261"/>
      <c r="J6" s="3261"/>
      <c r="K6" s="3261"/>
      <c r="L6" s="3261"/>
      <c r="M6" s="3261"/>
      <c r="N6" s="3261"/>
      <c r="O6" s="3261"/>
      <c r="P6" s="3269" t="s">
        <v>576</v>
      </c>
      <c r="Q6" s="3270"/>
      <c r="R6" s="3270"/>
      <c r="S6" s="3270"/>
      <c r="T6" s="3270"/>
      <c r="U6" s="3270"/>
      <c r="V6" s="3270"/>
      <c r="W6" s="3270"/>
      <c r="X6" s="3270"/>
      <c r="Y6" s="3270"/>
      <c r="Z6" s="3270"/>
      <c r="AA6" s="3270"/>
      <c r="AB6" s="3270"/>
      <c r="AC6" s="3270"/>
      <c r="AD6" s="3270"/>
      <c r="AE6" s="3270"/>
      <c r="AF6" s="3270"/>
      <c r="AG6" s="3270"/>
      <c r="AH6" s="3270"/>
      <c r="AI6" s="3270"/>
      <c r="AJ6" s="3270"/>
      <c r="AK6" s="3270"/>
      <c r="AL6" s="3270"/>
      <c r="AM6" s="3270"/>
      <c r="AN6" s="3270"/>
      <c r="AO6" s="3272"/>
      <c r="AP6" s="3272"/>
      <c r="AQ6" s="3272"/>
      <c r="AR6" s="3272"/>
      <c r="AS6" s="3272"/>
      <c r="AT6" s="3272"/>
      <c r="AU6" s="3272"/>
      <c r="AV6" s="3272"/>
      <c r="AW6" s="3272"/>
      <c r="AX6" s="3272"/>
      <c r="AY6" s="3272"/>
      <c r="AZ6" s="3272"/>
      <c r="BA6" s="3272"/>
      <c r="BB6" s="3272"/>
      <c r="BC6" s="3272"/>
      <c r="BD6" s="3272"/>
      <c r="BE6" s="3272"/>
    </row>
    <row r="7" spans="1:57" s="6" customFormat="1" ht="20.25" customHeight="1" x14ac:dyDescent="0.3">
      <c r="A7" s="3250" t="s">
        <v>497</v>
      </c>
      <c r="B7" s="3250"/>
      <c r="C7" s="3250"/>
      <c r="D7" s="3250"/>
      <c r="E7" s="3250"/>
      <c r="F7" s="3250"/>
      <c r="G7" s="3250"/>
      <c r="H7" s="3250"/>
      <c r="I7" s="3250"/>
      <c r="J7" s="3250"/>
      <c r="K7" s="3250"/>
      <c r="L7" s="3250"/>
      <c r="M7" s="3250"/>
      <c r="N7" s="3250"/>
      <c r="O7" s="3250"/>
      <c r="P7" s="3269" t="s">
        <v>261</v>
      </c>
      <c r="Q7" s="3270"/>
      <c r="R7" s="3270"/>
      <c r="S7" s="3270"/>
      <c r="T7" s="3270"/>
      <c r="U7" s="3270"/>
      <c r="V7" s="3270"/>
      <c r="W7" s="3270"/>
      <c r="X7" s="3270"/>
      <c r="Y7" s="3270"/>
      <c r="Z7" s="3270"/>
      <c r="AA7" s="3270"/>
      <c r="AB7" s="3270"/>
      <c r="AC7" s="3270"/>
      <c r="AD7" s="3270"/>
      <c r="AE7" s="3270"/>
      <c r="AF7" s="3270"/>
      <c r="AG7" s="3270"/>
      <c r="AH7" s="3270"/>
      <c r="AI7" s="3270"/>
      <c r="AJ7" s="3270"/>
      <c r="AK7" s="3270"/>
      <c r="AL7" s="3270"/>
      <c r="AM7" s="3270"/>
      <c r="AN7" s="3270"/>
      <c r="AO7" s="3301"/>
      <c r="AP7" s="3301"/>
      <c r="AQ7" s="3301"/>
      <c r="AR7" s="3301"/>
      <c r="AS7" s="3301"/>
      <c r="AT7" s="3301"/>
      <c r="AU7" s="3301"/>
      <c r="AV7" s="3301"/>
      <c r="AW7" s="3301"/>
      <c r="AX7" s="3301"/>
      <c r="AY7" s="3301"/>
      <c r="AZ7" s="3301"/>
      <c r="BA7" s="3301"/>
      <c r="BB7" s="3301"/>
      <c r="BC7" s="3301"/>
      <c r="BD7" s="3301"/>
      <c r="BE7" s="3301"/>
    </row>
    <row r="8" spans="1:57" s="6" customFormat="1" ht="22.5" customHeight="1" x14ac:dyDescent="0.3">
      <c r="P8" s="3262" t="s">
        <v>577</v>
      </c>
      <c r="Q8" s="3263"/>
      <c r="R8" s="3263"/>
      <c r="S8" s="3263"/>
      <c r="T8" s="3263"/>
      <c r="U8" s="3263"/>
      <c r="V8" s="3263"/>
      <c r="W8" s="3263"/>
      <c r="X8" s="3263"/>
      <c r="Y8" s="3263"/>
      <c r="Z8" s="3263"/>
      <c r="AA8" s="3263"/>
      <c r="AB8" s="3263"/>
      <c r="AC8" s="3263"/>
      <c r="AD8" s="3263"/>
      <c r="AE8" s="3263"/>
      <c r="AF8" s="3263"/>
      <c r="AG8" s="3263"/>
      <c r="AH8" s="3263"/>
      <c r="AI8" s="3263"/>
      <c r="AJ8" s="3263"/>
      <c r="AK8" s="3263"/>
      <c r="AL8" s="3263"/>
      <c r="AM8" s="3263"/>
      <c r="AN8" s="3263"/>
      <c r="AO8" s="3301"/>
      <c r="AP8" s="3301"/>
      <c r="AQ8" s="3301"/>
      <c r="AR8" s="3301"/>
      <c r="AS8" s="3301"/>
      <c r="AT8" s="3301"/>
      <c r="AU8" s="3301"/>
      <c r="AV8" s="3301"/>
      <c r="AW8" s="3301"/>
      <c r="AX8" s="3301"/>
      <c r="AY8" s="3301"/>
      <c r="AZ8" s="3301"/>
      <c r="BA8" s="3301"/>
      <c r="BB8" s="3301"/>
      <c r="BC8" s="3301"/>
      <c r="BD8" s="3301"/>
      <c r="BE8" s="3301"/>
    </row>
    <row r="9" spans="1:57" s="6" customFormat="1" ht="22.5" customHeight="1" x14ac:dyDescent="0.3">
      <c r="P9" s="1666"/>
      <c r="Q9" s="1667"/>
      <c r="R9" s="1667"/>
      <c r="S9" s="1667"/>
      <c r="T9" s="1667"/>
      <c r="U9" s="1667"/>
      <c r="V9" s="1667"/>
      <c r="W9" s="1667"/>
      <c r="X9" s="1667"/>
      <c r="Y9" s="1667"/>
      <c r="Z9" s="1667"/>
      <c r="AA9" s="1667"/>
      <c r="AB9" s="1667"/>
      <c r="AC9" s="1667"/>
      <c r="AD9" s="1667"/>
      <c r="AE9" s="1667"/>
      <c r="AF9" s="1667"/>
      <c r="AG9" s="1667"/>
      <c r="AH9" s="1667"/>
      <c r="AI9" s="1667"/>
      <c r="AJ9" s="1667"/>
      <c r="AK9" s="1667"/>
      <c r="AL9" s="1667"/>
      <c r="AM9" s="1667"/>
      <c r="AN9" s="1667"/>
      <c r="AO9" s="1665"/>
      <c r="AP9" s="1665"/>
      <c r="AQ9" s="1665"/>
      <c r="AR9" s="1665"/>
      <c r="AS9" s="1665"/>
      <c r="AT9" s="1665"/>
      <c r="AU9" s="1665"/>
      <c r="AV9" s="1665"/>
      <c r="AW9" s="1665"/>
      <c r="AX9" s="1665"/>
      <c r="AY9" s="1665"/>
      <c r="AZ9" s="1665"/>
      <c r="BA9" s="1665"/>
      <c r="BB9" s="1665"/>
      <c r="BC9" s="1665"/>
      <c r="BD9" s="1665"/>
      <c r="BE9" s="1665"/>
    </row>
    <row r="10" spans="1:57" s="6" customFormat="1" ht="16.5" customHeight="1" x14ac:dyDescent="0.3">
      <c r="P10" s="3260" t="s">
        <v>566</v>
      </c>
      <c r="Q10" s="3260"/>
      <c r="R10" s="3260"/>
      <c r="S10" s="3260"/>
      <c r="T10" s="3260"/>
      <c r="U10" s="3260"/>
      <c r="V10" s="3260"/>
      <c r="W10" s="3260"/>
      <c r="X10" s="3260"/>
      <c r="Y10" s="3260"/>
      <c r="Z10" s="3260"/>
      <c r="AA10" s="3260"/>
      <c r="AB10" s="3260"/>
      <c r="AC10" s="3260"/>
      <c r="AD10" s="3260"/>
      <c r="AE10" s="3260"/>
      <c r="AF10" s="3260"/>
      <c r="AG10" s="3260"/>
      <c r="AH10" s="3260"/>
      <c r="AI10" s="3260"/>
      <c r="AJ10" s="3260"/>
      <c r="AK10" s="3260"/>
      <c r="AL10" s="3260"/>
      <c r="AM10" s="3260"/>
      <c r="AN10" s="3260"/>
      <c r="AO10" s="3272"/>
      <c r="AP10" s="3272"/>
      <c r="AQ10" s="3272"/>
      <c r="AR10" s="3272"/>
      <c r="AS10" s="3272"/>
      <c r="AT10" s="3272"/>
      <c r="AU10" s="3272"/>
      <c r="AV10" s="3272"/>
      <c r="AW10" s="3272"/>
      <c r="AX10" s="3272"/>
      <c r="AY10" s="3272"/>
      <c r="AZ10" s="3272"/>
      <c r="BA10" s="3272"/>
      <c r="BB10" s="3272"/>
      <c r="BC10" s="3272"/>
      <c r="BD10" s="3272"/>
      <c r="BE10" s="3272"/>
    </row>
    <row r="11" spans="1:57" s="6" customFormat="1" ht="32.25" customHeight="1" x14ac:dyDescent="0.3">
      <c r="P11" s="3361"/>
      <c r="Q11" s="3362"/>
      <c r="R11" s="3362"/>
      <c r="S11" s="3362"/>
      <c r="T11" s="3362"/>
      <c r="U11" s="3362"/>
      <c r="V11" s="3362"/>
      <c r="W11" s="3362"/>
      <c r="X11" s="3362"/>
      <c r="Y11" s="3362"/>
      <c r="Z11" s="3362"/>
      <c r="AA11" s="3362"/>
      <c r="AB11" s="3362"/>
      <c r="AC11" s="3362"/>
      <c r="AD11" s="3362"/>
      <c r="AE11" s="3362"/>
      <c r="AF11" s="3362"/>
      <c r="AG11" s="3362"/>
      <c r="AH11" s="3362"/>
      <c r="AI11" s="3362"/>
      <c r="AJ11" s="3362"/>
      <c r="AK11" s="3362"/>
      <c r="AL11" s="3362"/>
      <c r="AM11" s="3362"/>
      <c r="AN11" s="3362"/>
      <c r="AO11" s="3272"/>
      <c r="AP11" s="3272"/>
      <c r="AQ11" s="3272"/>
      <c r="AR11" s="3272"/>
      <c r="AS11" s="3272"/>
      <c r="AT11" s="3272"/>
      <c r="AU11" s="3272"/>
      <c r="AV11" s="3272"/>
      <c r="AW11" s="3272"/>
      <c r="AX11" s="3272"/>
      <c r="AY11" s="3272"/>
      <c r="AZ11" s="3272"/>
      <c r="BA11" s="3272"/>
      <c r="BB11" s="3272"/>
      <c r="BC11" s="3272"/>
      <c r="BD11" s="3272"/>
      <c r="BE11" s="3272"/>
    </row>
    <row r="12" spans="1:57" s="6" customFormat="1" ht="20.25" customHeight="1" x14ac:dyDescent="0.3">
      <c r="AO12" s="3272"/>
      <c r="AP12" s="3300"/>
      <c r="AQ12" s="3300"/>
      <c r="AR12" s="3300"/>
      <c r="AS12" s="3300"/>
      <c r="AT12" s="3300"/>
      <c r="AU12" s="3300"/>
      <c r="AV12" s="3300"/>
      <c r="AW12" s="3300"/>
      <c r="AX12" s="3300"/>
      <c r="AY12" s="3300"/>
      <c r="AZ12" s="3300"/>
      <c r="BA12" s="3300"/>
      <c r="BB12" s="3300"/>
      <c r="BC12" s="3300"/>
      <c r="BD12" s="3300"/>
      <c r="BE12" s="3300"/>
    </row>
    <row r="13" spans="1:57" s="6" customFormat="1" ht="18.75" x14ac:dyDescent="0.3">
      <c r="A13" s="3264" t="s">
        <v>583</v>
      </c>
      <c r="B13" s="3264"/>
      <c r="C13" s="3264"/>
      <c r="D13" s="3264"/>
      <c r="E13" s="3264"/>
      <c r="F13" s="3264"/>
      <c r="G13" s="3264"/>
      <c r="H13" s="3264"/>
      <c r="I13" s="3264"/>
      <c r="J13" s="3264"/>
      <c r="K13" s="3264"/>
      <c r="L13" s="3264"/>
      <c r="M13" s="3264"/>
      <c r="N13" s="3264"/>
      <c r="O13" s="3264"/>
      <c r="P13" s="3264"/>
      <c r="Q13" s="3264"/>
      <c r="R13" s="3264"/>
      <c r="S13" s="3264"/>
      <c r="T13" s="3264"/>
      <c r="U13" s="3264"/>
      <c r="V13" s="3264"/>
      <c r="W13" s="3264"/>
      <c r="X13" s="3264"/>
      <c r="Y13" s="3264"/>
      <c r="Z13" s="3264"/>
      <c r="AA13" s="3264"/>
      <c r="AB13" s="3264"/>
      <c r="AC13" s="3264"/>
      <c r="AD13" s="3264"/>
      <c r="AE13" s="3264"/>
      <c r="AF13" s="3264"/>
      <c r="AG13" s="3264"/>
      <c r="AH13" s="3264"/>
      <c r="AI13" s="3264"/>
      <c r="AJ13" s="3264"/>
      <c r="AK13" s="3264"/>
      <c r="AL13" s="3264"/>
      <c r="AM13" s="3264"/>
      <c r="AN13" s="3264"/>
      <c r="AO13" s="3264"/>
      <c r="AP13" s="3264"/>
      <c r="AQ13" s="3264"/>
      <c r="AR13" s="3264"/>
      <c r="AS13" s="3264"/>
      <c r="AT13" s="3264"/>
      <c r="AU13" s="3264"/>
      <c r="AV13" s="3264"/>
      <c r="AW13" s="3264"/>
      <c r="AX13" s="3264"/>
      <c r="AY13" s="3264"/>
      <c r="AZ13" s="3264"/>
      <c r="BA13" s="3264"/>
      <c r="BB13" s="3264"/>
      <c r="BC13" s="3264"/>
      <c r="BD13" s="3264"/>
      <c r="BE13" s="3264"/>
    </row>
    <row r="14" spans="1:57" ht="9.75" customHeight="1" x14ac:dyDescent="0.25"/>
    <row r="15" spans="1:57" ht="18" customHeight="1" x14ac:dyDescent="0.25">
      <c r="A15" s="3352" t="s">
        <v>12</v>
      </c>
      <c r="B15" s="3265" t="s">
        <v>0</v>
      </c>
      <c r="C15" s="3265"/>
      <c r="D15" s="3265"/>
      <c r="E15" s="3265"/>
      <c r="F15" s="3265" t="s">
        <v>1</v>
      </c>
      <c r="G15" s="3265"/>
      <c r="H15" s="3265"/>
      <c r="I15" s="3265"/>
      <c r="J15" s="3255" t="s">
        <v>2</v>
      </c>
      <c r="K15" s="3268"/>
      <c r="L15" s="3268"/>
      <c r="M15" s="3257"/>
      <c r="N15" s="3255" t="s">
        <v>3</v>
      </c>
      <c r="O15" s="3268"/>
      <c r="P15" s="3268"/>
      <c r="Q15" s="3268"/>
      <c r="R15" s="3257"/>
      <c r="S15" s="3255" t="s">
        <v>4</v>
      </c>
      <c r="T15" s="3256"/>
      <c r="U15" s="3256"/>
      <c r="V15" s="3256"/>
      <c r="W15" s="3257"/>
      <c r="X15" s="3265" t="s">
        <v>5</v>
      </c>
      <c r="Y15" s="3265"/>
      <c r="Z15" s="3265"/>
      <c r="AA15" s="3265"/>
      <c r="AB15" s="3255" t="s">
        <v>6</v>
      </c>
      <c r="AC15" s="3268"/>
      <c r="AD15" s="3268"/>
      <c r="AE15" s="3257"/>
      <c r="AF15" s="3255" t="s">
        <v>7</v>
      </c>
      <c r="AG15" s="3268"/>
      <c r="AH15" s="3268"/>
      <c r="AI15" s="3257"/>
      <c r="AJ15" s="3255" t="s">
        <v>8</v>
      </c>
      <c r="AK15" s="3268"/>
      <c r="AL15" s="3268"/>
      <c r="AM15" s="3268"/>
      <c r="AN15" s="3257"/>
      <c r="AO15" s="3265" t="s">
        <v>9</v>
      </c>
      <c r="AP15" s="3265"/>
      <c r="AQ15" s="3265"/>
      <c r="AR15" s="3265"/>
      <c r="AS15" s="3255" t="s">
        <v>10</v>
      </c>
      <c r="AT15" s="3256"/>
      <c r="AU15" s="3256"/>
      <c r="AV15" s="3256"/>
      <c r="AW15" s="3257"/>
      <c r="AX15" s="3255" t="s">
        <v>11</v>
      </c>
      <c r="AY15" s="3268"/>
      <c r="AZ15" s="3268"/>
      <c r="BA15" s="3257"/>
      <c r="BB15" s="3258"/>
      <c r="BC15" s="3259"/>
      <c r="BD15" s="3259"/>
      <c r="BE15" s="3259"/>
    </row>
    <row r="16" spans="1:57" s="5" customFormat="1" ht="20.25" customHeight="1" x14ac:dyDescent="0.2">
      <c r="A16" s="3352"/>
      <c r="B16" s="2">
        <v>1</v>
      </c>
      <c r="C16" s="2">
        <v>2</v>
      </c>
      <c r="D16" s="2">
        <v>3</v>
      </c>
      <c r="E16" s="2">
        <v>4</v>
      </c>
      <c r="F16" s="4">
        <v>5</v>
      </c>
      <c r="G16" s="4">
        <v>6</v>
      </c>
      <c r="H16" s="4">
        <v>7</v>
      </c>
      <c r="I16" s="4">
        <v>8</v>
      </c>
      <c r="J16" s="4">
        <v>9</v>
      </c>
      <c r="K16" s="4">
        <v>10</v>
      </c>
      <c r="L16" s="4">
        <v>11</v>
      </c>
      <c r="M16" s="4">
        <v>12</v>
      </c>
      <c r="N16" s="4">
        <v>13</v>
      </c>
      <c r="O16" s="4">
        <v>14</v>
      </c>
      <c r="P16" s="4">
        <v>15</v>
      </c>
      <c r="Q16" s="4">
        <v>16</v>
      </c>
      <c r="R16" s="4">
        <v>17</v>
      </c>
      <c r="S16" s="4">
        <v>18</v>
      </c>
      <c r="T16" s="4">
        <v>19</v>
      </c>
      <c r="U16" s="4">
        <v>20</v>
      </c>
      <c r="V16" s="4">
        <v>21</v>
      </c>
      <c r="W16" s="4">
        <v>22</v>
      </c>
      <c r="X16" s="4">
        <v>23</v>
      </c>
      <c r="Y16" s="4">
        <v>24</v>
      </c>
      <c r="Z16" s="4">
        <v>25</v>
      </c>
      <c r="AA16" s="4">
        <v>26</v>
      </c>
      <c r="AB16" s="4">
        <v>27</v>
      </c>
      <c r="AC16" s="4">
        <v>28</v>
      </c>
      <c r="AD16" s="4">
        <v>29</v>
      </c>
      <c r="AE16" s="4">
        <v>30</v>
      </c>
      <c r="AF16" s="4">
        <v>31</v>
      </c>
      <c r="AG16" s="4">
        <v>32</v>
      </c>
      <c r="AH16" s="4">
        <v>33</v>
      </c>
      <c r="AI16" s="4">
        <v>34</v>
      </c>
      <c r="AJ16" s="4">
        <v>35</v>
      </c>
      <c r="AK16" s="4">
        <v>36</v>
      </c>
      <c r="AL16" s="4">
        <v>37</v>
      </c>
      <c r="AM16" s="4">
        <v>38</v>
      </c>
      <c r="AN16" s="4">
        <v>39</v>
      </c>
      <c r="AO16" s="4">
        <v>40</v>
      </c>
      <c r="AP16" s="4">
        <v>41</v>
      </c>
      <c r="AQ16" s="4">
        <v>42</v>
      </c>
      <c r="AR16" s="4">
        <v>43</v>
      </c>
      <c r="AS16" s="4">
        <v>44</v>
      </c>
      <c r="AT16" s="4">
        <v>45</v>
      </c>
      <c r="AU16" s="4">
        <v>46</v>
      </c>
      <c r="AV16" s="4">
        <v>47</v>
      </c>
      <c r="AW16" s="4">
        <v>48</v>
      </c>
      <c r="AX16" s="4">
        <v>49</v>
      </c>
      <c r="AY16" s="4">
        <v>50</v>
      </c>
      <c r="AZ16" s="4">
        <v>51</v>
      </c>
      <c r="BA16" s="4">
        <v>52</v>
      </c>
      <c r="BB16" s="50"/>
      <c r="BC16" s="51"/>
      <c r="BD16" s="51"/>
      <c r="BE16" s="51"/>
    </row>
    <row r="17" spans="1:57" ht="17.25" customHeight="1" x14ac:dyDescent="0.3">
      <c r="A17" s="7">
        <v>1</v>
      </c>
      <c r="B17" s="7" t="s">
        <v>39</v>
      </c>
      <c r="C17" s="60"/>
      <c r="D17" s="7"/>
      <c r="E17" s="7"/>
      <c r="F17" s="7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339" t="s">
        <v>18</v>
      </c>
      <c r="R17" s="339" t="s">
        <v>39</v>
      </c>
      <c r="S17" s="339" t="s">
        <v>21</v>
      </c>
      <c r="T17" s="339" t="s">
        <v>21</v>
      </c>
      <c r="U17" s="61"/>
      <c r="V17" s="61"/>
      <c r="W17" s="61"/>
      <c r="X17" s="61"/>
      <c r="Y17" s="61"/>
      <c r="Z17" s="61"/>
      <c r="AA17" s="61"/>
      <c r="AB17" s="61"/>
      <c r="AC17" s="60"/>
      <c r="AD17" s="60"/>
      <c r="AE17" s="60"/>
      <c r="AF17" s="60"/>
      <c r="AG17" s="60"/>
      <c r="AH17" s="60"/>
      <c r="AI17" s="61"/>
      <c r="AJ17" s="61"/>
      <c r="AK17" s="60"/>
      <c r="AL17" s="60"/>
      <c r="AM17" s="60"/>
      <c r="AN17" s="60"/>
      <c r="AO17" s="60"/>
      <c r="AP17" s="62"/>
      <c r="AQ17" s="61" t="s">
        <v>18</v>
      </c>
      <c r="AR17" s="61" t="s">
        <v>21</v>
      </c>
      <c r="AS17" s="10" t="s">
        <v>21</v>
      </c>
      <c r="AT17" s="10" t="s">
        <v>21</v>
      </c>
      <c r="AU17" s="10" t="s">
        <v>21</v>
      </c>
      <c r="AV17" s="61" t="s">
        <v>21</v>
      </c>
      <c r="AW17" s="10" t="s">
        <v>21</v>
      </c>
      <c r="AX17" s="10" t="s">
        <v>21</v>
      </c>
      <c r="AY17" s="10" t="s">
        <v>21</v>
      </c>
      <c r="AZ17" s="10" t="s">
        <v>21</v>
      </c>
      <c r="BA17" s="10" t="s">
        <v>21</v>
      </c>
      <c r="BB17" s="52"/>
      <c r="BC17" s="20"/>
      <c r="BD17" s="20"/>
      <c r="BE17" s="20"/>
    </row>
    <row r="18" spans="1:57" ht="20.100000000000001" customHeight="1" x14ac:dyDescent="0.3">
      <c r="A18" s="7">
        <v>2</v>
      </c>
      <c r="B18" s="7" t="s">
        <v>39</v>
      </c>
      <c r="C18" s="60"/>
      <c r="D18" s="7"/>
      <c r="E18" s="7"/>
      <c r="F18" s="7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339" t="s">
        <v>18</v>
      </c>
      <c r="R18" s="339" t="s">
        <v>39</v>
      </c>
      <c r="S18" s="339" t="s">
        <v>21</v>
      </c>
      <c r="T18" s="339" t="s">
        <v>21</v>
      </c>
      <c r="U18" s="61"/>
      <c r="V18" s="61"/>
      <c r="W18" s="61"/>
      <c r="X18" s="61"/>
      <c r="Y18" s="61"/>
      <c r="Z18" s="61"/>
      <c r="AA18" s="61"/>
      <c r="AB18" s="61"/>
      <c r="AC18" s="60"/>
      <c r="AD18" s="60"/>
      <c r="AE18" s="60"/>
      <c r="AF18" s="60"/>
      <c r="AG18" s="60"/>
      <c r="AH18" s="60"/>
      <c r="AI18" s="63"/>
      <c r="AJ18" s="61"/>
      <c r="AK18" s="60"/>
      <c r="AL18" s="60"/>
      <c r="AM18" s="60"/>
      <c r="AN18" s="60"/>
      <c r="AO18" s="60"/>
      <c r="AP18" s="63"/>
      <c r="AQ18" s="63" t="s">
        <v>18</v>
      </c>
      <c r="AR18" s="63" t="s">
        <v>21</v>
      </c>
      <c r="AS18" s="13" t="s">
        <v>21</v>
      </c>
      <c r="AT18" s="10" t="s">
        <v>21</v>
      </c>
      <c r="AU18" s="10" t="s">
        <v>21</v>
      </c>
      <c r="AV18" s="63" t="s">
        <v>21</v>
      </c>
      <c r="AW18" s="13" t="s">
        <v>21</v>
      </c>
      <c r="AX18" s="10" t="s">
        <v>21</v>
      </c>
      <c r="AY18" s="10" t="s">
        <v>21</v>
      </c>
      <c r="AZ18" s="10" t="s">
        <v>21</v>
      </c>
      <c r="BA18" s="13" t="s">
        <v>21</v>
      </c>
      <c r="BB18" s="52"/>
      <c r="BC18" s="53"/>
      <c r="BD18" s="20"/>
      <c r="BE18" s="20"/>
    </row>
    <row r="19" spans="1:57" ht="20.100000000000001" customHeight="1" x14ac:dyDescent="0.3">
      <c r="A19" s="7">
        <v>3</v>
      </c>
      <c r="B19" s="7" t="s">
        <v>39</v>
      </c>
      <c r="C19" s="60" t="s">
        <v>87</v>
      </c>
      <c r="D19" s="7"/>
      <c r="E19" s="7"/>
      <c r="F19" s="7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1" t="s">
        <v>18</v>
      </c>
      <c r="R19" s="429" t="s">
        <v>88</v>
      </c>
      <c r="S19" s="61" t="s">
        <v>39</v>
      </c>
      <c r="T19" s="61" t="s">
        <v>21</v>
      </c>
      <c r="U19" s="60"/>
      <c r="V19" s="61"/>
      <c r="W19" s="61"/>
      <c r="X19" s="61"/>
      <c r="Y19" s="60"/>
      <c r="Z19" s="14"/>
      <c r="AA19" s="16"/>
      <c r="AB19" s="16"/>
      <c r="AC19" s="63"/>
      <c r="AD19" s="63" t="s">
        <v>89</v>
      </c>
      <c r="AE19" s="15" t="s">
        <v>18</v>
      </c>
      <c r="AF19" s="14" t="s">
        <v>20</v>
      </c>
      <c r="AG19" s="14" t="s">
        <v>20</v>
      </c>
      <c r="AH19" s="14" t="s">
        <v>20</v>
      </c>
      <c r="AI19" s="14" t="s">
        <v>13</v>
      </c>
      <c r="AJ19" s="14" t="s">
        <v>13</v>
      </c>
      <c r="AK19" s="14" t="s">
        <v>13</v>
      </c>
      <c r="AL19" s="14" t="s">
        <v>13</v>
      </c>
      <c r="AM19" s="14" t="s">
        <v>13</v>
      </c>
      <c r="AN19" s="14" t="s">
        <v>13</v>
      </c>
      <c r="AO19" s="14" t="s">
        <v>13</v>
      </c>
      <c r="AP19" s="14" t="s">
        <v>13</v>
      </c>
      <c r="AQ19" s="59" t="s">
        <v>729</v>
      </c>
      <c r="AR19" s="59" t="s">
        <v>729</v>
      </c>
      <c r="AS19" s="14" t="s">
        <v>250</v>
      </c>
      <c r="AT19" s="14" t="s">
        <v>250</v>
      </c>
      <c r="AU19" s="14" t="s">
        <v>250</v>
      </c>
      <c r="AV19" s="14" t="s">
        <v>250</v>
      </c>
      <c r="AW19" s="14" t="s">
        <v>250</v>
      </c>
      <c r="AX19" s="14" t="s">
        <v>250</v>
      </c>
      <c r="AY19" s="14" t="s">
        <v>250</v>
      </c>
      <c r="AZ19" s="14" t="s">
        <v>250</v>
      </c>
      <c r="BA19" s="14" t="s">
        <v>250</v>
      </c>
      <c r="BB19" s="54"/>
      <c r="BC19" s="55"/>
      <c r="BD19" s="55"/>
      <c r="BE19" s="56"/>
    </row>
    <row r="20" spans="1:57" s="3" customFormat="1" ht="4.5" customHeight="1" x14ac:dyDescent="0.25"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</row>
    <row r="21" spans="1:57" x14ac:dyDescent="0.25">
      <c r="A21" s="3279" t="s">
        <v>963</v>
      </c>
      <c r="B21" s="3279"/>
      <c r="C21" s="3279"/>
      <c r="D21" s="3279"/>
      <c r="E21" s="3279"/>
      <c r="F21" s="3279"/>
      <c r="G21" s="3279"/>
      <c r="H21" s="3279"/>
      <c r="I21" s="3279"/>
      <c r="J21" s="3280"/>
      <c r="K21" s="3280"/>
      <c r="L21" s="3280"/>
      <c r="M21" s="3280"/>
      <c r="N21" s="3280"/>
      <c r="O21" s="3280"/>
      <c r="P21" s="3280"/>
      <c r="Q21" s="3280"/>
      <c r="R21" s="3280"/>
      <c r="S21" s="3280"/>
      <c r="T21" s="3280"/>
      <c r="U21" s="3280"/>
      <c r="V21" s="3280"/>
      <c r="W21" s="3280"/>
      <c r="X21" s="3280"/>
      <c r="Y21" s="3280"/>
      <c r="Z21" s="3280"/>
      <c r="AA21" s="3280"/>
      <c r="AB21" s="3280"/>
      <c r="AC21" s="3280"/>
      <c r="AD21" s="3280"/>
      <c r="AE21" s="3280"/>
      <c r="AF21" s="3280"/>
      <c r="AG21" s="3280"/>
      <c r="AH21" s="3280"/>
      <c r="AI21" s="3280"/>
      <c r="AJ21" s="3280"/>
      <c r="AK21" s="3280"/>
      <c r="AL21" s="3280"/>
      <c r="AM21" s="3280"/>
      <c r="AN21" s="3280"/>
      <c r="AO21" s="3280"/>
      <c r="AP21" s="3280"/>
      <c r="AQ21" s="3280"/>
      <c r="AR21" s="3280"/>
      <c r="AS21" s="3280"/>
      <c r="AT21" s="3280"/>
      <c r="AU21" s="3280"/>
      <c r="AV21" s="3281"/>
      <c r="AW21" s="3281"/>
      <c r="AX21" s="3281"/>
      <c r="AY21" s="3281"/>
      <c r="AZ21" s="3281"/>
    </row>
    <row r="22" spans="1:57" ht="4.5" hidden="1" customHeight="1" x14ac:dyDescent="0.25">
      <c r="A22" s="75"/>
      <c r="B22" s="75"/>
      <c r="C22" s="75"/>
      <c r="D22" s="75"/>
      <c r="E22" s="75"/>
      <c r="F22" s="75"/>
      <c r="G22" s="75"/>
      <c r="H22" s="75"/>
      <c r="I22" s="75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7"/>
      <c r="AW22" s="77"/>
      <c r="AX22" s="77"/>
      <c r="AY22" s="77"/>
      <c r="AZ22" s="77"/>
    </row>
    <row r="23" spans="1:57" ht="18.75" customHeight="1" x14ac:dyDescent="0.3">
      <c r="A23" s="78" t="s">
        <v>960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3241" t="s">
        <v>959</v>
      </c>
      <c r="AW23" s="3242"/>
      <c r="AX23" s="3242"/>
      <c r="AY23" s="3242"/>
      <c r="AZ23" s="3242"/>
      <c r="BA23" s="3242"/>
      <c r="BB23" s="3242"/>
      <c r="BC23" s="3242"/>
      <c r="BD23" s="3242"/>
      <c r="BE23" s="6"/>
    </row>
    <row r="24" spans="1:57" ht="18.75" customHeight="1" x14ac:dyDescent="0.25">
      <c r="A24" s="3313" t="s">
        <v>12</v>
      </c>
      <c r="B24" s="3303"/>
      <c r="C24" s="3314" t="s">
        <v>14</v>
      </c>
      <c r="D24" s="3302"/>
      <c r="E24" s="3302"/>
      <c r="F24" s="3303"/>
      <c r="G24" s="3274" t="s">
        <v>546</v>
      </c>
      <c r="H24" s="3275"/>
      <c r="I24" s="3275"/>
      <c r="J24" s="3244" t="s">
        <v>547</v>
      </c>
      <c r="K24" s="3244"/>
      <c r="L24" s="3244" t="s">
        <v>19</v>
      </c>
      <c r="M24" s="3244"/>
      <c r="N24" s="3315" t="s">
        <v>958</v>
      </c>
      <c r="O24" s="3316"/>
      <c r="P24" s="3317"/>
      <c r="Q24" s="3282" t="s">
        <v>862</v>
      </c>
      <c r="R24" s="3353"/>
      <c r="S24" s="3354"/>
      <c r="T24" s="3282" t="s">
        <v>117</v>
      </c>
      <c r="U24" s="3302"/>
      <c r="V24" s="3303"/>
      <c r="W24" s="3282" t="s">
        <v>118</v>
      </c>
      <c r="X24" s="3302"/>
      <c r="Y24" s="3303"/>
      <c r="Z24" s="81"/>
      <c r="AA24" s="3294" t="s">
        <v>96</v>
      </c>
      <c r="AB24" s="3295"/>
      <c r="AC24" s="3295"/>
      <c r="AD24" s="3295"/>
      <c r="AE24" s="3295"/>
      <c r="AF24" s="3283"/>
      <c r="AG24" s="3296"/>
      <c r="AH24" s="3282" t="s">
        <v>962</v>
      </c>
      <c r="AI24" s="3283"/>
      <c r="AJ24" s="3283"/>
      <c r="AK24" s="3284"/>
      <c r="AL24" s="3284"/>
      <c r="AM24" s="3285"/>
      <c r="AN24" s="3293" t="s">
        <v>97</v>
      </c>
      <c r="AO24" s="3293"/>
      <c r="AP24" s="3293"/>
      <c r="AQ24" s="3293"/>
      <c r="AR24" s="3293"/>
      <c r="AS24" s="2623"/>
      <c r="AT24" s="2624"/>
      <c r="AU24" s="3244" t="s">
        <v>609</v>
      </c>
      <c r="AV24" s="3244"/>
      <c r="AW24" s="3244"/>
      <c r="AX24" s="3244"/>
      <c r="AY24" s="3244" t="s">
        <v>961</v>
      </c>
      <c r="AZ24" s="3244"/>
      <c r="BA24" s="3244"/>
      <c r="BB24" s="3244"/>
      <c r="BC24" s="3244" t="s">
        <v>962</v>
      </c>
      <c r="BD24" s="3244"/>
      <c r="BE24" s="3244"/>
    </row>
    <row r="25" spans="1:57" ht="18.75" customHeight="1" x14ac:dyDescent="0.25">
      <c r="A25" s="3304"/>
      <c r="B25" s="3306"/>
      <c r="C25" s="3304"/>
      <c r="D25" s="3305"/>
      <c r="E25" s="3305"/>
      <c r="F25" s="3306"/>
      <c r="G25" s="3276"/>
      <c r="H25" s="3074"/>
      <c r="I25" s="3074"/>
      <c r="J25" s="3244"/>
      <c r="K25" s="3244"/>
      <c r="L25" s="3244"/>
      <c r="M25" s="3244"/>
      <c r="N25" s="3318"/>
      <c r="O25" s="3319"/>
      <c r="P25" s="3320"/>
      <c r="Q25" s="3355"/>
      <c r="R25" s="3356"/>
      <c r="S25" s="3357"/>
      <c r="T25" s="3304"/>
      <c r="U25" s="3305"/>
      <c r="V25" s="3306"/>
      <c r="W25" s="3304"/>
      <c r="X25" s="3305"/>
      <c r="Y25" s="3306"/>
      <c r="Z25" s="81"/>
      <c r="AA25" s="3297"/>
      <c r="AB25" s="3298"/>
      <c r="AC25" s="3298"/>
      <c r="AD25" s="3298"/>
      <c r="AE25" s="3298"/>
      <c r="AF25" s="3287"/>
      <c r="AG25" s="3299"/>
      <c r="AH25" s="3286"/>
      <c r="AI25" s="3287"/>
      <c r="AJ25" s="3287"/>
      <c r="AK25" s="3288"/>
      <c r="AL25" s="3288"/>
      <c r="AM25" s="3289"/>
      <c r="AN25" s="3293"/>
      <c r="AO25" s="3293"/>
      <c r="AP25" s="3293"/>
      <c r="AQ25" s="3293"/>
      <c r="AR25" s="3293"/>
      <c r="AS25" s="2624"/>
      <c r="AT25" s="2624"/>
      <c r="AU25" s="3244"/>
      <c r="AV25" s="3244"/>
      <c r="AW25" s="3244"/>
      <c r="AX25" s="3244"/>
      <c r="AY25" s="3244"/>
      <c r="AZ25" s="3244"/>
      <c r="BA25" s="3244"/>
      <c r="BB25" s="3244"/>
      <c r="BC25" s="3244"/>
      <c r="BD25" s="3244"/>
      <c r="BE25" s="3244"/>
    </row>
    <row r="26" spans="1:57" ht="18.75" customHeight="1" x14ac:dyDescent="0.25">
      <c r="A26" s="3307"/>
      <c r="B26" s="3309"/>
      <c r="C26" s="3307"/>
      <c r="D26" s="3308"/>
      <c r="E26" s="3308"/>
      <c r="F26" s="3309"/>
      <c r="G26" s="3277"/>
      <c r="H26" s="3278"/>
      <c r="I26" s="3278"/>
      <c r="J26" s="3244"/>
      <c r="K26" s="3244"/>
      <c r="L26" s="3244"/>
      <c r="M26" s="3244"/>
      <c r="N26" s="3321"/>
      <c r="O26" s="3322"/>
      <c r="P26" s="3323"/>
      <c r="Q26" s="3358"/>
      <c r="R26" s="3359"/>
      <c r="S26" s="3360"/>
      <c r="T26" s="3307"/>
      <c r="U26" s="3308"/>
      <c r="V26" s="3309"/>
      <c r="W26" s="3307"/>
      <c r="X26" s="3308"/>
      <c r="Y26" s="3309"/>
      <c r="Z26" s="81"/>
      <c r="AA26" s="3290"/>
      <c r="AB26" s="3291"/>
      <c r="AC26" s="3291"/>
      <c r="AD26" s="3291"/>
      <c r="AE26" s="3291"/>
      <c r="AF26" s="3291"/>
      <c r="AG26" s="3292"/>
      <c r="AH26" s="3290"/>
      <c r="AI26" s="3291"/>
      <c r="AJ26" s="3291"/>
      <c r="AK26" s="3291"/>
      <c r="AL26" s="3291"/>
      <c r="AM26" s="3292"/>
      <c r="AN26" s="3293"/>
      <c r="AO26" s="3293"/>
      <c r="AP26" s="3293"/>
      <c r="AQ26" s="3293"/>
      <c r="AR26" s="3293"/>
      <c r="AS26" s="2624"/>
      <c r="AT26" s="2624"/>
      <c r="AU26" s="3244"/>
      <c r="AV26" s="3244"/>
      <c r="AW26" s="3244"/>
      <c r="AX26" s="3244"/>
      <c r="AY26" s="3244"/>
      <c r="AZ26" s="3244"/>
      <c r="BA26" s="3244"/>
      <c r="BB26" s="3244"/>
      <c r="BC26" s="3244"/>
      <c r="BD26" s="3244"/>
      <c r="BE26" s="3244"/>
    </row>
    <row r="27" spans="1:57" ht="18.75" customHeight="1" x14ac:dyDescent="0.25">
      <c r="A27" s="3324">
        <v>1</v>
      </c>
      <c r="B27" s="3325"/>
      <c r="C27" s="3328">
        <v>36</v>
      </c>
      <c r="D27" s="3329"/>
      <c r="E27" s="3329"/>
      <c r="F27" s="3330"/>
      <c r="G27" s="3341">
        <v>2</v>
      </c>
      <c r="H27" s="3341"/>
      <c r="I27" s="3342"/>
      <c r="J27" s="3243">
        <v>2</v>
      </c>
      <c r="K27" s="3243"/>
      <c r="L27" s="3243"/>
      <c r="M27" s="3243"/>
      <c r="N27" s="3347"/>
      <c r="O27" s="3350"/>
      <c r="P27" s="3325"/>
      <c r="Q27" s="3335"/>
      <c r="R27" s="3336"/>
      <c r="S27" s="3337"/>
      <c r="T27" s="3347">
        <v>12</v>
      </c>
      <c r="U27" s="3348"/>
      <c r="V27" s="3349"/>
      <c r="W27" s="3347">
        <v>52</v>
      </c>
      <c r="X27" s="3348"/>
      <c r="Y27" s="3351"/>
      <c r="Z27" s="81"/>
      <c r="AA27" s="3339" t="s">
        <v>100</v>
      </c>
      <c r="AB27" s="3339"/>
      <c r="AC27" s="3339"/>
      <c r="AD27" s="3339"/>
      <c r="AE27" s="3339"/>
      <c r="AF27" s="3339"/>
      <c r="AG27" s="3339"/>
      <c r="AH27" s="3236" t="s">
        <v>545</v>
      </c>
      <c r="AI27" s="3237"/>
      <c r="AJ27" s="3237"/>
      <c r="AK27" s="3238"/>
      <c r="AL27" s="3238"/>
      <c r="AM27" s="3238"/>
      <c r="AN27" s="3240">
        <v>3</v>
      </c>
      <c r="AO27" s="3240"/>
      <c r="AP27" s="3240"/>
      <c r="AQ27" s="3240"/>
      <c r="AR27" s="3240"/>
      <c r="AS27" s="2625"/>
      <c r="AT27" s="2625"/>
      <c r="AU27" s="3240">
        <v>1</v>
      </c>
      <c r="AV27" s="3243"/>
      <c r="AW27" s="3243"/>
      <c r="AX27" s="3243"/>
      <c r="AY27" s="3243" t="s">
        <v>611</v>
      </c>
      <c r="AZ27" s="3243"/>
      <c r="BA27" s="3243"/>
      <c r="BB27" s="3243"/>
      <c r="BC27" s="3243" t="s">
        <v>545</v>
      </c>
      <c r="BD27" s="3243"/>
      <c r="BE27" s="3243"/>
    </row>
    <row r="28" spans="1:57" ht="24" customHeight="1" x14ac:dyDescent="0.25">
      <c r="A28" s="3331">
        <v>2</v>
      </c>
      <c r="B28" s="3249"/>
      <c r="C28" s="3328">
        <v>36</v>
      </c>
      <c r="D28" s="3329"/>
      <c r="E28" s="3329"/>
      <c r="F28" s="3330"/>
      <c r="G28" s="3341">
        <v>2</v>
      </c>
      <c r="H28" s="3341"/>
      <c r="I28" s="3342"/>
      <c r="J28" s="3243">
        <v>2</v>
      </c>
      <c r="K28" s="3243"/>
      <c r="L28" s="3243"/>
      <c r="M28" s="3243"/>
      <c r="N28" s="3245"/>
      <c r="O28" s="3248"/>
      <c r="P28" s="3249"/>
      <c r="Q28" s="3335"/>
      <c r="R28" s="3336"/>
      <c r="S28" s="3337"/>
      <c r="T28" s="3245">
        <v>12</v>
      </c>
      <c r="U28" s="3246"/>
      <c r="V28" s="3338"/>
      <c r="W28" s="3245">
        <v>52</v>
      </c>
      <c r="X28" s="3246"/>
      <c r="Y28" s="3247"/>
      <c r="Z28" s="81"/>
      <c r="AA28" s="3340"/>
      <c r="AB28" s="3340"/>
      <c r="AC28" s="3340"/>
      <c r="AD28" s="3340"/>
      <c r="AE28" s="3340"/>
      <c r="AF28" s="3340"/>
      <c r="AG28" s="3340"/>
      <c r="AH28" s="3239"/>
      <c r="AI28" s="3239"/>
      <c r="AJ28" s="3239"/>
      <c r="AK28" s="3239"/>
      <c r="AL28" s="3239"/>
      <c r="AM28" s="3239"/>
      <c r="AN28" s="3240"/>
      <c r="AO28" s="3240"/>
      <c r="AP28" s="3240"/>
      <c r="AQ28" s="3240"/>
      <c r="AR28" s="3240"/>
      <c r="AS28" s="85"/>
      <c r="AT28" s="85"/>
      <c r="AU28" s="3243"/>
      <c r="AV28" s="3243"/>
      <c r="AW28" s="3243"/>
      <c r="AX28" s="3243"/>
      <c r="AY28" s="3243"/>
      <c r="AZ28" s="3243"/>
      <c r="BA28" s="3243"/>
      <c r="BB28" s="3243"/>
      <c r="BC28" s="3243"/>
      <c r="BD28" s="3243"/>
      <c r="BE28" s="3243"/>
    </row>
    <row r="29" spans="1:57" ht="15.75" customHeight="1" x14ac:dyDescent="0.3">
      <c r="A29" s="3331">
        <v>3</v>
      </c>
      <c r="B29" s="3249"/>
      <c r="C29" s="3328">
        <v>23</v>
      </c>
      <c r="D29" s="3329"/>
      <c r="E29" s="3329"/>
      <c r="F29" s="3330"/>
      <c r="G29" s="3341">
        <v>3</v>
      </c>
      <c r="H29" s="3341"/>
      <c r="I29" s="3342"/>
      <c r="J29" s="3243">
        <v>3</v>
      </c>
      <c r="K29" s="3243"/>
      <c r="L29" s="3243">
        <v>3</v>
      </c>
      <c r="M29" s="3243"/>
      <c r="N29" s="3245">
        <v>8</v>
      </c>
      <c r="O29" s="3248"/>
      <c r="P29" s="3249"/>
      <c r="Q29" s="3346">
        <v>2</v>
      </c>
      <c r="R29" s="3336"/>
      <c r="S29" s="3337"/>
      <c r="T29" s="3245">
        <v>1</v>
      </c>
      <c r="U29" s="3246"/>
      <c r="V29" s="3338"/>
      <c r="W29" s="3245">
        <v>43</v>
      </c>
      <c r="X29" s="3246"/>
      <c r="Y29" s="3247"/>
      <c r="Z29" s="81"/>
      <c r="AA29" s="83"/>
      <c r="AB29" s="83"/>
      <c r="AC29" s="83"/>
      <c r="AD29" s="83"/>
      <c r="AE29" s="83"/>
      <c r="AF29" s="83"/>
      <c r="AG29" s="83"/>
      <c r="AH29" s="68"/>
      <c r="AI29" s="68"/>
      <c r="AJ29" s="68"/>
      <c r="AK29" s="84"/>
      <c r="AL29" s="84"/>
      <c r="AM29" s="84"/>
      <c r="AN29" s="82"/>
      <c r="AO29" s="85"/>
      <c r="AP29" s="85"/>
      <c r="AQ29" s="85"/>
      <c r="AR29" s="85"/>
      <c r="AS29" s="85"/>
      <c r="AT29" s="85"/>
      <c r="AU29" s="85"/>
      <c r="AV29" s="85"/>
      <c r="AW29" s="85"/>
      <c r="AX29" s="86"/>
      <c r="AY29" s="86"/>
      <c r="AZ29" s="86"/>
      <c r="BA29" s="86"/>
      <c r="BB29" s="74"/>
      <c r="BC29" s="74"/>
      <c r="BD29" s="6"/>
      <c r="BE29" s="6"/>
    </row>
    <row r="30" spans="1:57" ht="18.75" customHeight="1" x14ac:dyDescent="0.3">
      <c r="A30" s="3326" t="s">
        <v>25</v>
      </c>
      <c r="B30" s="3327"/>
      <c r="C30" s="3328">
        <f>SUM(C27:F29)</f>
        <v>95</v>
      </c>
      <c r="D30" s="3329"/>
      <c r="E30" s="3329"/>
      <c r="F30" s="3330"/>
      <c r="G30" s="3113">
        <v>7</v>
      </c>
      <c r="H30" s="3113"/>
      <c r="I30" s="3312"/>
      <c r="J30" s="3243">
        <v>7</v>
      </c>
      <c r="K30" s="3243"/>
      <c r="L30" s="3243">
        <v>3</v>
      </c>
      <c r="M30" s="3243"/>
      <c r="N30" s="3343">
        <f>N29</f>
        <v>8</v>
      </c>
      <c r="O30" s="3344"/>
      <c r="P30" s="3345"/>
      <c r="Q30" s="3346">
        <v>2</v>
      </c>
      <c r="R30" s="3336"/>
      <c r="S30" s="3337"/>
      <c r="T30" s="3332" t="s">
        <v>548</v>
      </c>
      <c r="U30" s="3333"/>
      <c r="V30" s="3367"/>
      <c r="W30" s="3332" t="s">
        <v>313</v>
      </c>
      <c r="X30" s="3333"/>
      <c r="Y30" s="3334"/>
      <c r="Z30" s="81"/>
      <c r="AA30" s="3310"/>
      <c r="AB30" s="3311"/>
      <c r="AC30" s="3311"/>
      <c r="AD30" s="3311"/>
      <c r="AE30" s="3311"/>
      <c r="AF30" s="3311"/>
      <c r="AG30" s="3311"/>
      <c r="AH30" s="3365"/>
      <c r="AI30" s="3366"/>
      <c r="AJ30" s="3366"/>
      <c r="AK30" s="3363"/>
      <c r="AL30" s="3364"/>
      <c r="AM30" s="3364"/>
      <c r="AN30" s="87"/>
      <c r="AO30" s="85"/>
      <c r="AP30" s="85"/>
      <c r="AQ30" s="85"/>
      <c r="AR30" s="85"/>
      <c r="AS30" s="85"/>
      <c r="AT30" s="85"/>
      <c r="AU30" s="85"/>
      <c r="AV30" s="85"/>
      <c r="AW30" s="85"/>
      <c r="AX30" s="83"/>
      <c r="AY30" s="83"/>
      <c r="AZ30" s="83"/>
      <c r="BA30" s="83"/>
      <c r="BB30" s="74"/>
      <c r="BC30" s="74"/>
      <c r="BD30" s="6"/>
      <c r="BE30" s="6"/>
    </row>
  </sheetData>
  <mergeCells count="103">
    <mergeCell ref="Q30:S30"/>
    <mergeCell ref="T27:V27"/>
    <mergeCell ref="C27:F27"/>
    <mergeCell ref="G29:I29"/>
    <mergeCell ref="A3:O3"/>
    <mergeCell ref="N27:P27"/>
    <mergeCell ref="W27:Y27"/>
    <mergeCell ref="Q27:S27"/>
    <mergeCell ref="J15:M15"/>
    <mergeCell ref="N15:R15"/>
    <mergeCell ref="T24:V26"/>
    <mergeCell ref="A15:A16"/>
    <mergeCell ref="F15:I15"/>
    <mergeCell ref="X15:AA15"/>
    <mergeCell ref="Q24:S26"/>
    <mergeCell ref="G27:I27"/>
    <mergeCell ref="P11:AN11"/>
    <mergeCell ref="AK30:AM30"/>
    <mergeCell ref="T29:V29"/>
    <mergeCell ref="AH30:AJ30"/>
    <mergeCell ref="Q29:S29"/>
    <mergeCell ref="T30:V30"/>
    <mergeCell ref="W29:Y29"/>
    <mergeCell ref="AA30:AG30"/>
    <mergeCell ref="G30:I30"/>
    <mergeCell ref="N29:P29"/>
    <mergeCell ref="A24:B26"/>
    <mergeCell ref="C24:F26"/>
    <mergeCell ref="N24:P26"/>
    <mergeCell ref="A27:B27"/>
    <mergeCell ref="A30:B30"/>
    <mergeCell ref="C29:F29"/>
    <mergeCell ref="A28:B28"/>
    <mergeCell ref="C28:F28"/>
    <mergeCell ref="A29:B29"/>
    <mergeCell ref="W30:Y30"/>
    <mergeCell ref="Q28:S28"/>
    <mergeCell ref="T28:V28"/>
    <mergeCell ref="J29:K29"/>
    <mergeCell ref="L29:M29"/>
    <mergeCell ref="J30:K30"/>
    <mergeCell ref="L30:M30"/>
    <mergeCell ref="AA27:AG28"/>
    <mergeCell ref="G28:I28"/>
    <mergeCell ref="C30:F30"/>
    <mergeCell ref="N30:P30"/>
    <mergeCell ref="AO4:BE4"/>
    <mergeCell ref="P4:AN4"/>
    <mergeCell ref="P6:AN6"/>
    <mergeCell ref="G24:I26"/>
    <mergeCell ref="A21:AZ21"/>
    <mergeCell ref="BC24:BE26"/>
    <mergeCell ref="AH24:AM26"/>
    <mergeCell ref="AN24:AR26"/>
    <mergeCell ref="AO15:AR15"/>
    <mergeCell ref="AA24:AG26"/>
    <mergeCell ref="AO11:BE11"/>
    <mergeCell ref="AO10:BE10"/>
    <mergeCell ref="AO12:BE12"/>
    <mergeCell ref="AO5:BE5"/>
    <mergeCell ref="AO7:BE7"/>
    <mergeCell ref="AO8:BE8"/>
    <mergeCell ref="AU24:AX26"/>
    <mergeCell ref="AY24:BB26"/>
    <mergeCell ref="W24:Y26"/>
    <mergeCell ref="A1:O1"/>
    <mergeCell ref="AO1:BE1"/>
    <mergeCell ref="AO2:BE2"/>
    <mergeCell ref="P1:AN1"/>
    <mergeCell ref="P2:AN2"/>
    <mergeCell ref="AS15:AW15"/>
    <mergeCell ref="BB15:BE15"/>
    <mergeCell ref="P10:AN10"/>
    <mergeCell ref="A6:O6"/>
    <mergeCell ref="P8:AN8"/>
    <mergeCell ref="A13:BE13"/>
    <mergeCell ref="B15:E15"/>
    <mergeCell ref="A4:O4"/>
    <mergeCell ref="AO3:BE3"/>
    <mergeCell ref="AX15:BA15"/>
    <mergeCell ref="A2:O2"/>
    <mergeCell ref="P7:AN7"/>
    <mergeCell ref="A7:O7"/>
    <mergeCell ref="S15:W15"/>
    <mergeCell ref="AB15:AE15"/>
    <mergeCell ref="AJ15:AN15"/>
    <mergeCell ref="AF15:AI15"/>
    <mergeCell ref="P5:AN5"/>
    <mergeCell ref="AO6:BE6"/>
    <mergeCell ref="AH27:AM28"/>
    <mergeCell ref="AN27:AR28"/>
    <mergeCell ref="AV23:BD23"/>
    <mergeCell ref="AU27:AX28"/>
    <mergeCell ref="AY27:BB28"/>
    <mergeCell ref="BC27:BE28"/>
    <mergeCell ref="J24:K26"/>
    <mergeCell ref="J27:K27"/>
    <mergeCell ref="L27:M27"/>
    <mergeCell ref="L24:M26"/>
    <mergeCell ref="J28:K28"/>
    <mergeCell ref="L28:M28"/>
    <mergeCell ref="W28:Y28"/>
    <mergeCell ref="N28:P28"/>
  </mergeCells>
  <phoneticPr fontId="3" type="noConversion"/>
  <pageMargins left="0.39370078740157483" right="0.39370078740157483" top="0.78740157480314965" bottom="0.39370078740157483" header="0.51181102362204722" footer="0.51181102362204722"/>
  <pageSetup paperSize="9" scale="71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8"/>
  <sheetViews>
    <sheetView view="pageBreakPreview" topLeftCell="B7" zoomScaleSheetLayoutView="100" workbookViewId="0">
      <selection activeCell="D13" sqref="D13"/>
    </sheetView>
  </sheetViews>
  <sheetFormatPr defaultRowHeight="12.75" x14ac:dyDescent="0.2"/>
  <cols>
    <col min="1" max="1" width="9.140625" style="8" hidden="1" customWidth="1"/>
    <col min="2" max="2" width="13.140625" style="8" bestFit="1" customWidth="1"/>
    <col min="3" max="3" width="15.5703125" style="8" bestFit="1" customWidth="1"/>
    <col min="4" max="4" width="15.5703125" style="8" customWidth="1"/>
    <col min="5" max="5" width="13.5703125" style="8" customWidth="1"/>
    <col min="6" max="6" width="12.5703125" style="8" customWidth="1"/>
    <col min="7" max="7" width="17.140625" style="8" customWidth="1"/>
    <col min="8" max="8" width="13" style="8" customWidth="1"/>
    <col min="9" max="9" width="12.7109375" style="8" customWidth="1"/>
    <col min="10" max="10" width="13.42578125" style="8" customWidth="1"/>
    <col min="11" max="11" width="12" style="8" customWidth="1"/>
    <col min="12" max="12" width="10.5703125" style="8" bestFit="1" customWidth="1"/>
    <col min="13" max="13" width="11" style="8" bestFit="1" customWidth="1"/>
    <col min="14" max="16384" width="9.140625" style="8"/>
  </cols>
  <sheetData>
    <row r="1" spans="2:13" ht="20.25" customHeight="1" x14ac:dyDescent="0.2">
      <c r="K1" s="22"/>
      <c r="L1" s="22"/>
      <c r="M1" s="22"/>
    </row>
    <row r="2" spans="2:13" s="6" customFormat="1" ht="18.75" x14ac:dyDescent="0.3">
      <c r="B2" s="3368" t="s">
        <v>93</v>
      </c>
      <c r="C2" s="3368"/>
      <c r="D2" s="3368"/>
      <c r="E2" s="3368"/>
      <c r="F2" s="3368"/>
      <c r="G2" s="3368"/>
      <c r="H2" s="3368"/>
      <c r="I2" s="3368"/>
      <c r="J2" s="3368"/>
      <c r="K2" s="42"/>
      <c r="L2" s="42"/>
      <c r="M2" s="18"/>
    </row>
    <row r="3" spans="2:13" s="6" customFormat="1" ht="37.5" x14ac:dyDescent="0.3">
      <c r="B3" s="9" t="s">
        <v>12</v>
      </c>
      <c r="C3" s="9" t="s">
        <v>14</v>
      </c>
      <c r="D3" s="9" t="s">
        <v>46</v>
      </c>
      <c r="E3" s="10" t="s">
        <v>24</v>
      </c>
      <c r="F3" s="10" t="s">
        <v>19</v>
      </c>
      <c r="G3" s="9" t="s">
        <v>73</v>
      </c>
      <c r="H3" s="44" t="s">
        <v>22</v>
      </c>
      <c r="I3" s="9" t="s">
        <v>15</v>
      </c>
      <c r="J3" s="10" t="s">
        <v>25</v>
      </c>
      <c r="K3" s="17"/>
      <c r="L3" s="20"/>
      <c r="M3" s="18"/>
    </row>
    <row r="4" spans="2:13" s="6" customFormat="1" ht="18.75" x14ac:dyDescent="0.3">
      <c r="B4" s="7">
        <v>3</v>
      </c>
      <c r="C4" s="19">
        <v>36</v>
      </c>
      <c r="D4" s="66">
        <v>3</v>
      </c>
      <c r="E4" s="19">
        <v>3</v>
      </c>
      <c r="F4" s="19"/>
      <c r="G4" s="19"/>
      <c r="H4" s="7"/>
      <c r="I4" s="19">
        <v>7</v>
      </c>
      <c r="J4" s="19">
        <f>SUM(C4:I4)</f>
        <v>49</v>
      </c>
      <c r="K4" s="39"/>
      <c r="L4" s="39"/>
      <c r="M4" s="18"/>
    </row>
    <row r="5" spans="2:13" s="6" customFormat="1" ht="18.75" x14ac:dyDescent="0.3">
      <c r="B5" s="7">
        <v>4</v>
      </c>
      <c r="C5" s="65">
        <v>36.5</v>
      </c>
      <c r="D5" s="19">
        <v>3</v>
      </c>
      <c r="E5" s="19">
        <v>3</v>
      </c>
      <c r="F5" s="19"/>
      <c r="G5" s="19"/>
      <c r="H5" s="7"/>
      <c r="I5" s="65">
        <v>9.5</v>
      </c>
      <c r="J5" s="65">
        <f>SUM(C5:I5)</f>
        <v>52</v>
      </c>
      <c r="K5" s="39"/>
      <c r="L5" s="39"/>
      <c r="M5" s="18"/>
    </row>
    <row r="6" spans="2:13" s="6" customFormat="1" ht="18.75" x14ac:dyDescent="0.3">
      <c r="B6" s="7">
        <v>5</v>
      </c>
      <c r="C6" s="19">
        <v>24</v>
      </c>
      <c r="D6" s="65">
        <v>2.5</v>
      </c>
      <c r="E6" s="66">
        <v>3</v>
      </c>
      <c r="F6" s="19">
        <v>3</v>
      </c>
      <c r="G6" s="19">
        <v>9</v>
      </c>
      <c r="H6" s="7">
        <v>2</v>
      </c>
      <c r="I6" s="65">
        <v>3.5</v>
      </c>
      <c r="J6" s="65">
        <f>SUM(C6:I6)</f>
        <v>47</v>
      </c>
      <c r="K6" s="39"/>
      <c r="L6" s="39"/>
      <c r="M6" s="18"/>
    </row>
    <row r="7" spans="2:13" s="6" customFormat="1" ht="18.75" x14ac:dyDescent="0.3">
      <c r="B7" s="7" t="s">
        <v>25</v>
      </c>
      <c r="C7" s="65">
        <f t="shared" ref="C7:I7" si="0">SUM(C4:C6)</f>
        <v>96.5</v>
      </c>
      <c r="D7" s="65">
        <v>8.5</v>
      </c>
      <c r="E7" s="19">
        <f t="shared" si="0"/>
        <v>9</v>
      </c>
      <c r="F7" s="19">
        <f t="shared" si="0"/>
        <v>3</v>
      </c>
      <c r="G7" s="19">
        <f t="shared" si="0"/>
        <v>9</v>
      </c>
      <c r="H7" s="7">
        <f t="shared" si="0"/>
        <v>2</v>
      </c>
      <c r="I7" s="19">
        <f t="shared" si="0"/>
        <v>20</v>
      </c>
      <c r="J7" s="65">
        <f>J4+J5+J6</f>
        <v>148</v>
      </c>
      <c r="K7" s="39"/>
      <c r="L7" s="39"/>
      <c r="M7" s="18"/>
    </row>
    <row r="8" spans="2:13" s="6" customFormat="1" ht="18.75" x14ac:dyDescent="0.3">
      <c r="B8" s="11"/>
      <c r="C8" s="40"/>
      <c r="D8" s="40"/>
      <c r="E8" s="40"/>
      <c r="F8" s="40"/>
      <c r="G8" s="40"/>
      <c r="H8" s="12"/>
      <c r="I8" s="40"/>
      <c r="J8" s="40"/>
      <c r="K8" s="39"/>
      <c r="L8" s="39"/>
      <c r="M8" s="18"/>
    </row>
    <row r="9" spans="2:13" s="6" customFormat="1" ht="18.75" x14ac:dyDescent="0.3">
      <c r="B9" s="11"/>
      <c r="C9" s="40"/>
      <c r="D9" s="40"/>
      <c r="E9" s="40"/>
      <c r="F9" s="40"/>
      <c r="G9" s="40"/>
      <c r="H9" s="12"/>
      <c r="I9" s="40"/>
      <c r="J9" s="40"/>
      <c r="K9" s="39"/>
      <c r="L9" s="39"/>
      <c r="M9" s="18"/>
    </row>
    <row r="10" spans="2:13" s="6" customFormat="1" ht="18.75" x14ac:dyDescent="0.3">
      <c r="B10" s="11"/>
      <c r="C10" s="3369" t="s">
        <v>94</v>
      </c>
      <c r="D10" s="3370"/>
      <c r="E10" s="3370"/>
      <c r="F10" s="68"/>
      <c r="G10" s="3369" t="s">
        <v>95</v>
      </c>
      <c r="H10" s="3371"/>
      <c r="I10" s="3371"/>
      <c r="J10" s="40"/>
      <c r="K10" s="39"/>
      <c r="L10" s="39"/>
      <c r="M10" s="18"/>
    </row>
    <row r="11" spans="2:13" s="6" customFormat="1" ht="103.5" x14ac:dyDescent="0.3">
      <c r="B11" s="11"/>
      <c r="C11" s="69" t="s">
        <v>96</v>
      </c>
      <c r="D11" s="69" t="s">
        <v>70</v>
      </c>
      <c r="E11" s="69" t="s">
        <v>97</v>
      </c>
      <c r="F11" s="68"/>
      <c r="G11" s="69" t="s">
        <v>98</v>
      </c>
      <c r="H11" s="70" t="s">
        <v>99</v>
      </c>
      <c r="I11" s="71" t="s">
        <v>70</v>
      </c>
      <c r="J11" s="40"/>
      <c r="K11" s="39"/>
      <c r="L11" s="39"/>
      <c r="M11" s="18"/>
    </row>
    <row r="12" spans="2:13" s="6" customFormat="1" ht="56.25" x14ac:dyDescent="0.3">
      <c r="B12" s="11"/>
      <c r="C12" s="9" t="s">
        <v>100</v>
      </c>
      <c r="D12" s="9">
        <v>15</v>
      </c>
      <c r="E12" s="9">
        <v>3</v>
      </c>
      <c r="F12" s="68"/>
      <c r="G12" s="9" t="s">
        <v>101</v>
      </c>
      <c r="H12" s="72" t="s">
        <v>102</v>
      </c>
      <c r="I12" s="73" t="s">
        <v>72</v>
      </c>
      <c r="J12" s="40"/>
      <c r="K12" s="39"/>
      <c r="L12" s="39"/>
      <c r="M12" s="18"/>
    </row>
    <row r="13" spans="2:13" s="6" customFormat="1" ht="18.75" x14ac:dyDescent="0.3">
      <c r="B13" s="11"/>
      <c r="C13" s="40"/>
      <c r="D13" s="40"/>
      <c r="E13" s="40"/>
      <c r="F13" s="40"/>
      <c r="G13" s="40"/>
      <c r="H13" s="12"/>
      <c r="I13" s="40"/>
      <c r="J13" s="40"/>
      <c r="K13" s="39"/>
      <c r="L13" s="39"/>
      <c r="M13" s="18"/>
    </row>
    <row r="14" spans="2:13" s="6" customFormat="1" ht="18.75" x14ac:dyDescent="0.3">
      <c r="B14" s="11"/>
      <c r="C14" s="40"/>
      <c r="D14" s="40"/>
      <c r="E14" s="40"/>
      <c r="F14" s="40"/>
      <c r="G14" s="40"/>
      <c r="H14" s="12"/>
      <c r="I14" s="40"/>
      <c r="J14" s="40"/>
      <c r="K14" s="39"/>
      <c r="L14" s="39"/>
      <c r="M14" s="18"/>
    </row>
    <row r="15" spans="2:13" s="6" customFormat="1" ht="18.75" x14ac:dyDescent="0.3">
      <c r="B15" s="11"/>
      <c r="C15" s="40"/>
      <c r="D15" s="40"/>
      <c r="E15" s="40"/>
      <c r="F15" s="40"/>
      <c r="G15" s="40"/>
      <c r="H15" s="12"/>
      <c r="I15" s="40"/>
      <c r="J15" s="40"/>
      <c r="K15" s="39"/>
      <c r="L15" s="39"/>
      <c r="M15" s="18"/>
    </row>
    <row r="16" spans="2:13" s="6" customFormat="1" ht="18.75" x14ac:dyDescent="0.3">
      <c r="B16" s="11"/>
      <c r="C16" s="40"/>
      <c r="D16" s="40"/>
      <c r="E16" s="40"/>
      <c r="F16" s="40"/>
      <c r="G16" s="40"/>
      <c r="H16" s="12"/>
      <c r="I16" s="40"/>
      <c r="J16" s="40"/>
      <c r="K16" s="39"/>
      <c r="L16" s="39"/>
      <c r="M16" s="18"/>
    </row>
    <row r="17" spans="1:13" ht="18.75" x14ac:dyDescent="0.2">
      <c r="A17" s="23"/>
      <c r="B17" s="23"/>
      <c r="C17" s="23"/>
      <c r="D17" s="23"/>
      <c r="E17" s="20"/>
      <c r="F17" s="20"/>
      <c r="G17" s="20"/>
      <c r="H17" s="20"/>
      <c r="I17" s="23"/>
      <c r="J17" s="23"/>
      <c r="K17" s="26"/>
      <c r="L17" s="20"/>
      <c r="M17" s="20"/>
    </row>
    <row r="18" spans="1:13" s="6" customFormat="1" ht="18.75" x14ac:dyDescent="0.3">
      <c r="A18" s="23"/>
      <c r="B18" s="23"/>
      <c r="C18" s="23"/>
      <c r="D18" s="23"/>
      <c r="E18" s="20"/>
      <c r="F18" s="20"/>
      <c r="G18" s="20"/>
      <c r="H18" s="20"/>
      <c r="I18" s="23"/>
      <c r="J18" s="23"/>
      <c r="K18" s="43"/>
      <c r="L18" s="43"/>
      <c r="M18" s="20"/>
    </row>
    <row r="19" spans="1:13" s="6" customFormat="1" ht="18.75" x14ac:dyDescent="0.3">
      <c r="A19" s="17"/>
      <c r="B19" s="17"/>
      <c r="C19" s="17"/>
      <c r="D19" s="17"/>
      <c r="E19" s="20"/>
      <c r="F19" s="20"/>
      <c r="G19" s="20"/>
      <c r="H19" s="20"/>
      <c r="I19" s="26"/>
      <c r="J19" s="26"/>
      <c r="K19" s="18"/>
      <c r="L19" s="18"/>
      <c r="M19" s="18"/>
    </row>
    <row r="20" spans="1:13" s="6" customFormat="1" ht="18.75" x14ac:dyDescent="0.3">
      <c r="A20" s="23"/>
      <c r="B20" s="41"/>
      <c r="C20" s="43"/>
      <c r="D20" s="43"/>
      <c r="E20" s="43"/>
      <c r="F20" s="43"/>
      <c r="G20" s="43"/>
      <c r="H20" s="43"/>
      <c r="I20" s="43"/>
      <c r="J20" s="43"/>
      <c r="K20" s="18"/>
      <c r="L20" s="18"/>
      <c r="M20" s="18"/>
    </row>
    <row r="21" spans="1:13" s="6" customFormat="1" ht="18.75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3" s="6" customFormat="1" ht="18.75" x14ac:dyDescent="0.3">
      <c r="A22" s="24"/>
      <c r="B22" s="24"/>
      <c r="C22" s="24"/>
      <c r="D22" s="24"/>
      <c r="E22" s="24"/>
      <c r="F22" s="24"/>
      <c r="G22" s="24"/>
      <c r="H22" s="24"/>
      <c r="I22" s="11"/>
      <c r="J22" s="11"/>
      <c r="K22" s="18"/>
      <c r="L22" s="18"/>
      <c r="M22" s="18"/>
    </row>
    <row r="23" spans="1:13" s="6" customFormat="1" ht="18.75" x14ac:dyDescent="0.3">
      <c r="A23" s="24"/>
      <c r="B23" s="24"/>
      <c r="C23" s="24"/>
      <c r="D23" s="24"/>
      <c r="E23" s="24"/>
      <c r="F23" s="24"/>
      <c r="G23" s="24"/>
      <c r="H23" s="24"/>
      <c r="I23" s="11"/>
      <c r="J23" s="11"/>
      <c r="K23" s="18"/>
      <c r="L23" s="18"/>
      <c r="M23" s="18"/>
    </row>
    <row r="24" spans="1:13" s="6" customFormat="1" ht="18.75" x14ac:dyDescent="0.3">
      <c r="A24" s="24"/>
      <c r="B24" s="24"/>
      <c r="C24" s="24"/>
      <c r="D24" s="24"/>
      <c r="E24" s="24"/>
      <c r="F24" s="24"/>
      <c r="G24" s="24"/>
      <c r="H24" s="24"/>
      <c r="I24" s="21"/>
      <c r="J24" s="11"/>
      <c r="K24" s="18"/>
      <c r="L24" s="18"/>
      <c r="M24" s="18"/>
    </row>
    <row r="25" spans="1:13" ht="18.75" x14ac:dyDescent="0.3">
      <c r="A25" s="24"/>
      <c r="B25" s="24"/>
      <c r="C25" s="24"/>
      <c r="D25" s="24"/>
      <c r="E25" s="24"/>
      <c r="F25" s="24"/>
      <c r="G25" s="24"/>
      <c r="H25" s="24"/>
      <c r="I25" s="21"/>
      <c r="J25" s="11"/>
      <c r="K25" s="22"/>
      <c r="L25" s="22"/>
      <c r="M25" s="22"/>
    </row>
    <row r="26" spans="1:13" ht="18.75" x14ac:dyDescent="0.3">
      <c r="A26" s="24"/>
      <c r="B26" s="24"/>
      <c r="C26" s="24"/>
      <c r="D26" s="24"/>
      <c r="E26" s="24"/>
      <c r="F26" s="24"/>
      <c r="G26" s="24"/>
      <c r="H26" s="24"/>
      <c r="I26" s="21"/>
      <c r="J26" s="11"/>
      <c r="K26" s="25"/>
      <c r="L26" s="22"/>
      <c r="M26" s="22"/>
    </row>
    <row r="27" spans="1:13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</row>
    <row r="28" spans="1:13" ht="18.75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</row>
  </sheetData>
  <mergeCells count="3">
    <mergeCell ref="B2:J2"/>
    <mergeCell ref="C10:E10"/>
    <mergeCell ref="G10:I10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379"/>
  <sheetViews>
    <sheetView view="pageBreakPreview" zoomScale="65" zoomScaleNormal="70" zoomScaleSheetLayoutView="65" workbookViewId="0">
      <pane xSplit="1" ySplit="7" topLeftCell="B249" activePane="bottomRight" state="frozen"/>
      <selection pane="topRight" activeCell="B1" sqref="B1"/>
      <selection pane="bottomLeft" activeCell="A8" sqref="A8"/>
      <selection pane="bottomRight" activeCell="N48" sqref="N48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1626" customWidth="1"/>
    <col min="6" max="6" width="5.42578125" style="134" customWidth="1"/>
    <col min="7" max="7" width="10" style="134" customWidth="1"/>
    <col min="8" max="8" width="11.28515625" style="978" customWidth="1"/>
    <col min="9" max="9" width="9.140625" style="978" customWidth="1"/>
    <col min="10" max="10" width="9.140625" style="1617" customWidth="1"/>
    <col min="11" max="11" width="7.42578125" style="978" customWidth="1"/>
    <col min="12" max="12" width="8.42578125" style="1617" customWidth="1"/>
    <col min="13" max="13" width="10.7109375" style="978" customWidth="1"/>
    <col min="14" max="14" width="8.7109375" style="978" customWidth="1"/>
    <col min="15" max="15" width="5.85546875" style="978" customWidth="1"/>
    <col min="16" max="16" width="4.42578125" style="135" customWidth="1"/>
    <col min="17" max="17" width="7.7109375" style="135" bestFit="1" customWidth="1"/>
    <col min="18" max="18" width="5.7109375" style="135" customWidth="1"/>
    <col min="19" max="19" width="2.85546875" style="135" customWidth="1"/>
    <col min="20" max="21" width="7.7109375" style="135" bestFit="1" customWidth="1"/>
    <col min="22" max="22" width="8.7109375" style="135" customWidth="1"/>
    <col min="23" max="54" width="9.140625" style="27" hidden="1" customWidth="1"/>
    <col min="55" max="57" width="9.140625" style="27" customWidth="1"/>
    <col min="58" max="60" width="12" style="29" bestFit="1" customWidth="1"/>
    <col min="61" max="61" width="12.85546875" style="29" customWidth="1"/>
    <col min="62" max="62" width="12" style="29" bestFit="1" customWidth="1"/>
    <col min="63" max="63" width="11.5703125" style="29" customWidth="1"/>
    <col min="64" max="16384" width="9.140625" style="27"/>
  </cols>
  <sheetData>
    <row r="1" spans="1:237" s="38" customFormat="1" ht="21" customHeight="1" thickBot="1" x14ac:dyDescent="0.25">
      <c r="A1" s="3764" t="s">
        <v>863</v>
      </c>
      <c r="B1" s="3765"/>
      <c r="C1" s="3765"/>
      <c r="D1" s="3765"/>
      <c r="E1" s="3765"/>
      <c r="F1" s="3765"/>
      <c r="G1" s="3765"/>
      <c r="H1" s="3765"/>
      <c r="I1" s="3765"/>
      <c r="J1" s="3765"/>
      <c r="K1" s="3765"/>
      <c r="L1" s="3765"/>
      <c r="M1" s="3765"/>
      <c r="N1" s="3765"/>
      <c r="O1" s="3765"/>
      <c r="P1" s="3765"/>
      <c r="Q1" s="3765"/>
      <c r="R1" s="3765"/>
      <c r="S1" s="3765"/>
      <c r="T1" s="3765"/>
      <c r="U1" s="3765"/>
      <c r="V1" s="3766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">
      <c r="A2" s="3770" t="s">
        <v>26</v>
      </c>
      <c r="B2" s="3767" t="s">
        <v>33</v>
      </c>
      <c r="C2" s="3781" t="s">
        <v>536</v>
      </c>
      <c r="D2" s="3782"/>
      <c r="E2" s="3783"/>
      <c r="F2" s="3784"/>
      <c r="G2" s="3753" t="s">
        <v>120</v>
      </c>
      <c r="H2" s="3773" t="s">
        <v>107</v>
      </c>
      <c r="I2" s="3773"/>
      <c r="J2" s="3773"/>
      <c r="K2" s="3773"/>
      <c r="L2" s="3773"/>
      <c r="M2" s="3774"/>
      <c r="N2" s="3747" t="s">
        <v>500</v>
      </c>
      <c r="O2" s="3748"/>
      <c r="P2" s="3748"/>
      <c r="Q2" s="3748"/>
      <c r="R2" s="3748"/>
      <c r="S2" s="3748"/>
      <c r="T2" s="3748"/>
      <c r="U2" s="3748"/>
      <c r="V2" s="3429"/>
      <c r="AK2" s="1687"/>
    </row>
    <row r="3" spans="1:237" ht="24.75" customHeight="1" thickBot="1" x14ac:dyDescent="0.25">
      <c r="A3" s="3771"/>
      <c r="B3" s="3768"/>
      <c r="C3" s="3785"/>
      <c r="D3" s="3786"/>
      <c r="E3" s="3787"/>
      <c r="F3" s="3788"/>
      <c r="G3" s="3754"/>
      <c r="H3" s="3739" t="s">
        <v>27</v>
      </c>
      <c r="I3" s="3752" t="s">
        <v>109</v>
      </c>
      <c r="J3" s="3752"/>
      <c r="K3" s="3752"/>
      <c r="L3" s="3752"/>
      <c r="M3" s="3779" t="s">
        <v>103</v>
      </c>
      <c r="N3" s="3749"/>
      <c r="O3" s="3750"/>
      <c r="P3" s="3750"/>
      <c r="Q3" s="3750"/>
      <c r="R3" s="3750"/>
      <c r="S3" s="3750"/>
      <c r="T3" s="3750"/>
      <c r="U3" s="3750"/>
      <c r="V3" s="3751"/>
      <c r="AK3" s="1687"/>
    </row>
    <row r="4" spans="1:237" ht="18" customHeight="1" thickBot="1" x14ac:dyDescent="0.25">
      <c r="A4" s="3771"/>
      <c r="B4" s="3768"/>
      <c r="C4" s="3793" t="s">
        <v>28</v>
      </c>
      <c r="D4" s="3738" t="s">
        <v>29</v>
      </c>
      <c r="E4" s="3789" t="s">
        <v>104</v>
      </c>
      <c r="F4" s="3790"/>
      <c r="G4" s="3754"/>
      <c r="H4" s="3739"/>
      <c r="I4" s="3739" t="s">
        <v>108</v>
      </c>
      <c r="J4" s="3796" t="s">
        <v>110</v>
      </c>
      <c r="K4" s="3797"/>
      <c r="L4" s="3798"/>
      <c r="M4" s="3779"/>
      <c r="N4" s="3744" t="s">
        <v>542</v>
      </c>
      <c r="O4" s="3745"/>
      <c r="P4" s="3746"/>
      <c r="Q4" s="3744" t="s">
        <v>543</v>
      </c>
      <c r="R4" s="3745"/>
      <c r="S4" s="3746"/>
      <c r="T4" s="3777" t="s">
        <v>30</v>
      </c>
      <c r="U4" s="3425"/>
      <c r="V4" s="3736"/>
      <c r="AK4" s="1687"/>
      <c r="BF4" s="3372" t="s">
        <v>542</v>
      </c>
      <c r="BG4" s="3372"/>
      <c r="BH4" s="3372" t="s">
        <v>543</v>
      </c>
      <c r="BI4" s="3372"/>
      <c r="BJ4" s="3372" t="s">
        <v>30</v>
      </c>
      <c r="BK4" s="3372"/>
    </row>
    <row r="5" spans="1:237" ht="16.5" thickBot="1" x14ac:dyDescent="0.25">
      <c r="A5" s="3771"/>
      <c r="B5" s="3768"/>
      <c r="C5" s="3794"/>
      <c r="D5" s="3739"/>
      <c r="E5" s="3778" t="s">
        <v>105</v>
      </c>
      <c r="F5" s="3756" t="s">
        <v>106</v>
      </c>
      <c r="G5" s="3754"/>
      <c r="H5" s="3739"/>
      <c r="I5" s="3739"/>
      <c r="J5" s="3741" t="s">
        <v>50</v>
      </c>
      <c r="K5" s="3741" t="s">
        <v>51</v>
      </c>
      <c r="L5" s="3741" t="s">
        <v>52</v>
      </c>
      <c r="M5" s="3779"/>
      <c r="N5" s="1591">
        <v>1</v>
      </c>
      <c r="O5" s="3775">
        <v>2</v>
      </c>
      <c r="P5" s="3776"/>
      <c r="Q5" s="1591">
        <v>3</v>
      </c>
      <c r="R5" s="3775">
        <v>4</v>
      </c>
      <c r="S5" s="3776"/>
      <c r="T5" s="1592">
        <v>5</v>
      </c>
      <c r="U5" s="1637" t="s">
        <v>544</v>
      </c>
      <c r="V5" s="1639" t="s">
        <v>545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ht="16.5" thickBot="1" x14ac:dyDescent="0.25">
      <c r="A6" s="3771"/>
      <c r="B6" s="3768"/>
      <c r="C6" s="3794"/>
      <c r="D6" s="3739"/>
      <c r="E6" s="3742"/>
      <c r="F6" s="3757"/>
      <c r="G6" s="3754"/>
      <c r="H6" s="3739"/>
      <c r="I6" s="3739"/>
      <c r="J6" s="3742"/>
      <c r="K6" s="3742"/>
      <c r="L6" s="3742"/>
      <c r="M6" s="3779"/>
      <c r="N6" s="3744"/>
      <c r="O6" s="3745"/>
      <c r="P6" s="3745"/>
      <c r="Q6" s="3745"/>
      <c r="R6" s="3745"/>
      <c r="S6" s="3745"/>
      <c r="T6" s="3745"/>
      <c r="U6" s="3745"/>
      <c r="V6" s="3746"/>
      <c r="AK6" s="1687"/>
    </row>
    <row r="7" spans="1:237" ht="38.25" customHeight="1" thickBot="1" x14ac:dyDescent="0.25">
      <c r="A7" s="3772"/>
      <c r="B7" s="3769"/>
      <c r="C7" s="3795"/>
      <c r="D7" s="3740"/>
      <c r="E7" s="3743"/>
      <c r="F7" s="3758"/>
      <c r="G7" s="3755"/>
      <c r="H7" s="3740"/>
      <c r="I7" s="3740"/>
      <c r="J7" s="3743"/>
      <c r="K7" s="3743"/>
      <c r="L7" s="3743"/>
      <c r="M7" s="3780"/>
      <c r="N7" s="1593"/>
      <c r="O7" s="3775"/>
      <c r="P7" s="3776"/>
      <c r="Q7" s="1593"/>
      <c r="R7" s="3775"/>
      <c r="S7" s="3776"/>
      <c r="T7" s="1593"/>
      <c r="U7" s="1637"/>
      <c r="V7" s="1639"/>
      <c r="AK7" s="1687"/>
    </row>
    <row r="8" spans="1:237" ht="16.5" thickBot="1" x14ac:dyDescent="0.25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671">
        <v>14</v>
      </c>
      <c r="O8" s="3424">
        <v>15</v>
      </c>
      <c r="P8" s="3736"/>
      <c r="Q8" s="1671">
        <v>16</v>
      </c>
      <c r="R8" s="3424">
        <v>17</v>
      </c>
      <c r="S8" s="3736"/>
      <c r="T8" s="1638">
        <v>18</v>
      </c>
      <c r="U8" s="166">
        <v>19</v>
      </c>
      <c r="V8" s="961">
        <v>20</v>
      </c>
      <c r="AK8" s="1687"/>
    </row>
    <row r="9" spans="1:237" ht="16.5" thickBot="1" x14ac:dyDescent="0.25">
      <c r="A9" s="3536" t="s">
        <v>154</v>
      </c>
      <c r="B9" s="3537"/>
      <c r="C9" s="3537"/>
      <c r="D9" s="3537"/>
      <c r="E9" s="3537"/>
      <c r="F9" s="3537"/>
      <c r="G9" s="3537"/>
      <c r="H9" s="3537"/>
      <c r="I9" s="3537"/>
      <c r="J9" s="3537"/>
      <c r="K9" s="3537"/>
      <c r="L9" s="3537"/>
      <c r="M9" s="3537"/>
      <c r="N9" s="3537"/>
      <c r="O9" s="3537"/>
      <c r="P9" s="3537"/>
      <c r="Q9" s="3537"/>
      <c r="R9" s="3537"/>
      <c r="S9" s="3537"/>
      <c r="T9" s="3537"/>
      <c r="U9" s="3538"/>
      <c r="V9" s="3539"/>
      <c r="AK9" s="1687"/>
    </row>
    <row r="10" spans="1:237" ht="16.5" thickBot="1" x14ac:dyDescent="0.25">
      <c r="A10" s="3807" t="s">
        <v>614</v>
      </c>
      <c r="B10" s="3808"/>
      <c r="C10" s="3808"/>
      <c r="D10" s="3808"/>
      <c r="E10" s="3808"/>
      <c r="F10" s="3808"/>
      <c r="G10" s="3808"/>
      <c r="H10" s="3808"/>
      <c r="I10" s="3808"/>
      <c r="J10" s="3808"/>
      <c r="K10" s="3808"/>
      <c r="L10" s="3808"/>
      <c r="M10" s="3808"/>
      <c r="N10" s="3808"/>
      <c r="O10" s="3808"/>
      <c r="P10" s="3808"/>
      <c r="Q10" s="3808"/>
      <c r="R10" s="3808"/>
      <c r="S10" s="3808"/>
      <c r="T10" s="3808"/>
      <c r="U10" s="3808"/>
      <c r="V10" s="3808"/>
      <c r="W10" s="3808"/>
      <c r="X10" s="3808"/>
      <c r="Y10" s="3809"/>
      <c r="AK10" s="1687"/>
    </row>
    <row r="11" spans="1:237" x14ac:dyDescent="0.2">
      <c r="A11" s="1614" t="s">
        <v>137</v>
      </c>
      <c r="B11" s="1597" t="s">
        <v>408</v>
      </c>
      <c r="C11" s="1598"/>
      <c r="D11" s="864"/>
      <c r="E11" s="183"/>
      <c r="F11" s="1599"/>
      <c r="G11" s="1716">
        <v>8</v>
      </c>
      <c r="H11" s="1931">
        <f>H12+H13</f>
        <v>240</v>
      </c>
      <c r="I11" s="1922"/>
      <c r="J11" s="1725"/>
      <c r="K11" s="1725"/>
      <c r="L11" s="1725"/>
      <c r="M11" s="817"/>
      <c r="N11" s="1720"/>
      <c r="O11" s="3791"/>
      <c r="P11" s="3799"/>
      <c r="Q11" s="1600"/>
      <c r="R11" s="3791"/>
      <c r="S11" s="3792"/>
      <c r="T11" s="711"/>
      <c r="U11" s="1737"/>
      <c r="V11" s="1738"/>
      <c r="AK11" s="1687"/>
      <c r="AU11" s="29" t="s">
        <v>542</v>
      </c>
      <c r="AV11" s="1187">
        <f>SUMIF(AT$11:AT$20,1,G$11:G$20)</f>
        <v>1.5</v>
      </c>
      <c r="BD11" s="29" t="s">
        <v>542</v>
      </c>
      <c r="BE11" s="1187">
        <f>BF51+BG51</f>
        <v>26.5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">
      <c r="A12" s="1596"/>
      <c r="B12" s="1868" t="s">
        <v>730</v>
      </c>
      <c r="C12" s="1598"/>
      <c r="D12" s="1601"/>
      <c r="E12" s="1601"/>
      <c r="F12" s="1602"/>
      <c r="G12" s="1864">
        <v>6.5</v>
      </c>
      <c r="H12" s="1932">
        <f>G12*30</f>
        <v>195</v>
      </c>
      <c r="I12" s="1923"/>
      <c r="J12" s="1723"/>
      <c r="K12" s="1723"/>
      <c r="L12" s="1723"/>
      <c r="M12" s="1726"/>
      <c r="N12" s="1720"/>
      <c r="O12" s="3543"/>
      <c r="P12" s="3763"/>
      <c r="Q12" s="1600"/>
      <c r="R12" s="3543"/>
      <c r="S12" s="3544"/>
      <c r="T12" s="247"/>
      <c r="U12" s="248"/>
      <c r="V12" s="249"/>
      <c r="AK12" s="1687"/>
      <c r="AU12" s="29" t="s">
        <v>543</v>
      </c>
      <c r="AV12" s="1187">
        <f>SUMIF(AT$11:AT$20,2,G$11:G$20)</f>
        <v>0</v>
      </c>
      <c r="BD12" s="29" t="s">
        <v>543</v>
      </c>
      <c r="BE12" s="1187">
        <f>BH51+BI51</f>
        <v>2</v>
      </c>
      <c r="BF12" s="29" t="b">
        <f t="shared" ref="BF12:BF48" si="0">ISBLANK(N12)</f>
        <v>1</v>
      </c>
      <c r="BG12" s="29" t="b">
        <f t="shared" ref="BG12:BG48" si="1">ISBLANK(O12)</f>
        <v>1</v>
      </c>
      <c r="BH12" s="29" t="b">
        <f t="shared" ref="BH12:BH48" si="2">ISBLANK(Q12)</f>
        <v>1</v>
      </c>
      <c r="BI12" s="29" t="b">
        <f t="shared" ref="BI12:BI48" si="3">ISBLANK(R12)</f>
        <v>1</v>
      </c>
      <c r="BJ12" s="29" t="b">
        <f t="shared" ref="BJ12:BJ48" si="4">ISBLANK(T12)</f>
        <v>1</v>
      </c>
      <c r="BK12" s="29" t="b">
        <f t="shared" ref="BK12:BK48" si="5">ISBLANK(U12)</f>
        <v>1</v>
      </c>
    </row>
    <row r="13" spans="1:237" x14ac:dyDescent="0.2">
      <c r="A13" s="1596"/>
      <c r="B13" s="1642" t="s">
        <v>56</v>
      </c>
      <c r="C13" s="1603"/>
      <c r="D13" s="1601" t="s">
        <v>544</v>
      </c>
      <c r="E13" s="1601"/>
      <c r="F13" s="1604"/>
      <c r="G13" s="1717">
        <v>1.5</v>
      </c>
      <c r="H13" s="1933">
        <f>G13*30</f>
        <v>45</v>
      </c>
      <c r="I13" s="1924">
        <v>4</v>
      </c>
      <c r="J13" s="1724"/>
      <c r="K13" s="1724"/>
      <c r="L13" s="1724" t="s">
        <v>114</v>
      </c>
      <c r="M13" s="1727">
        <f>H13-I13</f>
        <v>41</v>
      </c>
      <c r="N13" s="1720"/>
      <c r="O13" s="3543"/>
      <c r="P13" s="3763"/>
      <c r="Q13" s="1600"/>
      <c r="R13" s="3543"/>
      <c r="S13" s="3544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1.5</v>
      </c>
      <c r="BD13" s="29" t="s">
        <v>30</v>
      </c>
      <c r="BE13" s="1187">
        <f>BJ51+BK51</f>
        <v>1.5</v>
      </c>
      <c r="BF13" s="29" t="b">
        <f t="shared" si="0"/>
        <v>1</v>
      </c>
      <c r="BG13" s="29" t="b">
        <f t="shared" si="1"/>
        <v>1</v>
      </c>
      <c r="BH13" s="29" t="b">
        <f t="shared" si="2"/>
        <v>1</v>
      </c>
      <c r="BI13" s="29" t="b">
        <f t="shared" si="3"/>
        <v>1</v>
      </c>
      <c r="BJ13" s="29" t="b">
        <f t="shared" si="4"/>
        <v>1</v>
      </c>
      <c r="BK13" s="29" t="b">
        <f t="shared" si="5"/>
        <v>0</v>
      </c>
    </row>
    <row r="14" spans="1:237" s="29" customFormat="1" ht="31.5" x14ac:dyDescent="0.2">
      <c r="A14" s="1605" t="s">
        <v>138</v>
      </c>
      <c r="B14" s="215" t="s">
        <v>731</v>
      </c>
      <c r="C14" s="261" t="s">
        <v>131</v>
      </c>
      <c r="D14" s="1606"/>
      <c r="E14" s="92"/>
      <c r="F14" s="205"/>
      <c r="G14" s="1865">
        <v>4</v>
      </c>
      <c r="H14" s="1934">
        <f t="shared" ref="H14:H20" si="6">G14*30</f>
        <v>120</v>
      </c>
      <c r="I14" s="261"/>
      <c r="J14" s="248"/>
      <c r="K14" s="1606"/>
      <c r="L14" s="1606"/>
      <c r="M14" s="778"/>
      <c r="N14" s="1720"/>
      <c r="O14" s="3543"/>
      <c r="P14" s="3763"/>
      <c r="Q14" s="1607"/>
      <c r="R14" s="3543"/>
      <c r="S14" s="3544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3</v>
      </c>
      <c r="AW14" s="27"/>
      <c r="AX14" s="27"/>
      <c r="AY14" s="27"/>
      <c r="AZ14" s="27"/>
      <c r="BA14" s="27"/>
      <c r="BB14" s="27"/>
      <c r="BC14" s="27"/>
      <c r="BE14" s="1187">
        <f>SUM(BE11:BE13)</f>
        <v>30</v>
      </c>
      <c r="BF14" s="29" t="b">
        <f t="shared" si="0"/>
        <v>1</v>
      </c>
      <c r="BG14" s="29" t="b">
        <f t="shared" si="1"/>
        <v>1</v>
      </c>
      <c r="BH14" s="29" t="b">
        <f t="shared" si="2"/>
        <v>1</v>
      </c>
      <c r="BI14" s="29" t="b">
        <f t="shared" si="3"/>
        <v>1</v>
      </c>
      <c r="BJ14" s="29" t="b">
        <f t="shared" si="4"/>
        <v>1</v>
      </c>
      <c r="BK14" s="29" t="b">
        <f t="shared" si="5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5" x14ac:dyDescent="0.2">
      <c r="A15" s="1605" t="s">
        <v>139</v>
      </c>
      <c r="B15" s="1608" t="s">
        <v>732</v>
      </c>
      <c r="C15" s="1609"/>
      <c r="D15" s="1606" t="s">
        <v>134</v>
      </c>
      <c r="E15" s="92"/>
      <c r="F15" s="205"/>
      <c r="G15" s="1865">
        <v>3</v>
      </c>
      <c r="H15" s="1934">
        <f t="shared" si="6"/>
        <v>90</v>
      </c>
      <c r="I15" s="261"/>
      <c r="J15" s="1606"/>
      <c r="K15" s="1606"/>
      <c r="L15" s="1606"/>
      <c r="M15" s="778"/>
      <c r="N15" s="1721"/>
      <c r="O15" s="3543"/>
      <c r="P15" s="3763"/>
      <c r="Q15" s="1607"/>
      <c r="R15" s="3543"/>
      <c r="S15" s="3544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1"/>
        <v>1</v>
      </c>
      <c r="BH15" s="29" t="b">
        <f t="shared" si="2"/>
        <v>1</v>
      </c>
      <c r="BI15" s="29" t="b">
        <f t="shared" si="3"/>
        <v>1</v>
      </c>
      <c r="BJ15" s="29" t="b">
        <f t="shared" si="4"/>
        <v>1</v>
      </c>
      <c r="BK15" s="29" t="b">
        <f t="shared" si="5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47.25" x14ac:dyDescent="0.2">
      <c r="A16" s="1605" t="s">
        <v>140</v>
      </c>
      <c r="B16" s="1608" t="s">
        <v>733</v>
      </c>
      <c r="C16" s="1609" t="s">
        <v>131</v>
      </c>
      <c r="D16" s="1627"/>
      <c r="E16" s="90"/>
      <c r="F16" s="206"/>
      <c r="G16" s="1865">
        <v>3</v>
      </c>
      <c r="H16" s="1934">
        <f t="shared" si="6"/>
        <v>90</v>
      </c>
      <c r="I16" s="261"/>
      <c r="J16" s="1606"/>
      <c r="K16" s="1606"/>
      <c r="L16" s="1606"/>
      <c r="M16" s="778"/>
      <c r="N16" s="1721"/>
      <c r="O16" s="3543"/>
      <c r="P16" s="3763"/>
      <c r="Q16" s="1607"/>
      <c r="R16" s="3543"/>
      <c r="S16" s="3544"/>
      <c r="T16" s="247"/>
      <c r="U16" s="248"/>
      <c r="V16" s="249"/>
      <c r="AK16" s="1687"/>
      <c r="BF16" s="29" t="b">
        <f t="shared" si="0"/>
        <v>1</v>
      </c>
      <c r="BG16" s="29" t="b">
        <f t="shared" si="1"/>
        <v>1</v>
      </c>
      <c r="BH16" s="29" t="b">
        <f t="shared" si="2"/>
        <v>1</v>
      </c>
      <c r="BI16" s="29" t="b">
        <f t="shared" si="3"/>
        <v>1</v>
      </c>
      <c r="BJ16" s="29" t="b">
        <f t="shared" si="4"/>
        <v>1</v>
      </c>
      <c r="BK16" s="29" t="b">
        <f t="shared" si="5"/>
        <v>1</v>
      </c>
    </row>
    <row r="17" spans="1:63" x14ac:dyDescent="0.2">
      <c r="A17" s="1605" t="s">
        <v>141</v>
      </c>
      <c r="B17" s="1608" t="s">
        <v>136</v>
      </c>
      <c r="C17" s="1628"/>
      <c r="D17" s="1606"/>
      <c r="E17" s="90"/>
      <c r="F17" s="206"/>
      <c r="G17" s="1702">
        <v>3</v>
      </c>
      <c r="H17" s="1935">
        <f>SUM(H18:H19)</f>
        <v>90</v>
      </c>
      <c r="I17" s="261"/>
      <c r="J17" s="1606"/>
      <c r="K17" s="1606"/>
      <c r="L17" s="1606"/>
      <c r="M17" s="778"/>
      <c r="N17" s="1722"/>
      <c r="O17" s="3543"/>
      <c r="P17" s="3763"/>
      <c r="Q17" s="1610"/>
      <c r="R17" s="3543"/>
      <c r="S17" s="3544"/>
      <c r="T17" s="247"/>
      <c r="U17" s="248"/>
      <c r="V17" s="249"/>
      <c r="AK17" s="1687"/>
      <c r="BF17" s="29" t="b">
        <f t="shared" si="0"/>
        <v>1</v>
      </c>
      <c r="BG17" s="29" t="b">
        <f t="shared" si="1"/>
        <v>1</v>
      </c>
      <c r="BH17" s="29" t="b">
        <f t="shared" si="2"/>
        <v>1</v>
      </c>
      <c r="BI17" s="29" t="b">
        <f t="shared" si="3"/>
        <v>1</v>
      </c>
      <c r="BJ17" s="29" t="b">
        <f t="shared" si="4"/>
        <v>1</v>
      </c>
      <c r="BK17" s="29" t="b">
        <f t="shared" si="5"/>
        <v>1</v>
      </c>
    </row>
    <row r="18" spans="1:63" s="58" customFormat="1" x14ac:dyDescent="0.2">
      <c r="A18" s="1611"/>
      <c r="B18" s="1868" t="s">
        <v>730</v>
      </c>
      <c r="C18" s="1598"/>
      <c r="D18" s="1627"/>
      <c r="E18" s="90"/>
      <c r="F18" s="206"/>
      <c r="G18" s="1865">
        <v>1.5</v>
      </c>
      <c r="H18" s="1934">
        <f t="shared" si="6"/>
        <v>45</v>
      </c>
      <c r="I18" s="261"/>
      <c r="J18" s="1606"/>
      <c r="K18" s="1606"/>
      <c r="L18" s="1606"/>
      <c r="M18" s="778"/>
      <c r="N18" s="1722"/>
      <c r="O18" s="3543"/>
      <c r="P18" s="3763"/>
      <c r="Q18" s="1610"/>
      <c r="R18" s="3543"/>
      <c r="S18" s="3544"/>
      <c r="T18" s="247"/>
      <c r="U18" s="248"/>
      <c r="V18" s="249"/>
      <c r="AK18" s="1689"/>
      <c r="BF18" s="29" t="b">
        <f t="shared" si="0"/>
        <v>1</v>
      </c>
      <c r="BG18" s="29" t="b">
        <f t="shared" si="1"/>
        <v>1</v>
      </c>
      <c r="BH18" s="29" t="b">
        <f t="shared" si="2"/>
        <v>1</v>
      </c>
      <c r="BI18" s="29" t="b">
        <f t="shared" si="3"/>
        <v>1</v>
      </c>
      <c r="BJ18" s="29" t="b">
        <f t="shared" si="4"/>
        <v>1</v>
      </c>
      <c r="BK18" s="29" t="b">
        <f t="shared" si="5"/>
        <v>1</v>
      </c>
    </row>
    <row r="19" spans="1:63" s="58" customFormat="1" x14ac:dyDescent="0.2">
      <c r="A19" s="1612" t="s">
        <v>142</v>
      </c>
      <c r="B19" s="1643" t="s">
        <v>56</v>
      </c>
      <c r="C19" s="1629">
        <v>1</v>
      </c>
      <c r="D19" s="1616"/>
      <c r="E19" s="89"/>
      <c r="F19" s="1363"/>
      <c r="G19" s="1870">
        <v>1.5</v>
      </c>
      <c r="H19" s="1935">
        <f t="shared" si="6"/>
        <v>45</v>
      </c>
      <c r="I19" s="262">
        <f>SUM(J19:L19)</f>
        <v>4</v>
      </c>
      <c r="J19" s="95">
        <v>4</v>
      </c>
      <c r="K19" s="95"/>
      <c r="L19" s="95"/>
      <c r="M19" s="211">
        <f>H19-I19</f>
        <v>41</v>
      </c>
      <c r="N19" s="1644" t="s">
        <v>114</v>
      </c>
      <c r="O19" s="3545"/>
      <c r="P19" s="3546"/>
      <c r="Q19" s="1610"/>
      <c r="R19" s="3545"/>
      <c r="S19" s="3547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1"/>
        <v>1</v>
      </c>
      <c r="BH19" s="29" t="b">
        <f t="shared" si="2"/>
        <v>1</v>
      </c>
      <c r="BI19" s="29" t="b">
        <f t="shared" si="3"/>
        <v>1</v>
      </c>
      <c r="BJ19" s="29" t="b">
        <f t="shared" si="4"/>
        <v>1</v>
      </c>
      <c r="BK19" s="29" t="b">
        <f t="shared" si="5"/>
        <v>1</v>
      </c>
    </row>
    <row r="20" spans="1:63" s="58" customFormat="1" ht="31.5" x14ac:dyDescent="0.2">
      <c r="A20" s="1613" t="s">
        <v>549</v>
      </c>
      <c r="B20" s="1776" t="s">
        <v>734</v>
      </c>
      <c r="C20" s="1648"/>
      <c r="D20" s="1616" t="s">
        <v>551</v>
      </c>
      <c r="E20" s="89"/>
      <c r="F20" s="1363"/>
      <c r="G20" s="1871">
        <v>3</v>
      </c>
      <c r="H20" s="1936">
        <f t="shared" si="6"/>
        <v>90</v>
      </c>
      <c r="I20" s="1925"/>
      <c r="J20" s="103"/>
      <c r="K20" s="103"/>
      <c r="L20" s="103"/>
      <c r="M20" s="437"/>
      <c r="N20" s="1777"/>
      <c r="O20" s="3545"/>
      <c r="P20" s="3546"/>
      <c r="Q20" s="1778"/>
      <c r="R20" s="3545"/>
      <c r="S20" s="3547"/>
      <c r="T20" s="1368"/>
      <c r="U20" s="1369"/>
      <c r="V20" s="1779"/>
      <c r="AK20" s="1689"/>
      <c r="BF20" s="29" t="b">
        <f t="shared" si="0"/>
        <v>1</v>
      </c>
      <c r="BG20" s="29" t="b">
        <f t="shared" si="1"/>
        <v>1</v>
      </c>
      <c r="BH20" s="29" t="b">
        <f t="shared" si="2"/>
        <v>1</v>
      </c>
      <c r="BI20" s="29" t="b">
        <f t="shared" si="3"/>
        <v>1</v>
      </c>
      <c r="BJ20" s="29" t="b">
        <f t="shared" si="4"/>
        <v>1</v>
      </c>
      <c r="BK20" s="29" t="b">
        <f t="shared" si="5"/>
        <v>1</v>
      </c>
    </row>
    <row r="21" spans="1:63" x14ac:dyDescent="0.2">
      <c r="A21" s="1605" t="s">
        <v>552</v>
      </c>
      <c r="B21" s="216" t="s">
        <v>749</v>
      </c>
      <c r="C21" s="265"/>
      <c r="D21" s="110"/>
      <c r="E21" s="110"/>
      <c r="F21" s="267"/>
      <c r="G21" s="1702">
        <v>16</v>
      </c>
      <c r="H21" s="1935">
        <f>G21*30</f>
        <v>480</v>
      </c>
      <c r="I21" s="390"/>
      <c r="J21" s="109"/>
      <c r="K21" s="120"/>
      <c r="L21" s="109"/>
      <c r="M21" s="257"/>
      <c r="N21" s="259"/>
      <c r="O21" s="3491"/>
      <c r="P21" s="3492"/>
      <c r="Q21" s="197"/>
      <c r="R21" s="3448"/>
      <c r="S21" s="3490"/>
      <c r="T21" s="197"/>
      <c r="U21" s="93"/>
      <c r="V21" s="199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1"/>
        <v>1</v>
      </c>
      <c r="BH21" s="29" t="b">
        <f t="shared" si="2"/>
        <v>1</v>
      </c>
      <c r="BI21" s="29" t="b">
        <f t="shared" si="3"/>
        <v>1</v>
      </c>
      <c r="BJ21" s="29" t="b">
        <f t="shared" si="4"/>
        <v>1</v>
      </c>
      <c r="BK21" s="29" t="b">
        <f t="shared" si="5"/>
        <v>1</v>
      </c>
    </row>
    <row r="22" spans="1:63" x14ac:dyDescent="0.2">
      <c r="A22" s="1615"/>
      <c r="B22" s="1647" t="s">
        <v>730</v>
      </c>
      <c r="C22" s="265"/>
      <c r="D22" s="110"/>
      <c r="E22" s="110"/>
      <c r="F22" s="267"/>
      <c r="G22" s="1865">
        <v>10</v>
      </c>
      <c r="H22" s="1934">
        <f>$G22*30</f>
        <v>300</v>
      </c>
      <c r="I22" s="390"/>
      <c r="J22" s="109"/>
      <c r="K22" s="120"/>
      <c r="L22" s="109"/>
      <c r="M22" s="257"/>
      <c r="N22" s="259"/>
      <c r="O22" s="3491"/>
      <c r="P22" s="3492"/>
      <c r="Q22" s="197"/>
      <c r="R22" s="3448"/>
      <c r="S22" s="3490"/>
      <c r="T22" s="197"/>
      <c r="U22" s="93"/>
      <c r="V22" s="199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1"/>
        <v>1</v>
      </c>
      <c r="BH22" s="29" t="b">
        <f t="shared" si="2"/>
        <v>1</v>
      </c>
      <c r="BI22" s="29" t="b">
        <f t="shared" si="3"/>
        <v>1</v>
      </c>
      <c r="BJ22" s="29" t="b">
        <f t="shared" si="4"/>
        <v>1</v>
      </c>
      <c r="BK22" s="29" t="b">
        <f t="shared" si="5"/>
        <v>1</v>
      </c>
    </row>
    <row r="23" spans="1:63" s="58" customFormat="1" x14ac:dyDescent="0.2">
      <c r="A23" s="1605" t="s">
        <v>615</v>
      </c>
      <c r="B23" s="1074" t="s">
        <v>56</v>
      </c>
      <c r="C23" s="265"/>
      <c r="D23" s="110"/>
      <c r="E23" s="110"/>
      <c r="F23" s="267"/>
      <c r="G23" s="1702">
        <v>6</v>
      </c>
      <c r="H23" s="1935">
        <f>G23*30</f>
        <v>180</v>
      </c>
      <c r="I23" s="290">
        <v>28</v>
      </c>
      <c r="J23" s="117">
        <v>20</v>
      </c>
      <c r="K23" s="121"/>
      <c r="L23" s="117">
        <v>8</v>
      </c>
      <c r="M23" s="257">
        <f>$H23-$I23</f>
        <v>152</v>
      </c>
      <c r="N23" s="259"/>
      <c r="O23" s="3491"/>
      <c r="P23" s="3492"/>
      <c r="Q23" s="197"/>
      <c r="R23" s="3448"/>
      <c r="S23" s="3490"/>
      <c r="T23" s="197"/>
      <c r="U23" s="93"/>
      <c r="V23" s="199"/>
      <c r="X23" s="58">
        <v>4</v>
      </c>
      <c r="AK23" s="1689"/>
      <c r="BF23" s="29" t="b">
        <f t="shared" si="0"/>
        <v>1</v>
      </c>
      <c r="BG23" s="29" t="b">
        <f t="shared" si="1"/>
        <v>1</v>
      </c>
      <c r="BH23" s="29" t="b">
        <f t="shared" si="2"/>
        <v>1</v>
      </c>
      <c r="BI23" s="29" t="b">
        <f t="shared" si="3"/>
        <v>1</v>
      </c>
      <c r="BJ23" s="29" t="b">
        <f t="shared" si="4"/>
        <v>1</v>
      </c>
      <c r="BK23" s="29" t="b">
        <f t="shared" si="5"/>
        <v>1</v>
      </c>
    </row>
    <row r="24" spans="1:63" s="58" customFormat="1" x14ac:dyDescent="0.2">
      <c r="A24" s="1605" t="s">
        <v>616</v>
      </c>
      <c r="B24" s="1074" t="s">
        <v>56</v>
      </c>
      <c r="C24" s="265">
        <v>1</v>
      </c>
      <c r="D24" s="110"/>
      <c r="E24" s="110"/>
      <c r="F24" s="267"/>
      <c r="G24" s="1702">
        <v>3</v>
      </c>
      <c r="H24" s="1935">
        <f>$G24*30</f>
        <v>90</v>
      </c>
      <c r="I24" s="291">
        <v>16</v>
      </c>
      <c r="J24" s="114" t="s">
        <v>123</v>
      </c>
      <c r="K24" s="121"/>
      <c r="L24" s="114" t="s">
        <v>324</v>
      </c>
      <c r="M24" s="257">
        <f>$H24-$I24</f>
        <v>74</v>
      </c>
      <c r="N24" s="259" t="s">
        <v>456</v>
      </c>
      <c r="O24" s="3491"/>
      <c r="P24" s="3492"/>
      <c r="Q24" s="197"/>
      <c r="R24" s="3448"/>
      <c r="S24" s="3490"/>
      <c r="T24" s="197"/>
      <c r="U24" s="93"/>
      <c r="V24" s="199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1"/>
        <v>1</v>
      </c>
      <c r="BH24" s="29" t="b">
        <f t="shared" si="2"/>
        <v>1</v>
      </c>
      <c r="BI24" s="29" t="b">
        <f t="shared" si="3"/>
        <v>1</v>
      </c>
      <c r="BJ24" s="29" t="b">
        <f t="shared" si="4"/>
        <v>1</v>
      </c>
      <c r="BK24" s="29" t="b">
        <f t="shared" si="5"/>
        <v>1</v>
      </c>
    </row>
    <row r="25" spans="1:63" s="58" customFormat="1" x14ac:dyDescent="0.2">
      <c r="A25" s="1605" t="s">
        <v>617</v>
      </c>
      <c r="B25" s="1074" t="s">
        <v>56</v>
      </c>
      <c r="C25" s="265">
        <v>2</v>
      </c>
      <c r="D25" s="110"/>
      <c r="E25" s="110"/>
      <c r="F25" s="267"/>
      <c r="G25" s="1702">
        <v>3</v>
      </c>
      <c r="H25" s="1935">
        <f>$G25*30</f>
        <v>90</v>
      </c>
      <c r="I25" s="291">
        <v>12</v>
      </c>
      <c r="J25" s="114" t="s">
        <v>125</v>
      </c>
      <c r="K25" s="121"/>
      <c r="L25" s="114" t="s">
        <v>324</v>
      </c>
      <c r="M25" s="257">
        <f>$H25-$I25</f>
        <v>78</v>
      </c>
      <c r="N25" s="259"/>
      <c r="O25" s="3448" t="s">
        <v>111</v>
      </c>
      <c r="P25" s="3490"/>
      <c r="Q25" s="197"/>
      <c r="R25" s="3448"/>
      <c r="S25" s="3490"/>
      <c r="T25" s="197"/>
      <c r="U25" s="93"/>
      <c r="V25" s="199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1"/>
        <v>0</v>
      </c>
      <c r="BH25" s="29" t="b">
        <f t="shared" si="2"/>
        <v>1</v>
      </c>
      <c r="BI25" s="29" t="b">
        <f t="shared" si="3"/>
        <v>1</v>
      </c>
      <c r="BJ25" s="29" t="b">
        <f t="shared" si="4"/>
        <v>1</v>
      </c>
      <c r="BK25" s="29" t="b">
        <f t="shared" si="5"/>
        <v>1</v>
      </c>
    </row>
    <row r="26" spans="1:63" ht="17.25" customHeight="1" x14ac:dyDescent="0.2">
      <c r="A26" s="1780" t="s">
        <v>626</v>
      </c>
      <c r="B26" s="216" t="s">
        <v>618</v>
      </c>
      <c r="C26" s="1781"/>
      <c r="D26" s="1782"/>
      <c r="E26" s="1782"/>
      <c r="F26" s="1783"/>
      <c r="G26" s="1872">
        <v>3</v>
      </c>
      <c r="H26" s="1935">
        <f>G26*30</f>
        <v>90</v>
      </c>
      <c r="I26" s="1926"/>
      <c r="J26" s="1782"/>
      <c r="K26" s="1782"/>
      <c r="L26" s="1782"/>
      <c r="M26" s="1783"/>
      <c r="N26" s="1777"/>
      <c r="O26" s="3545"/>
      <c r="P26" s="3546"/>
      <c r="Q26" s="1778"/>
      <c r="R26" s="3545"/>
      <c r="S26" s="3547"/>
      <c r="T26" s="1368"/>
      <c r="U26" s="1369"/>
      <c r="V26" s="1779"/>
      <c r="AB26" s="1784">
        <v>1</v>
      </c>
      <c r="AC26" s="162" t="s">
        <v>619</v>
      </c>
      <c r="AD26" s="162" t="s">
        <v>620</v>
      </c>
      <c r="AE26" s="162">
        <v>3</v>
      </c>
      <c r="AF26" s="162" t="s">
        <v>621</v>
      </c>
      <c r="AG26" s="162" t="s">
        <v>622</v>
      </c>
      <c r="BF26" s="29" t="b">
        <f t="shared" si="0"/>
        <v>1</v>
      </c>
      <c r="BG26" s="29" t="b">
        <f t="shared" si="1"/>
        <v>1</v>
      </c>
      <c r="BH26" s="29" t="b">
        <f t="shared" si="2"/>
        <v>1</v>
      </c>
      <c r="BI26" s="29" t="b">
        <f t="shared" si="3"/>
        <v>1</v>
      </c>
      <c r="BJ26" s="29" t="b">
        <f t="shared" si="4"/>
        <v>1</v>
      </c>
      <c r="BK26" s="29" t="b">
        <f t="shared" si="5"/>
        <v>1</v>
      </c>
    </row>
    <row r="27" spans="1:63" ht="17.25" customHeight="1" x14ac:dyDescent="0.2">
      <c r="A27" s="1785"/>
      <c r="B27" s="1869" t="s">
        <v>730</v>
      </c>
      <c r="C27" s="1781"/>
      <c r="D27" s="1782"/>
      <c r="E27" s="1782"/>
      <c r="F27" s="1783"/>
      <c r="G27" s="1873">
        <v>2</v>
      </c>
      <c r="H27" s="1937">
        <f>G27*30</f>
        <v>60</v>
      </c>
      <c r="I27" s="1927"/>
      <c r="J27" s="1782"/>
      <c r="K27" s="1782"/>
      <c r="L27" s="1782"/>
      <c r="M27" s="1786"/>
      <c r="N27" s="259"/>
      <c r="O27" s="3491"/>
      <c r="P27" s="3492"/>
      <c r="Q27" s="197"/>
      <c r="R27" s="3448"/>
      <c r="S27" s="3490"/>
      <c r="T27" s="197"/>
      <c r="U27" s="93"/>
      <c r="V27" s="199"/>
      <c r="AA27" s="1787" t="s">
        <v>623</v>
      </c>
      <c r="AB27" s="1788">
        <f>COUNTIF($C26:$C86,#REF!)</f>
        <v>0</v>
      </c>
      <c r="AC27" s="1788">
        <f>COUNTIF($C26:$C86,#REF!)</f>
        <v>0</v>
      </c>
      <c r="AD27" s="1788">
        <f>COUNTIF($C26:$C86,#REF!)</f>
        <v>0</v>
      </c>
      <c r="AE27" s="1788">
        <f>COUNTIF($C26:$C86,#REF!)</f>
        <v>0</v>
      </c>
      <c r="AF27" s="1788">
        <f>COUNTIF($C26:$C86,#REF!)</f>
        <v>0</v>
      </c>
      <c r="AG27" s="1788">
        <f>COUNTIF($C26:$C86,#REF!)</f>
        <v>0</v>
      </c>
      <c r="BF27" s="29" t="b">
        <f t="shared" si="0"/>
        <v>1</v>
      </c>
      <c r="BG27" s="29" t="b">
        <f t="shared" si="1"/>
        <v>1</v>
      </c>
      <c r="BH27" s="29" t="b">
        <f t="shared" si="2"/>
        <v>1</v>
      </c>
      <c r="BI27" s="29" t="b">
        <f t="shared" si="3"/>
        <v>1</v>
      </c>
      <c r="BJ27" s="29" t="b">
        <f t="shared" si="4"/>
        <v>1</v>
      </c>
      <c r="BK27" s="29" t="b">
        <f t="shared" si="5"/>
        <v>1</v>
      </c>
    </row>
    <row r="28" spans="1:63" ht="17.25" customHeight="1" x14ac:dyDescent="0.2">
      <c r="A28" s="1846" t="s">
        <v>627</v>
      </c>
      <c r="B28" s="1841" t="s">
        <v>56</v>
      </c>
      <c r="C28" s="1789"/>
      <c r="D28" s="1790">
        <v>1</v>
      </c>
      <c r="E28" s="1791"/>
      <c r="F28" s="1792"/>
      <c r="G28" s="1874">
        <v>1</v>
      </c>
      <c r="H28" s="1938">
        <f>G28*30</f>
        <v>30</v>
      </c>
      <c r="I28" s="1928">
        <v>4</v>
      </c>
      <c r="J28" s="1793" t="s">
        <v>114</v>
      </c>
      <c r="K28" s="1793"/>
      <c r="L28" s="1793"/>
      <c r="M28" s="1794">
        <f>H28-I28</f>
        <v>26</v>
      </c>
      <c r="N28" s="1645" t="s">
        <v>114</v>
      </c>
      <c r="O28" s="3548"/>
      <c r="P28" s="3549"/>
      <c r="Q28" s="198"/>
      <c r="R28" s="3550"/>
      <c r="S28" s="3551"/>
      <c r="T28" s="198"/>
      <c r="U28" s="91"/>
      <c r="V28" s="1123"/>
      <c r="AA28" s="1787" t="s">
        <v>624</v>
      </c>
      <c r="AB28" s="1788">
        <f>COUNTIF($D26:$D86,#REF!)</f>
        <v>0</v>
      </c>
      <c r="AC28" s="1788">
        <f>COUNTIF($D26:$D86,#REF!)</f>
        <v>0</v>
      </c>
      <c r="AD28" s="1788">
        <f>COUNTIF($D26:$D86,#REF!)</f>
        <v>0</v>
      </c>
      <c r="AE28" s="1788">
        <f>COUNTIF($D26:$D86,#REF!)</f>
        <v>0</v>
      </c>
      <c r="AF28" s="1788">
        <f>COUNTIF($D26:$D86,#REF!)</f>
        <v>0</v>
      </c>
      <c r="AG28" s="1788">
        <f>COUNTIF($D26:$D86,#REF!)</f>
        <v>0</v>
      </c>
      <c r="AJ28" s="27" t="s">
        <v>625</v>
      </c>
      <c r="BF28" s="29" t="b">
        <f t="shared" si="0"/>
        <v>0</v>
      </c>
      <c r="BG28" s="29" t="b">
        <f t="shared" si="1"/>
        <v>1</v>
      </c>
      <c r="BH28" s="29" t="b">
        <f t="shared" si="2"/>
        <v>1</v>
      </c>
      <c r="BI28" s="29" t="b">
        <f t="shared" si="3"/>
        <v>1</v>
      </c>
      <c r="BJ28" s="29" t="b">
        <f t="shared" si="4"/>
        <v>1</v>
      </c>
      <c r="BK28" s="29" t="b">
        <f t="shared" si="5"/>
        <v>1</v>
      </c>
    </row>
    <row r="29" spans="1:63" ht="18.75" customHeight="1" x14ac:dyDescent="0.2">
      <c r="A29" s="1605" t="s">
        <v>628</v>
      </c>
      <c r="B29" s="216" t="s">
        <v>735</v>
      </c>
      <c r="C29" s="265"/>
      <c r="D29" s="110"/>
      <c r="E29" s="110"/>
      <c r="F29" s="267"/>
      <c r="G29" s="1865">
        <v>3</v>
      </c>
      <c r="H29" s="1934">
        <f>$G29*30</f>
        <v>90</v>
      </c>
      <c r="I29" s="390"/>
      <c r="J29" s="109"/>
      <c r="K29" s="108"/>
      <c r="L29" s="109"/>
      <c r="M29" s="257"/>
      <c r="N29" s="259"/>
      <c r="O29" s="3491"/>
      <c r="P29" s="3492"/>
      <c r="Q29" s="197"/>
      <c r="R29" s="3448"/>
      <c r="S29" s="3490"/>
      <c r="T29" s="197"/>
      <c r="U29" s="93"/>
      <c r="V29" s="199"/>
      <c r="W29" s="27" t="s">
        <v>505</v>
      </c>
      <c r="AK29" s="1687"/>
      <c r="AU29" s="29" t="s">
        <v>542</v>
      </c>
      <c r="AV29" s="1187">
        <f>SUMIF(AT$52:AT$86,1,G$52:G$86)</f>
        <v>3</v>
      </c>
      <c r="BF29" s="29" t="b">
        <f t="shared" si="0"/>
        <v>1</v>
      </c>
      <c r="BG29" s="29" t="b">
        <f t="shared" si="1"/>
        <v>1</v>
      </c>
      <c r="BH29" s="29" t="b">
        <f t="shared" si="2"/>
        <v>1</v>
      </c>
      <c r="BI29" s="29" t="b">
        <f t="shared" si="3"/>
        <v>1</v>
      </c>
      <c r="BJ29" s="29" t="b">
        <f t="shared" si="4"/>
        <v>1</v>
      </c>
      <c r="BK29" s="29" t="b">
        <f t="shared" si="5"/>
        <v>1</v>
      </c>
    </row>
    <row r="30" spans="1:63" ht="18.75" customHeight="1" x14ac:dyDescent="0.2">
      <c r="A30" s="1605" t="s">
        <v>629</v>
      </c>
      <c r="B30" s="216" t="s">
        <v>750</v>
      </c>
      <c r="C30" s="265"/>
      <c r="D30" s="110"/>
      <c r="E30" s="110"/>
      <c r="F30" s="267"/>
      <c r="G30" s="1702">
        <v>7.5</v>
      </c>
      <c r="H30" s="1935">
        <f>H31+H32</f>
        <v>225</v>
      </c>
      <c r="I30" s="390"/>
      <c r="J30" s="109"/>
      <c r="K30" s="120"/>
      <c r="L30" s="109"/>
      <c r="M30" s="257"/>
      <c r="N30" s="259"/>
      <c r="O30" s="3491"/>
      <c r="P30" s="3492"/>
      <c r="Q30" s="197"/>
      <c r="R30" s="3448"/>
      <c r="S30" s="3490"/>
      <c r="T30" s="197"/>
      <c r="U30" s="93"/>
      <c r="V30" s="199"/>
      <c r="AK30" s="1687"/>
      <c r="AU30" s="29" t="s">
        <v>543</v>
      </c>
      <c r="AV30" s="1187">
        <f>SUMIF(AT$52:AT$86,2,G$52:G$86)</f>
        <v>17.5</v>
      </c>
      <c r="BF30" s="29" t="b">
        <f t="shared" si="0"/>
        <v>1</v>
      </c>
      <c r="BG30" s="29" t="b">
        <f t="shared" si="1"/>
        <v>1</v>
      </c>
      <c r="BH30" s="29" t="b">
        <f t="shared" si="2"/>
        <v>1</v>
      </c>
      <c r="BI30" s="29" t="b">
        <f t="shared" si="3"/>
        <v>1</v>
      </c>
      <c r="BJ30" s="29" t="b">
        <f t="shared" si="4"/>
        <v>1</v>
      </c>
      <c r="BK30" s="29" t="b">
        <f t="shared" si="5"/>
        <v>1</v>
      </c>
    </row>
    <row r="31" spans="1:63" ht="18.75" customHeight="1" x14ac:dyDescent="0.2">
      <c r="A31" s="1615"/>
      <c r="B31" s="1630" t="s">
        <v>730</v>
      </c>
      <c r="C31" s="265"/>
      <c r="D31" s="110"/>
      <c r="E31" s="110"/>
      <c r="F31" s="267"/>
      <c r="G31" s="1865">
        <v>3.5</v>
      </c>
      <c r="H31" s="1934">
        <f>$G31*30</f>
        <v>105</v>
      </c>
      <c r="I31" s="390"/>
      <c r="J31" s="109"/>
      <c r="K31" s="120"/>
      <c r="L31" s="109"/>
      <c r="M31" s="257"/>
      <c r="N31" s="259"/>
      <c r="O31" s="3491"/>
      <c r="P31" s="3492"/>
      <c r="Q31" s="197"/>
      <c r="R31" s="3448"/>
      <c r="S31" s="3490"/>
      <c r="T31" s="197"/>
      <c r="U31" s="93"/>
      <c r="V31" s="199"/>
      <c r="X31" s="27" t="s">
        <v>502</v>
      </c>
      <c r="Y31" s="27" t="s">
        <v>503</v>
      </c>
      <c r="Z31" s="27" t="s">
        <v>504</v>
      </c>
      <c r="AK31" s="1687"/>
      <c r="AU31" s="29" t="s">
        <v>30</v>
      </c>
      <c r="AV31" s="1187">
        <f>SUMIF(AT$52:AT$86,3,G$52:G$86)</f>
        <v>3</v>
      </c>
      <c r="BF31" s="29" t="b">
        <f t="shared" si="0"/>
        <v>1</v>
      </c>
      <c r="BG31" s="29" t="b">
        <f t="shared" si="1"/>
        <v>1</v>
      </c>
      <c r="BH31" s="29" t="b">
        <f t="shared" si="2"/>
        <v>1</v>
      </c>
      <c r="BI31" s="29" t="b">
        <f t="shared" si="3"/>
        <v>1</v>
      </c>
      <c r="BJ31" s="29" t="b">
        <f t="shared" si="4"/>
        <v>1</v>
      </c>
      <c r="BK31" s="29" t="b">
        <f t="shared" si="5"/>
        <v>1</v>
      </c>
    </row>
    <row r="32" spans="1:63" s="58" customFormat="1" ht="18.75" customHeight="1" x14ac:dyDescent="0.2">
      <c r="A32" s="1605" t="s">
        <v>630</v>
      </c>
      <c r="B32" s="1074" t="s">
        <v>56</v>
      </c>
      <c r="C32" s="265">
        <v>1</v>
      </c>
      <c r="D32" s="110"/>
      <c r="E32" s="110"/>
      <c r="F32" s="267"/>
      <c r="G32" s="1702">
        <v>4</v>
      </c>
      <c r="H32" s="1935">
        <f>$G32*30</f>
        <v>120</v>
      </c>
      <c r="I32" s="291">
        <v>12</v>
      </c>
      <c r="J32" s="117" t="s">
        <v>114</v>
      </c>
      <c r="K32" s="114" t="s">
        <v>113</v>
      </c>
      <c r="L32" s="96"/>
      <c r="M32" s="257">
        <f>$H32-$I32</f>
        <v>108</v>
      </c>
      <c r="N32" s="259" t="s">
        <v>111</v>
      </c>
      <c r="O32" s="3491"/>
      <c r="P32" s="3492"/>
      <c r="Q32" s="197"/>
      <c r="R32" s="3448"/>
      <c r="S32" s="3490"/>
      <c r="T32" s="197"/>
      <c r="U32" s="93"/>
      <c r="V32" s="199"/>
      <c r="AK32" s="1689"/>
      <c r="AT32" s="58">
        <v>1</v>
      </c>
      <c r="AU32" s="29"/>
      <c r="AV32" s="1586">
        <f>SUM(AV29:AV31)</f>
        <v>23.5</v>
      </c>
      <c r="BF32" s="29" t="b">
        <f t="shared" si="0"/>
        <v>0</v>
      </c>
      <c r="BG32" s="29" t="b">
        <f t="shared" si="1"/>
        <v>1</v>
      </c>
      <c r="BH32" s="29" t="b">
        <f t="shared" si="2"/>
        <v>1</v>
      </c>
      <c r="BI32" s="29" t="b">
        <f t="shared" si="3"/>
        <v>1</v>
      </c>
      <c r="BJ32" s="29" t="b">
        <f t="shared" si="4"/>
        <v>1</v>
      </c>
      <c r="BK32" s="29" t="b">
        <f t="shared" si="5"/>
        <v>1</v>
      </c>
    </row>
    <row r="33" spans="1:63" ht="31.5" x14ac:dyDescent="0.2">
      <c r="A33" s="1605" t="s">
        <v>631</v>
      </c>
      <c r="B33" s="216" t="s">
        <v>751</v>
      </c>
      <c r="C33" s="265"/>
      <c r="D33" s="110"/>
      <c r="E33" s="110"/>
      <c r="F33" s="267"/>
      <c r="G33" s="1702">
        <v>9</v>
      </c>
      <c r="H33" s="1935">
        <f>SUM(H$76:H$77)</f>
        <v>315</v>
      </c>
      <c r="I33" s="390"/>
      <c r="J33" s="109"/>
      <c r="K33" s="120"/>
      <c r="L33" s="109"/>
      <c r="M33" s="257"/>
      <c r="N33" s="259"/>
      <c r="O33" s="3491"/>
      <c r="P33" s="3492"/>
      <c r="Q33" s="197"/>
      <c r="R33" s="3448"/>
      <c r="S33" s="3490"/>
      <c r="T33" s="197"/>
      <c r="U33" s="93"/>
      <c r="V33" s="199"/>
      <c r="AK33" s="1687"/>
      <c r="BF33" s="29" t="b">
        <f t="shared" si="0"/>
        <v>1</v>
      </c>
      <c r="BG33" s="29" t="b">
        <f t="shared" si="1"/>
        <v>1</v>
      </c>
      <c r="BH33" s="29" t="b">
        <f t="shared" si="2"/>
        <v>1</v>
      </c>
      <c r="BI33" s="29" t="b">
        <f t="shared" si="3"/>
        <v>1</v>
      </c>
      <c r="BJ33" s="29" t="b">
        <f t="shared" si="4"/>
        <v>1</v>
      </c>
      <c r="BK33" s="29" t="b">
        <f t="shared" si="5"/>
        <v>1</v>
      </c>
    </row>
    <row r="34" spans="1:63" x14ac:dyDescent="0.2">
      <c r="A34" s="1615"/>
      <c r="B34" s="1647" t="s">
        <v>730</v>
      </c>
      <c r="C34" s="265"/>
      <c r="D34" s="110"/>
      <c r="E34" s="110"/>
      <c r="F34" s="267"/>
      <c r="G34" s="1865">
        <v>6</v>
      </c>
      <c r="H34" s="1934">
        <f>$G34*30</f>
        <v>180</v>
      </c>
      <c r="I34" s="390"/>
      <c r="J34" s="109"/>
      <c r="K34" s="120"/>
      <c r="L34" s="109"/>
      <c r="M34" s="257"/>
      <c r="N34" s="259"/>
      <c r="O34" s="3491"/>
      <c r="P34" s="3492"/>
      <c r="Q34" s="197"/>
      <c r="R34" s="3448"/>
      <c r="S34" s="3490"/>
      <c r="T34" s="197"/>
      <c r="U34" s="93"/>
      <c r="V34" s="199"/>
      <c r="AK34" s="1687"/>
      <c r="BF34" s="29" t="b">
        <f t="shared" si="0"/>
        <v>1</v>
      </c>
      <c r="BG34" s="29" t="b">
        <f t="shared" si="1"/>
        <v>1</v>
      </c>
      <c r="BH34" s="29" t="b">
        <f t="shared" si="2"/>
        <v>1</v>
      </c>
      <c r="BI34" s="29" t="b">
        <f t="shared" si="3"/>
        <v>1</v>
      </c>
      <c r="BJ34" s="29" t="b">
        <f t="shared" si="4"/>
        <v>1</v>
      </c>
      <c r="BK34" s="29" t="b">
        <f t="shared" si="5"/>
        <v>1</v>
      </c>
    </row>
    <row r="35" spans="1:63" s="58" customFormat="1" x14ac:dyDescent="0.2">
      <c r="A35" s="1605" t="s">
        <v>632</v>
      </c>
      <c r="B35" s="1074" t="s">
        <v>56</v>
      </c>
      <c r="C35" s="265">
        <v>1</v>
      </c>
      <c r="D35" s="110"/>
      <c r="E35" s="110"/>
      <c r="F35" s="267"/>
      <c r="G35" s="1702">
        <v>3</v>
      </c>
      <c r="H35" s="1935">
        <f>$G35*30</f>
        <v>90</v>
      </c>
      <c r="I35" s="291">
        <v>4</v>
      </c>
      <c r="J35" s="114" t="s">
        <v>114</v>
      </c>
      <c r="K35" s="121"/>
      <c r="L35" s="96"/>
      <c r="M35" s="257">
        <f>$H35-$I35</f>
        <v>86</v>
      </c>
      <c r="N35" s="259" t="s">
        <v>114</v>
      </c>
      <c r="O35" s="3491"/>
      <c r="P35" s="3492"/>
      <c r="Q35" s="197"/>
      <c r="R35" s="3448"/>
      <c r="S35" s="3490"/>
      <c r="T35" s="197"/>
      <c r="U35" s="93"/>
      <c r="V35" s="199"/>
      <c r="AK35" s="1689"/>
      <c r="AT35" s="58">
        <v>1</v>
      </c>
      <c r="BF35" s="29" t="b">
        <f t="shared" si="0"/>
        <v>0</v>
      </c>
      <c r="BG35" s="29" t="b">
        <f t="shared" si="1"/>
        <v>1</v>
      </c>
      <c r="BH35" s="29" t="b">
        <f t="shared" si="2"/>
        <v>1</v>
      </c>
      <c r="BI35" s="29" t="b">
        <f t="shared" si="3"/>
        <v>1</v>
      </c>
      <c r="BJ35" s="29" t="b">
        <f t="shared" si="4"/>
        <v>1</v>
      </c>
      <c r="BK35" s="29" t="b">
        <f t="shared" si="5"/>
        <v>1</v>
      </c>
    </row>
    <row r="36" spans="1:63" x14ac:dyDescent="0.2">
      <c r="A36" s="1605" t="s">
        <v>633</v>
      </c>
      <c r="B36" s="215" t="s">
        <v>752</v>
      </c>
      <c r="C36" s="265"/>
      <c r="D36" s="110"/>
      <c r="E36" s="110"/>
      <c r="F36" s="267"/>
      <c r="G36" s="763">
        <v>6</v>
      </c>
      <c r="H36" s="1935">
        <f>SUM(H37+H38)</f>
        <v>180</v>
      </c>
      <c r="I36" s="1815"/>
      <c r="J36" s="109"/>
      <c r="K36" s="120"/>
      <c r="L36" s="109"/>
      <c r="M36" s="257"/>
      <c r="N36" s="259"/>
      <c r="O36" s="3491"/>
      <c r="P36" s="3492"/>
      <c r="Q36" s="197"/>
      <c r="R36" s="3448"/>
      <c r="S36" s="3490"/>
      <c r="T36" s="197"/>
      <c r="U36" s="93"/>
      <c r="V36" s="199"/>
      <c r="AK36" s="1687"/>
      <c r="BF36" s="29" t="b">
        <f t="shared" si="0"/>
        <v>1</v>
      </c>
      <c r="BG36" s="29" t="b">
        <f t="shared" si="1"/>
        <v>1</v>
      </c>
      <c r="BH36" s="29" t="b">
        <f t="shared" si="2"/>
        <v>1</v>
      </c>
      <c r="BI36" s="29" t="b">
        <f t="shared" si="3"/>
        <v>1</v>
      </c>
      <c r="BJ36" s="29" t="b">
        <f t="shared" si="4"/>
        <v>1</v>
      </c>
      <c r="BK36" s="29" t="b">
        <f t="shared" si="5"/>
        <v>1</v>
      </c>
    </row>
    <row r="37" spans="1:63" x14ac:dyDescent="0.2">
      <c r="A37" s="1611"/>
      <c r="B37" s="1876" t="s">
        <v>730</v>
      </c>
      <c r="C37" s="265"/>
      <c r="D37" s="110"/>
      <c r="E37" s="110"/>
      <c r="F37" s="267"/>
      <c r="G37" s="1875">
        <v>1</v>
      </c>
      <c r="H37" s="1934">
        <f>$G37*30</f>
        <v>30</v>
      </c>
      <c r="I37" s="1815"/>
      <c r="J37" s="109"/>
      <c r="K37" s="120"/>
      <c r="L37" s="109"/>
      <c r="M37" s="257"/>
      <c r="N37" s="259"/>
      <c r="O37" s="3491"/>
      <c r="P37" s="3492"/>
      <c r="Q37" s="197"/>
      <c r="R37" s="3448"/>
      <c r="S37" s="3490"/>
      <c r="T37" s="197"/>
      <c r="U37" s="93"/>
      <c r="V37" s="199"/>
      <c r="Y37" s="27">
        <v>14</v>
      </c>
      <c r="AK37" s="1687"/>
      <c r="BF37" s="29" t="b">
        <f t="shared" si="0"/>
        <v>1</v>
      </c>
      <c r="BG37" s="29" t="b">
        <f t="shared" si="1"/>
        <v>1</v>
      </c>
      <c r="BH37" s="29" t="b">
        <f t="shared" si="2"/>
        <v>1</v>
      </c>
      <c r="BI37" s="29" t="b">
        <f t="shared" si="3"/>
        <v>1</v>
      </c>
      <c r="BJ37" s="29" t="b">
        <f t="shared" si="4"/>
        <v>1</v>
      </c>
      <c r="BK37" s="29" t="b">
        <f t="shared" si="5"/>
        <v>1</v>
      </c>
    </row>
    <row r="38" spans="1:63" x14ac:dyDescent="0.2">
      <c r="A38" s="1605" t="s">
        <v>634</v>
      </c>
      <c r="B38" s="1074" t="s">
        <v>56</v>
      </c>
      <c r="C38" s="265"/>
      <c r="D38" s="110"/>
      <c r="E38" s="110"/>
      <c r="F38" s="267"/>
      <c r="G38" s="763">
        <v>5</v>
      </c>
      <c r="H38" s="1935">
        <f>SUM(H39+H40)</f>
        <v>150</v>
      </c>
      <c r="I38" s="290">
        <f>SUM(I39+I40)</f>
        <v>20</v>
      </c>
      <c r="J38" s="117">
        <v>16</v>
      </c>
      <c r="K38" s="121"/>
      <c r="L38" s="117">
        <v>4</v>
      </c>
      <c r="M38" s="257">
        <f>SUM(M39+M40)</f>
        <v>130</v>
      </c>
      <c r="N38" s="259"/>
      <c r="O38" s="3491"/>
      <c r="P38" s="3492"/>
      <c r="Q38" s="197"/>
      <c r="R38" s="3448"/>
      <c r="S38" s="3490"/>
      <c r="T38" s="197"/>
      <c r="U38" s="93"/>
      <c r="V38" s="199"/>
      <c r="Y38" s="27">
        <v>36</v>
      </c>
      <c r="AK38" s="1687"/>
      <c r="BF38" s="29" t="b">
        <f t="shared" si="0"/>
        <v>1</v>
      </c>
      <c r="BG38" s="29" t="b">
        <f t="shared" si="1"/>
        <v>1</v>
      </c>
      <c r="BH38" s="29" t="b">
        <f t="shared" si="2"/>
        <v>1</v>
      </c>
      <c r="BI38" s="29" t="b">
        <f t="shared" si="3"/>
        <v>1</v>
      </c>
      <c r="BJ38" s="29" t="b">
        <f t="shared" si="4"/>
        <v>1</v>
      </c>
      <c r="BK38" s="29" t="b">
        <f t="shared" si="5"/>
        <v>1</v>
      </c>
    </row>
    <row r="39" spans="1:63" s="58" customFormat="1" x14ac:dyDescent="0.2">
      <c r="A39" s="1605" t="s">
        <v>635</v>
      </c>
      <c r="B39" s="1074" t="s">
        <v>56</v>
      </c>
      <c r="C39" s="218">
        <v>2</v>
      </c>
      <c r="D39" s="110"/>
      <c r="E39" s="110"/>
      <c r="F39" s="267"/>
      <c r="G39" s="763">
        <v>3</v>
      </c>
      <c r="H39" s="1935">
        <f t="shared" ref="H39:H49" si="7">$G39*30</f>
        <v>90</v>
      </c>
      <c r="I39" s="291">
        <v>10</v>
      </c>
      <c r="J39" s="114" t="s">
        <v>125</v>
      </c>
      <c r="K39" s="117"/>
      <c r="L39" s="98" t="s">
        <v>126</v>
      </c>
      <c r="M39" s="257">
        <f>$H39-$I39</f>
        <v>80</v>
      </c>
      <c r="N39" s="259"/>
      <c r="O39" s="3448" t="s">
        <v>260</v>
      </c>
      <c r="P39" s="3490"/>
      <c r="Q39" s="197"/>
      <c r="R39" s="3448"/>
      <c r="S39" s="3490"/>
      <c r="T39" s="197"/>
      <c r="U39" s="93"/>
      <c r="V39" s="199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1"/>
        <v>0</v>
      </c>
      <c r="BH39" s="29" t="b">
        <f t="shared" si="2"/>
        <v>1</v>
      </c>
      <c r="BI39" s="29" t="b">
        <f t="shared" si="3"/>
        <v>1</v>
      </c>
      <c r="BJ39" s="29" t="b">
        <f t="shared" si="4"/>
        <v>1</v>
      </c>
      <c r="BK39" s="29" t="b">
        <f t="shared" si="5"/>
        <v>1</v>
      </c>
    </row>
    <row r="40" spans="1:63" s="58" customFormat="1" x14ac:dyDescent="0.2">
      <c r="A40" s="1605" t="s">
        <v>636</v>
      </c>
      <c r="B40" s="1074" t="s">
        <v>56</v>
      </c>
      <c r="C40" s="218">
        <v>3</v>
      </c>
      <c r="D40" s="110"/>
      <c r="E40" s="110"/>
      <c r="F40" s="267"/>
      <c r="G40" s="763">
        <v>2</v>
      </c>
      <c r="H40" s="1935">
        <f t="shared" si="7"/>
        <v>60</v>
      </c>
      <c r="I40" s="291">
        <v>10</v>
      </c>
      <c r="J40" s="114" t="s">
        <v>125</v>
      </c>
      <c r="K40" s="117"/>
      <c r="L40" s="98" t="s">
        <v>126</v>
      </c>
      <c r="M40" s="257">
        <f>$H40-$I40</f>
        <v>50</v>
      </c>
      <c r="N40" s="259"/>
      <c r="O40" s="3491"/>
      <c r="P40" s="3492"/>
      <c r="Q40" s="197" t="s">
        <v>260</v>
      </c>
      <c r="R40" s="3448"/>
      <c r="S40" s="3490"/>
      <c r="T40" s="197"/>
      <c r="U40" s="93"/>
      <c r="V40" s="199"/>
      <c r="AK40" s="1689"/>
      <c r="AT40" s="58">
        <v>2</v>
      </c>
      <c r="BF40" s="29" t="b">
        <f t="shared" si="0"/>
        <v>1</v>
      </c>
      <c r="BG40" s="29" t="b">
        <f t="shared" si="1"/>
        <v>1</v>
      </c>
      <c r="BH40" s="29" t="b">
        <f t="shared" si="2"/>
        <v>0</v>
      </c>
      <c r="BI40" s="29" t="b">
        <f t="shared" si="3"/>
        <v>1</v>
      </c>
      <c r="BJ40" s="29" t="b">
        <f t="shared" si="4"/>
        <v>1</v>
      </c>
      <c r="BK40" s="29" t="b">
        <f t="shared" si="5"/>
        <v>1</v>
      </c>
    </row>
    <row r="41" spans="1:63" x14ac:dyDescent="0.2">
      <c r="A41" s="1605" t="s">
        <v>637</v>
      </c>
      <c r="B41" s="216" t="s">
        <v>753</v>
      </c>
      <c r="C41" s="265"/>
      <c r="D41" s="110"/>
      <c r="E41" s="110"/>
      <c r="F41" s="267"/>
      <c r="G41" s="763">
        <v>11</v>
      </c>
      <c r="H41" s="1935">
        <f t="shared" si="7"/>
        <v>330</v>
      </c>
      <c r="I41" s="1815"/>
      <c r="J41" s="109"/>
      <c r="K41" s="120"/>
      <c r="L41" s="109"/>
      <c r="M41" s="257"/>
      <c r="N41" s="259"/>
      <c r="O41" s="3491"/>
      <c r="P41" s="3492"/>
      <c r="Q41" s="197"/>
      <c r="R41" s="3448"/>
      <c r="S41" s="3490"/>
      <c r="T41" s="197"/>
      <c r="U41" s="93"/>
      <c r="V41" s="199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1"/>
        <v>1</v>
      </c>
      <c r="BH41" s="29" t="b">
        <f t="shared" si="2"/>
        <v>1</v>
      </c>
      <c r="BI41" s="29" t="b">
        <f t="shared" si="3"/>
        <v>1</v>
      </c>
      <c r="BJ41" s="29" t="b">
        <f t="shared" si="4"/>
        <v>1</v>
      </c>
      <c r="BK41" s="29" t="b">
        <f t="shared" si="5"/>
        <v>1</v>
      </c>
    </row>
    <row r="42" spans="1:63" x14ac:dyDescent="0.2">
      <c r="A42" s="1615"/>
      <c r="B42" s="1647" t="s">
        <v>730</v>
      </c>
      <c r="C42" s="265"/>
      <c r="D42" s="110"/>
      <c r="E42" s="110"/>
      <c r="F42" s="267"/>
      <c r="G42" s="1865">
        <v>5.5</v>
      </c>
      <c r="H42" s="1934">
        <f t="shared" si="7"/>
        <v>165</v>
      </c>
      <c r="I42" s="1815"/>
      <c r="J42" s="109"/>
      <c r="K42" s="120"/>
      <c r="L42" s="109"/>
      <c r="M42" s="257"/>
      <c r="N42" s="259"/>
      <c r="O42" s="3491"/>
      <c r="P42" s="3492"/>
      <c r="Q42" s="197"/>
      <c r="R42" s="3448"/>
      <c r="S42" s="3490"/>
      <c r="T42" s="197"/>
      <c r="U42" s="93"/>
      <c r="V42" s="199"/>
      <c r="AK42" s="1687"/>
      <c r="BF42" s="29" t="b">
        <f t="shared" si="0"/>
        <v>1</v>
      </c>
      <c r="BG42" s="29" t="b">
        <f t="shared" si="1"/>
        <v>1</v>
      </c>
      <c r="BH42" s="29" t="b">
        <f t="shared" si="2"/>
        <v>1</v>
      </c>
      <c r="BI42" s="29" t="b">
        <f t="shared" si="3"/>
        <v>1</v>
      </c>
      <c r="BJ42" s="29" t="b">
        <f t="shared" si="4"/>
        <v>1</v>
      </c>
      <c r="BK42" s="29" t="b">
        <f t="shared" si="5"/>
        <v>1</v>
      </c>
    </row>
    <row r="43" spans="1:63" s="58" customFormat="1" x14ac:dyDescent="0.2">
      <c r="A43" s="1605" t="s">
        <v>638</v>
      </c>
      <c r="B43" s="1074" t="s">
        <v>56</v>
      </c>
      <c r="C43" s="265"/>
      <c r="D43" s="110"/>
      <c r="E43" s="110"/>
      <c r="F43" s="267"/>
      <c r="G43" s="1702">
        <v>5.5</v>
      </c>
      <c r="H43" s="1935">
        <f t="shared" si="7"/>
        <v>165</v>
      </c>
      <c r="I43" s="290">
        <v>28</v>
      </c>
      <c r="J43" s="117">
        <v>16</v>
      </c>
      <c r="K43" s="121">
        <v>12</v>
      </c>
      <c r="L43" s="114"/>
      <c r="M43" s="257">
        <f>$H43-$I43</f>
        <v>137</v>
      </c>
      <c r="N43" s="259"/>
      <c r="O43" s="3491"/>
      <c r="P43" s="3492"/>
      <c r="Q43" s="197"/>
      <c r="R43" s="3448"/>
      <c r="S43" s="3490"/>
      <c r="T43" s="197"/>
      <c r="U43" s="93"/>
      <c r="V43" s="199"/>
      <c r="AK43" s="1689"/>
      <c r="BF43" s="29" t="b">
        <f t="shared" si="0"/>
        <v>1</v>
      </c>
      <c r="BG43" s="29" t="b">
        <f t="shared" si="1"/>
        <v>1</v>
      </c>
      <c r="BH43" s="29" t="b">
        <f t="shared" si="2"/>
        <v>1</v>
      </c>
      <c r="BI43" s="29" t="b">
        <f t="shared" si="3"/>
        <v>1</v>
      </c>
      <c r="BJ43" s="29" t="b">
        <f t="shared" si="4"/>
        <v>1</v>
      </c>
      <c r="BK43" s="29" t="b">
        <f t="shared" si="5"/>
        <v>1</v>
      </c>
    </row>
    <row r="44" spans="1:63" s="58" customFormat="1" x14ac:dyDescent="0.2">
      <c r="A44" s="1605" t="s">
        <v>640</v>
      </c>
      <c r="B44" s="1074" t="s">
        <v>56</v>
      </c>
      <c r="C44" s="265"/>
      <c r="D44" s="108">
        <v>1</v>
      </c>
      <c r="E44" s="110"/>
      <c r="F44" s="267"/>
      <c r="G44" s="1702">
        <v>3</v>
      </c>
      <c r="H44" s="1935">
        <f t="shared" si="7"/>
        <v>90</v>
      </c>
      <c r="I44" s="291">
        <v>14</v>
      </c>
      <c r="J44" s="114" t="s">
        <v>125</v>
      </c>
      <c r="K44" s="121" t="s">
        <v>124</v>
      </c>
      <c r="L44" s="114"/>
      <c r="M44" s="257">
        <f>$H44-$I44</f>
        <v>76</v>
      </c>
      <c r="N44" s="259" t="s">
        <v>127</v>
      </c>
      <c r="O44" s="3491"/>
      <c r="P44" s="3492"/>
      <c r="Q44" s="197"/>
      <c r="R44" s="3448"/>
      <c r="S44" s="3490"/>
      <c r="T44" s="197"/>
      <c r="U44" s="93"/>
      <c r="V44" s="199"/>
      <c r="AK44" s="1689"/>
      <c r="AT44" s="58">
        <v>1</v>
      </c>
      <c r="BF44" s="29" t="b">
        <f t="shared" si="0"/>
        <v>0</v>
      </c>
      <c r="BG44" s="29" t="b">
        <f t="shared" si="1"/>
        <v>1</v>
      </c>
      <c r="BH44" s="29" t="b">
        <f t="shared" si="2"/>
        <v>1</v>
      </c>
      <c r="BI44" s="29" t="b">
        <f t="shared" si="3"/>
        <v>1</v>
      </c>
      <c r="BJ44" s="29" t="b">
        <f t="shared" si="4"/>
        <v>1</v>
      </c>
      <c r="BK44" s="29" t="b">
        <f t="shared" si="5"/>
        <v>1</v>
      </c>
    </row>
    <row r="45" spans="1:63" s="58" customFormat="1" x14ac:dyDescent="0.2">
      <c r="A45" s="1605" t="s">
        <v>639</v>
      </c>
      <c r="B45" s="1074" t="s">
        <v>56</v>
      </c>
      <c r="C45" s="218">
        <v>2</v>
      </c>
      <c r="D45" s="110"/>
      <c r="E45" s="110"/>
      <c r="F45" s="267"/>
      <c r="G45" s="1702">
        <v>2.5</v>
      </c>
      <c r="H45" s="1935">
        <f t="shared" si="7"/>
        <v>75</v>
      </c>
      <c r="I45" s="291">
        <v>14</v>
      </c>
      <c r="J45" s="114" t="s">
        <v>125</v>
      </c>
      <c r="K45" s="121" t="s">
        <v>124</v>
      </c>
      <c r="L45" s="114"/>
      <c r="M45" s="257">
        <f>$H45-$I45</f>
        <v>61</v>
      </c>
      <c r="N45" s="259"/>
      <c r="O45" s="3448" t="s">
        <v>127</v>
      </c>
      <c r="P45" s="3490"/>
      <c r="Q45" s="197"/>
      <c r="R45" s="3448"/>
      <c r="S45" s="3490"/>
      <c r="T45" s="197"/>
      <c r="U45" s="93"/>
      <c r="V45" s="199"/>
      <c r="AK45" s="1689"/>
      <c r="AT45" s="58">
        <v>1</v>
      </c>
      <c r="BF45" s="29" t="b">
        <f t="shared" si="0"/>
        <v>1</v>
      </c>
      <c r="BG45" s="29" t="b">
        <f t="shared" si="1"/>
        <v>0</v>
      </c>
      <c r="BH45" s="29" t="b">
        <f t="shared" si="2"/>
        <v>1</v>
      </c>
      <c r="BI45" s="29" t="b">
        <f t="shared" si="3"/>
        <v>1</v>
      </c>
      <c r="BJ45" s="29" t="b">
        <f t="shared" si="4"/>
        <v>1</v>
      </c>
      <c r="BK45" s="29" t="b">
        <f t="shared" si="5"/>
        <v>1</v>
      </c>
    </row>
    <row r="46" spans="1:63" x14ac:dyDescent="0.2">
      <c r="A46" s="1605" t="s">
        <v>641</v>
      </c>
      <c r="B46" s="216" t="s">
        <v>754</v>
      </c>
      <c r="C46" s="265"/>
      <c r="D46" s="110"/>
      <c r="E46" s="110"/>
      <c r="F46" s="267"/>
      <c r="G46" s="1733">
        <v>5</v>
      </c>
      <c r="H46" s="1935">
        <f t="shared" si="7"/>
        <v>150</v>
      </c>
      <c r="I46" s="390"/>
      <c r="J46" s="109"/>
      <c r="K46" s="120"/>
      <c r="L46" s="109"/>
      <c r="M46" s="257"/>
      <c r="N46" s="259"/>
      <c r="O46" s="3491"/>
      <c r="P46" s="3492"/>
      <c r="Q46" s="197"/>
      <c r="R46" s="3448"/>
      <c r="S46" s="3490"/>
      <c r="T46" s="197"/>
      <c r="U46" s="93"/>
      <c r="V46" s="199"/>
      <c r="AK46" s="1687"/>
      <c r="BF46" s="29" t="b">
        <f t="shared" si="0"/>
        <v>1</v>
      </c>
      <c r="BG46" s="29" t="b">
        <f t="shared" si="1"/>
        <v>1</v>
      </c>
      <c r="BH46" s="29" t="b">
        <f t="shared" si="2"/>
        <v>1</v>
      </c>
      <c r="BI46" s="29" t="b">
        <f t="shared" si="3"/>
        <v>1</v>
      </c>
      <c r="BJ46" s="29" t="b">
        <f t="shared" si="4"/>
        <v>1</v>
      </c>
      <c r="BK46" s="29" t="b">
        <f t="shared" si="5"/>
        <v>1</v>
      </c>
    </row>
    <row r="47" spans="1:63" x14ac:dyDescent="0.2">
      <c r="A47" s="1615"/>
      <c r="B47" s="1647" t="s">
        <v>730</v>
      </c>
      <c r="C47" s="265"/>
      <c r="D47" s="110"/>
      <c r="E47" s="110"/>
      <c r="F47" s="267"/>
      <c r="G47" s="1865">
        <v>2.5</v>
      </c>
      <c r="H47" s="1934">
        <f t="shared" si="7"/>
        <v>75</v>
      </c>
      <c r="I47" s="390"/>
      <c r="J47" s="109"/>
      <c r="K47" s="120"/>
      <c r="L47" s="109"/>
      <c r="M47" s="257"/>
      <c r="N47" s="259"/>
      <c r="O47" s="3491"/>
      <c r="P47" s="3492"/>
      <c r="Q47" s="197"/>
      <c r="R47" s="3448"/>
      <c r="S47" s="3490"/>
      <c r="T47" s="197"/>
      <c r="U47" s="93"/>
      <c r="V47" s="199"/>
      <c r="AK47" s="1687"/>
      <c r="BF47" s="29" t="b">
        <f t="shared" si="0"/>
        <v>1</v>
      </c>
      <c r="BG47" s="29" t="b">
        <f t="shared" si="1"/>
        <v>1</v>
      </c>
      <c r="BH47" s="29" t="b">
        <f t="shared" si="2"/>
        <v>1</v>
      </c>
      <c r="BI47" s="29" t="b">
        <f t="shared" si="3"/>
        <v>1</v>
      </c>
      <c r="BJ47" s="29" t="b">
        <f t="shared" si="4"/>
        <v>1</v>
      </c>
      <c r="BK47" s="29" t="b">
        <f t="shared" si="5"/>
        <v>1</v>
      </c>
    </row>
    <row r="48" spans="1:63" s="58" customFormat="1" ht="15.75" customHeight="1" thickBot="1" x14ac:dyDescent="0.25">
      <c r="A48" s="1613" t="s">
        <v>642</v>
      </c>
      <c r="B48" s="1646" t="s">
        <v>56</v>
      </c>
      <c r="C48" s="441"/>
      <c r="D48" s="1118">
        <v>1</v>
      </c>
      <c r="E48" s="1118"/>
      <c r="F48" s="1119"/>
      <c r="G48" s="1870">
        <v>2.5</v>
      </c>
      <c r="H48" s="1939">
        <f t="shared" si="7"/>
        <v>75</v>
      </c>
      <c r="I48" s="391">
        <v>4</v>
      </c>
      <c r="J48" s="153">
        <v>4</v>
      </c>
      <c r="K48" s="1120"/>
      <c r="L48" s="153"/>
      <c r="M48" s="1121">
        <f>$H48-$I48</f>
        <v>71</v>
      </c>
      <c r="N48" s="1645" t="s">
        <v>114</v>
      </c>
      <c r="O48" s="3548"/>
      <c r="P48" s="3549"/>
      <c r="Q48" s="198"/>
      <c r="R48" s="3550"/>
      <c r="S48" s="3551"/>
      <c r="T48" s="198"/>
      <c r="U48" s="91"/>
      <c r="V48" s="1123"/>
      <c r="AK48" s="1689"/>
      <c r="AT48" s="58">
        <v>1</v>
      </c>
      <c r="BF48" s="29" t="b">
        <f t="shared" si="0"/>
        <v>0</v>
      </c>
      <c r="BG48" s="29" t="b">
        <f t="shared" si="1"/>
        <v>1</v>
      </c>
      <c r="BH48" s="29" t="b">
        <f t="shared" si="2"/>
        <v>1</v>
      </c>
      <c r="BI48" s="29" t="b">
        <f t="shared" si="3"/>
        <v>1</v>
      </c>
      <c r="BJ48" s="29" t="b">
        <f t="shared" si="4"/>
        <v>1</v>
      </c>
      <c r="BK48" s="29" t="b">
        <f t="shared" si="5"/>
        <v>1</v>
      </c>
    </row>
    <row r="49" spans="1:64" ht="16.5" customHeight="1" thickBot="1" x14ac:dyDescent="0.25">
      <c r="A49" s="3417" t="s">
        <v>599</v>
      </c>
      <c r="B49" s="3509"/>
      <c r="C49" s="208"/>
      <c r="D49" s="105"/>
      <c r="E49" s="105"/>
      <c r="F49" s="209"/>
      <c r="G49" s="299">
        <f>G11+G14+G15+G16+G17+G20+G21+G26+G29+G30+G33+G36+G41+G46</f>
        <v>84.5</v>
      </c>
      <c r="H49" s="1931">
        <f t="shared" si="7"/>
        <v>2535</v>
      </c>
      <c r="I49" s="1823"/>
      <c r="J49" s="1136"/>
      <c r="K49" s="1136"/>
      <c r="L49" s="1136"/>
      <c r="M49" s="1795"/>
      <c r="N49" s="1044" t="s">
        <v>486</v>
      </c>
      <c r="O49" s="3516" t="s">
        <v>644</v>
      </c>
      <c r="P49" s="3517"/>
      <c r="Q49" s="1037" t="s">
        <v>260</v>
      </c>
      <c r="R49" s="3519">
        <f>SUM(R11:S20)</f>
        <v>0</v>
      </c>
      <c r="S49" s="3520"/>
      <c r="T49" s="431">
        <f>SUM(T11:T20)</f>
        <v>0</v>
      </c>
      <c r="U49" s="435" t="s">
        <v>114</v>
      </c>
      <c r="V49" s="1766">
        <f>SUM(V11:V20)</f>
        <v>0</v>
      </c>
      <c r="AK49" s="1687"/>
    </row>
    <row r="50" spans="1:64" ht="17.25" customHeight="1" thickBot="1" x14ac:dyDescent="0.25">
      <c r="A50" s="3411" t="s">
        <v>736</v>
      </c>
      <c r="B50" s="3412"/>
      <c r="C50" s="208"/>
      <c r="D50" s="105"/>
      <c r="E50" s="105"/>
      <c r="F50" s="209"/>
      <c r="G50" s="1867">
        <f>G49-G51</f>
        <v>54.5</v>
      </c>
      <c r="H50" s="1885">
        <f>H49-H51</f>
        <v>1635</v>
      </c>
      <c r="I50" s="1929"/>
      <c r="J50" s="1728"/>
      <c r="K50" s="1729"/>
      <c r="L50" s="1728"/>
      <c r="M50" s="1730"/>
      <c r="N50" s="1127"/>
      <c r="O50" s="3514"/>
      <c r="P50" s="3515"/>
      <c r="Q50" s="1128"/>
      <c r="R50" s="3521"/>
      <c r="S50" s="3522"/>
      <c r="T50" s="1128"/>
      <c r="U50" s="854"/>
      <c r="V50" s="852"/>
      <c r="AK50" s="1687"/>
    </row>
    <row r="51" spans="1:64" ht="17.25" customHeight="1" thickBot="1" x14ac:dyDescent="0.25">
      <c r="A51" s="3417" t="s">
        <v>600</v>
      </c>
      <c r="B51" s="3509"/>
      <c r="C51" s="208"/>
      <c r="D51" s="105"/>
      <c r="E51" s="105"/>
      <c r="F51" s="242"/>
      <c r="G51" s="299">
        <f>G13+G19+G23+G28+G32+G35+G38+G43+G48</f>
        <v>30</v>
      </c>
      <c r="H51" s="857">
        <f>H13+H19+H23+H28+H32+H35+H38+H43+H48</f>
        <v>900</v>
      </c>
      <c r="I51" s="1930">
        <f>I13+I19+I23+I28+I32+I35+I38+I43+I48</f>
        <v>108</v>
      </c>
      <c r="J51" s="1796">
        <v>72</v>
      </c>
      <c r="K51" s="1950">
        <v>20</v>
      </c>
      <c r="L51" s="2171">
        <v>16</v>
      </c>
      <c r="M51" s="848">
        <f>H51-I51</f>
        <v>792</v>
      </c>
      <c r="N51" s="254" t="str">
        <f>N49</f>
        <v>44/14</v>
      </c>
      <c r="O51" s="3517" t="s">
        <v>644</v>
      </c>
      <c r="P51" s="3518"/>
      <c r="Q51" s="253" t="str">
        <f>Q49</f>
        <v>8/2</v>
      </c>
      <c r="R51" s="3519">
        <f>R49</f>
        <v>0</v>
      </c>
      <c r="S51" s="3520"/>
      <c r="T51" s="431">
        <f>T49</f>
        <v>0</v>
      </c>
      <c r="U51" s="435" t="str">
        <f>U49</f>
        <v>4/0</v>
      </c>
      <c r="V51" s="1739">
        <f>V49</f>
        <v>0</v>
      </c>
      <c r="AK51" s="1687"/>
      <c r="BF51" s="29">
        <f t="shared" ref="BF51:BK51" si="8">SUMIF(BF11:BF49,FALSE,$G11:$G49)</f>
        <v>18</v>
      </c>
      <c r="BG51" s="29">
        <f t="shared" si="8"/>
        <v>8.5</v>
      </c>
      <c r="BH51" s="29">
        <f t="shared" si="8"/>
        <v>2</v>
      </c>
      <c r="BI51" s="29">
        <f t="shared" si="8"/>
        <v>0</v>
      </c>
      <c r="BJ51" s="29">
        <f t="shared" si="8"/>
        <v>0</v>
      </c>
      <c r="BK51" s="29">
        <f t="shared" si="8"/>
        <v>1.5</v>
      </c>
      <c r="BL51" s="27">
        <f>SUM(BF51:BK51)</f>
        <v>30</v>
      </c>
    </row>
    <row r="52" spans="1:64" ht="20.25" customHeight="1" thickBot="1" x14ac:dyDescent="0.25">
      <c r="A52" s="3511" t="s">
        <v>643</v>
      </c>
      <c r="B52" s="3512"/>
      <c r="C52" s="3512"/>
      <c r="D52" s="3512"/>
      <c r="E52" s="3512"/>
      <c r="F52" s="3512"/>
      <c r="G52" s="3512"/>
      <c r="H52" s="3512"/>
      <c r="I52" s="3512"/>
      <c r="J52" s="3512"/>
      <c r="K52" s="3512"/>
      <c r="L52" s="3512"/>
      <c r="M52" s="3512"/>
      <c r="N52" s="3512"/>
      <c r="O52" s="3512"/>
      <c r="P52" s="3512"/>
      <c r="Q52" s="3512"/>
      <c r="R52" s="3512"/>
      <c r="S52" s="3512"/>
      <c r="T52" s="3512"/>
      <c r="U52" s="3512"/>
      <c r="V52" s="3512"/>
      <c r="W52" s="3512"/>
      <c r="X52" s="3512"/>
      <c r="Y52" s="3513"/>
      <c r="AK52" s="1687"/>
    </row>
    <row r="53" spans="1:64" ht="18" customHeight="1" x14ac:dyDescent="0.2">
      <c r="A53" s="1605" t="s">
        <v>143</v>
      </c>
      <c r="B53" s="215" t="s">
        <v>519</v>
      </c>
      <c r="C53" s="265"/>
      <c r="D53" s="110">
        <v>4</v>
      </c>
      <c r="E53" s="110"/>
      <c r="F53" s="267"/>
      <c r="G53" s="294">
        <v>3</v>
      </c>
      <c r="H53" s="1955">
        <f>$G53*30</f>
        <v>90</v>
      </c>
      <c r="I53" s="291">
        <v>6</v>
      </c>
      <c r="J53" s="114" t="s">
        <v>114</v>
      </c>
      <c r="K53" s="117"/>
      <c r="L53" s="114" t="s">
        <v>126</v>
      </c>
      <c r="M53" s="257">
        <f>$H53-$I53</f>
        <v>84</v>
      </c>
      <c r="N53" s="797"/>
      <c r="O53" s="3491"/>
      <c r="P53" s="3492"/>
      <c r="Q53" s="197"/>
      <c r="R53" s="3448" t="s">
        <v>122</v>
      </c>
      <c r="S53" s="3490"/>
      <c r="T53" s="231"/>
      <c r="U53" s="98"/>
      <c r="V53" s="226"/>
      <c r="Z53" s="1177" t="s">
        <v>39</v>
      </c>
      <c r="AA53" s="1177" t="s">
        <v>507</v>
      </c>
      <c r="AB53" s="1177" t="s">
        <v>39</v>
      </c>
      <c r="AC53" s="1177" t="s">
        <v>507</v>
      </c>
      <c r="AD53" s="1177" t="s">
        <v>39</v>
      </c>
      <c r="AE53" s="1177" t="s">
        <v>507</v>
      </c>
      <c r="AF53" s="1177" t="s">
        <v>39</v>
      </c>
      <c r="AG53" s="1177" t="s">
        <v>507</v>
      </c>
      <c r="AH53" s="1177" t="s">
        <v>568</v>
      </c>
      <c r="AI53" s="1177" t="s">
        <v>560</v>
      </c>
      <c r="AJ53" s="1177" t="s">
        <v>568</v>
      </c>
      <c r="AK53" s="1690" t="s">
        <v>560</v>
      </c>
      <c r="AL53" s="1681"/>
      <c r="AM53" s="29"/>
      <c r="AN53" s="29"/>
      <c r="AT53" s="27">
        <v>2</v>
      </c>
      <c r="BD53" s="29" t="s">
        <v>542</v>
      </c>
      <c r="BE53" s="1183">
        <f>BF87+BG87</f>
        <v>6.5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4" ht="31.5" x14ac:dyDescent="0.2">
      <c r="A54" s="1605" t="s">
        <v>144</v>
      </c>
      <c r="B54" s="1797" t="s">
        <v>755</v>
      </c>
      <c r="C54" s="265"/>
      <c r="D54" s="110"/>
      <c r="E54" s="110"/>
      <c r="F54" s="267"/>
      <c r="G54" s="294">
        <v>10.5</v>
      </c>
      <c r="H54" s="1956">
        <f>SUM(H55+H56+H57)</f>
        <v>315</v>
      </c>
      <c r="I54" s="386"/>
      <c r="J54" s="112"/>
      <c r="K54" s="113"/>
      <c r="L54" s="112"/>
      <c r="M54" s="257"/>
      <c r="N54" s="259"/>
      <c r="O54" s="3491"/>
      <c r="P54" s="3492"/>
      <c r="Q54" s="197"/>
      <c r="R54" s="3448"/>
      <c r="S54" s="3490"/>
      <c r="T54" s="197"/>
      <c r="U54" s="93"/>
      <c r="V54" s="199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543</v>
      </c>
      <c r="BE54" s="1183">
        <f>BH87+BI87</f>
        <v>25</v>
      </c>
      <c r="BF54" s="29" t="b">
        <f t="shared" ref="BF54:BF86" si="9">ISBLANK(N54)</f>
        <v>1</v>
      </c>
      <c r="BG54" s="29" t="b">
        <f t="shared" ref="BG54:BG86" si="10">ISBLANK(O54)</f>
        <v>1</v>
      </c>
      <c r="BH54" s="29" t="b">
        <f t="shared" ref="BH54:BH86" si="11">ISBLANK(Q54)</f>
        <v>1</v>
      </c>
      <c r="BI54" s="29" t="b">
        <f t="shared" ref="BI54:BI86" si="12">ISBLANK(R54)</f>
        <v>1</v>
      </c>
      <c r="BJ54" s="29" t="b">
        <f t="shared" ref="BJ54:BJ86" si="13">ISBLANK(T54)</f>
        <v>1</v>
      </c>
      <c r="BK54" s="29" t="b">
        <f t="shared" ref="BK54:BK86" si="14">ISBLANK(U54)</f>
        <v>1</v>
      </c>
    </row>
    <row r="55" spans="1:64" x14ac:dyDescent="0.2">
      <c r="A55" s="1615"/>
      <c r="B55" s="1876" t="s">
        <v>730</v>
      </c>
      <c r="C55" s="265"/>
      <c r="D55" s="110"/>
      <c r="E55" s="110"/>
      <c r="F55" s="267"/>
      <c r="G55" s="1877">
        <v>2.5</v>
      </c>
      <c r="H55" s="1957">
        <f>$G55*30</f>
        <v>75</v>
      </c>
      <c r="I55" s="386"/>
      <c r="J55" s="112"/>
      <c r="K55" s="113"/>
      <c r="L55" s="112"/>
      <c r="M55" s="257"/>
      <c r="N55" s="259"/>
      <c r="O55" s="3491"/>
      <c r="P55" s="3492"/>
      <c r="Q55" s="197"/>
      <c r="R55" s="3448"/>
      <c r="S55" s="3490"/>
      <c r="T55" s="197"/>
      <c r="U55" s="93"/>
      <c r="V55" s="199"/>
      <c r="AK55" s="1687"/>
      <c r="BD55" s="29" t="s">
        <v>30</v>
      </c>
      <c r="BE55" s="1183">
        <f>BJ87+BK87</f>
        <v>9</v>
      </c>
      <c r="BF55" s="29" t="b">
        <f t="shared" si="9"/>
        <v>1</v>
      </c>
      <c r="BG55" s="29" t="b">
        <f t="shared" si="10"/>
        <v>1</v>
      </c>
      <c r="BH55" s="29" t="b">
        <f t="shared" si="11"/>
        <v>1</v>
      </c>
      <c r="BI55" s="29" t="b">
        <f t="shared" si="12"/>
        <v>1</v>
      </c>
      <c r="BJ55" s="29" t="b">
        <f t="shared" si="13"/>
        <v>1</v>
      </c>
      <c r="BK55" s="29" t="b">
        <f t="shared" si="14"/>
        <v>1</v>
      </c>
    </row>
    <row r="56" spans="1:64" s="58" customFormat="1" x14ac:dyDescent="0.2">
      <c r="A56" s="1615" t="s">
        <v>455</v>
      </c>
      <c r="B56" s="1074" t="s">
        <v>56</v>
      </c>
      <c r="C56" s="265">
        <v>3</v>
      </c>
      <c r="D56" s="110"/>
      <c r="E56" s="110"/>
      <c r="F56" s="267"/>
      <c r="G56" s="294">
        <v>6</v>
      </c>
      <c r="H56" s="1958">
        <f>$G56*30</f>
        <v>180</v>
      </c>
      <c r="I56" s="291">
        <v>16</v>
      </c>
      <c r="J56" s="114" t="s">
        <v>123</v>
      </c>
      <c r="K56" s="117"/>
      <c r="L56" s="98" t="s">
        <v>324</v>
      </c>
      <c r="M56" s="257">
        <f>$H56-$I56</f>
        <v>164</v>
      </c>
      <c r="N56" s="259"/>
      <c r="O56" s="3491"/>
      <c r="P56" s="3492"/>
      <c r="Q56" s="197" t="s">
        <v>456</v>
      </c>
      <c r="R56" s="3448"/>
      <c r="S56" s="3490"/>
      <c r="T56" s="229"/>
      <c r="U56" s="98"/>
      <c r="V56" s="226"/>
      <c r="AK56" s="1689"/>
      <c r="AT56" s="58">
        <v>2</v>
      </c>
      <c r="BD56" s="29"/>
      <c r="BE56" s="1185">
        <f>SUM(BE53:BE55)</f>
        <v>40.5</v>
      </c>
      <c r="BF56" s="29" t="b">
        <f t="shared" si="9"/>
        <v>1</v>
      </c>
      <c r="BG56" s="29" t="b">
        <f t="shared" si="10"/>
        <v>1</v>
      </c>
      <c r="BH56" s="29" t="b">
        <f t="shared" si="11"/>
        <v>0</v>
      </c>
      <c r="BI56" s="29" t="b">
        <f t="shared" si="12"/>
        <v>1</v>
      </c>
      <c r="BJ56" s="29" t="b">
        <f t="shared" si="13"/>
        <v>1</v>
      </c>
      <c r="BK56" s="29" t="b">
        <f t="shared" si="14"/>
        <v>1</v>
      </c>
    </row>
    <row r="57" spans="1:64" s="58" customFormat="1" ht="31.5" x14ac:dyDescent="0.2">
      <c r="A57" s="1605"/>
      <c r="B57" s="1797" t="s">
        <v>645</v>
      </c>
      <c r="C57" s="265"/>
      <c r="D57" s="110"/>
      <c r="E57" s="110"/>
      <c r="F57" s="267"/>
      <c r="G57" s="294">
        <f>G58+G59</f>
        <v>2</v>
      </c>
      <c r="H57" s="1956">
        <f>SUM(H58+H59)</f>
        <v>60</v>
      </c>
      <c r="I57" s="390"/>
      <c r="J57" s="109"/>
      <c r="K57" s="108"/>
      <c r="L57" s="93"/>
      <c r="M57" s="257"/>
      <c r="N57" s="259"/>
      <c r="O57" s="3491"/>
      <c r="P57" s="3492"/>
      <c r="Q57" s="197"/>
      <c r="R57" s="3448"/>
      <c r="S57" s="3490"/>
      <c r="T57" s="197"/>
      <c r="U57" s="93"/>
      <c r="V57" s="199"/>
      <c r="AK57" s="1689"/>
      <c r="BF57" s="29" t="b">
        <f t="shared" si="9"/>
        <v>1</v>
      </c>
      <c r="BG57" s="29" t="b">
        <f t="shared" si="10"/>
        <v>1</v>
      </c>
      <c r="BH57" s="29" t="b">
        <f t="shared" si="11"/>
        <v>1</v>
      </c>
      <c r="BI57" s="29" t="b">
        <f t="shared" si="12"/>
        <v>1</v>
      </c>
      <c r="BJ57" s="29" t="b">
        <f t="shared" si="13"/>
        <v>1</v>
      </c>
      <c r="BK57" s="29" t="b">
        <f t="shared" si="14"/>
        <v>1</v>
      </c>
    </row>
    <row r="58" spans="1:64" s="58" customFormat="1" x14ac:dyDescent="0.2">
      <c r="A58" s="1615"/>
      <c r="B58" s="1876" t="s">
        <v>730</v>
      </c>
      <c r="C58" s="265"/>
      <c r="D58" s="110"/>
      <c r="E58" s="110"/>
      <c r="F58" s="267"/>
      <c r="G58" s="1877">
        <v>0.5</v>
      </c>
      <c r="H58" s="1957">
        <f>$G58*30</f>
        <v>15</v>
      </c>
      <c r="I58" s="390"/>
      <c r="J58" s="109"/>
      <c r="K58" s="108"/>
      <c r="L58" s="93"/>
      <c r="M58" s="257"/>
      <c r="N58" s="259"/>
      <c r="O58" s="3491"/>
      <c r="P58" s="3492"/>
      <c r="Q58" s="197"/>
      <c r="R58" s="3448"/>
      <c r="S58" s="3490"/>
      <c r="T58" s="197"/>
      <c r="U58" s="93"/>
      <c r="V58" s="199"/>
      <c r="AK58" s="1689"/>
      <c r="BF58" s="29" t="b">
        <f t="shared" si="9"/>
        <v>1</v>
      </c>
      <c r="BG58" s="29" t="b">
        <f t="shared" si="10"/>
        <v>1</v>
      </c>
      <c r="BH58" s="29" t="b">
        <f t="shared" si="11"/>
        <v>1</v>
      </c>
      <c r="BI58" s="29" t="b">
        <f t="shared" si="12"/>
        <v>1</v>
      </c>
      <c r="BJ58" s="29" t="b">
        <f t="shared" si="13"/>
        <v>1</v>
      </c>
      <c r="BK58" s="29" t="b">
        <f t="shared" si="14"/>
        <v>1</v>
      </c>
    </row>
    <row r="59" spans="1:64" s="58" customFormat="1" x14ac:dyDescent="0.2">
      <c r="A59" s="1615" t="s">
        <v>646</v>
      </c>
      <c r="B59" s="1074" t="s">
        <v>56</v>
      </c>
      <c r="C59" s="265"/>
      <c r="D59" s="110"/>
      <c r="E59" s="108">
        <v>4</v>
      </c>
      <c r="F59" s="267"/>
      <c r="G59" s="294">
        <v>1.5</v>
      </c>
      <c r="H59" s="1958">
        <f>$G59*30</f>
        <v>45</v>
      </c>
      <c r="I59" s="291">
        <v>8</v>
      </c>
      <c r="J59" s="114"/>
      <c r="K59" s="117"/>
      <c r="L59" s="98" t="s">
        <v>113</v>
      </c>
      <c r="M59" s="257">
        <f>$H59-$I59</f>
        <v>37</v>
      </c>
      <c r="N59" s="259"/>
      <c r="O59" s="3491"/>
      <c r="P59" s="3492"/>
      <c r="Q59" s="197"/>
      <c r="R59" s="3448" t="s">
        <v>113</v>
      </c>
      <c r="S59" s="3490"/>
      <c r="T59" s="229"/>
      <c r="U59" s="98"/>
      <c r="V59" s="226"/>
      <c r="AK59" s="1689"/>
      <c r="AT59" s="58">
        <v>2</v>
      </c>
      <c r="BF59" s="29" t="b">
        <f t="shared" si="9"/>
        <v>1</v>
      </c>
      <c r="BG59" s="29" t="b">
        <f t="shared" si="10"/>
        <v>1</v>
      </c>
      <c r="BH59" s="29" t="b">
        <f t="shared" si="11"/>
        <v>1</v>
      </c>
      <c r="BI59" s="29" t="b">
        <f t="shared" si="12"/>
        <v>0</v>
      </c>
      <c r="BJ59" s="29" t="b">
        <f t="shared" si="13"/>
        <v>1</v>
      </c>
      <c r="BK59" s="29" t="b">
        <f t="shared" si="14"/>
        <v>1</v>
      </c>
    </row>
    <row r="60" spans="1:64" s="58" customFormat="1" ht="31.5" x14ac:dyDescent="0.2">
      <c r="A60" s="1630" t="s">
        <v>145</v>
      </c>
      <c r="B60" s="1798" t="s">
        <v>647</v>
      </c>
      <c r="C60" s="265"/>
      <c r="D60" s="110"/>
      <c r="E60" s="108"/>
      <c r="F60" s="267"/>
      <c r="G60" s="294">
        <v>4</v>
      </c>
      <c r="H60" s="1959">
        <f>G60*30</f>
        <v>120</v>
      </c>
      <c r="I60" s="291"/>
      <c r="J60" s="114"/>
      <c r="K60" s="117"/>
      <c r="L60" s="98"/>
      <c r="M60" s="257"/>
      <c r="N60" s="259"/>
      <c r="O60" s="1768"/>
      <c r="P60" s="1769"/>
      <c r="Q60" s="197"/>
      <c r="R60" s="1142"/>
      <c r="S60" s="1767"/>
      <c r="T60" s="229"/>
      <c r="U60" s="98"/>
      <c r="V60" s="226"/>
      <c r="AK60" s="1689"/>
      <c r="BF60" s="29" t="b">
        <f t="shared" si="9"/>
        <v>1</v>
      </c>
      <c r="BG60" s="29" t="b">
        <f t="shared" si="10"/>
        <v>1</v>
      </c>
      <c r="BH60" s="29" t="b">
        <f t="shared" si="11"/>
        <v>1</v>
      </c>
      <c r="BI60" s="29" t="b">
        <f t="shared" si="12"/>
        <v>1</v>
      </c>
      <c r="BJ60" s="29" t="b">
        <f t="shared" si="13"/>
        <v>1</v>
      </c>
      <c r="BK60" s="29" t="b">
        <f t="shared" si="14"/>
        <v>1</v>
      </c>
    </row>
    <row r="61" spans="1:64" s="58" customFormat="1" x14ac:dyDescent="0.2">
      <c r="A61" s="1615"/>
      <c r="B61" s="1880" t="s">
        <v>730</v>
      </c>
      <c r="C61" s="265"/>
      <c r="D61" s="110"/>
      <c r="E61" s="108"/>
      <c r="F61" s="267"/>
      <c r="G61" s="1877">
        <v>2</v>
      </c>
      <c r="H61" s="1960">
        <f>G61*30</f>
        <v>60</v>
      </c>
      <c r="I61" s="291"/>
      <c r="J61" s="114"/>
      <c r="K61" s="117"/>
      <c r="L61" s="98"/>
      <c r="M61" s="257"/>
      <c r="N61" s="259"/>
      <c r="O61" s="1768"/>
      <c r="P61" s="1769"/>
      <c r="Q61" s="197"/>
      <c r="R61" s="1142"/>
      <c r="S61" s="1767"/>
      <c r="T61" s="229"/>
      <c r="U61" s="98"/>
      <c r="V61" s="226"/>
      <c r="AK61" s="1689"/>
      <c r="BF61" s="29" t="b">
        <f t="shared" si="9"/>
        <v>1</v>
      </c>
      <c r="BG61" s="29" t="b">
        <f t="shared" si="10"/>
        <v>1</v>
      </c>
      <c r="BH61" s="29" t="b">
        <f t="shared" si="11"/>
        <v>1</v>
      </c>
      <c r="BI61" s="29" t="b">
        <f t="shared" si="12"/>
        <v>1</v>
      </c>
      <c r="BJ61" s="29" t="b">
        <f t="shared" si="13"/>
        <v>1</v>
      </c>
      <c r="BK61" s="29" t="b">
        <f t="shared" si="14"/>
        <v>1</v>
      </c>
    </row>
    <row r="62" spans="1:64" s="58" customFormat="1" x14ac:dyDescent="0.2">
      <c r="A62" s="1615" t="s">
        <v>146</v>
      </c>
      <c r="B62" s="1074" t="s">
        <v>538</v>
      </c>
      <c r="C62" s="262"/>
      <c r="D62" s="90">
        <v>2</v>
      </c>
      <c r="E62" s="95"/>
      <c r="F62" s="760"/>
      <c r="G62" s="297">
        <v>2</v>
      </c>
      <c r="H62" s="1959">
        <f>G62*30</f>
        <v>60</v>
      </c>
      <c r="I62" s="758">
        <v>6</v>
      </c>
      <c r="J62" s="114" t="s">
        <v>114</v>
      </c>
      <c r="K62" s="114"/>
      <c r="L62" s="96" t="s">
        <v>126</v>
      </c>
      <c r="M62" s="211">
        <f>H62-I62</f>
        <v>54</v>
      </c>
      <c r="N62" s="737"/>
      <c r="O62" s="3448" t="s">
        <v>122</v>
      </c>
      <c r="P62" s="3490"/>
      <c r="Q62" s="197"/>
      <c r="R62" s="1142"/>
      <c r="S62" s="1767"/>
      <c r="T62" s="229"/>
      <c r="U62" s="98"/>
      <c r="V62" s="226"/>
      <c r="AK62" s="1689"/>
      <c r="BF62" s="29" t="b">
        <f t="shared" si="9"/>
        <v>1</v>
      </c>
      <c r="BG62" s="29" t="b">
        <f t="shared" si="10"/>
        <v>0</v>
      </c>
      <c r="BH62" s="29" t="b">
        <f t="shared" si="11"/>
        <v>1</v>
      </c>
      <c r="BI62" s="29" t="b">
        <f t="shared" si="12"/>
        <v>1</v>
      </c>
      <c r="BJ62" s="29" t="b">
        <f t="shared" si="13"/>
        <v>1</v>
      </c>
      <c r="BK62" s="29" t="b">
        <f t="shared" si="14"/>
        <v>1</v>
      </c>
    </row>
    <row r="63" spans="1:64" s="58" customFormat="1" x14ac:dyDescent="0.2">
      <c r="A63" s="1605" t="s">
        <v>147</v>
      </c>
      <c r="B63" s="1630" t="s">
        <v>112</v>
      </c>
      <c r="C63" s="265"/>
      <c r="D63" s="110">
        <v>2</v>
      </c>
      <c r="E63" s="110"/>
      <c r="F63" s="267"/>
      <c r="G63" s="297">
        <v>3</v>
      </c>
      <c r="H63" s="1958">
        <f>$G63*30</f>
        <v>90</v>
      </c>
      <c r="I63" s="291">
        <v>8</v>
      </c>
      <c r="J63" s="114" t="s">
        <v>125</v>
      </c>
      <c r="K63" s="117"/>
      <c r="L63" s="96"/>
      <c r="M63" s="257">
        <f>$H63-$I63</f>
        <v>82</v>
      </c>
      <c r="N63" s="259"/>
      <c r="O63" s="3448" t="s">
        <v>125</v>
      </c>
      <c r="P63" s="3490"/>
      <c r="Q63" s="197"/>
      <c r="R63" s="3448"/>
      <c r="S63" s="3490"/>
      <c r="T63" s="197"/>
      <c r="U63" s="93"/>
      <c r="V63" s="199"/>
      <c r="AK63" s="1689"/>
      <c r="AT63" s="58">
        <v>1</v>
      </c>
      <c r="BF63" s="29" t="b">
        <f t="shared" si="9"/>
        <v>1</v>
      </c>
      <c r="BG63" s="29" t="b">
        <f t="shared" si="10"/>
        <v>0</v>
      </c>
      <c r="BH63" s="29" t="b">
        <f t="shared" si="11"/>
        <v>1</v>
      </c>
      <c r="BI63" s="29" t="b">
        <f t="shared" si="12"/>
        <v>1</v>
      </c>
      <c r="BJ63" s="29" t="b">
        <f t="shared" si="13"/>
        <v>1</v>
      </c>
      <c r="BK63" s="29" t="b">
        <f t="shared" si="14"/>
        <v>1</v>
      </c>
    </row>
    <row r="64" spans="1:64" s="58" customFormat="1" x14ac:dyDescent="0.2">
      <c r="A64" s="1630" t="s">
        <v>148</v>
      </c>
      <c r="B64" s="1799" t="s">
        <v>648</v>
      </c>
      <c r="C64" s="1800"/>
      <c r="D64" s="1801" t="s">
        <v>544</v>
      </c>
      <c r="E64" s="1801"/>
      <c r="F64" s="1802"/>
      <c r="G64" s="1803">
        <v>3</v>
      </c>
      <c r="H64" s="1961">
        <f>G64*30</f>
        <v>90</v>
      </c>
      <c r="I64" s="1804">
        <v>4</v>
      </c>
      <c r="J64" s="1805" t="s">
        <v>114</v>
      </c>
      <c r="K64" s="1806"/>
      <c r="L64" s="1805"/>
      <c r="M64" s="1808">
        <f>H64-I64</f>
        <v>86</v>
      </c>
      <c r="N64" s="259"/>
      <c r="O64" s="1768"/>
      <c r="P64" s="1769"/>
      <c r="Q64" s="197"/>
      <c r="R64" s="1142"/>
      <c r="S64" s="1767"/>
      <c r="T64" s="229"/>
      <c r="U64" s="93" t="s">
        <v>114</v>
      </c>
      <c r="V64" s="226"/>
      <c r="AK64" s="1689"/>
      <c r="BF64" s="29" t="b">
        <f t="shared" si="9"/>
        <v>1</v>
      </c>
      <c r="BG64" s="29" t="b">
        <f t="shared" si="10"/>
        <v>1</v>
      </c>
      <c r="BH64" s="29" t="b">
        <f t="shared" si="11"/>
        <v>1</v>
      </c>
      <c r="BI64" s="29" t="b">
        <f t="shared" si="12"/>
        <v>1</v>
      </c>
      <c r="BJ64" s="29" t="b">
        <f t="shared" si="13"/>
        <v>1</v>
      </c>
      <c r="BK64" s="29" t="b">
        <f t="shared" si="14"/>
        <v>0</v>
      </c>
    </row>
    <row r="65" spans="1:63" x14ac:dyDescent="0.2">
      <c r="A65" s="1605" t="s">
        <v>150</v>
      </c>
      <c r="B65" s="216" t="s">
        <v>756</v>
      </c>
      <c r="C65" s="265"/>
      <c r="D65" s="110"/>
      <c r="E65" s="110"/>
      <c r="F65" s="267"/>
      <c r="G65" s="1718">
        <v>7.5</v>
      </c>
      <c r="H65" s="1962">
        <f>SUM(H$66:H$67)</f>
        <v>225</v>
      </c>
      <c r="I65" s="1815"/>
      <c r="J65" s="109"/>
      <c r="K65" s="120"/>
      <c r="L65" s="109"/>
      <c r="M65" s="257"/>
      <c r="N65" s="259"/>
      <c r="O65" s="3491"/>
      <c r="P65" s="3492"/>
      <c r="Q65" s="197"/>
      <c r="R65" s="3448"/>
      <c r="S65" s="3490"/>
      <c r="T65" s="197"/>
      <c r="U65" s="93"/>
      <c r="V65" s="199"/>
      <c r="AK65" s="1687"/>
      <c r="BF65" s="29" t="b">
        <f t="shared" si="9"/>
        <v>1</v>
      </c>
      <c r="BG65" s="29" t="b">
        <f t="shared" si="10"/>
        <v>1</v>
      </c>
      <c r="BH65" s="29" t="b">
        <f t="shared" si="11"/>
        <v>1</v>
      </c>
      <c r="BI65" s="29" t="b">
        <f t="shared" si="12"/>
        <v>1</v>
      </c>
      <c r="BJ65" s="29" t="b">
        <f t="shared" si="13"/>
        <v>1</v>
      </c>
      <c r="BK65" s="29" t="b">
        <f t="shared" si="14"/>
        <v>1</v>
      </c>
    </row>
    <row r="66" spans="1:63" x14ac:dyDescent="0.2">
      <c r="A66" s="1615"/>
      <c r="B66" s="1647" t="s">
        <v>730</v>
      </c>
      <c r="C66" s="265"/>
      <c r="D66" s="110"/>
      <c r="E66" s="110"/>
      <c r="F66" s="267"/>
      <c r="G66" s="1814">
        <v>3.5</v>
      </c>
      <c r="H66" s="1934">
        <f>$G66*30</f>
        <v>105</v>
      </c>
      <c r="I66" s="1815"/>
      <c r="J66" s="109"/>
      <c r="K66" s="120"/>
      <c r="L66" s="109"/>
      <c r="M66" s="257"/>
      <c r="N66" s="259"/>
      <c r="O66" s="3491"/>
      <c r="P66" s="3492"/>
      <c r="Q66" s="197"/>
      <c r="R66" s="3448"/>
      <c r="S66" s="3490"/>
      <c r="T66" s="197"/>
      <c r="U66" s="93"/>
      <c r="V66" s="199"/>
      <c r="AK66" s="1687"/>
      <c r="BF66" s="29" t="b">
        <f t="shared" si="9"/>
        <v>1</v>
      </c>
      <c r="BG66" s="29" t="b">
        <f t="shared" si="10"/>
        <v>1</v>
      </c>
      <c r="BH66" s="29" t="b">
        <f t="shared" si="11"/>
        <v>1</v>
      </c>
      <c r="BI66" s="29" t="b">
        <f t="shared" si="12"/>
        <v>1</v>
      </c>
      <c r="BJ66" s="29" t="b">
        <f t="shared" si="13"/>
        <v>1</v>
      </c>
      <c r="BK66" s="29" t="b">
        <f t="shared" si="14"/>
        <v>1</v>
      </c>
    </row>
    <row r="67" spans="1:63" s="58" customFormat="1" x14ac:dyDescent="0.2">
      <c r="A67" s="1605" t="s">
        <v>162</v>
      </c>
      <c r="B67" s="1074" t="s">
        <v>56</v>
      </c>
      <c r="C67" s="218">
        <v>3</v>
      </c>
      <c r="D67" s="110"/>
      <c r="E67" s="110"/>
      <c r="F67" s="267"/>
      <c r="G67" s="1718">
        <v>4</v>
      </c>
      <c r="H67" s="1935">
        <f>$G67*30</f>
        <v>120</v>
      </c>
      <c r="I67" s="771">
        <v>14</v>
      </c>
      <c r="J67" s="114" t="s">
        <v>125</v>
      </c>
      <c r="K67" s="121"/>
      <c r="L67" s="114" t="s">
        <v>122</v>
      </c>
      <c r="M67" s="257">
        <f>$H67-$I67</f>
        <v>106</v>
      </c>
      <c r="N67" s="259"/>
      <c r="O67" s="3491"/>
      <c r="P67" s="3492"/>
      <c r="Q67" s="197" t="s">
        <v>468</v>
      </c>
      <c r="R67" s="3448"/>
      <c r="S67" s="3490"/>
      <c r="T67" s="197"/>
      <c r="U67" s="93"/>
      <c r="V67" s="199"/>
      <c r="AK67" s="1689"/>
      <c r="AT67" s="58">
        <v>2</v>
      </c>
      <c r="BF67" s="29" t="b">
        <f t="shared" si="9"/>
        <v>1</v>
      </c>
      <c r="BG67" s="29" t="b">
        <f t="shared" si="10"/>
        <v>1</v>
      </c>
      <c r="BH67" s="29" t="b">
        <f t="shared" si="11"/>
        <v>0</v>
      </c>
      <c r="BI67" s="29" t="b">
        <f t="shared" si="12"/>
        <v>1</v>
      </c>
      <c r="BJ67" s="29" t="b">
        <f t="shared" si="13"/>
        <v>1</v>
      </c>
      <c r="BK67" s="29" t="b">
        <f t="shared" si="14"/>
        <v>1</v>
      </c>
    </row>
    <row r="68" spans="1:63" s="58" customFormat="1" ht="19.5" customHeight="1" x14ac:dyDescent="0.2">
      <c r="A68" s="1630" t="s">
        <v>151</v>
      </c>
      <c r="B68" s="1799" t="s">
        <v>649</v>
      </c>
      <c r="C68" s="1800"/>
      <c r="D68" s="2191">
        <v>4</v>
      </c>
      <c r="E68" s="1801"/>
      <c r="F68" s="1802"/>
      <c r="G68" s="1803">
        <v>3</v>
      </c>
      <c r="H68" s="1961">
        <f>G68*30</f>
        <v>90</v>
      </c>
      <c r="I68" s="1804">
        <v>4</v>
      </c>
      <c r="J68" s="1805" t="s">
        <v>114</v>
      </c>
      <c r="K68" s="1806"/>
      <c r="L68" s="1805"/>
      <c r="M68" s="1807">
        <f>H68-I68</f>
        <v>86</v>
      </c>
      <c r="N68" s="1809"/>
      <c r="O68" s="3510"/>
      <c r="P68" s="3451"/>
      <c r="Q68" s="1810"/>
      <c r="R68" s="3510" t="s">
        <v>114</v>
      </c>
      <c r="S68" s="3451"/>
      <c r="T68" s="1809"/>
      <c r="U68" s="98"/>
      <c r="V68" s="226"/>
      <c r="AK68" s="1689"/>
      <c r="BF68" s="29" t="b">
        <f t="shared" si="9"/>
        <v>1</v>
      </c>
      <c r="BG68" s="29" t="b">
        <f t="shared" si="10"/>
        <v>1</v>
      </c>
      <c r="BH68" s="29" t="b">
        <f t="shared" si="11"/>
        <v>1</v>
      </c>
      <c r="BI68" s="29" t="b">
        <f t="shared" si="12"/>
        <v>0</v>
      </c>
      <c r="BJ68" s="29" t="b">
        <f t="shared" si="13"/>
        <v>1</v>
      </c>
      <c r="BK68" s="29" t="b">
        <f t="shared" si="14"/>
        <v>1</v>
      </c>
    </row>
    <row r="69" spans="1:63" ht="31.5" x14ac:dyDescent="0.2">
      <c r="A69" s="1605" t="s">
        <v>153</v>
      </c>
      <c r="B69" s="216" t="s">
        <v>156</v>
      </c>
      <c r="C69" s="265"/>
      <c r="D69" s="110"/>
      <c r="E69" s="110"/>
      <c r="F69" s="267"/>
      <c r="G69" s="1718">
        <v>6</v>
      </c>
      <c r="H69" s="1961">
        <f>G69*30</f>
        <v>180</v>
      </c>
      <c r="I69" s="390"/>
      <c r="J69" s="109"/>
      <c r="K69" s="108"/>
      <c r="L69" s="109"/>
      <c r="M69" s="257"/>
      <c r="N69" s="259"/>
      <c r="O69" s="3491"/>
      <c r="P69" s="3492"/>
      <c r="Q69" s="197"/>
      <c r="R69" s="3448"/>
      <c r="S69" s="3490"/>
      <c r="T69" s="197"/>
      <c r="U69" s="93"/>
      <c r="V69" s="199"/>
      <c r="AK69" s="1687"/>
      <c r="BF69" s="29" t="b">
        <f t="shared" si="9"/>
        <v>1</v>
      </c>
      <c r="BG69" s="29" t="b">
        <f t="shared" si="10"/>
        <v>1</v>
      </c>
      <c r="BH69" s="29" t="b">
        <f t="shared" si="11"/>
        <v>1</v>
      </c>
      <c r="BI69" s="29" t="b">
        <f t="shared" si="12"/>
        <v>1</v>
      </c>
      <c r="BJ69" s="29" t="b">
        <f t="shared" si="13"/>
        <v>1</v>
      </c>
      <c r="BK69" s="29" t="b">
        <f t="shared" si="14"/>
        <v>1</v>
      </c>
    </row>
    <row r="70" spans="1:63" ht="32.25" customHeight="1" x14ac:dyDescent="0.2">
      <c r="A70" s="1605"/>
      <c r="B70" s="1647" t="s">
        <v>737</v>
      </c>
      <c r="C70" s="265"/>
      <c r="D70" s="110"/>
      <c r="E70" s="110"/>
      <c r="F70" s="267"/>
      <c r="G70" s="1814">
        <v>2</v>
      </c>
      <c r="H70" s="1934">
        <f t="shared" ref="H70:H75" si="15">$G70*30</f>
        <v>60</v>
      </c>
      <c r="I70" s="390"/>
      <c r="J70" s="109"/>
      <c r="K70" s="108"/>
      <c r="L70" s="109"/>
      <c r="M70" s="257"/>
      <c r="N70" s="259"/>
      <c r="O70" s="3491"/>
      <c r="P70" s="3492"/>
      <c r="Q70" s="197"/>
      <c r="R70" s="3448"/>
      <c r="S70" s="3490"/>
      <c r="T70" s="197"/>
      <c r="U70" s="93"/>
      <c r="V70" s="199"/>
      <c r="AK70" s="1687"/>
      <c r="BF70" s="29" t="b">
        <f t="shared" si="9"/>
        <v>1</v>
      </c>
      <c r="BG70" s="29" t="b">
        <f t="shared" si="10"/>
        <v>1</v>
      </c>
      <c r="BH70" s="29" t="b">
        <f t="shared" si="11"/>
        <v>1</v>
      </c>
      <c r="BI70" s="29" t="b">
        <f t="shared" si="12"/>
        <v>1</v>
      </c>
      <c r="BJ70" s="29" t="b">
        <f t="shared" si="13"/>
        <v>1</v>
      </c>
      <c r="BK70" s="29" t="b">
        <f t="shared" si="14"/>
        <v>1</v>
      </c>
    </row>
    <row r="71" spans="1:63" ht="31.5" x14ac:dyDescent="0.2">
      <c r="A71" s="1605"/>
      <c r="B71" s="1647" t="s">
        <v>738</v>
      </c>
      <c r="C71" s="265"/>
      <c r="D71" s="110"/>
      <c r="E71" s="110"/>
      <c r="F71" s="267"/>
      <c r="G71" s="1814">
        <v>2.5</v>
      </c>
      <c r="H71" s="1934">
        <f t="shared" si="15"/>
        <v>75</v>
      </c>
      <c r="I71" s="390"/>
      <c r="J71" s="109"/>
      <c r="K71" s="108"/>
      <c r="L71" s="109"/>
      <c r="M71" s="257"/>
      <c r="N71" s="259"/>
      <c r="O71" s="3491"/>
      <c r="P71" s="3492"/>
      <c r="Q71" s="197"/>
      <c r="R71" s="3448"/>
      <c r="S71" s="3490"/>
      <c r="T71" s="197"/>
      <c r="U71" s="93"/>
      <c r="V71" s="199"/>
      <c r="AK71" s="1687"/>
      <c r="BF71" s="29" t="b">
        <f t="shared" si="9"/>
        <v>1</v>
      </c>
      <c r="BG71" s="29" t="b">
        <f t="shared" si="10"/>
        <v>1</v>
      </c>
      <c r="BH71" s="29" t="b">
        <f t="shared" si="11"/>
        <v>1</v>
      </c>
      <c r="BI71" s="29" t="b">
        <f t="shared" si="12"/>
        <v>1</v>
      </c>
      <c r="BJ71" s="29" t="b">
        <f t="shared" si="13"/>
        <v>1</v>
      </c>
      <c r="BK71" s="29" t="b">
        <f t="shared" si="14"/>
        <v>1</v>
      </c>
    </row>
    <row r="72" spans="1:63" s="58" customFormat="1" x14ac:dyDescent="0.2">
      <c r="A72" s="1605" t="s">
        <v>270</v>
      </c>
      <c r="B72" s="1074" t="s">
        <v>56</v>
      </c>
      <c r="C72" s="218">
        <v>5</v>
      </c>
      <c r="D72" s="110"/>
      <c r="E72" s="110"/>
      <c r="F72" s="267"/>
      <c r="G72" s="1718">
        <v>1.5</v>
      </c>
      <c r="H72" s="1935">
        <f t="shared" si="15"/>
        <v>45</v>
      </c>
      <c r="I72" s="291">
        <v>4</v>
      </c>
      <c r="J72" s="114" t="s">
        <v>114</v>
      </c>
      <c r="K72" s="117"/>
      <c r="L72" s="96"/>
      <c r="M72" s="257">
        <f>$H72-$I72</f>
        <v>41</v>
      </c>
      <c r="N72" s="259"/>
      <c r="O72" s="3491"/>
      <c r="P72" s="3492"/>
      <c r="Q72" s="197"/>
      <c r="R72" s="3448"/>
      <c r="S72" s="3490"/>
      <c r="T72" s="197" t="s">
        <v>114</v>
      </c>
      <c r="U72" s="123"/>
      <c r="V72" s="199"/>
      <c r="Z72" s="58" t="s">
        <v>567</v>
      </c>
      <c r="AK72" s="1689"/>
      <c r="AT72" s="58">
        <v>3</v>
      </c>
      <c r="BF72" s="29" t="b">
        <f t="shared" si="9"/>
        <v>1</v>
      </c>
      <c r="BG72" s="29" t="b">
        <f t="shared" si="10"/>
        <v>1</v>
      </c>
      <c r="BH72" s="29" t="b">
        <f t="shared" si="11"/>
        <v>1</v>
      </c>
      <c r="BI72" s="29" t="b">
        <f t="shared" si="12"/>
        <v>1</v>
      </c>
      <c r="BJ72" s="29" t="b">
        <f t="shared" si="13"/>
        <v>0</v>
      </c>
      <c r="BK72" s="29" t="b">
        <f t="shared" si="14"/>
        <v>1</v>
      </c>
    </row>
    <row r="73" spans="1:63" s="58" customFormat="1" ht="31.5" x14ac:dyDescent="0.2">
      <c r="A73" s="1605" t="s">
        <v>650</v>
      </c>
      <c r="B73" s="216" t="s">
        <v>757</v>
      </c>
      <c r="C73" s="218"/>
      <c r="D73" s="109"/>
      <c r="E73" s="109"/>
      <c r="F73" s="219"/>
      <c r="G73" s="1731">
        <f>G74+G75</f>
        <v>3</v>
      </c>
      <c r="H73" s="1935">
        <f t="shared" si="15"/>
        <v>90</v>
      </c>
      <c r="I73" s="390"/>
      <c r="J73" s="109"/>
      <c r="K73" s="108"/>
      <c r="L73" s="109"/>
      <c r="M73" s="1641"/>
      <c r="N73" s="259"/>
      <c r="O73" s="3491"/>
      <c r="P73" s="3492"/>
      <c r="Q73" s="197"/>
      <c r="R73" s="3448"/>
      <c r="S73" s="3490"/>
      <c r="T73" s="197"/>
      <c r="U73" s="93"/>
      <c r="V73" s="199"/>
      <c r="Z73" s="3495" t="s">
        <v>30</v>
      </c>
      <c r="AA73" s="3495"/>
      <c r="AB73" s="3495"/>
      <c r="AC73" s="3495"/>
      <c r="AD73" s="3495" t="s">
        <v>31</v>
      </c>
      <c r="AE73" s="3495"/>
      <c r="AF73" s="3495"/>
      <c r="AG73" s="3495"/>
      <c r="AH73" s="3495" t="s">
        <v>32</v>
      </c>
      <c r="AI73" s="3495"/>
      <c r="AJ73" s="3495"/>
      <c r="AK73" s="3496"/>
      <c r="AL73" s="1680" t="s">
        <v>511</v>
      </c>
      <c r="AM73" s="1177" t="s">
        <v>512</v>
      </c>
      <c r="AN73" s="1581" t="s">
        <v>503</v>
      </c>
      <c r="BF73" s="29" t="b">
        <f t="shared" si="9"/>
        <v>1</v>
      </c>
      <c r="BG73" s="29" t="b">
        <f t="shared" si="10"/>
        <v>1</v>
      </c>
      <c r="BH73" s="29" t="b">
        <f t="shared" si="11"/>
        <v>1</v>
      </c>
      <c r="BI73" s="29" t="b">
        <f t="shared" si="12"/>
        <v>1</v>
      </c>
      <c r="BJ73" s="29" t="b">
        <f t="shared" si="13"/>
        <v>1</v>
      </c>
      <c r="BK73" s="29" t="b">
        <f t="shared" si="14"/>
        <v>1</v>
      </c>
    </row>
    <row r="74" spans="1:63" s="58" customFormat="1" x14ac:dyDescent="0.2">
      <c r="A74" s="1605"/>
      <c r="B74" s="1647" t="s">
        <v>730</v>
      </c>
      <c r="C74" s="218"/>
      <c r="D74" s="109"/>
      <c r="E74" s="109"/>
      <c r="F74" s="219"/>
      <c r="G74" s="1878">
        <v>1.5</v>
      </c>
      <c r="H74" s="1934">
        <f t="shared" si="15"/>
        <v>45</v>
      </c>
      <c r="I74" s="390"/>
      <c r="J74" s="109"/>
      <c r="K74" s="108"/>
      <c r="L74" s="109"/>
      <c r="M74" s="1641"/>
      <c r="N74" s="259"/>
      <c r="O74" s="3491"/>
      <c r="P74" s="3492"/>
      <c r="Q74" s="197"/>
      <c r="R74" s="3448"/>
      <c r="S74" s="3490"/>
      <c r="T74" s="197"/>
      <c r="U74" s="93"/>
      <c r="V74" s="199"/>
      <c r="Z74" s="3495" t="s">
        <v>562</v>
      </c>
      <c r="AA74" s="3495"/>
      <c r="AB74" s="3495" t="s">
        <v>563</v>
      </c>
      <c r="AC74" s="3495"/>
      <c r="AD74" s="3495" t="s">
        <v>564</v>
      </c>
      <c r="AE74" s="3495"/>
      <c r="AF74" s="3495" t="s">
        <v>565</v>
      </c>
      <c r="AG74" s="3495"/>
      <c r="AH74" s="3495" t="s">
        <v>506</v>
      </c>
      <c r="AI74" s="3495"/>
      <c r="AJ74" s="3495" t="s">
        <v>508</v>
      </c>
      <c r="AK74" s="3496"/>
      <c r="AL74" s="1680"/>
      <c r="AM74" s="1177"/>
      <c r="AN74" s="1581"/>
      <c r="BF74" s="29" t="b">
        <f t="shared" si="9"/>
        <v>1</v>
      </c>
      <c r="BG74" s="29" t="b">
        <f t="shared" si="10"/>
        <v>1</v>
      </c>
      <c r="BH74" s="29" t="b">
        <f t="shared" si="11"/>
        <v>1</v>
      </c>
      <c r="BI74" s="29" t="b">
        <f t="shared" si="12"/>
        <v>1</v>
      </c>
      <c r="BJ74" s="29" t="b">
        <f t="shared" si="13"/>
        <v>1</v>
      </c>
      <c r="BK74" s="29" t="b">
        <f t="shared" si="14"/>
        <v>1</v>
      </c>
    </row>
    <row r="75" spans="1:63" s="58" customFormat="1" x14ac:dyDescent="0.2">
      <c r="A75" s="1605" t="s">
        <v>651</v>
      </c>
      <c r="B75" s="1646" t="s">
        <v>56</v>
      </c>
      <c r="C75" s="442"/>
      <c r="D75" s="2192">
        <v>5</v>
      </c>
      <c r="E75" s="118"/>
      <c r="F75" s="233"/>
      <c r="G75" s="1732">
        <v>1.5</v>
      </c>
      <c r="H75" s="1935">
        <f t="shared" si="15"/>
        <v>45</v>
      </c>
      <c r="I75" s="291">
        <v>4</v>
      </c>
      <c r="J75" s="114" t="s">
        <v>114</v>
      </c>
      <c r="K75" s="117"/>
      <c r="L75" s="96"/>
      <c r="M75" s="211">
        <f>H75-I75</f>
        <v>41</v>
      </c>
      <c r="N75" s="259"/>
      <c r="O75" s="3491"/>
      <c r="P75" s="3492"/>
      <c r="Q75" s="197"/>
      <c r="R75" s="3448"/>
      <c r="S75" s="3490"/>
      <c r="T75" s="197" t="s">
        <v>114</v>
      </c>
      <c r="U75" s="93"/>
      <c r="V75" s="199"/>
      <c r="Z75" s="1177" t="s">
        <v>39</v>
      </c>
      <c r="AA75" s="1177" t="s">
        <v>507</v>
      </c>
      <c r="AB75" s="1177" t="s">
        <v>39</v>
      </c>
      <c r="AC75" s="1177" t="s">
        <v>507</v>
      </c>
      <c r="AD75" s="1177" t="s">
        <v>39</v>
      </c>
      <c r="AE75" s="1177" t="s">
        <v>507</v>
      </c>
      <c r="AF75" s="1177" t="s">
        <v>39</v>
      </c>
      <c r="AG75" s="1177" t="s">
        <v>507</v>
      </c>
      <c r="AH75" s="1177" t="s">
        <v>568</v>
      </c>
      <c r="AI75" s="1177" t="s">
        <v>560</v>
      </c>
      <c r="AJ75" s="1177" t="s">
        <v>568</v>
      </c>
      <c r="AK75" s="1690" t="s">
        <v>560</v>
      </c>
      <c r="AL75" s="1680"/>
      <c r="AM75" s="1177"/>
      <c r="AN75" s="1581"/>
      <c r="AT75" s="58">
        <v>3</v>
      </c>
      <c r="BF75" s="29" t="b">
        <f t="shared" si="9"/>
        <v>1</v>
      </c>
      <c r="BG75" s="29" t="b">
        <f t="shared" si="10"/>
        <v>1</v>
      </c>
      <c r="BH75" s="29" t="b">
        <f t="shared" si="11"/>
        <v>1</v>
      </c>
      <c r="BI75" s="29" t="b">
        <f t="shared" si="12"/>
        <v>1</v>
      </c>
      <c r="BJ75" s="29" t="b">
        <f t="shared" si="13"/>
        <v>0</v>
      </c>
      <c r="BK75" s="29" t="b">
        <f t="shared" si="14"/>
        <v>1</v>
      </c>
    </row>
    <row r="76" spans="1:63" s="58" customFormat="1" ht="17.25" customHeight="1" x14ac:dyDescent="0.2">
      <c r="A76" s="1605" t="s">
        <v>657</v>
      </c>
      <c r="B76" s="216" t="s">
        <v>652</v>
      </c>
      <c r="C76" s="265"/>
      <c r="D76" s="110">
        <v>4</v>
      </c>
      <c r="E76" s="110"/>
      <c r="F76" s="267"/>
      <c r="G76" s="297">
        <v>3</v>
      </c>
      <c r="H76" s="1963">
        <f>$G76*30</f>
        <v>90</v>
      </c>
      <c r="I76" s="391">
        <v>4</v>
      </c>
      <c r="J76" s="182" t="s">
        <v>114</v>
      </c>
      <c r="K76" s="153"/>
      <c r="L76" s="104"/>
      <c r="M76" s="1121">
        <f>$H76-$I76</f>
        <v>86</v>
      </c>
      <c r="N76" s="259"/>
      <c r="O76" s="3491"/>
      <c r="P76" s="3492"/>
      <c r="Q76" s="197"/>
      <c r="R76" s="3448" t="s">
        <v>114</v>
      </c>
      <c r="S76" s="3490"/>
      <c r="T76" s="197"/>
      <c r="U76" s="93"/>
      <c r="V76" s="199"/>
      <c r="AK76" s="1689"/>
      <c r="AT76" s="58">
        <v>2</v>
      </c>
      <c r="BF76" s="29" t="b">
        <f t="shared" si="9"/>
        <v>1</v>
      </c>
      <c r="BG76" s="29" t="b">
        <f t="shared" si="10"/>
        <v>1</v>
      </c>
      <c r="BH76" s="29" t="b">
        <f t="shared" si="11"/>
        <v>1</v>
      </c>
      <c r="BI76" s="29" t="b">
        <f t="shared" si="12"/>
        <v>0</v>
      </c>
      <c r="BJ76" s="29" t="b">
        <f t="shared" si="13"/>
        <v>1</v>
      </c>
      <c r="BK76" s="29" t="b">
        <f t="shared" si="14"/>
        <v>1</v>
      </c>
    </row>
    <row r="77" spans="1:63" s="58" customFormat="1" x14ac:dyDescent="0.2">
      <c r="A77" s="1605" t="s">
        <v>658</v>
      </c>
      <c r="B77" s="1811" t="s">
        <v>758</v>
      </c>
      <c r="C77" s="265"/>
      <c r="D77" s="110"/>
      <c r="E77" s="110"/>
      <c r="F77" s="267"/>
      <c r="G77" s="1718">
        <v>7.5</v>
      </c>
      <c r="H77" s="1961">
        <f t="shared" ref="H77:H86" si="16">G77*30</f>
        <v>225</v>
      </c>
      <c r="I77" s="291"/>
      <c r="J77" s="114"/>
      <c r="K77" s="121"/>
      <c r="L77" s="96"/>
      <c r="M77" s="257"/>
      <c r="N77" s="259"/>
      <c r="O77" s="3491"/>
      <c r="P77" s="3492"/>
      <c r="Q77" s="197"/>
      <c r="R77" s="3448"/>
      <c r="S77" s="3490"/>
      <c r="T77" s="197"/>
      <c r="U77" s="93"/>
      <c r="V77" s="199"/>
      <c r="AK77" s="1689"/>
      <c r="BF77" s="29" t="b">
        <f t="shared" si="9"/>
        <v>1</v>
      </c>
      <c r="BG77" s="29" t="b">
        <f t="shared" si="10"/>
        <v>1</v>
      </c>
      <c r="BH77" s="29" t="b">
        <f t="shared" si="11"/>
        <v>1</v>
      </c>
      <c r="BI77" s="29" t="b">
        <f t="shared" si="12"/>
        <v>1</v>
      </c>
      <c r="BJ77" s="29" t="b">
        <f t="shared" si="13"/>
        <v>1</v>
      </c>
      <c r="BK77" s="29" t="b">
        <f t="shared" si="14"/>
        <v>1</v>
      </c>
    </row>
    <row r="78" spans="1:63" x14ac:dyDescent="0.2">
      <c r="A78" s="1605"/>
      <c r="B78" s="1880" t="s">
        <v>739</v>
      </c>
      <c r="C78" s="265"/>
      <c r="D78" s="110"/>
      <c r="E78" s="110"/>
      <c r="F78" s="267"/>
      <c r="G78" s="1814">
        <v>1.5</v>
      </c>
      <c r="H78" s="1964">
        <f t="shared" si="16"/>
        <v>45</v>
      </c>
      <c r="I78" s="1815"/>
      <c r="J78" s="109"/>
      <c r="K78" s="120"/>
      <c r="L78" s="109"/>
      <c r="M78" s="257"/>
      <c r="N78" s="259"/>
      <c r="O78" s="3491"/>
      <c r="P78" s="3492"/>
      <c r="Q78" s="197"/>
      <c r="R78" s="3448"/>
      <c r="S78" s="3490"/>
      <c r="T78" s="197"/>
      <c r="U78" s="93"/>
      <c r="V78" s="199"/>
      <c r="AK78" s="1687"/>
      <c r="BF78" s="29" t="b">
        <f t="shared" si="9"/>
        <v>1</v>
      </c>
      <c r="BG78" s="29" t="b">
        <f t="shared" si="10"/>
        <v>1</v>
      </c>
      <c r="BH78" s="29" t="b">
        <f t="shared" si="11"/>
        <v>1</v>
      </c>
      <c r="BI78" s="29" t="b">
        <f t="shared" si="12"/>
        <v>1</v>
      </c>
      <c r="BJ78" s="29" t="b">
        <f t="shared" si="13"/>
        <v>1</v>
      </c>
      <c r="BK78" s="29" t="b">
        <f t="shared" si="14"/>
        <v>1</v>
      </c>
    </row>
    <row r="79" spans="1:63" x14ac:dyDescent="0.2">
      <c r="A79" s="1615" t="s">
        <v>659</v>
      </c>
      <c r="B79" s="1840" t="s">
        <v>538</v>
      </c>
      <c r="C79" s="265"/>
      <c r="D79" s="110"/>
      <c r="E79" s="110"/>
      <c r="F79" s="267"/>
      <c r="G79" s="1718">
        <v>6</v>
      </c>
      <c r="H79" s="1961">
        <f t="shared" si="16"/>
        <v>180</v>
      </c>
      <c r="I79" s="1821">
        <v>32</v>
      </c>
      <c r="J79" s="114" t="s">
        <v>666</v>
      </c>
      <c r="K79" s="120"/>
      <c r="L79" s="109"/>
      <c r="M79" s="1808">
        <f>H79-I79</f>
        <v>148</v>
      </c>
      <c r="N79" s="259"/>
      <c r="O79" s="3491"/>
      <c r="P79" s="3492"/>
      <c r="Q79" s="197"/>
      <c r="R79" s="3448"/>
      <c r="S79" s="3490"/>
      <c r="T79" s="197"/>
      <c r="U79" s="93"/>
      <c r="V79" s="199"/>
      <c r="AK79" s="1687"/>
      <c r="BF79" s="29" t="b">
        <f t="shared" si="9"/>
        <v>1</v>
      </c>
      <c r="BG79" s="29" t="b">
        <f t="shared" si="10"/>
        <v>1</v>
      </c>
      <c r="BH79" s="29" t="b">
        <f t="shared" si="11"/>
        <v>1</v>
      </c>
      <c r="BI79" s="29" t="b">
        <f t="shared" si="12"/>
        <v>1</v>
      </c>
      <c r="BJ79" s="29" t="b">
        <f t="shared" si="13"/>
        <v>1</v>
      </c>
      <c r="BK79" s="29" t="b">
        <f t="shared" si="14"/>
        <v>1</v>
      </c>
    </row>
    <row r="80" spans="1:63" s="58" customFormat="1" ht="31.5" x14ac:dyDescent="0.2">
      <c r="A80" s="1605" t="s">
        <v>660</v>
      </c>
      <c r="B80" s="1812" t="s">
        <v>653</v>
      </c>
      <c r="C80" s="218">
        <v>2</v>
      </c>
      <c r="D80" s="110"/>
      <c r="E80" s="110"/>
      <c r="F80" s="267"/>
      <c r="G80" s="1803">
        <v>1.5</v>
      </c>
      <c r="H80" s="1961">
        <f t="shared" si="16"/>
        <v>45</v>
      </c>
      <c r="I80" s="1804">
        <v>8</v>
      </c>
      <c r="J80" s="1805" t="s">
        <v>125</v>
      </c>
      <c r="K80" s="1806"/>
      <c r="L80" s="1805"/>
      <c r="M80" s="1808">
        <f>H80-I80</f>
        <v>37</v>
      </c>
      <c r="N80" s="259"/>
      <c r="O80" s="3491" t="s">
        <v>125</v>
      </c>
      <c r="P80" s="3492"/>
      <c r="Q80" s="197"/>
      <c r="R80" s="3448"/>
      <c r="S80" s="3490"/>
      <c r="T80" s="197"/>
      <c r="U80" s="93"/>
      <c r="V80" s="199"/>
      <c r="AK80" s="1689"/>
      <c r="BF80" s="29" t="b">
        <f t="shared" si="9"/>
        <v>1</v>
      </c>
      <c r="BG80" s="29" t="b">
        <f t="shared" si="10"/>
        <v>0</v>
      </c>
      <c r="BH80" s="29" t="b">
        <f t="shared" si="11"/>
        <v>1</v>
      </c>
      <c r="BI80" s="29" t="b">
        <f t="shared" si="12"/>
        <v>1</v>
      </c>
      <c r="BJ80" s="29" t="b">
        <f t="shared" si="13"/>
        <v>1</v>
      </c>
      <c r="BK80" s="29" t="b">
        <f t="shared" si="14"/>
        <v>1</v>
      </c>
    </row>
    <row r="81" spans="1:64" ht="31.5" x14ac:dyDescent="0.2">
      <c r="A81" s="1605" t="s">
        <v>661</v>
      </c>
      <c r="B81" s="1813" t="s">
        <v>654</v>
      </c>
      <c r="C81" s="265"/>
      <c r="D81" s="110">
        <v>3</v>
      </c>
      <c r="E81" s="110"/>
      <c r="F81" s="267"/>
      <c r="G81" s="1816">
        <v>1.5</v>
      </c>
      <c r="H81" s="1961">
        <f t="shared" si="16"/>
        <v>45</v>
      </c>
      <c r="I81" s="1817">
        <v>8</v>
      </c>
      <c r="J81" s="1805" t="s">
        <v>125</v>
      </c>
      <c r="K81" s="1818"/>
      <c r="L81" s="1805"/>
      <c r="M81" s="1819">
        <f>H81-I81</f>
        <v>37</v>
      </c>
      <c r="N81" s="259"/>
      <c r="O81" s="3491"/>
      <c r="P81" s="3492"/>
      <c r="Q81" s="1801" t="s">
        <v>125</v>
      </c>
      <c r="R81" s="3448"/>
      <c r="S81" s="3490"/>
      <c r="T81" s="197"/>
      <c r="U81" s="93"/>
      <c r="V81" s="199"/>
      <c r="AK81" s="1687"/>
      <c r="BF81" s="29" t="b">
        <f t="shared" si="9"/>
        <v>1</v>
      </c>
      <c r="BG81" s="29" t="b">
        <f t="shared" si="10"/>
        <v>1</v>
      </c>
      <c r="BH81" s="29" t="b">
        <f t="shared" si="11"/>
        <v>0</v>
      </c>
      <c r="BI81" s="29" t="b">
        <f t="shared" si="12"/>
        <v>1</v>
      </c>
      <c r="BJ81" s="29" t="b">
        <f t="shared" si="13"/>
        <v>1</v>
      </c>
      <c r="BK81" s="29" t="b">
        <f t="shared" si="14"/>
        <v>1</v>
      </c>
    </row>
    <row r="82" spans="1:64" ht="37.5" customHeight="1" x14ac:dyDescent="0.2">
      <c r="A82" s="1605" t="s">
        <v>662</v>
      </c>
      <c r="B82" s="1813" t="s">
        <v>655</v>
      </c>
      <c r="C82" s="265"/>
      <c r="D82" s="110">
        <v>3</v>
      </c>
      <c r="E82" s="110"/>
      <c r="F82" s="267"/>
      <c r="G82" s="1816">
        <v>1.5</v>
      </c>
      <c r="H82" s="1961">
        <f t="shared" si="16"/>
        <v>45</v>
      </c>
      <c r="I82" s="1817">
        <v>8</v>
      </c>
      <c r="J82" s="1805" t="s">
        <v>125</v>
      </c>
      <c r="K82" s="1818"/>
      <c r="L82" s="1805"/>
      <c r="M82" s="1819">
        <f>H82-I82</f>
        <v>37</v>
      </c>
      <c r="N82" s="259"/>
      <c r="O82" s="3491"/>
      <c r="P82" s="3492"/>
      <c r="Q82" s="1801" t="s">
        <v>125</v>
      </c>
      <c r="R82" s="3448"/>
      <c r="S82" s="3490"/>
      <c r="T82" s="197"/>
      <c r="U82" s="93"/>
      <c r="V82" s="199"/>
      <c r="AK82" s="1687"/>
      <c r="BF82" s="29" t="b">
        <f t="shared" si="9"/>
        <v>1</v>
      </c>
      <c r="BG82" s="29" t="b">
        <f t="shared" si="10"/>
        <v>1</v>
      </c>
      <c r="BH82" s="29" t="b">
        <f t="shared" si="11"/>
        <v>0</v>
      </c>
      <c r="BI82" s="29" t="b">
        <f t="shared" si="12"/>
        <v>1</v>
      </c>
      <c r="BJ82" s="29" t="b">
        <f t="shared" si="13"/>
        <v>1</v>
      </c>
      <c r="BK82" s="29" t="b">
        <f t="shared" si="14"/>
        <v>1</v>
      </c>
    </row>
    <row r="83" spans="1:64" ht="34.5" customHeight="1" x14ac:dyDescent="0.2">
      <c r="A83" s="1605" t="s">
        <v>663</v>
      </c>
      <c r="B83" s="1813" t="s">
        <v>656</v>
      </c>
      <c r="C83" s="265"/>
      <c r="D83" s="110">
        <v>4</v>
      </c>
      <c r="E83" s="110"/>
      <c r="F83" s="267"/>
      <c r="G83" s="1816">
        <v>1.5</v>
      </c>
      <c r="H83" s="1961">
        <f t="shared" si="16"/>
        <v>45</v>
      </c>
      <c r="I83" s="1817">
        <v>8</v>
      </c>
      <c r="J83" s="1805" t="s">
        <v>125</v>
      </c>
      <c r="K83" s="1818"/>
      <c r="L83" s="1805"/>
      <c r="M83" s="1808">
        <f>H83-I83</f>
        <v>37</v>
      </c>
      <c r="N83" s="259"/>
      <c r="O83" s="3491"/>
      <c r="P83" s="3492"/>
      <c r="Q83" s="197"/>
      <c r="R83" s="3448" t="s">
        <v>125</v>
      </c>
      <c r="S83" s="3490"/>
      <c r="T83" s="197"/>
      <c r="U83" s="93"/>
      <c r="V83" s="199"/>
      <c r="AK83" s="1687"/>
      <c r="BF83" s="29" t="b">
        <f t="shared" si="9"/>
        <v>1</v>
      </c>
      <c r="BG83" s="29" t="b">
        <f t="shared" si="10"/>
        <v>1</v>
      </c>
      <c r="BH83" s="29" t="b">
        <f t="shared" si="11"/>
        <v>1</v>
      </c>
      <c r="BI83" s="29" t="b">
        <f t="shared" si="12"/>
        <v>0</v>
      </c>
      <c r="BJ83" s="29" t="b">
        <f t="shared" si="13"/>
        <v>1</v>
      </c>
      <c r="BK83" s="29" t="b">
        <f t="shared" si="14"/>
        <v>1</v>
      </c>
    </row>
    <row r="84" spans="1:64" s="58" customFormat="1" ht="31.5" x14ac:dyDescent="0.2">
      <c r="A84" s="1605" t="s">
        <v>664</v>
      </c>
      <c r="B84" s="1820" t="s">
        <v>759</v>
      </c>
      <c r="C84" s="797"/>
      <c r="D84" s="90"/>
      <c r="E84" s="90"/>
      <c r="F84" s="219"/>
      <c r="G84" s="1758">
        <v>3.5</v>
      </c>
      <c r="H84" s="1965">
        <f t="shared" si="16"/>
        <v>105</v>
      </c>
      <c r="I84" s="797"/>
      <c r="J84" s="92"/>
      <c r="K84" s="90"/>
      <c r="L84" s="92"/>
      <c r="M84" s="1072"/>
      <c r="N84" s="259"/>
      <c r="O84" s="3491"/>
      <c r="P84" s="3492"/>
      <c r="Q84" s="197"/>
      <c r="R84" s="3448"/>
      <c r="S84" s="3490"/>
      <c r="T84" s="690"/>
      <c r="U84" s="93"/>
      <c r="V84" s="93"/>
      <c r="AK84" s="1689"/>
      <c r="BF84" s="29" t="b">
        <f t="shared" si="9"/>
        <v>1</v>
      </c>
      <c r="BG84" s="29" t="b">
        <f t="shared" si="10"/>
        <v>1</v>
      </c>
      <c r="BH84" s="29" t="b">
        <f t="shared" si="11"/>
        <v>1</v>
      </c>
      <c r="BI84" s="29" t="b">
        <f t="shared" si="12"/>
        <v>1</v>
      </c>
      <c r="BJ84" s="29" t="b">
        <f t="shared" si="13"/>
        <v>1</v>
      </c>
      <c r="BK84" s="29" t="b">
        <f t="shared" si="14"/>
        <v>1</v>
      </c>
    </row>
    <row r="85" spans="1:64" s="58" customFormat="1" x14ac:dyDescent="0.2">
      <c r="A85" s="1605"/>
      <c r="B85" s="1876" t="s">
        <v>730</v>
      </c>
      <c r="C85" s="797"/>
      <c r="D85" s="90"/>
      <c r="E85" s="90"/>
      <c r="F85" s="219"/>
      <c r="G85" s="1847">
        <v>0.5</v>
      </c>
      <c r="H85" s="1966">
        <f t="shared" si="16"/>
        <v>15</v>
      </c>
      <c r="I85" s="797"/>
      <c r="J85" s="92"/>
      <c r="K85" s="90"/>
      <c r="L85" s="92"/>
      <c r="M85" s="1072"/>
      <c r="N85" s="259"/>
      <c r="O85" s="3491"/>
      <c r="P85" s="3492"/>
      <c r="Q85" s="197"/>
      <c r="R85" s="3448"/>
      <c r="S85" s="3490"/>
      <c r="T85" s="690"/>
      <c r="U85" s="93"/>
      <c r="V85" s="93"/>
      <c r="Z85" s="3495"/>
      <c r="AA85" s="3495"/>
      <c r="AB85" s="3495"/>
      <c r="AC85" s="3495"/>
      <c r="AD85" s="3495"/>
      <c r="AE85" s="3495"/>
      <c r="AF85" s="3495"/>
      <c r="AG85" s="3495"/>
      <c r="AH85" s="3495"/>
      <c r="AI85" s="3495"/>
      <c r="AJ85" s="3495"/>
      <c r="AK85" s="3496"/>
      <c r="AL85" s="1680"/>
      <c r="AM85" s="1177"/>
      <c r="AN85" s="1581"/>
      <c r="BF85" s="29" t="b">
        <f t="shared" si="9"/>
        <v>1</v>
      </c>
      <c r="BG85" s="29" t="b">
        <f t="shared" si="10"/>
        <v>1</v>
      </c>
      <c r="BH85" s="29" t="b">
        <f t="shared" si="11"/>
        <v>1</v>
      </c>
      <c r="BI85" s="29" t="b">
        <f t="shared" si="12"/>
        <v>1</v>
      </c>
      <c r="BJ85" s="29" t="b">
        <f t="shared" si="13"/>
        <v>1</v>
      </c>
      <c r="BK85" s="29" t="b">
        <f t="shared" si="14"/>
        <v>1</v>
      </c>
    </row>
    <row r="86" spans="1:64" s="58" customFormat="1" ht="16.5" thickBot="1" x14ac:dyDescent="0.25">
      <c r="A86" s="1605" t="s">
        <v>665</v>
      </c>
      <c r="B86" s="1074" t="s">
        <v>56</v>
      </c>
      <c r="C86" s="797"/>
      <c r="D86" s="90">
        <v>5</v>
      </c>
      <c r="E86" s="95"/>
      <c r="F86" s="219"/>
      <c r="G86" s="789">
        <v>3</v>
      </c>
      <c r="H86" s="1965">
        <f t="shared" si="16"/>
        <v>90</v>
      </c>
      <c r="I86" s="262">
        <v>8</v>
      </c>
      <c r="J86" s="97" t="s">
        <v>114</v>
      </c>
      <c r="K86" s="95" t="s">
        <v>114</v>
      </c>
      <c r="L86" s="96"/>
      <c r="M86" s="211">
        <f>H86-I86</f>
        <v>82</v>
      </c>
      <c r="N86" s="259"/>
      <c r="O86" s="3491"/>
      <c r="P86" s="3492"/>
      <c r="Q86" s="197"/>
      <c r="R86" s="3448"/>
      <c r="S86" s="3490"/>
      <c r="T86" s="690" t="s">
        <v>125</v>
      </c>
      <c r="U86" s="93"/>
      <c r="V86" s="93"/>
      <c r="Z86" s="3495"/>
      <c r="AA86" s="3495"/>
      <c r="AB86" s="3495"/>
      <c r="AC86" s="3495"/>
      <c r="AD86" s="3495"/>
      <c r="AE86" s="3495"/>
      <c r="AF86" s="3495"/>
      <c r="AG86" s="3495"/>
      <c r="AH86" s="3495"/>
      <c r="AI86" s="3495"/>
      <c r="AJ86" s="3495"/>
      <c r="AK86" s="3496"/>
      <c r="AL86" s="1680"/>
      <c r="AM86" s="1177"/>
      <c r="AN86" s="1581"/>
      <c r="BF86" s="29" t="b">
        <f t="shared" si="9"/>
        <v>1</v>
      </c>
      <c r="BG86" s="29" t="b">
        <f t="shared" si="10"/>
        <v>1</v>
      </c>
      <c r="BH86" s="29" t="b">
        <f t="shared" si="11"/>
        <v>1</v>
      </c>
      <c r="BI86" s="29" t="b">
        <f t="shared" si="12"/>
        <v>1</v>
      </c>
      <c r="BJ86" s="29" t="b">
        <f t="shared" si="13"/>
        <v>0</v>
      </c>
      <c r="BK86" s="29" t="b">
        <f t="shared" si="14"/>
        <v>1</v>
      </c>
    </row>
    <row r="87" spans="1:64" ht="17.25" customHeight="1" thickBot="1" x14ac:dyDescent="0.25">
      <c r="A87" s="3417" t="s">
        <v>592</v>
      </c>
      <c r="B87" s="3509"/>
      <c r="C87" s="208"/>
      <c r="D87" s="105"/>
      <c r="E87" s="105"/>
      <c r="F87" s="209"/>
      <c r="G87" s="1090">
        <f>G53+G54+G60+G63+G64+G65+G68+G69+G73+G76+G77+G84</f>
        <v>57</v>
      </c>
      <c r="H87" s="857">
        <f>H53+H54+H60+H63+H64+H65+H68+H69+H73+H76+H77+H84</f>
        <v>1710</v>
      </c>
      <c r="I87" s="1947"/>
      <c r="J87" s="167"/>
      <c r="K87" s="167"/>
      <c r="L87" s="1136"/>
      <c r="M87" s="1822"/>
      <c r="N87" s="1131"/>
      <c r="O87" s="3438" t="s">
        <v>670</v>
      </c>
      <c r="P87" s="3439"/>
      <c r="Q87" s="1002" t="s">
        <v>671</v>
      </c>
      <c r="R87" s="3517" t="s">
        <v>581</v>
      </c>
      <c r="S87" s="3518"/>
      <c r="T87" s="712" t="s">
        <v>672</v>
      </c>
      <c r="U87" s="712" t="s">
        <v>114</v>
      </c>
      <c r="V87" s="3519">
        <f>SUM(V52:V86)</f>
        <v>0</v>
      </c>
      <c r="W87" s="3520">
        <f>30*G87</f>
        <v>1710</v>
      </c>
      <c r="Y87" s="27">
        <v>36</v>
      </c>
      <c r="Z87" s="27">
        <v>14</v>
      </c>
      <c r="AA87" s="27">
        <v>16</v>
      </c>
      <c r="AB87" s="27">
        <v>10</v>
      </c>
      <c r="AC87" s="27">
        <v>8</v>
      </c>
      <c r="AD87" s="27">
        <v>2</v>
      </c>
      <c r="AE87" s="27">
        <v>8</v>
      </c>
      <c r="AK87" s="1687"/>
      <c r="BF87" s="1187">
        <f t="shared" ref="BF87:BK87" si="17">SUMIF(BF53:BF86,FALSE,$G53:$G86)</f>
        <v>0</v>
      </c>
      <c r="BG87" s="1187">
        <f t="shared" si="17"/>
        <v>6.5</v>
      </c>
      <c r="BH87" s="1187">
        <f t="shared" si="17"/>
        <v>13</v>
      </c>
      <c r="BI87" s="1187">
        <f t="shared" si="17"/>
        <v>12</v>
      </c>
      <c r="BJ87" s="1187">
        <f t="shared" si="17"/>
        <v>6</v>
      </c>
      <c r="BK87" s="1187">
        <f t="shared" si="17"/>
        <v>3</v>
      </c>
      <c r="BL87" s="1183">
        <f>SUM(BF87:BK87)</f>
        <v>40.5</v>
      </c>
    </row>
    <row r="88" spans="1:64" ht="18" customHeight="1" thickBot="1" x14ac:dyDescent="0.25">
      <c r="A88" s="3411" t="s">
        <v>740</v>
      </c>
      <c r="B88" s="3412"/>
      <c r="C88" s="208"/>
      <c r="D88" s="105"/>
      <c r="E88" s="105"/>
      <c r="F88" s="209"/>
      <c r="G88" s="1879">
        <f>G87-G89</f>
        <v>16.5</v>
      </c>
      <c r="H88" s="1885">
        <f>H87-H89</f>
        <v>495</v>
      </c>
      <c r="I88" s="1929"/>
      <c r="J88" s="1728"/>
      <c r="K88" s="1729"/>
      <c r="L88" s="1728"/>
      <c r="M88" s="1730"/>
      <c r="N88" s="1127"/>
      <c r="O88" s="3514"/>
      <c r="P88" s="3515"/>
      <c r="Q88" s="1128"/>
      <c r="R88" s="3521"/>
      <c r="S88" s="3522"/>
      <c r="T88" s="1128"/>
      <c r="U88" s="854"/>
      <c r="V88" s="852"/>
      <c r="W88" s="27">
        <f>30*G88</f>
        <v>495</v>
      </c>
      <c r="AK88" s="1687"/>
    </row>
    <row r="89" spans="1:64" ht="20.25" customHeight="1" thickBot="1" x14ac:dyDescent="0.25">
      <c r="A89" s="3417" t="s">
        <v>593</v>
      </c>
      <c r="B89" s="3509"/>
      <c r="C89" s="443"/>
      <c r="D89" s="444"/>
      <c r="E89" s="444"/>
      <c r="F89" s="1129"/>
      <c r="G89" s="1130">
        <f>G53+G56+G59+G62+G63+G64+G67+G68+G72+G75+G76+G79+G86</f>
        <v>40.5</v>
      </c>
      <c r="H89" s="861">
        <f>H53+H56+H59+H62+H63+H64+H67+H68+H72+H75+H76+H79+H86</f>
        <v>1215</v>
      </c>
      <c r="I89" s="2172">
        <f>I53+I56+I59+I62+I63+I64+I67+I68+I72+I75+I76+I79+I86</f>
        <v>118</v>
      </c>
      <c r="J89" s="861" t="s">
        <v>667</v>
      </c>
      <c r="K89" s="2172" t="s">
        <v>53</v>
      </c>
      <c r="L89" s="861">
        <v>22</v>
      </c>
      <c r="M89" s="2173">
        <f>H89-I89</f>
        <v>1097</v>
      </c>
      <c r="N89" s="1131"/>
      <c r="O89" s="3438" t="str">
        <f>O87</f>
        <v>20/2</v>
      </c>
      <c r="P89" s="3502"/>
      <c r="Q89" s="1002" t="str">
        <f>Q87</f>
        <v>40/6</v>
      </c>
      <c r="R89" s="3501" t="str">
        <f>R87</f>
        <v>24/6</v>
      </c>
      <c r="S89" s="3502"/>
      <c r="T89" s="229" t="str">
        <f>T87</f>
        <v>16/0</v>
      </c>
      <c r="U89" s="229" t="str">
        <f>U87</f>
        <v>4/0</v>
      </c>
      <c r="V89" s="1743">
        <f>V87</f>
        <v>0</v>
      </c>
      <c r="W89" s="27">
        <f>30*G89</f>
        <v>1215</v>
      </c>
      <c r="AK89" s="1687"/>
    </row>
    <row r="90" spans="1:64" s="30" customFormat="1" ht="18.75" customHeight="1" thickBot="1" x14ac:dyDescent="0.25">
      <c r="A90" s="3503" t="s">
        <v>591</v>
      </c>
      <c r="B90" s="3504"/>
      <c r="C90" s="3504"/>
      <c r="D90" s="3504"/>
      <c r="E90" s="3504"/>
      <c r="F90" s="3504"/>
      <c r="G90" s="3504"/>
      <c r="H90" s="3505"/>
      <c r="I90" s="3505"/>
      <c r="J90" s="3505"/>
      <c r="K90" s="3505"/>
      <c r="L90" s="3505"/>
      <c r="M90" s="3505"/>
      <c r="N90" s="3504"/>
      <c r="O90" s="3504"/>
      <c r="P90" s="3504"/>
      <c r="Q90" s="3504"/>
      <c r="R90" s="3504"/>
      <c r="S90" s="3504"/>
      <c r="T90" s="3504"/>
      <c r="U90" s="3504"/>
      <c r="V90" s="3506"/>
      <c r="AK90" s="1698"/>
      <c r="BF90" s="603"/>
      <c r="BG90" s="603"/>
      <c r="BH90" s="603"/>
      <c r="BI90" s="603"/>
      <c r="BJ90" s="603"/>
      <c r="BK90" s="603"/>
    </row>
    <row r="91" spans="1:64" s="30" customFormat="1" ht="33.75" customHeight="1" x14ac:dyDescent="0.2">
      <c r="A91" s="1614" t="s">
        <v>585</v>
      </c>
      <c r="B91" s="1881" t="s">
        <v>741</v>
      </c>
      <c r="C91" s="1655"/>
      <c r="D91" s="1588"/>
      <c r="E91" s="1588"/>
      <c r="F91" s="1656"/>
      <c r="G91" s="1883">
        <v>3</v>
      </c>
      <c r="H91" s="1951">
        <f>30*G91</f>
        <v>90</v>
      </c>
      <c r="I91" s="1944">
        <f>SUM(J91:L91)</f>
        <v>0</v>
      </c>
      <c r="J91" s="1589"/>
      <c r="K91" s="1589"/>
      <c r="L91" s="1589"/>
      <c r="M91" s="1632">
        <f>H91-I91</f>
        <v>90</v>
      </c>
      <c r="N91" s="1674"/>
      <c r="O91" s="3507"/>
      <c r="P91" s="3508"/>
      <c r="Q91" s="1674"/>
      <c r="R91" s="3507"/>
      <c r="S91" s="3508"/>
      <c r="T91" s="1674"/>
      <c r="U91" s="1589"/>
      <c r="V91" s="1632"/>
      <c r="AK91" s="1698"/>
      <c r="BF91" s="603"/>
      <c r="BG91" s="603"/>
      <c r="BH91" s="603"/>
      <c r="BI91" s="603"/>
      <c r="BJ91" s="603"/>
      <c r="BK91" s="603"/>
    </row>
    <row r="92" spans="1:64" s="30" customFormat="1" ht="36" customHeight="1" x14ac:dyDescent="0.2">
      <c r="A92" s="1605" t="s">
        <v>587</v>
      </c>
      <c r="B92" s="1069" t="s">
        <v>742</v>
      </c>
      <c r="C92" s="1670"/>
      <c r="D92" s="880"/>
      <c r="E92" s="880"/>
      <c r="F92" s="1590"/>
      <c r="G92" s="1884">
        <v>4.5</v>
      </c>
      <c r="H92" s="1952">
        <f>30*G92</f>
        <v>135</v>
      </c>
      <c r="I92" s="1945">
        <f>SUM(J92:L92)</f>
        <v>0</v>
      </c>
      <c r="J92" s="880"/>
      <c r="K92" s="880"/>
      <c r="L92" s="880"/>
      <c r="M92" s="1590">
        <f>H92-I92</f>
        <v>135</v>
      </c>
      <c r="N92" s="1670"/>
      <c r="O92" s="3499"/>
      <c r="P92" s="3500"/>
      <c r="Q92" s="1670"/>
      <c r="R92" s="3499"/>
      <c r="S92" s="3500"/>
      <c r="T92" s="1670"/>
      <c r="U92" s="880"/>
      <c r="V92" s="1590"/>
      <c r="AK92" s="1698"/>
      <c r="BF92" s="603"/>
      <c r="BG92" s="603"/>
      <c r="BH92" s="603"/>
      <c r="BI92" s="603"/>
      <c r="BJ92" s="603"/>
      <c r="BK92" s="603"/>
    </row>
    <row r="93" spans="1:64" s="30" customFormat="1" ht="18.75" customHeight="1" thickBot="1" x14ac:dyDescent="0.25">
      <c r="A93" s="1605" t="s">
        <v>668</v>
      </c>
      <c r="B93" s="1653" t="s">
        <v>669</v>
      </c>
      <c r="C93" s="1636"/>
      <c r="D93" s="107" t="s">
        <v>545</v>
      </c>
      <c r="E93" s="880"/>
      <c r="F93" s="1590"/>
      <c r="G93" s="1735">
        <v>5</v>
      </c>
      <c r="H93" s="1953">
        <f>30*G93</f>
        <v>150</v>
      </c>
      <c r="I93" s="1945">
        <f>SUM(J93:L93)</f>
        <v>0</v>
      </c>
      <c r="J93" s="880"/>
      <c r="K93" s="880"/>
      <c r="L93" s="880"/>
      <c r="M93" s="1590">
        <f>H93-I93</f>
        <v>150</v>
      </c>
      <c r="N93" s="1670"/>
      <c r="O93" s="3499"/>
      <c r="P93" s="3500"/>
      <c r="Q93" s="1670"/>
      <c r="R93" s="3499"/>
      <c r="S93" s="3500"/>
      <c r="T93" s="1670"/>
      <c r="U93" s="880"/>
      <c r="V93" s="1590"/>
      <c r="AK93" s="1698"/>
      <c r="BF93" s="603"/>
      <c r="BG93" s="603"/>
      <c r="BH93" s="603"/>
      <c r="BI93" s="603"/>
      <c r="BJ93" s="603"/>
      <c r="BK93" s="603"/>
    </row>
    <row r="94" spans="1:64" s="30" customFormat="1" ht="16.5" customHeight="1" thickBot="1" x14ac:dyDescent="0.25">
      <c r="A94" s="3417" t="s">
        <v>590</v>
      </c>
      <c r="B94" s="3509"/>
      <c r="C94" s="1662"/>
      <c r="D94" s="892"/>
      <c r="E94" s="892"/>
      <c r="F94" s="951"/>
      <c r="G94" s="1079">
        <f t="shared" ref="G94:M94" si="18">G91+G93+G92</f>
        <v>12.5</v>
      </c>
      <c r="H94" s="861">
        <f t="shared" si="18"/>
        <v>375</v>
      </c>
      <c r="I94" s="2170">
        <f t="shared" si="18"/>
        <v>0</v>
      </c>
      <c r="J94" s="2170">
        <f t="shared" si="18"/>
        <v>0</v>
      </c>
      <c r="K94" s="2170">
        <f t="shared" si="18"/>
        <v>0</v>
      </c>
      <c r="L94" s="2170">
        <f t="shared" si="18"/>
        <v>0</v>
      </c>
      <c r="M94" s="861">
        <f t="shared" si="18"/>
        <v>375</v>
      </c>
      <c r="N94" s="1744">
        <f>SUM(N91:N93)</f>
        <v>0</v>
      </c>
      <c r="O94" s="3488">
        <f>SUM(O91:P93)</f>
        <v>0</v>
      </c>
      <c r="P94" s="3489"/>
      <c r="Q94" s="1744">
        <f>SUM(Q91:Q93)</f>
        <v>0</v>
      </c>
      <c r="R94" s="3488">
        <f>SUM(R91:S93)</f>
        <v>0</v>
      </c>
      <c r="S94" s="3489"/>
      <c r="T94" s="1744">
        <f>SUM(T91:T93)</f>
        <v>0</v>
      </c>
      <c r="U94" s="1745">
        <f>SUM(U91:U93)</f>
        <v>0</v>
      </c>
      <c r="V94" s="1746">
        <f>SUM(V91:V93)</f>
        <v>0</v>
      </c>
      <c r="AK94" s="1698"/>
      <c r="BF94" s="603"/>
      <c r="BG94" s="603"/>
      <c r="BH94" s="603"/>
      <c r="BI94" s="603"/>
      <c r="BJ94" s="603"/>
      <c r="BK94" s="603"/>
    </row>
    <row r="95" spans="1:64" s="30" customFormat="1" ht="16.5" customHeight="1" thickBot="1" x14ac:dyDescent="0.25">
      <c r="A95" s="3411" t="s">
        <v>743</v>
      </c>
      <c r="B95" s="3412"/>
      <c r="C95" s="1662"/>
      <c r="D95" s="892"/>
      <c r="E95" s="892"/>
      <c r="F95" s="951"/>
      <c r="G95" s="1882">
        <f>G91+G92</f>
        <v>7.5</v>
      </c>
      <c r="H95" s="867">
        <f>H91+H92</f>
        <v>225</v>
      </c>
      <c r="I95" s="1946"/>
      <c r="J95" s="1752"/>
      <c r="K95" s="1752"/>
      <c r="L95" s="1752"/>
      <c r="M95" s="1753"/>
      <c r="N95" s="1147"/>
      <c r="O95" s="3579"/>
      <c r="P95" s="3506"/>
      <c r="Q95" s="1147"/>
      <c r="R95" s="3579"/>
      <c r="S95" s="3506"/>
      <c r="T95" s="1147"/>
      <c r="U95" s="892"/>
      <c r="V95" s="951"/>
      <c r="AK95" s="1698"/>
      <c r="BF95" s="603"/>
      <c r="BG95" s="603"/>
      <c r="BH95" s="603"/>
      <c r="BI95" s="603"/>
      <c r="BJ95" s="603"/>
      <c r="BK95" s="603"/>
    </row>
    <row r="96" spans="1:64" s="30" customFormat="1" ht="16.5" customHeight="1" thickBot="1" x14ac:dyDescent="0.25">
      <c r="A96" s="3417" t="s">
        <v>594</v>
      </c>
      <c r="B96" s="3509"/>
      <c r="C96" s="949"/>
      <c r="D96" s="887"/>
      <c r="E96" s="887"/>
      <c r="F96" s="950"/>
      <c r="G96" s="1715">
        <f t="shared" ref="G96:M96" si="19">G93</f>
        <v>5</v>
      </c>
      <c r="H96" s="861">
        <f t="shared" si="19"/>
        <v>150</v>
      </c>
      <c r="I96" s="2170">
        <f t="shared" si="19"/>
        <v>0</v>
      </c>
      <c r="J96" s="2170">
        <f t="shared" si="19"/>
        <v>0</v>
      </c>
      <c r="K96" s="2170">
        <f t="shared" si="19"/>
        <v>0</v>
      </c>
      <c r="L96" s="2170">
        <f t="shared" si="19"/>
        <v>0</v>
      </c>
      <c r="M96" s="861">
        <f t="shared" si="19"/>
        <v>150</v>
      </c>
      <c r="N96" s="1747">
        <f>N94</f>
        <v>0</v>
      </c>
      <c r="O96" s="3580">
        <f>O94</f>
        <v>0</v>
      </c>
      <c r="P96" s="3581"/>
      <c r="Q96" s="1747">
        <f>Q94</f>
        <v>0</v>
      </c>
      <c r="R96" s="3580">
        <f>R94</f>
        <v>0</v>
      </c>
      <c r="S96" s="3581"/>
      <c r="T96" s="1747">
        <f>T94</f>
        <v>0</v>
      </c>
      <c r="U96" s="1748">
        <f>U94</f>
        <v>0</v>
      </c>
      <c r="V96" s="1749">
        <f>V94</f>
        <v>0</v>
      </c>
      <c r="AK96" s="1698"/>
      <c r="BF96" s="603"/>
      <c r="BG96" s="603"/>
      <c r="BH96" s="603"/>
      <c r="BI96" s="603"/>
      <c r="BJ96" s="603"/>
      <c r="BK96" s="603"/>
    </row>
    <row r="97" spans="1:63" ht="16.5" thickBot="1" x14ac:dyDescent="0.25">
      <c r="A97" s="1712"/>
      <c r="B97" s="1713"/>
      <c r="C97" s="1713"/>
      <c r="D97" s="1713"/>
      <c r="E97" s="1713"/>
      <c r="F97" s="1713"/>
      <c r="G97" s="1713"/>
      <c r="H97" s="1954"/>
      <c r="I97" s="1734"/>
      <c r="J97" s="1734"/>
      <c r="K97" s="1734"/>
      <c r="L97" s="1734"/>
      <c r="M97" s="1734"/>
      <c r="N97" s="1713"/>
      <c r="O97" s="1713"/>
      <c r="P97" s="1713"/>
      <c r="Q97" s="1713"/>
      <c r="R97" s="1713"/>
      <c r="S97" s="1713"/>
      <c r="T97" s="1713"/>
      <c r="U97" s="1713"/>
      <c r="V97" s="1714"/>
      <c r="AK97" s="1687"/>
    </row>
    <row r="98" spans="1:63" s="30" customFormat="1" ht="18.75" customHeight="1" thickBot="1" x14ac:dyDescent="0.25">
      <c r="A98" s="3503" t="s">
        <v>612</v>
      </c>
      <c r="B98" s="3504"/>
      <c r="C98" s="3504"/>
      <c r="D98" s="3504"/>
      <c r="E98" s="3504"/>
      <c r="F98" s="3504"/>
      <c r="G98" s="3504"/>
      <c r="H98" s="3505"/>
      <c r="I98" s="3505"/>
      <c r="J98" s="3505"/>
      <c r="K98" s="3505"/>
      <c r="L98" s="3505"/>
      <c r="M98" s="3505"/>
      <c r="N98" s="3504"/>
      <c r="O98" s="3504"/>
      <c r="P98" s="3504"/>
      <c r="Q98" s="3504"/>
      <c r="R98" s="3504"/>
      <c r="S98" s="3504"/>
      <c r="T98" s="3504"/>
      <c r="U98" s="3504"/>
      <c r="V98" s="3506"/>
      <c r="AK98" s="1698"/>
      <c r="BF98" s="603"/>
      <c r="BG98" s="603"/>
      <c r="BH98" s="603"/>
      <c r="BI98" s="603"/>
      <c r="BJ98" s="603"/>
      <c r="BK98" s="603"/>
    </row>
    <row r="99" spans="1:63" s="30" customFormat="1" ht="18.75" customHeight="1" thickBot="1" x14ac:dyDescent="0.25">
      <c r="A99" s="1640" t="s">
        <v>595</v>
      </c>
      <c r="B99" s="1654" t="s">
        <v>611</v>
      </c>
      <c r="C99" s="1658" t="s">
        <v>728</v>
      </c>
      <c r="D99" s="1659"/>
      <c r="E99" s="886"/>
      <c r="F99" s="891"/>
      <c r="G99" s="1736">
        <v>7.5</v>
      </c>
      <c r="H99" s="1948">
        <f>30*G99</f>
        <v>225</v>
      </c>
      <c r="I99" s="1940">
        <f>SUM(J99:L99)</f>
        <v>0</v>
      </c>
      <c r="J99" s="1553"/>
      <c r="K99" s="1551"/>
      <c r="L99" s="1553"/>
      <c r="M99" s="1004">
        <f>H99-I99</f>
        <v>225</v>
      </c>
      <c r="N99" s="949"/>
      <c r="O99" s="3497"/>
      <c r="P99" s="3498"/>
      <c r="Q99" s="949"/>
      <c r="R99" s="3497"/>
      <c r="S99" s="3498"/>
      <c r="T99" s="949"/>
      <c r="U99" s="887"/>
      <c r="V99" s="891"/>
      <c r="AK99" s="1698"/>
      <c r="BF99" s="603"/>
      <c r="BG99" s="603"/>
      <c r="BH99" s="603"/>
      <c r="BI99" s="603"/>
      <c r="BJ99" s="603"/>
      <c r="BK99" s="603"/>
    </row>
    <row r="100" spans="1:63" s="30" customFormat="1" ht="16.5" customHeight="1" thickBot="1" x14ac:dyDescent="0.25">
      <c r="A100" s="3417" t="s">
        <v>596</v>
      </c>
      <c r="B100" s="3509"/>
      <c r="C100" s="1662"/>
      <c r="D100" s="892"/>
      <c r="E100" s="892"/>
      <c r="F100" s="951"/>
      <c r="G100" s="1079">
        <f t="shared" ref="G100:O100" si="20">G99</f>
        <v>7.5</v>
      </c>
      <c r="H100" s="861">
        <f t="shared" si="20"/>
        <v>225</v>
      </c>
      <c r="I100" s="1941">
        <f t="shared" si="20"/>
        <v>0</v>
      </c>
      <c r="J100" s="1740">
        <f t="shared" si="20"/>
        <v>0</v>
      </c>
      <c r="K100" s="1740">
        <f t="shared" si="20"/>
        <v>0</v>
      </c>
      <c r="L100" s="1740">
        <f t="shared" si="20"/>
        <v>0</v>
      </c>
      <c r="M100" s="1750">
        <f t="shared" si="20"/>
        <v>225</v>
      </c>
      <c r="N100" s="1744">
        <f t="shared" si="20"/>
        <v>0</v>
      </c>
      <c r="O100" s="3488">
        <f t="shared" si="20"/>
        <v>0</v>
      </c>
      <c r="P100" s="3489"/>
      <c r="Q100" s="1744">
        <f>Q99</f>
        <v>0</v>
      </c>
      <c r="R100" s="3488">
        <f>R99</f>
        <v>0</v>
      </c>
      <c r="S100" s="3489"/>
      <c r="T100" s="1744">
        <f>T99</f>
        <v>0</v>
      </c>
      <c r="U100" s="1745">
        <f>U99</f>
        <v>0</v>
      </c>
      <c r="V100" s="1746">
        <f>V99</f>
        <v>0</v>
      </c>
      <c r="AK100" s="1698"/>
      <c r="BF100" s="603"/>
      <c r="BG100" s="603"/>
      <c r="BH100" s="603"/>
      <c r="BI100" s="603"/>
      <c r="BJ100" s="603"/>
      <c r="BK100" s="603"/>
    </row>
    <row r="101" spans="1:63" s="30" customFormat="1" ht="16.5" customHeight="1" thickBot="1" x14ac:dyDescent="0.25">
      <c r="A101" s="3411" t="s">
        <v>744</v>
      </c>
      <c r="B101" s="3412"/>
      <c r="C101" s="1662"/>
      <c r="D101" s="892"/>
      <c r="E101" s="892"/>
      <c r="F101" s="951"/>
      <c r="G101" s="1882">
        <v>0</v>
      </c>
      <c r="H101" s="867">
        <v>0</v>
      </c>
      <c r="I101" s="949"/>
      <c r="J101" s="890"/>
      <c r="K101" s="887"/>
      <c r="L101" s="890"/>
      <c r="M101" s="950"/>
      <c r="N101" s="1147"/>
      <c r="O101" s="3579"/>
      <c r="P101" s="3506"/>
      <c r="Q101" s="1147"/>
      <c r="R101" s="3579"/>
      <c r="S101" s="3506"/>
      <c r="T101" s="1147"/>
      <c r="U101" s="892"/>
      <c r="V101" s="951"/>
      <c r="AK101" s="1698"/>
      <c r="BF101" s="603"/>
      <c r="BG101" s="603"/>
      <c r="BH101" s="603"/>
      <c r="BI101" s="603"/>
      <c r="BJ101" s="603"/>
      <c r="BK101" s="603"/>
    </row>
    <row r="102" spans="1:63" s="30" customFormat="1" ht="16.5" customHeight="1" thickBot="1" x14ac:dyDescent="0.25">
      <c r="A102" s="3417" t="s">
        <v>597</v>
      </c>
      <c r="B102" s="3509"/>
      <c r="C102" s="949"/>
      <c r="D102" s="887"/>
      <c r="E102" s="887"/>
      <c r="F102" s="950"/>
      <c r="G102" s="1715">
        <f t="shared" ref="G102:M102" si="21">G99</f>
        <v>7.5</v>
      </c>
      <c r="H102" s="1949">
        <f t="shared" si="21"/>
        <v>225</v>
      </c>
      <c r="I102" s="1942">
        <f t="shared" si="21"/>
        <v>0</v>
      </c>
      <c r="J102" s="1742">
        <f t="shared" si="21"/>
        <v>0</v>
      </c>
      <c r="K102" s="1742">
        <f t="shared" si="21"/>
        <v>0</v>
      </c>
      <c r="L102" s="1742">
        <f t="shared" si="21"/>
        <v>0</v>
      </c>
      <c r="M102" s="1741">
        <f t="shared" si="21"/>
        <v>225</v>
      </c>
      <c r="N102" s="1747">
        <f>N100</f>
        <v>0</v>
      </c>
      <c r="O102" s="3580">
        <f>O100</f>
        <v>0</v>
      </c>
      <c r="P102" s="3581"/>
      <c r="Q102" s="1747">
        <f>Q100</f>
        <v>0</v>
      </c>
      <c r="R102" s="3580">
        <f>R100</f>
        <v>0</v>
      </c>
      <c r="S102" s="3581"/>
      <c r="T102" s="1747">
        <f>T100</f>
        <v>0</v>
      </c>
      <c r="U102" s="1748">
        <f>U100</f>
        <v>0</v>
      </c>
      <c r="V102" s="1749">
        <f>V100</f>
        <v>0</v>
      </c>
      <c r="AK102" s="1698"/>
      <c r="BF102" s="603"/>
      <c r="BG102" s="603"/>
      <c r="BH102" s="603"/>
      <c r="BI102" s="603"/>
      <c r="BJ102" s="603"/>
      <c r="BK102" s="603"/>
    </row>
    <row r="103" spans="1:63" ht="20.25" customHeight="1" thickBot="1" x14ac:dyDescent="0.25">
      <c r="A103" s="3430" t="s">
        <v>598</v>
      </c>
      <c r="B103" s="3578"/>
      <c r="C103" s="443"/>
      <c r="D103" s="444"/>
      <c r="E103" s="444"/>
      <c r="F103" s="1129"/>
      <c r="G103" s="1130">
        <f t="shared" ref="G103:M105" si="22">G49+G87+G94+G100</f>
        <v>161.5</v>
      </c>
      <c r="H103" s="1950">
        <f t="shared" si="22"/>
        <v>4845</v>
      </c>
      <c r="I103" s="1823"/>
      <c r="J103" s="1136"/>
      <c r="K103" s="1136"/>
      <c r="L103" s="1136"/>
      <c r="M103" s="1703"/>
      <c r="N103" s="1044" t="s">
        <v>486</v>
      </c>
      <c r="O103" s="3438" t="s">
        <v>486</v>
      </c>
      <c r="P103" s="3439"/>
      <c r="Q103" s="712" t="s">
        <v>673</v>
      </c>
      <c r="R103" s="3438" t="s">
        <v>581</v>
      </c>
      <c r="S103" s="3439"/>
      <c r="T103" s="712" t="s">
        <v>672</v>
      </c>
      <c r="U103" s="1137" t="s">
        <v>125</v>
      </c>
      <c r="V103" s="1743">
        <f>V49+V87+V94+V100</f>
        <v>0</v>
      </c>
      <c r="AK103" s="1687"/>
    </row>
    <row r="104" spans="1:63" ht="20.25" customHeight="1" thickBot="1" x14ac:dyDescent="0.25">
      <c r="A104" s="3411" t="s">
        <v>745</v>
      </c>
      <c r="B104" s="3412"/>
      <c r="C104" s="443"/>
      <c r="D104" s="444"/>
      <c r="E104" s="444"/>
      <c r="F104" s="1129"/>
      <c r="G104" s="1879">
        <f t="shared" si="22"/>
        <v>78.5</v>
      </c>
      <c r="H104" s="2169">
        <f t="shared" si="22"/>
        <v>2355</v>
      </c>
      <c r="I104" s="1943"/>
      <c r="J104" s="1374"/>
      <c r="K104" s="1374"/>
      <c r="L104" s="1374"/>
      <c r="M104" s="1375"/>
      <c r="N104" s="1131"/>
      <c r="O104" s="3517"/>
      <c r="P104" s="3518"/>
      <c r="Q104" s="1002"/>
      <c r="R104" s="3438"/>
      <c r="S104" s="3439"/>
      <c r="T104" s="1002"/>
      <c r="U104" s="1003"/>
      <c r="V104" s="1132"/>
      <c r="AK104" s="1687"/>
    </row>
    <row r="105" spans="1:63" ht="20.25" customHeight="1" thickBot="1" x14ac:dyDescent="0.25">
      <c r="A105" s="3430" t="s">
        <v>450</v>
      </c>
      <c r="B105" s="3578"/>
      <c r="C105" s="208"/>
      <c r="D105" s="105"/>
      <c r="E105" s="105"/>
      <c r="F105" s="209"/>
      <c r="G105" s="299">
        <f t="shared" si="22"/>
        <v>83</v>
      </c>
      <c r="H105" s="1950">
        <f t="shared" si="22"/>
        <v>2490</v>
      </c>
      <c r="I105" s="1950">
        <f t="shared" si="22"/>
        <v>226</v>
      </c>
      <c r="J105" s="1950">
        <f t="shared" si="22"/>
        <v>164</v>
      </c>
      <c r="K105" s="1950">
        <f t="shared" si="22"/>
        <v>24</v>
      </c>
      <c r="L105" s="1950">
        <f t="shared" si="22"/>
        <v>38</v>
      </c>
      <c r="M105" s="1950">
        <f t="shared" si="22"/>
        <v>2264</v>
      </c>
      <c r="N105" s="1044" t="str">
        <f>N103</f>
        <v>44/14</v>
      </c>
      <c r="O105" s="3438" t="str">
        <f>O103</f>
        <v>44/14</v>
      </c>
      <c r="P105" s="3502"/>
      <c r="Q105" s="712" t="str">
        <f>Q103</f>
        <v>48/8</v>
      </c>
      <c r="R105" s="3501" t="str">
        <f>R103</f>
        <v>24/6</v>
      </c>
      <c r="S105" s="3502"/>
      <c r="T105" s="712" t="str">
        <f>T103</f>
        <v>16/0</v>
      </c>
      <c r="U105" s="1137" t="str">
        <f>U103</f>
        <v>8/0</v>
      </c>
      <c r="V105" s="1751">
        <f>V103</f>
        <v>0</v>
      </c>
      <c r="Y105" s="1634">
        <v>40</v>
      </c>
      <c r="Z105" s="1634">
        <v>14</v>
      </c>
      <c r="AA105" s="27">
        <v>16</v>
      </c>
      <c r="AB105" s="27">
        <v>10</v>
      </c>
      <c r="AC105" s="30">
        <v>8</v>
      </c>
      <c r="AD105" s="30">
        <v>2</v>
      </c>
      <c r="AE105" s="27">
        <v>8</v>
      </c>
      <c r="AF105" s="27">
        <v>4</v>
      </c>
      <c r="AK105" s="1687"/>
    </row>
    <row r="106" spans="1:63" s="30" customFormat="1" ht="16.5" customHeight="1" thickBot="1" x14ac:dyDescent="0.25">
      <c r="A106" s="3571"/>
      <c r="B106" s="3572"/>
      <c r="C106" s="3572"/>
      <c r="D106" s="3572"/>
      <c r="E106" s="3572"/>
      <c r="F106" s="3572"/>
      <c r="G106" s="3572"/>
      <c r="H106" s="3573"/>
      <c r="I106" s="3573"/>
      <c r="J106" s="3573"/>
      <c r="K106" s="3573"/>
      <c r="L106" s="3573"/>
      <c r="M106" s="3573"/>
      <c r="N106" s="3572"/>
      <c r="O106" s="3572"/>
      <c r="P106" s="3572"/>
      <c r="Q106" s="3572"/>
      <c r="R106" s="3572"/>
      <c r="S106" s="3572"/>
      <c r="T106" s="3572"/>
      <c r="U106" s="3572"/>
      <c r="V106" s="3502"/>
      <c r="AK106" s="1698"/>
      <c r="BF106" s="603"/>
      <c r="BG106" s="603"/>
      <c r="BH106" s="603"/>
      <c r="BI106" s="603"/>
      <c r="BJ106" s="603"/>
      <c r="BK106" s="603"/>
    </row>
    <row r="107" spans="1:63" ht="20.25" customHeight="1" thickBot="1" x14ac:dyDescent="0.25">
      <c r="A107" s="3760" t="s">
        <v>159</v>
      </c>
      <c r="B107" s="3761"/>
      <c r="C107" s="3761"/>
      <c r="D107" s="3761"/>
      <c r="E107" s="3761"/>
      <c r="F107" s="3761"/>
      <c r="G107" s="3761"/>
      <c r="H107" s="3761"/>
      <c r="I107" s="3761"/>
      <c r="J107" s="3761"/>
      <c r="K107" s="3761"/>
      <c r="L107" s="3761"/>
      <c r="M107" s="3761"/>
      <c r="N107" s="3761"/>
      <c r="O107" s="3761"/>
      <c r="P107" s="3761"/>
      <c r="Q107" s="3761"/>
      <c r="R107" s="3761"/>
      <c r="S107" s="3761"/>
      <c r="T107" s="3761"/>
      <c r="U107" s="3761"/>
      <c r="V107" s="3762"/>
      <c r="AK107" s="1687"/>
    </row>
    <row r="108" spans="1:63" ht="20.25" customHeight="1" thickBot="1" x14ac:dyDescent="0.25">
      <c r="A108" s="3568" t="s">
        <v>674</v>
      </c>
      <c r="B108" s="3569"/>
      <c r="C108" s="3569"/>
      <c r="D108" s="3569"/>
      <c r="E108" s="3569"/>
      <c r="F108" s="3569"/>
      <c r="G108" s="3569"/>
      <c r="H108" s="3569"/>
      <c r="I108" s="3569"/>
      <c r="J108" s="3569"/>
      <c r="K108" s="3569"/>
      <c r="L108" s="3569"/>
      <c r="M108" s="3569"/>
      <c r="N108" s="3569"/>
      <c r="O108" s="3569"/>
      <c r="P108" s="3569"/>
      <c r="Q108" s="3569"/>
      <c r="R108" s="3569"/>
      <c r="S108" s="3569"/>
      <c r="T108" s="3569"/>
      <c r="U108" s="3569"/>
      <c r="V108" s="3570"/>
      <c r="AK108" s="1687"/>
    </row>
    <row r="109" spans="1:63" ht="20.25" customHeight="1" thickBot="1" x14ac:dyDescent="0.25">
      <c r="A109" s="3568" t="s">
        <v>719</v>
      </c>
      <c r="B109" s="3576"/>
      <c r="C109" s="3576"/>
      <c r="D109" s="3576"/>
      <c r="E109" s="3576"/>
      <c r="F109" s="3576"/>
      <c r="G109" s="3576"/>
      <c r="H109" s="3576"/>
      <c r="I109" s="3576"/>
      <c r="J109" s="3576"/>
      <c r="K109" s="3576"/>
      <c r="L109" s="3576"/>
      <c r="M109" s="3576"/>
      <c r="N109" s="3576"/>
      <c r="O109" s="3576"/>
      <c r="P109" s="3576"/>
      <c r="Q109" s="3576"/>
      <c r="R109" s="3576"/>
      <c r="S109" s="3576"/>
      <c r="T109" s="3576"/>
      <c r="U109" s="3576"/>
      <c r="V109" s="3577"/>
      <c r="AK109" s="1687"/>
    </row>
    <row r="110" spans="1:63" s="58" customFormat="1" ht="20.25" customHeight="1" x14ac:dyDescent="0.2">
      <c r="A110" s="1605" t="s">
        <v>676</v>
      </c>
      <c r="B110" s="2180" t="s">
        <v>554</v>
      </c>
      <c r="C110" s="218">
        <v>3</v>
      </c>
      <c r="D110" s="110"/>
      <c r="E110" s="110"/>
      <c r="F110" s="267"/>
      <c r="G110" s="297">
        <v>5</v>
      </c>
      <c r="H110" s="1955">
        <f>$G110*30</f>
        <v>150</v>
      </c>
      <c r="I110" s="291">
        <v>10</v>
      </c>
      <c r="J110" s="114" t="s">
        <v>125</v>
      </c>
      <c r="K110" s="117"/>
      <c r="L110" s="98" t="s">
        <v>126</v>
      </c>
      <c r="M110" s="257">
        <f>$H110-$I110</f>
        <v>140</v>
      </c>
      <c r="N110" s="259"/>
      <c r="O110" s="3491"/>
      <c r="P110" s="3492"/>
      <c r="Q110" s="197" t="s">
        <v>260</v>
      </c>
      <c r="R110" s="3448"/>
      <c r="S110" s="3490"/>
      <c r="T110" s="197"/>
      <c r="U110" s="93"/>
      <c r="V110" s="199"/>
      <c r="AK110" s="1689"/>
      <c r="AT110" s="58">
        <v>2</v>
      </c>
      <c r="BF110" s="1581"/>
      <c r="BG110" s="1581"/>
      <c r="BH110" s="1581"/>
      <c r="BI110" s="1581"/>
      <c r="BJ110" s="1581"/>
      <c r="BK110" s="1581"/>
    </row>
    <row r="111" spans="1:63" ht="32.25" customHeight="1" x14ac:dyDescent="0.2">
      <c r="A111" s="1605" t="s">
        <v>678</v>
      </c>
      <c r="B111" s="1824" t="s">
        <v>677</v>
      </c>
      <c r="C111" s="265"/>
      <c r="D111" s="110"/>
      <c r="E111" s="110"/>
      <c r="F111" s="267"/>
      <c r="G111" s="294">
        <v>3.5</v>
      </c>
      <c r="H111" s="1959">
        <f>G111*30</f>
        <v>105</v>
      </c>
      <c r="I111" s="386"/>
      <c r="J111" s="112"/>
      <c r="K111" s="113"/>
      <c r="L111" s="112"/>
      <c r="M111" s="257"/>
      <c r="N111" s="259"/>
      <c r="O111" s="3491"/>
      <c r="P111" s="3492"/>
      <c r="Q111" s="197"/>
      <c r="R111" s="3448"/>
      <c r="S111" s="3490"/>
      <c r="T111" s="197"/>
      <c r="U111" s="93"/>
      <c r="V111" s="199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1689"/>
      <c r="AL111" s="58"/>
      <c r="AM111" s="58"/>
      <c r="AN111" s="58"/>
      <c r="AU111" s="29"/>
      <c r="AV111" s="1187"/>
    </row>
    <row r="112" spans="1:63" ht="20.25" customHeight="1" x14ac:dyDescent="0.2">
      <c r="A112" s="1605"/>
      <c r="B112" s="1876" t="s">
        <v>730</v>
      </c>
      <c r="C112" s="265"/>
      <c r="D112" s="110"/>
      <c r="E112" s="108"/>
      <c r="F112" s="267"/>
      <c r="G112" s="1877">
        <v>0.5</v>
      </c>
      <c r="H112" s="1960">
        <f>G112*30</f>
        <v>15</v>
      </c>
      <c r="I112" s="291"/>
      <c r="J112" s="114"/>
      <c r="K112" s="117"/>
      <c r="L112" s="98"/>
      <c r="M112" s="257"/>
      <c r="N112" s="259"/>
      <c r="O112" s="1768"/>
      <c r="P112" s="1769"/>
      <c r="Q112" s="197"/>
      <c r="R112" s="3448"/>
      <c r="S112" s="3490"/>
      <c r="T112" s="229"/>
      <c r="U112" s="98"/>
      <c r="V112" s="226"/>
      <c r="Z112" s="3495"/>
      <c r="AA112" s="3495"/>
      <c r="AB112" s="3495"/>
      <c r="AC112" s="3495"/>
      <c r="AD112" s="3495"/>
      <c r="AE112" s="3495"/>
      <c r="AF112" s="3495"/>
      <c r="AG112" s="3495"/>
      <c r="AH112" s="3495"/>
      <c r="AI112" s="3495"/>
      <c r="AJ112" s="3495"/>
      <c r="AK112" s="3496"/>
      <c r="AL112" s="1680"/>
      <c r="AM112" s="1177"/>
      <c r="AN112" s="1581"/>
      <c r="AU112" s="29"/>
      <c r="AV112" s="1187"/>
    </row>
    <row r="113" spans="1:63" ht="16.5" thickBot="1" x14ac:dyDescent="0.25">
      <c r="A113" s="1640" t="s">
        <v>679</v>
      </c>
      <c r="B113" s="1845" t="s">
        <v>56</v>
      </c>
      <c r="C113" s="1825"/>
      <c r="D113" s="831">
        <v>3</v>
      </c>
      <c r="E113" s="836"/>
      <c r="F113" s="1826"/>
      <c r="G113" s="1827">
        <v>3</v>
      </c>
      <c r="H113" s="1970">
        <f>G113*30</f>
        <v>90</v>
      </c>
      <c r="I113" s="1967">
        <v>6</v>
      </c>
      <c r="J113" s="1828" t="s">
        <v>114</v>
      </c>
      <c r="K113" s="1828"/>
      <c r="L113" s="1761" t="s">
        <v>126</v>
      </c>
      <c r="M113" s="837">
        <f>H113-I113</f>
        <v>84</v>
      </c>
      <c r="N113" s="838"/>
      <c r="O113" s="3574"/>
      <c r="P113" s="3575"/>
      <c r="Q113" s="1631" t="s">
        <v>122</v>
      </c>
      <c r="R113" s="3574"/>
      <c r="S113" s="3575"/>
      <c r="T113" s="1631"/>
      <c r="U113" s="844"/>
      <c r="V113" s="840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1691"/>
      <c r="AL113" s="1681"/>
      <c r="AM113" s="29"/>
      <c r="AN113" s="29"/>
    </row>
    <row r="114" spans="1:63" x14ac:dyDescent="0.2">
      <c r="A114" s="1839" t="s">
        <v>681</v>
      </c>
      <c r="B114" s="1839" t="s">
        <v>680</v>
      </c>
      <c r="C114" s="1829"/>
      <c r="D114" s="1830">
        <v>4</v>
      </c>
      <c r="E114" s="1755"/>
      <c r="F114" s="1756"/>
      <c r="G114" s="1831">
        <v>3</v>
      </c>
      <c r="H114" s="1971">
        <f>G114*30</f>
        <v>90</v>
      </c>
      <c r="I114" s="1832">
        <v>8</v>
      </c>
      <c r="J114" s="1833" t="s">
        <v>125</v>
      </c>
      <c r="K114" s="1833"/>
      <c r="L114" s="1833"/>
      <c r="M114" s="1834">
        <f>H114-I114</f>
        <v>82</v>
      </c>
      <c r="N114" s="1835"/>
      <c r="O114" s="1836"/>
      <c r="P114" s="1837"/>
      <c r="Q114" s="1838"/>
      <c r="R114" s="3803" t="s">
        <v>125</v>
      </c>
      <c r="S114" s="3463"/>
      <c r="T114" s="1835"/>
      <c r="U114" s="98"/>
      <c r="V114" s="226"/>
      <c r="AK114" s="1687"/>
    </row>
    <row r="115" spans="1:63" s="1163" customFormat="1" x14ac:dyDescent="0.2">
      <c r="A115" s="1605" t="s">
        <v>682</v>
      </c>
      <c r="B115" s="1325" t="s">
        <v>74</v>
      </c>
      <c r="C115" s="797"/>
      <c r="D115" s="90" t="s">
        <v>544</v>
      </c>
      <c r="E115" s="95"/>
      <c r="F115" s="219"/>
      <c r="G115" s="1758">
        <v>8</v>
      </c>
      <c r="H115" s="1965">
        <f>G115*30</f>
        <v>240</v>
      </c>
      <c r="I115" s="262"/>
      <c r="J115" s="97"/>
      <c r="K115" s="95"/>
      <c r="L115" s="96"/>
      <c r="M115" s="211"/>
      <c r="N115" s="259"/>
      <c r="O115" s="3491"/>
      <c r="P115" s="3492"/>
      <c r="Q115" s="197"/>
      <c r="R115" s="3448"/>
      <c r="S115" s="3490"/>
      <c r="T115" s="690"/>
      <c r="U115" s="93"/>
      <c r="V115" s="93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AT115" s="1163">
        <v>3</v>
      </c>
      <c r="BF115" s="2377"/>
      <c r="BG115" s="2377"/>
      <c r="BH115" s="2377"/>
      <c r="BI115" s="2377"/>
      <c r="BJ115" s="2377"/>
      <c r="BK115" s="2377"/>
    </row>
    <row r="116" spans="1:63" s="1163" customFormat="1" x14ac:dyDescent="0.2">
      <c r="A116" s="1605"/>
      <c r="B116" s="1647" t="s">
        <v>730</v>
      </c>
      <c r="C116" s="797"/>
      <c r="D116" s="90"/>
      <c r="E116" s="95"/>
      <c r="F116" s="1774"/>
      <c r="G116" s="1847">
        <v>5.5</v>
      </c>
      <c r="H116" s="1966">
        <v>150</v>
      </c>
      <c r="I116" s="262"/>
      <c r="J116" s="97"/>
      <c r="K116" s="95"/>
      <c r="L116" s="96"/>
      <c r="M116" s="211"/>
      <c r="N116" s="259"/>
      <c r="O116" s="1768"/>
      <c r="P116" s="1769"/>
      <c r="Q116" s="197"/>
      <c r="R116" s="1142"/>
      <c r="S116" s="1767"/>
      <c r="T116" s="690"/>
      <c r="U116" s="93"/>
      <c r="V116" s="9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F116" s="2377"/>
      <c r="BG116" s="2377"/>
      <c r="BH116" s="2377"/>
      <c r="BI116" s="2377"/>
      <c r="BJ116" s="2377"/>
      <c r="BK116" s="2377"/>
    </row>
    <row r="117" spans="1:63" s="1163" customFormat="1" x14ac:dyDescent="0.2">
      <c r="A117" s="1605" t="s">
        <v>722</v>
      </c>
      <c r="B117" s="1074" t="s">
        <v>56</v>
      </c>
      <c r="C117" s="797"/>
      <c r="D117" s="90"/>
      <c r="E117" s="95"/>
      <c r="F117" s="1774"/>
      <c r="G117" s="1758">
        <v>2.5</v>
      </c>
      <c r="H117" s="1965">
        <v>90</v>
      </c>
      <c r="I117" s="262">
        <v>8</v>
      </c>
      <c r="J117" s="97" t="s">
        <v>125</v>
      </c>
      <c r="K117" s="95"/>
      <c r="L117" s="96"/>
      <c r="M117" s="211">
        <f>H117-I117</f>
        <v>82</v>
      </c>
      <c r="N117" s="259"/>
      <c r="O117" s="1768"/>
      <c r="P117" s="1769"/>
      <c r="Q117" s="197"/>
      <c r="R117" s="1142"/>
      <c r="S117" s="1767"/>
      <c r="T117" s="690"/>
      <c r="U117" s="93" t="s">
        <v>125</v>
      </c>
      <c r="V117" s="9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F117" s="2377"/>
      <c r="BG117" s="2377"/>
      <c r="BH117" s="2377"/>
      <c r="BI117" s="2377"/>
      <c r="BJ117" s="2377"/>
      <c r="BK117" s="2377"/>
    </row>
    <row r="118" spans="1:63" ht="31.5" x14ac:dyDescent="0.2">
      <c r="A118" s="1605" t="s">
        <v>683</v>
      </c>
      <c r="B118" s="1630" t="s">
        <v>40</v>
      </c>
      <c r="C118" s="797"/>
      <c r="D118" s="90"/>
      <c r="E118" s="90"/>
      <c r="F118" s="1650"/>
      <c r="G118" s="1760">
        <v>8</v>
      </c>
      <c r="H118" s="1965">
        <f>G118*30</f>
        <v>240</v>
      </c>
      <c r="I118" s="1644"/>
      <c r="J118" s="92"/>
      <c r="K118" s="90"/>
      <c r="L118" s="92"/>
      <c r="M118" s="1072"/>
      <c r="N118" s="259"/>
      <c r="O118" s="3491"/>
      <c r="P118" s="3492"/>
      <c r="Q118" s="197"/>
      <c r="R118" s="3448"/>
      <c r="S118" s="3490"/>
      <c r="T118" s="690"/>
      <c r="U118" s="93"/>
      <c r="V118" s="93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</row>
    <row r="119" spans="1:63" x14ac:dyDescent="0.2">
      <c r="A119" s="1615"/>
      <c r="B119" s="1647" t="s">
        <v>730</v>
      </c>
      <c r="C119" s="797"/>
      <c r="D119" s="90"/>
      <c r="E119" s="90"/>
      <c r="F119" s="1650"/>
      <c r="G119" s="1759">
        <v>5.5</v>
      </c>
      <c r="H119" s="1966">
        <f>G119*30</f>
        <v>165</v>
      </c>
      <c r="I119" s="1644"/>
      <c r="J119" s="92"/>
      <c r="K119" s="90"/>
      <c r="L119" s="92"/>
      <c r="M119" s="1072"/>
      <c r="N119" s="259"/>
      <c r="O119" s="3491"/>
      <c r="P119" s="3492"/>
      <c r="Q119" s="197"/>
      <c r="R119" s="3448"/>
      <c r="S119" s="3490"/>
      <c r="T119" s="690"/>
      <c r="U119" s="93"/>
      <c r="V119" s="9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</row>
    <row r="120" spans="1:63" x14ac:dyDescent="0.2">
      <c r="A120" s="1605" t="s">
        <v>684</v>
      </c>
      <c r="B120" s="1074" t="s">
        <v>56</v>
      </c>
      <c r="C120" s="797">
        <v>5</v>
      </c>
      <c r="D120" s="90"/>
      <c r="E120" s="90"/>
      <c r="F120" s="1650"/>
      <c r="G120" s="1758">
        <v>2.5</v>
      </c>
      <c r="H120" s="1965">
        <f>G120*30</f>
        <v>75</v>
      </c>
      <c r="I120" s="291">
        <v>10</v>
      </c>
      <c r="J120" s="114" t="s">
        <v>125</v>
      </c>
      <c r="K120" s="117"/>
      <c r="L120" s="98" t="s">
        <v>126</v>
      </c>
      <c r="M120" s="211">
        <f>H120-I120</f>
        <v>65</v>
      </c>
      <c r="N120" s="259"/>
      <c r="O120" s="3491"/>
      <c r="P120" s="3492"/>
      <c r="Q120" s="197"/>
      <c r="R120" s="3448"/>
      <c r="S120" s="3490"/>
      <c r="T120" s="690" t="s">
        <v>260</v>
      </c>
      <c r="U120" s="93"/>
      <c r="V120" s="93"/>
      <c r="Z120" s="1177"/>
      <c r="AA120" s="1177"/>
      <c r="AB120" s="1177"/>
      <c r="AC120" s="1177"/>
      <c r="AD120" s="1177"/>
      <c r="AE120" s="1177"/>
      <c r="AF120" s="1177"/>
      <c r="AG120" s="1177"/>
      <c r="AH120" s="1177">
        <v>8</v>
      </c>
      <c r="AI120" s="1177">
        <v>2</v>
      </c>
      <c r="AJ120" s="1177"/>
      <c r="AK120" s="1690"/>
      <c r="AL120" s="1680">
        <v>8</v>
      </c>
      <c r="AM120" s="1177">
        <v>2</v>
      </c>
      <c r="AN120" s="1187"/>
      <c r="AT120" s="27">
        <v>3</v>
      </c>
    </row>
    <row r="121" spans="1:63" ht="31.5" x14ac:dyDescent="0.2">
      <c r="A121" s="1605" t="s">
        <v>685</v>
      </c>
      <c r="B121" s="1630" t="s">
        <v>41</v>
      </c>
      <c r="C121" s="797"/>
      <c r="D121" s="123"/>
      <c r="E121" s="123"/>
      <c r="F121" s="1651"/>
      <c r="G121" s="1758">
        <v>6</v>
      </c>
      <c r="H121" s="739">
        <f>G121*30</f>
        <v>180</v>
      </c>
      <c r="I121" s="1644"/>
      <c r="J121" s="92"/>
      <c r="K121" s="90"/>
      <c r="L121" s="92"/>
      <c r="M121" s="1072"/>
      <c r="N121" s="259"/>
      <c r="O121" s="3491"/>
      <c r="P121" s="3492"/>
      <c r="Q121" s="197"/>
      <c r="R121" s="3448"/>
      <c r="S121" s="3490"/>
      <c r="T121" s="696"/>
      <c r="U121" s="93"/>
      <c r="V121" s="93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</row>
    <row r="122" spans="1:63" hidden="1" x14ac:dyDescent="0.2">
      <c r="A122" s="1615"/>
      <c r="B122" s="1630"/>
      <c r="C122" s="797"/>
      <c r="D122" s="123"/>
      <c r="E122" s="123"/>
      <c r="F122" s="1651"/>
      <c r="G122" s="1759"/>
      <c r="H122" s="1966"/>
      <c r="I122" s="1644"/>
      <c r="J122" s="92"/>
      <c r="K122" s="90"/>
      <c r="L122" s="92"/>
      <c r="M122" s="1072"/>
      <c r="N122" s="259"/>
      <c r="O122" s="3491"/>
      <c r="P122" s="3492"/>
      <c r="Q122" s="197"/>
      <c r="R122" s="3448"/>
      <c r="S122" s="3490"/>
      <c r="T122" s="696"/>
      <c r="U122" s="93"/>
      <c r="V122" s="9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</row>
    <row r="123" spans="1:63" x14ac:dyDescent="0.2">
      <c r="A123" s="1615"/>
      <c r="B123" s="1647" t="s">
        <v>730</v>
      </c>
      <c r="C123" s="797"/>
      <c r="D123" s="123"/>
      <c r="E123" s="123"/>
      <c r="F123" s="1651"/>
      <c r="G123" s="1759">
        <v>2</v>
      </c>
      <c r="H123" s="1966">
        <v>60</v>
      </c>
      <c r="I123" s="1644"/>
      <c r="J123" s="92"/>
      <c r="K123" s="90"/>
      <c r="L123" s="92"/>
      <c r="M123" s="1072"/>
      <c r="N123" s="259"/>
      <c r="O123" s="1768"/>
      <c r="P123" s="1769"/>
      <c r="Q123" s="197"/>
      <c r="R123" s="1142"/>
      <c r="S123" s="1767"/>
      <c r="T123" s="696"/>
      <c r="U123" s="93"/>
      <c r="V123" s="9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</row>
    <row r="124" spans="1:63" x14ac:dyDescent="0.2">
      <c r="A124" s="1605" t="s">
        <v>686</v>
      </c>
      <c r="B124" s="1074" t="s">
        <v>56</v>
      </c>
      <c r="C124" s="797">
        <v>5</v>
      </c>
      <c r="D124" s="123"/>
      <c r="E124" s="123"/>
      <c r="F124" s="1651"/>
      <c r="G124" s="1760">
        <v>3</v>
      </c>
      <c r="H124" s="1965">
        <f>G124*30</f>
        <v>90</v>
      </c>
      <c r="I124" s="1968">
        <v>14</v>
      </c>
      <c r="J124" s="96" t="s">
        <v>125</v>
      </c>
      <c r="K124" s="95" t="s">
        <v>573</v>
      </c>
      <c r="L124" s="96"/>
      <c r="M124" s="211">
        <f>H124-I124</f>
        <v>76</v>
      </c>
      <c r="N124" s="259"/>
      <c r="O124" s="3491"/>
      <c r="P124" s="3492"/>
      <c r="Q124" s="197"/>
      <c r="R124" s="3448"/>
      <c r="S124" s="3490"/>
      <c r="T124" s="696" t="s">
        <v>574</v>
      </c>
      <c r="U124" s="93"/>
      <c r="V124" s="93"/>
      <c r="Z124" s="1177"/>
      <c r="AA124" s="1177"/>
      <c r="AB124" s="1177"/>
      <c r="AC124" s="1177"/>
      <c r="AD124" s="1177"/>
      <c r="AE124" s="1177"/>
      <c r="AF124" s="1177"/>
      <c r="AG124" s="1177"/>
      <c r="AH124" s="1177">
        <v>14</v>
      </c>
      <c r="AI124" s="1177"/>
      <c r="AJ124" s="1177"/>
      <c r="AK124" s="1690"/>
      <c r="AL124" s="1680">
        <v>8</v>
      </c>
      <c r="AM124" s="1177"/>
      <c r="AN124" s="1187">
        <v>6</v>
      </c>
      <c r="AT124" s="27">
        <v>3</v>
      </c>
    </row>
    <row r="125" spans="1:63" hidden="1" x14ac:dyDescent="0.2">
      <c r="A125" s="1605"/>
      <c r="B125" s="1647"/>
      <c r="C125" s="797"/>
      <c r="D125" s="123"/>
      <c r="E125" s="123"/>
      <c r="F125" s="1651"/>
      <c r="G125" s="1759"/>
      <c r="H125" s="1966"/>
      <c r="I125" s="1644"/>
      <c r="J125" s="92"/>
      <c r="K125" s="90"/>
      <c r="L125" s="92"/>
      <c r="M125" s="1072"/>
      <c r="N125" s="259"/>
      <c r="O125" s="3491"/>
      <c r="P125" s="3492"/>
      <c r="Q125" s="197"/>
      <c r="R125" s="3448"/>
      <c r="S125" s="3490"/>
      <c r="T125" s="690"/>
      <c r="U125" s="93"/>
      <c r="V125" s="93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</row>
    <row r="126" spans="1:63" hidden="1" x14ac:dyDescent="0.2">
      <c r="A126" s="1615"/>
      <c r="B126" s="1630"/>
      <c r="C126" s="797"/>
      <c r="D126" s="123"/>
      <c r="E126" s="123"/>
      <c r="F126" s="1651"/>
      <c r="G126" s="1759"/>
      <c r="H126" s="1966"/>
      <c r="I126" s="1644"/>
      <c r="J126" s="92"/>
      <c r="K126" s="90"/>
      <c r="L126" s="92"/>
      <c r="M126" s="1072"/>
      <c r="N126" s="259"/>
      <c r="O126" s="3491"/>
      <c r="P126" s="3492"/>
      <c r="Q126" s="197"/>
      <c r="R126" s="3448"/>
      <c r="S126" s="3490"/>
      <c r="T126" s="690"/>
      <c r="U126" s="93"/>
      <c r="V126" s="9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</row>
    <row r="127" spans="1:63" ht="31.5" x14ac:dyDescent="0.2">
      <c r="A127" s="1605" t="s">
        <v>723</v>
      </c>
      <c r="B127" s="1630" t="s">
        <v>83</v>
      </c>
      <c r="C127" s="797"/>
      <c r="D127" s="123"/>
      <c r="E127" s="123"/>
      <c r="F127" s="1651" t="s">
        <v>544</v>
      </c>
      <c r="G127" s="1760">
        <v>1</v>
      </c>
      <c r="H127" s="1966">
        <f t="shared" ref="H127:H133" si="23">G127*30</f>
        <v>30</v>
      </c>
      <c r="I127" s="1968">
        <v>4</v>
      </c>
      <c r="J127" s="96"/>
      <c r="K127" s="95"/>
      <c r="L127" s="96" t="s">
        <v>460</v>
      </c>
      <c r="M127" s="211">
        <f>H127-I127</f>
        <v>26</v>
      </c>
      <c r="N127" s="259"/>
      <c r="O127" s="3491"/>
      <c r="P127" s="3492"/>
      <c r="Q127" s="197"/>
      <c r="R127" s="3448"/>
      <c r="S127" s="3490"/>
      <c r="T127" s="690"/>
      <c r="U127" s="93" t="s">
        <v>114</v>
      </c>
      <c r="V127" s="9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>
        <v>4</v>
      </c>
      <c r="AK127" s="1690"/>
      <c r="AL127" s="1680"/>
      <c r="AM127" s="1177">
        <v>4</v>
      </c>
      <c r="AN127" s="1187"/>
      <c r="AT127" s="27">
        <v>3</v>
      </c>
    </row>
    <row r="128" spans="1:63" ht="31.5" x14ac:dyDescent="0.2">
      <c r="A128" s="1605" t="s">
        <v>687</v>
      </c>
      <c r="B128" s="1630" t="s">
        <v>42</v>
      </c>
      <c r="C128" s="797"/>
      <c r="D128" s="90"/>
      <c r="E128" s="90"/>
      <c r="F128" s="1650"/>
      <c r="G128" s="1760">
        <v>5</v>
      </c>
      <c r="H128" s="1965">
        <f t="shared" si="23"/>
        <v>150</v>
      </c>
      <c r="I128" s="1644"/>
      <c r="J128" s="92"/>
      <c r="K128" s="90"/>
      <c r="L128" s="92"/>
      <c r="M128" s="1072"/>
      <c r="N128" s="259"/>
      <c r="O128" s="3491"/>
      <c r="P128" s="3492"/>
      <c r="Q128" s="197"/>
      <c r="R128" s="3448"/>
      <c r="S128" s="3490"/>
      <c r="T128" s="690"/>
      <c r="U128" s="93"/>
      <c r="V128" s="9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</row>
    <row r="129" spans="1:63" x14ac:dyDescent="0.2">
      <c r="A129" s="1615"/>
      <c r="B129" s="1647" t="s">
        <v>730</v>
      </c>
      <c r="C129" s="797"/>
      <c r="D129" s="90"/>
      <c r="E129" s="90"/>
      <c r="F129" s="1650"/>
      <c r="G129" s="1759">
        <v>3</v>
      </c>
      <c r="H129" s="1966">
        <f t="shared" si="23"/>
        <v>90</v>
      </c>
      <c r="I129" s="1968"/>
      <c r="J129" s="96"/>
      <c r="K129" s="95"/>
      <c r="L129" s="96"/>
      <c r="M129" s="211"/>
      <c r="N129" s="259"/>
      <c r="O129" s="3491"/>
      <c r="P129" s="3492"/>
      <c r="Q129" s="197"/>
      <c r="R129" s="3448"/>
      <c r="S129" s="3490"/>
      <c r="T129" s="690"/>
      <c r="U129" s="93"/>
      <c r="V129" s="9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</row>
    <row r="130" spans="1:63" s="30" customFormat="1" ht="18" customHeight="1" x14ac:dyDescent="0.2">
      <c r="A130" s="1605" t="s">
        <v>724</v>
      </c>
      <c r="B130" s="1074" t="s">
        <v>56</v>
      </c>
      <c r="C130" s="797" t="s">
        <v>544</v>
      </c>
      <c r="D130" s="897"/>
      <c r="E130" s="897"/>
      <c r="F130" s="1651"/>
      <c r="G130" s="1758">
        <v>2</v>
      </c>
      <c r="H130" s="1965">
        <f t="shared" si="23"/>
        <v>60</v>
      </c>
      <c r="I130" s="1968">
        <v>14</v>
      </c>
      <c r="J130" s="96" t="s">
        <v>125</v>
      </c>
      <c r="K130" s="95" t="s">
        <v>54</v>
      </c>
      <c r="L130" s="96"/>
      <c r="M130" s="211">
        <f>H130-I130</f>
        <v>46</v>
      </c>
      <c r="N130" s="259"/>
      <c r="O130" s="3491"/>
      <c r="P130" s="3492"/>
      <c r="Q130" s="197"/>
      <c r="R130" s="3448"/>
      <c r="S130" s="3490"/>
      <c r="T130" s="690"/>
      <c r="U130" s="1652" t="s">
        <v>127</v>
      </c>
      <c r="V130" s="93"/>
      <c r="Z130" s="1182"/>
      <c r="AA130" s="1182"/>
      <c r="AB130" s="1182"/>
      <c r="AC130" s="1182"/>
      <c r="AD130" s="1182"/>
      <c r="AE130" s="1182"/>
      <c r="AF130" s="1182"/>
      <c r="AG130" s="1182"/>
      <c r="AH130" s="1182"/>
      <c r="AI130" s="1182"/>
      <c r="AJ130" s="1182">
        <v>8</v>
      </c>
      <c r="AK130" s="1694">
        <v>6</v>
      </c>
      <c r="AL130" s="1683">
        <v>8</v>
      </c>
      <c r="AM130" s="1182"/>
      <c r="AN130" s="1586">
        <v>6</v>
      </c>
      <c r="AT130" s="30">
        <v>3</v>
      </c>
      <c r="BF130" s="603"/>
      <c r="BG130" s="603"/>
      <c r="BH130" s="603"/>
      <c r="BI130" s="603"/>
      <c r="BJ130" s="603"/>
      <c r="BK130" s="603"/>
    </row>
    <row r="131" spans="1:63" ht="31.5" x14ac:dyDescent="0.2">
      <c r="A131" s="1605" t="s">
        <v>688</v>
      </c>
      <c r="B131" s="216" t="s">
        <v>407</v>
      </c>
      <c r="C131" s="797"/>
      <c r="D131" s="90"/>
      <c r="E131" s="90"/>
      <c r="F131" s="1650"/>
      <c r="G131" s="1757">
        <v>8</v>
      </c>
      <c r="H131" s="1965">
        <f t="shared" si="23"/>
        <v>240</v>
      </c>
      <c r="I131" s="1644"/>
      <c r="J131" s="92"/>
      <c r="K131" s="92"/>
      <c r="L131" s="92"/>
      <c r="M131" s="1072"/>
      <c r="N131" s="259"/>
      <c r="O131" s="3491"/>
      <c r="P131" s="3492"/>
      <c r="Q131" s="197"/>
      <c r="R131" s="3448"/>
      <c r="S131" s="3490"/>
      <c r="T131" s="690"/>
      <c r="U131" s="93"/>
      <c r="V131" s="93"/>
      <c r="Z131" s="1186"/>
      <c r="AA131" s="1186"/>
      <c r="AB131" s="1186"/>
      <c r="AC131" s="1186"/>
      <c r="AD131" s="1186"/>
      <c r="AE131" s="1186"/>
      <c r="AF131" s="1186"/>
      <c r="AG131" s="1186"/>
      <c r="AH131" s="1186"/>
      <c r="AI131" s="1186"/>
      <c r="AJ131" s="1186">
        <v>8</v>
      </c>
      <c r="AK131" s="1693"/>
      <c r="AL131" s="1682">
        <v>8</v>
      </c>
      <c r="AM131" s="1186"/>
      <c r="AN131" s="1187"/>
      <c r="AU131" s="29"/>
      <c r="AV131" s="1586">
        <f>SUM(AV128:AV130)</f>
        <v>0</v>
      </c>
    </row>
    <row r="132" spans="1:63" x14ac:dyDescent="0.2">
      <c r="A132" s="1710"/>
      <c r="B132" s="1647" t="s">
        <v>730</v>
      </c>
      <c r="C132" s="797"/>
      <c r="D132" s="90"/>
      <c r="E132" s="90"/>
      <c r="F132" s="1650"/>
      <c r="G132" s="1866">
        <v>5.5</v>
      </c>
      <c r="H132" s="1966">
        <f t="shared" si="23"/>
        <v>165</v>
      </c>
      <c r="I132" s="1644"/>
      <c r="J132" s="92"/>
      <c r="K132" s="92"/>
      <c r="L132" s="92"/>
      <c r="M132" s="1072"/>
      <c r="N132" s="259"/>
      <c r="O132" s="3491"/>
      <c r="P132" s="3492"/>
      <c r="Q132" s="197"/>
      <c r="R132" s="3448"/>
      <c r="S132" s="3490"/>
      <c r="T132" s="690"/>
      <c r="U132" s="93"/>
      <c r="V132" s="93"/>
      <c r="Z132" s="1177"/>
      <c r="AA132" s="1177"/>
      <c r="AB132" s="1177"/>
      <c r="AC132" s="1177"/>
      <c r="AD132" s="1177"/>
      <c r="AE132" s="1177"/>
      <c r="AF132" s="1177"/>
      <c r="AG132" s="1177"/>
      <c r="AH132" s="1177"/>
      <c r="AI132" s="1177"/>
      <c r="AJ132" s="1177"/>
      <c r="AK132" s="1690"/>
      <c r="AL132" s="1680"/>
      <c r="AM132" s="1177"/>
      <c r="AN132" s="1187"/>
    </row>
    <row r="133" spans="1:63" x14ac:dyDescent="0.2">
      <c r="A133" s="1613" t="s">
        <v>689</v>
      </c>
      <c r="B133" s="1646" t="s">
        <v>56</v>
      </c>
      <c r="C133" s="1648">
        <v>4</v>
      </c>
      <c r="D133" s="89"/>
      <c r="E133" s="89"/>
      <c r="F133" s="1649"/>
      <c r="G133" s="1719">
        <v>2.5</v>
      </c>
      <c r="H133" s="1972">
        <f t="shared" si="23"/>
        <v>75</v>
      </c>
      <c r="I133" s="1777">
        <v>8</v>
      </c>
      <c r="J133" s="1754" t="s">
        <v>125</v>
      </c>
      <c r="K133" s="103"/>
      <c r="L133" s="1754"/>
      <c r="M133" s="437">
        <f>H133-I133</f>
        <v>67</v>
      </c>
      <c r="N133" s="1645"/>
      <c r="O133" s="3548"/>
      <c r="P133" s="3549"/>
      <c r="Q133" s="198"/>
      <c r="R133" s="3550" t="s">
        <v>125</v>
      </c>
      <c r="S133" s="3551"/>
      <c r="T133" s="689"/>
      <c r="U133" s="91"/>
      <c r="V133" s="91"/>
      <c r="Z133" s="1177"/>
      <c r="AA133" s="1177"/>
      <c r="AB133" s="1177"/>
      <c r="AC133" s="1177"/>
      <c r="AD133" s="1177"/>
      <c r="AE133" s="1177"/>
      <c r="AF133" s="1177">
        <v>8</v>
      </c>
      <c r="AG133" s="1177"/>
      <c r="AH133" s="1177"/>
      <c r="AI133" s="1177"/>
      <c r="AJ133" s="1177"/>
      <c r="AK133" s="1690"/>
      <c r="AL133" s="1680">
        <v>8</v>
      </c>
      <c r="AM133" s="1177"/>
      <c r="AN133" s="1187"/>
      <c r="AT133" s="27">
        <v>2</v>
      </c>
    </row>
    <row r="134" spans="1:63" ht="31.5" x14ac:dyDescent="0.2">
      <c r="A134" s="1605" t="s">
        <v>690</v>
      </c>
      <c r="B134" s="216" t="s">
        <v>44</v>
      </c>
      <c r="C134" s="797"/>
      <c r="D134" s="90"/>
      <c r="E134" s="90"/>
      <c r="F134" s="1650"/>
      <c r="G134" s="1757">
        <v>6</v>
      </c>
      <c r="H134" s="1965">
        <f>H135+H136</f>
        <v>180</v>
      </c>
      <c r="I134" s="1644"/>
      <c r="J134" s="92"/>
      <c r="K134" s="90"/>
      <c r="L134" s="92"/>
      <c r="M134" s="1072"/>
      <c r="N134" s="259"/>
      <c r="O134" s="3491"/>
      <c r="P134" s="3492"/>
      <c r="Q134" s="197"/>
      <c r="R134" s="3448"/>
      <c r="S134" s="3490"/>
      <c r="T134" s="690"/>
      <c r="U134" s="93"/>
      <c r="V134" s="93"/>
      <c r="Z134" s="3495" t="s">
        <v>30</v>
      </c>
      <c r="AA134" s="3495"/>
      <c r="AB134" s="3495"/>
      <c r="AC134" s="3495"/>
      <c r="AD134" s="3495" t="s">
        <v>31</v>
      </c>
      <c r="AE134" s="3495"/>
      <c r="AF134" s="3495"/>
      <c r="AG134" s="3495"/>
      <c r="AH134" s="3495" t="s">
        <v>32</v>
      </c>
      <c r="AI134" s="3495"/>
      <c r="AJ134" s="3495"/>
      <c r="AK134" s="3496"/>
      <c r="AL134" s="1680" t="s">
        <v>511</v>
      </c>
      <c r="AM134" s="1177" t="s">
        <v>512</v>
      </c>
      <c r="AN134" s="29" t="s">
        <v>503</v>
      </c>
      <c r="AU134" s="29" t="s">
        <v>542</v>
      </c>
      <c r="AV134" s="1187" t="e">
        <f>SUMIF(#REF!,1,#REF!)</f>
        <v>#REF!</v>
      </c>
    </row>
    <row r="135" spans="1:63" x14ac:dyDescent="0.2">
      <c r="A135" s="1709"/>
      <c r="B135" s="1647" t="s">
        <v>730</v>
      </c>
      <c r="C135" s="1648"/>
      <c r="D135" s="89"/>
      <c r="E135" s="89"/>
      <c r="F135" s="1649"/>
      <c r="G135" s="1866">
        <v>4.5</v>
      </c>
      <c r="H135" s="1966">
        <f t="shared" ref="H135:H142" si="24">G135*30</f>
        <v>135</v>
      </c>
      <c r="I135" s="1644"/>
      <c r="J135" s="92"/>
      <c r="K135" s="90"/>
      <c r="L135" s="92"/>
      <c r="M135" s="1072"/>
      <c r="N135" s="1645"/>
      <c r="O135" s="3491"/>
      <c r="P135" s="3492"/>
      <c r="Q135" s="198"/>
      <c r="R135" s="3448"/>
      <c r="S135" s="3490"/>
      <c r="T135" s="689"/>
      <c r="U135" s="91"/>
      <c r="V135" s="91"/>
      <c r="Z135" s="3495" t="s">
        <v>506</v>
      </c>
      <c r="AA135" s="3495"/>
      <c r="AB135" s="3495" t="s">
        <v>508</v>
      </c>
      <c r="AC135" s="3495"/>
      <c r="AD135" s="3495" t="s">
        <v>509</v>
      </c>
      <c r="AE135" s="3495"/>
      <c r="AF135" s="3495" t="s">
        <v>510</v>
      </c>
      <c r="AG135" s="3495"/>
      <c r="AH135" s="3495" t="s">
        <v>513</v>
      </c>
      <c r="AI135" s="3495"/>
      <c r="AJ135" s="3495" t="s">
        <v>514</v>
      </c>
      <c r="AK135" s="3496"/>
      <c r="AL135" s="1680"/>
      <c r="AM135" s="1177"/>
      <c r="AN135" s="1187"/>
      <c r="AU135" s="29" t="s">
        <v>543</v>
      </c>
      <c r="AV135" s="1187" t="e">
        <f>SUMIF(#REF!,2,#REF!)</f>
        <v>#REF!</v>
      </c>
    </row>
    <row r="136" spans="1:63" x14ac:dyDescent="0.2">
      <c r="A136" s="1605" t="s">
        <v>691</v>
      </c>
      <c r="B136" s="1074" t="s">
        <v>56</v>
      </c>
      <c r="C136" s="1648"/>
      <c r="D136" s="89" t="s">
        <v>544</v>
      </c>
      <c r="E136" s="89"/>
      <c r="F136" s="1649"/>
      <c r="G136" s="1719">
        <v>1.5</v>
      </c>
      <c r="H136" s="1965">
        <f t="shared" si="24"/>
        <v>45</v>
      </c>
      <c r="I136" s="1968">
        <v>8</v>
      </c>
      <c r="J136" s="97" t="s">
        <v>125</v>
      </c>
      <c r="K136" s="95"/>
      <c r="L136" s="97"/>
      <c r="M136" s="211">
        <f>H136-I136</f>
        <v>37</v>
      </c>
      <c r="N136" s="1645"/>
      <c r="O136" s="3491"/>
      <c r="P136" s="3492"/>
      <c r="Q136" s="198"/>
      <c r="R136" s="3448"/>
      <c r="S136" s="3490"/>
      <c r="T136" s="689"/>
      <c r="U136" s="91" t="s">
        <v>125</v>
      </c>
      <c r="V136" s="91"/>
      <c r="Z136" s="1177" t="s">
        <v>39</v>
      </c>
      <c r="AA136" s="1177" t="s">
        <v>507</v>
      </c>
      <c r="AB136" s="1177" t="s">
        <v>39</v>
      </c>
      <c r="AC136" s="1177" t="s">
        <v>507</v>
      </c>
      <c r="AD136" s="1177" t="s">
        <v>39</v>
      </c>
      <c r="AE136" s="1177" t="s">
        <v>507</v>
      </c>
      <c r="AF136" s="1177" t="s">
        <v>39</v>
      </c>
      <c r="AG136" s="1177" t="s">
        <v>507</v>
      </c>
      <c r="AH136" s="1177"/>
      <c r="AI136" s="1177"/>
      <c r="AJ136" s="1177"/>
      <c r="AK136" s="1690"/>
      <c r="AL136" s="1680"/>
      <c r="AM136" s="1177"/>
      <c r="AN136" s="1187"/>
      <c r="AT136" s="27">
        <v>3</v>
      </c>
      <c r="AU136" s="29" t="s">
        <v>30</v>
      </c>
      <c r="AV136" s="1187" t="e">
        <f>SUMIF(#REF!,3,#REF!)</f>
        <v>#REF!</v>
      </c>
    </row>
    <row r="137" spans="1:63" ht="18.75" customHeight="1" x14ac:dyDescent="0.2">
      <c r="A137" s="1605" t="s">
        <v>692</v>
      </c>
      <c r="B137" s="1630" t="s">
        <v>760</v>
      </c>
      <c r="C137" s="797"/>
      <c r="D137" s="90"/>
      <c r="E137" s="90"/>
      <c r="F137" s="1650"/>
      <c r="G137" s="1758">
        <f>G138+G139</f>
        <v>6</v>
      </c>
      <c r="H137" s="1965">
        <f t="shared" si="24"/>
        <v>180</v>
      </c>
      <c r="I137" s="1644"/>
      <c r="J137" s="92"/>
      <c r="K137" s="92"/>
      <c r="L137" s="92"/>
      <c r="M137" s="1072"/>
      <c r="N137" s="259"/>
      <c r="O137" s="3491"/>
      <c r="P137" s="3492"/>
      <c r="Q137" s="197"/>
      <c r="R137" s="3448"/>
      <c r="S137" s="3490"/>
      <c r="T137" s="690"/>
      <c r="U137" s="93"/>
      <c r="V137" s="93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</row>
    <row r="138" spans="1:63" x14ac:dyDescent="0.2">
      <c r="A138" s="1710"/>
      <c r="B138" s="1647" t="s">
        <v>730</v>
      </c>
      <c r="C138" s="797"/>
      <c r="D138" s="90"/>
      <c r="E138" s="90"/>
      <c r="F138" s="1650"/>
      <c r="G138" s="1759">
        <v>3.5</v>
      </c>
      <c r="H138" s="1966">
        <f t="shared" si="24"/>
        <v>105</v>
      </c>
      <c r="I138" s="1644"/>
      <c r="J138" s="92"/>
      <c r="K138" s="92"/>
      <c r="L138" s="92"/>
      <c r="M138" s="1072"/>
      <c r="N138" s="259"/>
      <c r="O138" s="3491"/>
      <c r="P138" s="3492"/>
      <c r="Q138" s="197"/>
      <c r="R138" s="3448"/>
      <c r="S138" s="3490"/>
      <c r="T138" s="690"/>
      <c r="U138" s="93"/>
      <c r="V138" s="9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</row>
    <row r="139" spans="1:63" s="58" customFormat="1" x14ac:dyDescent="0.2">
      <c r="A139" s="1605" t="s">
        <v>693</v>
      </c>
      <c r="B139" s="1074" t="s">
        <v>56</v>
      </c>
      <c r="C139" s="797">
        <v>4</v>
      </c>
      <c r="D139" s="90"/>
      <c r="E139" s="90"/>
      <c r="F139" s="1650"/>
      <c r="G139" s="1760">
        <v>2.5</v>
      </c>
      <c r="H139" s="1965">
        <f t="shared" si="24"/>
        <v>75</v>
      </c>
      <c r="I139" s="291">
        <v>10</v>
      </c>
      <c r="J139" s="114" t="s">
        <v>125</v>
      </c>
      <c r="K139" s="117"/>
      <c r="L139" s="98" t="s">
        <v>126</v>
      </c>
      <c r="M139" s="211">
        <f>H139-I139</f>
        <v>65</v>
      </c>
      <c r="N139" s="259"/>
      <c r="O139" s="3491"/>
      <c r="P139" s="3492"/>
      <c r="Q139" s="197"/>
      <c r="R139" s="3448" t="s">
        <v>260</v>
      </c>
      <c r="S139" s="3490"/>
      <c r="T139" s="1775"/>
      <c r="U139" s="93"/>
      <c r="V139" s="93"/>
      <c r="Z139" s="1178"/>
      <c r="AA139" s="1178"/>
      <c r="AB139" s="1178"/>
      <c r="AC139" s="1178"/>
      <c r="AD139" s="1178"/>
      <c r="AE139" s="1178"/>
      <c r="AF139" s="1178">
        <v>8</v>
      </c>
      <c r="AG139" s="1178">
        <v>2</v>
      </c>
      <c r="AH139" s="1178"/>
      <c r="AI139" s="1178"/>
      <c r="AJ139" s="1178"/>
      <c r="AK139" s="1695"/>
      <c r="AL139" s="1684">
        <v>8</v>
      </c>
      <c r="AM139" s="1178">
        <v>2</v>
      </c>
      <c r="AN139" s="1273"/>
      <c r="AT139" s="58">
        <v>2</v>
      </c>
      <c r="BF139" s="1581"/>
      <c r="BG139" s="1581"/>
      <c r="BH139" s="1581"/>
      <c r="BI139" s="1581"/>
      <c r="BJ139" s="1581"/>
      <c r="BK139" s="1581"/>
    </row>
    <row r="140" spans="1:63" x14ac:dyDescent="0.2">
      <c r="A140" s="1605" t="s">
        <v>694</v>
      </c>
      <c r="B140" s="1630" t="s">
        <v>43</v>
      </c>
      <c r="C140" s="797"/>
      <c r="D140" s="123"/>
      <c r="E140" s="123"/>
      <c r="F140" s="1651"/>
      <c r="G140" s="1760">
        <v>6</v>
      </c>
      <c r="H140" s="1965">
        <f t="shared" si="24"/>
        <v>180</v>
      </c>
      <c r="I140" s="1644"/>
      <c r="J140" s="92"/>
      <c r="K140" s="90"/>
      <c r="L140" s="92"/>
      <c r="M140" s="1072"/>
      <c r="N140" s="259"/>
      <c r="O140" s="3491"/>
      <c r="P140" s="3492"/>
      <c r="Q140" s="197"/>
      <c r="R140" s="3448"/>
      <c r="S140" s="3490"/>
      <c r="T140" s="690"/>
      <c r="U140" s="93"/>
      <c r="V140" s="93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</row>
    <row r="141" spans="1:63" x14ac:dyDescent="0.2">
      <c r="A141" s="1615"/>
      <c r="B141" s="1647" t="s">
        <v>730</v>
      </c>
      <c r="C141" s="797"/>
      <c r="D141" s="123"/>
      <c r="E141" s="123"/>
      <c r="F141" s="1651"/>
      <c r="G141" s="1759">
        <v>4</v>
      </c>
      <c r="H141" s="1966">
        <f t="shared" si="24"/>
        <v>120</v>
      </c>
      <c r="I141" s="1644"/>
      <c r="J141" s="92"/>
      <c r="K141" s="90"/>
      <c r="L141" s="92"/>
      <c r="M141" s="1072"/>
      <c r="N141" s="259"/>
      <c r="O141" s="3491"/>
      <c r="P141" s="3492"/>
      <c r="Q141" s="197"/>
      <c r="R141" s="3448"/>
      <c r="S141" s="3490"/>
      <c r="T141" s="690"/>
      <c r="U141" s="93"/>
      <c r="V141" s="9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</row>
    <row r="142" spans="1:63" x14ac:dyDescent="0.2">
      <c r="A142" s="1605" t="s">
        <v>695</v>
      </c>
      <c r="B142" s="1324" t="s">
        <v>56</v>
      </c>
      <c r="C142" s="797"/>
      <c r="D142" s="123">
        <v>5</v>
      </c>
      <c r="E142" s="123"/>
      <c r="F142" s="1651"/>
      <c r="G142" s="1758">
        <v>2</v>
      </c>
      <c r="H142" s="1965">
        <f t="shared" si="24"/>
        <v>60</v>
      </c>
      <c r="I142" s="1968">
        <v>8</v>
      </c>
      <c r="J142" s="96" t="s">
        <v>569</v>
      </c>
      <c r="K142" s="95"/>
      <c r="L142" s="96" t="s">
        <v>126</v>
      </c>
      <c r="M142" s="211">
        <f>H142-I142</f>
        <v>52</v>
      </c>
      <c r="N142" s="259"/>
      <c r="O142" s="3491"/>
      <c r="P142" s="3492"/>
      <c r="Q142" s="197"/>
      <c r="R142" s="3448"/>
      <c r="S142" s="3490"/>
      <c r="T142" s="690" t="s">
        <v>570</v>
      </c>
      <c r="U142" s="93"/>
      <c r="V142" s="93"/>
      <c r="Z142" s="1177"/>
      <c r="AA142" s="1177"/>
      <c r="AB142" s="1177"/>
      <c r="AC142" s="1177"/>
      <c r="AD142" s="1177"/>
      <c r="AE142" s="1177"/>
      <c r="AF142" s="1177"/>
      <c r="AG142" s="1177"/>
      <c r="AH142" s="1177">
        <v>6</v>
      </c>
      <c r="AI142" s="1177">
        <v>2</v>
      </c>
      <c r="AJ142" s="1177"/>
      <c r="AK142" s="1690"/>
      <c r="AL142" s="1680">
        <v>6</v>
      </c>
      <c r="AM142" s="1177">
        <v>2</v>
      </c>
      <c r="AN142" s="1187"/>
      <c r="AT142" s="27">
        <v>3</v>
      </c>
    </row>
    <row r="143" spans="1:63" x14ac:dyDescent="0.2">
      <c r="A143" s="1605" t="s">
        <v>696</v>
      </c>
      <c r="B143" s="1630" t="s">
        <v>761</v>
      </c>
      <c r="C143" s="797"/>
      <c r="D143" s="90"/>
      <c r="E143" s="90"/>
      <c r="F143" s="1650"/>
      <c r="G143" s="1758">
        <f>G144+G145</f>
        <v>6</v>
      </c>
      <c r="H143" s="1965">
        <v>180</v>
      </c>
      <c r="I143" s="1644"/>
      <c r="J143" s="92"/>
      <c r="K143" s="92"/>
      <c r="L143" s="92"/>
      <c r="M143" s="1072"/>
      <c r="N143" s="259"/>
      <c r="O143" s="3491"/>
      <c r="P143" s="3492"/>
      <c r="Q143" s="197"/>
      <c r="R143" s="3448"/>
      <c r="S143" s="3490"/>
      <c r="T143" s="690"/>
      <c r="U143" s="93"/>
      <c r="V143" s="93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</row>
    <row r="144" spans="1:63" x14ac:dyDescent="0.2">
      <c r="A144" s="1615"/>
      <c r="B144" s="1647" t="s">
        <v>730</v>
      </c>
      <c r="C144" s="797"/>
      <c r="D144" s="90"/>
      <c r="E144" s="90"/>
      <c r="F144" s="1650"/>
      <c r="G144" s="1847">
        <v>2</v>
      </c>
      <c r="H144" s="1966">
        <f>G144*30</f>
        <v>60</v>
      </c>
      <c r="I144" s="1644"/>
      <c r="J144" s="92"/>
      <c r="K144" s="92"/>
      <c r="L144" s="92"/>
      <c r="M144" s="1072"/>
      <c r="N144" s="259"/>
      <c r="O144" s="3491"/>
      <c r="P144" s="3492"/>
      <c r="Q144" s="197"/>
      <c r="R144" s="3448"/>
      <c r="S144" s="3490"/>
      <c r="T144" s="690"/>
      <c r="U144" s="93"/>
      <c r="V144" s="9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</row>
    <row r="145" spans="1:63" s="58" customFormat="1" x14ac:dyDescent="0.2">
      <c r="A145" s="1605" t="s">
        <v>697</v>
      </c>
      <c r="B145" s="1074" t="s">
        <v>56</v>
      </c>
      <c r="C145" s="797">
        <v>3</v>
      </c>
      <c r="D145" s="90"/>
      <c r="E145" s="90"/>
      <c r="F145" s="1650"/>
      <c r="G145" s="1758">
        <v>4</v>
      </c>
      <c r="H145" s="1965">
        <f>G145*30</f>
        <v>120</v>
      </c>
      <c r="I145" s="291">
        <v>12</v>
      </c>
      <c r="J145" s="114" t="s">
        <v>125</v>
      </c>
      <c r="K145" s="98" t="s">
        <v>126</v>
      </c>
      <c r="L145" s="98" t="s">
        <v>126</v>
      </c>
      <c r="M145" s="211">
        <f>H145-I145</f>
        <v>108</v>
      </c>
      <c r="N145" s="259"/>
      <c r="O145" s="3491"/>
      <c r="P145" s="3492"/>
      <c r="Q145" s="197" t="s">
        <v>111</v>
      </c>
      <c r="R145" s="3448"/>
      <c r="S145" s="3490"/>
      <c r="T145" s="690"/>
      <c r="U145" s="93"/>
      <c r="V145" s="93"/>
      <c r="Z145" s="1178"/>
      <c r="AA145" s="1178"/>
      <c r="AB145" s="1178"/>
      <c r="AC145" s="1178"/>
      <c r="AD145" s="1178">
        <v>8</v>
      </c>
      <c r="AE145" s="1178">
        <v>4</v>
      </c>
      <c r="AF145" s="1178"/>
      <c r="AG145" s="1178"/>
      <c r="AH145" s="1178"/>
      <c r="AI145" s="1178"/>
      <c r="AJ145" s="1178"/>
      <c r="AK145" s="1695"/>
      <c r="AL145" s="1684">
        <v>8</v>
      </c>
      <c r="AM145" s="1178">
        <v>2</v>
      </c>
      <c r="AN145" s="1273">
        <v>2</v>
      </c>
      <c r="AT145" s="58">
        <v>2</v>
      </c>
      <c r="BF145" s="1581"/>
      <c r="BG145" s="1581"/>
      <c r="BH145" s="1581"/>
      <c r="BI145" s="1581"/>
      <c r="BJ145" s="1581"/>
      <c r="BK145" s="1581"/>
    </row>
    <row r="146" spans="1:63" ht="31.5" x14ac:dyDescent="0.2">
      <c r="A146" s="1613" t="s">
        <v>698</v>
      </c>
      <c r="B146" s="1848" t="s">
        <v>700</v>
      </c>
      <c r="C146" s="1849"/>
      <c r="D146" s="408"/>
      <c r="E146" s="408"/>
      <c r="F146" s="1850"/>
      <c r="G146" s="1851">
        <v>8</v>
      </c>
      <c r="H146" s="1972">
        <f>G146*30</f>
        <v>240</v>
      </c>
      <c r="I146" s="1842"/>
      <c r="J146" s="1843"/>
      <c r="K146" s="1366"/>
      <c r="L146" s="1843"/>
      <c r="M146" s="1844"/>
      <c r="N146" s="1852"/>
      <c r="O146" s="3493"/>
      <c r="P146" s="3582"/>
      <c r="Q146" s="1853"/>
      <c r="R146" s="3493"/>
      <c r="S146" s="3494"/>
      <c r="T146" s="198"/>
      <c r="U146" s="91"/>
      <c r="V146" s="1123"/>
      <c r="AK146" s="1687"/>
    </row>
    <row r="147" spans="1:63" ht="19.5" customHeight="1" x14ac:dyDescent="0.2">
      <c r="A147" s="1615"/>
      <c r="B147" s="1647" t="s">
        <v>730</v>
      </c>
      <c r="C147" s="797"/>
      <c r="D147" s="123"/>
      <c r="E147" s="123"/>
      <c r="F147" s="1651"/>
      <c r="G147" s="1759">
        <v>5.5</v>
      </c>
      <c r="H147" s="1966">
        <f>G147*30</f>
        <v>165</v>
      </c>
      <c r="I147" s="1644"/>
      <c r="J147" s="92"/>
      <c r="K147" s="90"/>
      <c r="L147" s="92"/>
      <c r="M147" s="1072"/>
      <c r="N147" s="259"/>
      <c r="O147" s="3491"/>
      <c r="P147" s="3492"/>
      <c r="Q147" s="197"/>
      <c r="R147" s="3448"/>
      <c r="S147" s="3490"/>
      <c r="T147" s="690"/>
      <c r="U147" s="93"/>
      <c r="V147" s="93"/>
      <c r="AK147" s="1687"/>
    </row>
    <row r="148" spans="1:63" ht="16.5" thickBot="1" x14ac:dyDescent="0.25">
      <c r="A148" s="1613" t="s">
        <v>699</v>
      </c>
      <c r="B148" s="1906" t="s">
        <v>56</v>
      </c>
      <c r="C148" s="797"/>
      <c r="D148" s="123" t="s">
        <v>544</v>
      </c>
      <c r="E148" s="123"/>
      <c r="F148" s="1651"/>
      <c r="G148" s="1758">
        <v>2.5</v>
      </c>
      <c r="H148" s="1965">
        <f>G148*30</f>
        <v>75</v>
      </c>
      <c r="I148" s="1842">
        <v>12</v>
      </c>
      <c r="J148" s="1843" t="s">
        <v>114</v>
      </c>
      <c r="K148" s="1366" t="s">
        <v>701</v>
      </c>
      <c r="L148" s="1843"/>
      <c r="M148" s="211">
        <f>H148-I148</f>
        <v>63</v>
      </c>
      <c r="N148" s="259"/>
      <c r="O148" s="3491"/>
      <c r="P148" s="3492"/>
      <c r="Q148" s="197"/>
      <c r="R148" s="3448"/>
      <c r="S148" s="3490"/>
      <c r="T148" s="690"/>
      <c r="U148" s="91" t="s">
        <v>603</v>
      </c>
      <c r="V148" s="93"/>
      <c r="AK148" s="1687"/>
    </row>
    <row r="149" spans="1:63" ht="16.5" hidden="1" thickBot="1" x14ac:dyDescent="0.25">
      <c r="A149" s="3468" t="s">
        <v>762</v>
      </c>
      <c r="B149" s="3479"/>
      <c r="C149" s="1886"/>
      <c r="D149" s="1887"/>
      <c r="E149" s="1887"/>
      <c r="F149" s="1888"/>
      <c r="G149" s="1889">
        <f>G110+G111+G114+G115+G118+G121+G128+G131+G134+G137+G140+G143+G146</f>
        <v>78.5</v>
      </c>
      <c r="H149" s="1905">
        <f>H110+H111+H114+H115+H118+H121+H128+H131+H134+H137+H140+H143+H146</f>
        <v>2355</v>
      </c>
      <c r="I149" s="1969"/>
      <c r="J149" s="1902"/>
      <c r="K149" s="1902"/>
      <c r="L149" s="1901"/>
      <c r="M149" s="1903"/>
      <c r="N149" s="1890"/>
      <c r="O149" s="3444"/>
      <c r="P149" s="3445"/>
      <c r="Q149" s="1891"/>
      <c r="R149" s="3440"/>
      <c r="S149" s="3441"/>
      <c r="T149" s="1892"/>
      <c r="U149" s="1893"/>
      <c r="V149" s="1894"/>
      <c r="AK149" s="1687"/>
    </row>
    <row r="150" spans="1:63" ht="16.5" hidden="1" thickBot="1" x14ac:dyDescent="0.25">
      <c r="A150" s="3480" t="s">
        <v>746</v>
      </c>
      <c r="B150" s="3481"/>
      <c r="C150" s="1886"/>
      <c r="D150" s="1887"/>
      <c r="E150" s="1887"/>
      <c r="F150" s="1888"/>
      <c r="G150" s="1896">
        <f>G149-G151</f>
        <v>41.5</v>
      </c>
      <c r="H150" s="1981">
        <f>H149-H151</f>
        <v>1230</v>
      </c>
      <c r="I150" s="2195"/>
      <c r="J150" s="1902"/>
      <c r="K150" s="1902"/>
      <c r="L150" s="1901"/>
      <c r="M150" s="1903"/>
      <c r="N150" s="1890"/>
      <c r="O150" s="3444"/>
      <c r="P150" s="3445"/>
      <c r="Q150" s="1897"/>
      <c r="R150" s="3442"/>
      <c r="S150" s="3443"/>
      <c r="T150" s="1892"/>
      <c r="U150" s="1893"/>
      <c r="V150" s="1894"/>
      <c r="AK150" s="1687"/>
    </row>
    <row r="151" spans="1:63" ht="16.5" hidden="1" thickBot="1" x14ac:dyDescent="0.25">
      <c r="A151" s="3482" t="s">
        <v>727</v>
      </c>
      <c r="B151" s="3483"/>
      <c r="C151" s="2177"/>
      <c r="D151" s="2178"/>
      <c r="E151" s="2178"/>
      <c r="F151" s="2179"/>
      <c r="G151" s="2181">
        <f>G110+G113+G114+G117+G120+G124+G127+G130+G133+G136+G139+G142+G145+G148</f>
        <v>37</v>
      </c>
      <c r="H151" s="2174">
        <f>H110+H113+H114+H117+H120+H124+H127+H130+H133+H136+H139+H142+H145+H148</f>
        <v>1125</v>
      </c>
      <c r="I151" s="2174">
        <f>I110+I113+I114+I117+I120+I124+I127+I130+I133+I136+I139+I142+I145+I148</f>
        <v>132</v>
      </c>
      <c r="J151" s="2175">
        <v>94</v>
      </c>
      <c r="K151" s="2176" t="s">
        <v>720</v>
      </c>
      <c r="L151" s="2176" t="s">
        <v>578</v>
      </c>
      <c r="M151" s="2174">
        <f>M110+M113+M114+M117+M120+M124+M127+M130+M133+M136+M139+M142+M145+M148</f>
        <v>993</v>
      </c>
      <c r="N151" s="2182"/>
      <c r="O151" s="3484"/>
      <c r="P151" s="3485"/>
      <c r="Q151" s="2183" t="s">
        <v>470</v>
      </c>
      <c r="R151" s="3486" t="s">
        <v>763</v>
      </c>
      <c r="S151" s="3487"/>
      <c r="T151" s="1897" t="s">
        <v>764</v>
      </c>
      <c r="U151" s="1999" t="s">
        <v>765</v>
      </c>
      <c r="V151" s="2184"/>
      <c r="AK151" s="1687"/>
    </row>
    <row r="152" spans="1:63" s="978" customFormat="1" ht="34.5" customHeight="1" x14ac:dyDescent="0.2">
      <c r="A152" s="2270" t="s">
        <v>702</v>
      </c>
      <c r="B152" s="2271" t="s">
        <v>586</v>
      </c>
      <c r="C152" s="2272"/>
      <c r="D152" s="2273"/>
      <c r="E152" s="2274"/>
      <c r="F152" s="2275"/>
      <c r="G152" s="2276">
        <f>SUM(G153:G154)</f>
        <v>4</v>
      </c>
      <c r="H152" s="2277">
        <f>SUM(H153:H154)</f>
        <v>120</v>
      </c>
      <c r="I152" s="2278"/>
      <c r="J152" s="2279"/>
      <c r="K152" s="2280"/>
      <c r="L152" s="2279"/>
      <c r="M152" s="2281"/>
      <c r="N152" s="2282"/>
      <c r="O152" s="3804"/>
      <c r="P152" s="3805"/>
      <c r="Q152" s="2283"/>
      <c r="R152" s="3804"/>
      <c r="S152" s="3806"/>
      <c r="T152" s="2282"/>
      <c r="U152" s="2284"/>
      <c r="V152" s="2285"/>
      <c r="Y152" s="977"/>
      <c r="Z152" s="977"/>
      <c r="AC152" s="977"/>
      <c r="AD152" s="977"/>
      <c r="AK152" s="1697"/>
      <c r="AT152" s="978">
        <v>3</v>
      </c>
      <c r="AU152" s="897" t="s">
        <v>542</v>
      </c>
      <c r="AV152" s="1188">
        <f>SUMIF(AT$197:AT$255,1,G$197:G$255)</f>
        <v>0</v>
      </c>
      <c r="BF152" s="897"/>
      <c r="BG152" s="897"/>
      <c r="BH152" s="897"/>
      <c r="BI152" s="897"/>
      <c r="BJ152" s="897"/>
      <c r="BK152" s="897"/>
    </row>
    <row r="153" spans="1:63" s="978" customFormat="1" ht="20.25" customHeight="1" x14ac:dyDescent="0.2">
      <c r="A153" s="2286"/>
      <c r="B153" s="2287" t="s">
        <v>730</v>
      </c>
      <c r="C153" s="2288"/>
      <c r="D153" s="2289"/>
      <c r="E153" s="2290"/>
      <c r="F153" s="2291"/>
      <c r="G153" s="2292">
        <v>2</v>
      </c>
      <c r="H153" s="2293">
        <f>G153*30</f>
        <v>60</v>
      </c>
      <c r="I153" s="291"/>
      <c r="J153" s="114"/>
      <c r="K153" s="117"/>
      <c r="L153" s="96"/>
      <c r="M153" s="736"/>
      <c r="N153" s="259"/>
      <c r="O153" s="3460"/>
      <c r="P153" s="3461"/>
      <c r="Q153" s="225"/>
      <c r="R153" s="3474"/>
      <c r="S153" s="3475"/>
      <c r="T153" s="259"/>
      <c r="U153" s="93"/>
      <c r="V153" s="199"/>
      <c r="Y153" s="977"/>
      <c r="Z153" s="977"/>
      <c r="AC153" s="977"/>
      <c r="AD153" s="977"/>
      <c r="AK153" s="1697"/>
      <c r="BF153" s="897"/>
      <c r="BG153" s="897"/>
      <c r="BH153" s="897"/>
      <c r="BI153" s="897"/>
      <c r="BJ153" s="897"/>
      <c r="BK153" s="897"/>
    </row>
    <row r="154" spans="1:63" s="978" customFormat="1" ht="20.25" customHeight="1" x14ac:dyDescent="0.2">
      <c r="A154" s="2294" t="s">
        <v>800</v>
      </c>
      <c r="B154" s="2295" t="s">
        <v>56</v>
      </c>
      <c r="C154" s="2288" t="s">
        <v>544</v>
      </c>
      <c r="D154" s="2296"/>
      <c r="E154" s="2290"/>
      <c r="F154" s="2291"/>
      <c r="G154" s="2297">
        <v>2</v>
      </c>
      <c r="H154" s="2298">
        <f>G154*30</f>
        <v>60</v>
      </c>
      <c r="I154" s="2299">
        <v>8</v>
      </c>
      <c r="J154" s="1021" t="s">
        <v>114</v>
      </c>
      <c r="K154" s="1022"/>
      <c r="L154" s="1021" t="s">
        <v>324</v>
      </c>
      <c r="M154" s="736">
        <f>$H154-$I154</f>
        <v>52</v>
      </c>
      <c r="N154" s="259"/>
      <c r="O154" s="3460"/>
      <c r="P154" s="3461"/>
      <c r="Q154" s="225"/>
      <c r="R154" s="3474"/>
      <c r="S154" s="3475"/>
      <c r="T154" s="259"/>
      <c r="U154" s="93" t="s">
        <v>113</v>
      </c>
      <c r="V154" s="199"/>
      <c r="Y154" s="977"/>
      <c r="Z154" s="977"/>
      <c r="AC154" s="977"/>
      <c r="AD154" s="977"/>
      <c r="AK154" s="1697"/>
      <c r="AT154" s="978">
        <v>3</v>
      </c>
      <c r="BF154" s="897"/>
      <c r="BG154" s="897"/>
      <c r="BH154" s="897"/>
      <c r="BI154" s="897"/>
      <c r="BJ154" s="897"/>
      <c r="BK154" s="897"/>
    </row>
    <row r="155" spans="1:63" s="978" customFormat="1" ht="36" customHeight="1" x14ac:dyDescent="0.2">
      <c r="A155" s="2300" t="s">
        <v>703</v>
      </c>
      <c r="B155" s="2301" t="s">
        <v>790</v>
      </c>
      <c r="C155" s="2288"/>
      <c r="D155" s="2289"/>
      <c r="E155" s="2290"/>
      <c r="F155" s="2291"/>
      <c r="G155" s="2297">
        <f>SUM(G156:G157)</f>
        <v>8.5</v>
      </c>
      <c r="H155" s="2302">
        <f>SUM(H156:H157)</f>
        <v>255</v>
      </c>
      <c r="I155" s="1857"/>
      <c r="J155" s="2303"/>
      <c r="K155" s="2303"/>
      <c r="L155" s="2303"/>
      <c r="M155" s="2304"/>
      <c r="N155" s="1857"/>
      <c r="O155" s="3460"/>
      <c r="P155" s="3461"/>
      <c r="Q155" s="2305"/>
      <c r="R155" s="3460"/>
      <c r="S155" s="3478"/>
      <c r="T155" s="1857"/>
      <c r="U155" s="2303"/>
      <c r="V155" s="2304"/>
      <c r="Y155" s="977"/>
      <c r="Z155" s="977"/>
      <c r="AC155" s="977"/>
      <c r="AD155" s="977"/>
      <c r="AK155" s="1697"/>
      <c r="AU155" s="897" t="s">
        <v>543</v>
      </c>
      <c r="AV155" s="1188">
        <f>SUMIF(AT$197:AT$255,2,G$197:G$255)</f>
        <v>0</v>
      </c>
      <c r="BF155" s="897"/>
      <c r="BG155" s="897"/>
      <c r="BH155" s="897"/>
      <c r="BI155" s="897"/>
      <c r="BJ155" s="897"/>
      <c r="BK155" s="897"/>
    </row>
    <row r="156" spans="1:63" s="978" customFormat="1" ht="20.25" customHeight="1" x14ac:dyDescent="0.2">
      <c r="A156" s="2286"/>
      <c r="B156" s="2306" t="s">
        <v>730</v>
      </c>
      <c r="C156" s="2288"/>
      <c r="D156" s="2289"/>
      <c r="E156" s="2290"/>
      <c r="F156" s="2291"/>
      <c r="G156" s="2292">
        <v>4.5</v>
      </c>
      <c r="H156" s="2293">
        <f>G156*30</f>
        <v>135</v>
      </c>
      <c r="I156" s="1857"/>
      <c r="J156" s="2303"/>
      <c r="K156" s="2303"/>
      <c r="L156" s="2303"/>
      <c r="M156" s="2304"/>
      <c r="N156" s="1857"/>
      <c r="O156" s="3460"/>
      <c r="P156" s="3461"/>
      <c r="Q156" s="2305"/>
      <c r="R156" s="3460"/>
      <c r="S156" s="3478"/>
      <c r="T156" s="1857"/>
      <c r="U156" s="2303"/>
      <c r="V156" s="2304"/>
      <c r="Y156" s="977"/>
      <c r="Z156" s="977"/>
      <c r="AC156" s="977"/>
      <c r="AD156" s="977"/>
      <c r="AK156" s="1697"/>
      <c r="AU156" s="897" t="s">
        <v>30</v>
      </c>
      <c r="AV156" s="1188">
        <f>SUMIF(AT$197:AT$255,3,G$197:G$255)</f>
        <v>9.5</v>
      </c>
      <c r="BF156" s="897"/>
      <c r="BG156" s="897"/>
      <c r="BH156" s="897"/>
      <c r="BI156" s="897"/>
      <c r="BJ156" s="897"/>
      <c r="BK156" s="897"/>
    </row>
    <row r="157" spans="1:63" s="978" customFormat="1" ht="20.25" customHeight="1" x14ac:dyDescent="0.2">
      <c r="A157" s="2286" t="s">
        <v>704</v>
      </c>
      <c r="B157" s="2295" t="s">
        <v>56</v>
      </c>
      <c r="C157" s="2288"/>
      <c r="D157" s="2289"/>
      <c r="E157" s="2290"/>
      <c r="F157" s="2291"/>
      <c r="G157" s="2297">
        <f>SUM(G158:G160)</f>
        <v>4</v>
      </c>
      <c r="H157" s="2307">
        <f>G157*30</f>
        <v>120</v>
      </c>
      <c r="I157" s="2308">
        <f>SUM(I158:I160)</f>
        <v>26</v>
      </c>
      <c r="J157" s="1021" t="s">
        <v>578</v>
      </c>
      <c r="K157" s="1021" t="s">
        <v>124</v>
      </c>
      <c r="L157" s="1021" t="s">
        <v>324</v>
      </c>
      <c r="M157" s="2309">
        <f>SUM(M158:M160)</f>
        <v>94</v>
      </c>
      <c r="N157" s="1857"/>
      <c r="O157" s="3460"/>
      <c r="P157" s="3461"/>
      <c r="Q157" s="2305"/>
      <c r="R157" s="3460"/>
      <c r="S157" s="3478"/>
      <c r="T157" s="1857"/>
      <c r="U157" s="2303"/>
      <c r="V157" s="2304"/>
      <c r="Y157" s="977"/>
      <c r="Z157" s="977"/>
      <c r="AC157" s="977"/>
      <c r="AD157" s="977"/>
      <c r="AK157" s="1697"/>
      <c r="AU157" s="897"/>
      <c r="AV157" s="1677">
        <f>SUM(AV152:AV156)</f>
        <v>9.5</v>
      </c>
      <c r="BF157" s="897"/>
      <c r="BG157" s="897"/>
      <c r="BH157" s="897"/>
      <c r="BI157" s="897"/>
      <c r="BJ157" s="897"/>
      <c r="BK157" s="897"/>
    </row>
    <row r="158" spans="1:63" s="978" customFormat="1" ht="31.5" customHeight="1" x14ac:dyDescent="0.2">
      <c r="A158" s="2286"/>
      <c r="B158" s="2310" t="s">
        <v>790</v>
      </c>
      <c r="C158" s="2288"/>
      <c r="D158" s="2289">
        <v>4</v>
      </c>
      <c r="E158" s="2290"/>
      <c r="F158" s="2291"/>
      <c r="G158" s="2292">
        <v>1</v>
      </c>
      <c r="H158" s="2311">
        <f>$G158*30</f>
        <v>30</v>
      </c>
      <c r="I158" s="390">
        <v>4</v>
      </c>
      <c r="J158" s="109" t="s">
        <v>114</v>
      </c>
      <c r="K158" s="108"/>
      <c r="L158" s="92"/>
      <c r="M158" s="795">
        <f>$H158-$I158</f>
        <v>26</v>
      </c>
      <c r="N158" s="259"/>
      <c r="O158" s="3460"/>
      <c r="P158" s="3461"/>
      <c r="Q158" s="225"/>
      <c r="R158" s="3434" t="s">
        <v>114</v>
      </c>
      <c r="S158" s="3435"/>
      <c r="T158" s="1857"/>
      <c r="U158" s="2303"/>
      <c r="V158" s="2304"/>
      <c r="Y158" s="977"/>
      <c r="Z158" s="977"/>
      <c r="AC158" s="977"/>
      <c r="AD158" s="977"/>
      <c r="AK158" s="1697"/>
      <c r="AT158" s="978">
        <v>2</v>
      </c>
      <c r="AV158" s="1678"/>
      <c r="BF158" s="897"/>
      <c r="BG158" s="897"/>
      <c r="BH158" s="897"/>
      <c r="BI158" s="897"/>
      <c r="BJ158" s="897"/>
      <c r="BK158" s="897"/>
    </row>
    <row r="159" spans="1:63" s="978" customFormat="1" ht="31.5" customHeight="1" x14ac:dyDescent="0.2">
      <c r="A159" s="2312"/>
      <c r="B159" s="2310" t="s">
        <v>790</v>
      </c>
      <c r="C159" s="2288"/>
      <c r="D159" s="2289"/>
      <c r="E159" s="2290"/>
      <c r="F159" s="2291"/>
      <c r="G159" s="2292">
        <v>1</v>
      </c>
      <c r="H159" s="2311">
        <f>$G159*30</f>
        <v>30</v>
      </c>
      <c r="I159" s="2313">
        <v>8</v>
      </c>
      <c r="J159" s="2314" t="s">
        <v>114</v>
      </c>
      <c r="K159" s="2296"/>
      <c r="L159" s="2314" t="s">
        <v>324</v>
      </c>
      <c r="M159" s="2315">
        <f>$H159-$I159</f>
        <v>22</v>
      </c>
      <c r="N159" s="1857"/>
      <c r="O159" s="3460"/>
      <c r="P159" s="3461"/>
      <c r="Q159" s="2305"/>
      <c r="R159" s="3460"/>
      <c r="S159" s="3478"/>
      <c r="T159" s="773" t="s">
        <v>113</v>
      </c>
      <c r="U159" s="2303"/>
      <c r="V159" s="2304"/>
      <c r="Y159" s="977"/>
      <c r="Z159" s="977"/>
      <c r="AC159" s="977"/>
      <c r="AD159" s="977"/>
      <c r="AK159" s="1697"/>
      <c r="AT159" s="978">
        <v>3</v>
      </c>
      <c r="BF159" s="897"/>
      <c r="BG159" s="897"/>
      <c r="BH159" s="897"/>
      <c r="BI159" s="897"/>
      <c r="BJ159" s="897"/>
      <c r="BK159" s="897"/>
    </row>
    <row r="160" spans="1:63" s="978" customFormat="1" ht="32.25" customHeight="1" x14ac:dyDescent="0.2">
      <c r="A160" s="2312"/>
      <c r="B160" s="2310" t="s">
        <v>790</v>
      </c>
      <c r="C160" s="2288" t="s">
        <v>544</v>
      </c>
      <c r="D160" s="2289"/>
      <c r="E160" s="2290"/>
      <c r="F160" s="2291"/>
      <c r="G160" s="2292">
        <v>2</v>
      </c>
      <c r="H160" s="2311">
        <f>$G160*30</f>
        <v>60</v>
      </c>
      <c r="I160" s="2313">
        <v>14</v>
      </c>
      <c r="J160" s="2314" t="s">
        <v>125</v>
      </c>
      <c r="K160" s="2314" t="s">
        <v>124</v>
      </c>
      <c r="L160" s="2314"/>
      <c r="M160" s="2315">
        <f>$H160-$I160</f>
        <v>46</v>
      </c>
      <c r="N160" s="1857"/>
      <c r="O160" s="3460"/>
      <c r="P160" s="3461"/>
      <c r="Q160" s="2305"/>
      <c r="R160" s="3460"/>
      <c r="S160" s="3478"/>
      <c r="T160" s="1857"/>
      <c r="U160" s="774" t="s">
        <v>127</v>
      </c>
      <c r="V160" s="2304"/>
      <c r="Y160" s="977"/>
      <c r="Z160" s="977"/>
      <c r="AC160" s="977"/>
      <c r="AD160" s="977"/>
      <c r="AK160" s="1697"/>
      <c r="AT160" s="978">
        <v>3</v>
      </c>
      <c r="BF160" s="897"/>
      <c r="BG160" s="897"/>
      <c r="BH160" s="897"/>
      <c r="BI160" s="897"/>
      <c r="BJ160" s="897"/>
      <c r="BK160" s="897"/>
    </row>
    <row r="161" spans="1:63" ht="20.25" customHeight="1" x14ac:dyDescent="0.2">
      <c r="A161" s="2294" t="s">
        <v>705</v>
      </c>
      <c r="B161" s="2316" t="s">
        <v>601</v>
      </c>
      <c r="C161" s="265"/>
      <c r="D161" s="110"/>
      <c r="E161" s="110"/>
      <c r="F161" s="249"/>
      <c r="G161" s="2317">
        <f>SUM(G162:G163)</f>
        <v>3.5</v>
      </c>
      <c r="H161" s="1935">
        <f>SUM(H162:H163)</f>
        <v>105</v>
      </c>
      <c r="I161" s="291"/>
      <c r="J161" s="114"/>
      <c r="K161" s="117"/>
      <c r="L161" s="114"/>
      <c r="M161" s="257"/>
      <c r="N161" s="797"/>
      <c r="O161" s="3474"/>
      <c r="P161" s="3491"/>
      <c r="Q161" s="197"/>
      <c r="R161" s="3434"/>
      <c r="S161" s="3435"/>
      <c r="T161" s="698"/>
      <c r="U161" s="98"/>
      <c r="V161" s="226"/>
      <c r="Z161" s="1177" t="s">
        <v>39</v>
      </c>
      <c r="AA161" s="1177" t="s">
        <v>507</v>
      </c>
      <c r="AB161" s="1177" t="s">
        <v>39</v>
      </c>
      <c r="AC161" s="1177" t="s">
        <v>507</v>
      </c>
      <c r="AD161" s="1177" t="s">
        <v>39</v>
      </c>
      <c r="AE161" s="1177" t="s">
        <v>507</v>
      </c>
      <c r="AF161" s="1177" t="s">
        <v>39</v>
      </c>
      <c r="AG161" s="1177" t="s">
        <v>507</v>
      </c>
      <c r="AH161" s="1177" t="s">
        <v>568</v>
      </c>
      <c r="AI161" s="1177" t="s">
        <v>560</v>
      </c>
      <c r="AJ161" s="1177" t="s">
        <v>568</v>
      </c>
      <c r="AK161" s="1690" t="s">
        <v>560</v>
      </c>
      <c r="AL161" s="1681"/>
      <c r="AM161" s="29"/>
      <c r="AN161" s="29"/>
      <c r="AT161" s="27">
        <v>2</v>
      </c>
    </row>
    <row r="162" spans="1:63" s="978" customFormat="1" ht="20.25" customHeight="1" x14ac:dyDescent="0.2">
      <c r="A162" s="2286"/>
      <c r="B162" s="2318" t="s">
        <v>730</v>
      </c>
      <c r="C162" s="2288"/>
      <c r="D162" s="2289"/>
      <c r="E162" s="2290"/>
      <c r="F162" s="2291"/>
      <c r="G162" s="2319">
        <v>2</v>
      </c>
      <c r="H162" s="2311">
        <f>$G162*30</f>
        <v>60</v>
      </c>
      <c r="I162" s="1857"/>
      <c r="J162" s="2303"/>
      <c r="K162" s="2303"/>
      <c r="L162" s="2303"/>
      <c r="M162" s="2304"/>
      <c r="N162" s="1857"/>
      <c r="O162" s="3460"/>
      <c r="P162" s="3461"/>
      <c r="Q162" s="2305"/>
      <c r="R162" s="3474"/>
      <c r="S162" s="3475"/>
      <c r="T162" s="1857"/>
      <c r="U162" s="2303"/>
      <c r="V162" s="2304"/>
      <c r="Y162" s="977"/>
      <c r="Z162" s="977"/>
      <c r="AC162" s="977"/>
      <c r="AD162" s="977"/>
      <c r="AK162" s="1697"/>
      <c r="BF162" s="897"/>
      <c r="BG162" s="897"/>
      <c r="BH162" s="897"/>
      <c r="BI162" s="897"/>
      <c r="BJ162" s="897"/>
      <c r="BK162" s="897"/>
    </row>
    <row r="163" spans="1:63" s="978" customFormat="1" ht="20.25" customHeight="1" x14ac:dyDescent="0.2">
      <c r="A163" s="2294" t="s">
        <v>801</v>
      </c>
      <c r="B163" s="2295" t="s">
        <v>56</v>
      </c>
      <c r="C163" s="265">
        <v>3</v>
      </c>
      <c r="D163" s="2289"/>
      <c r="E163" s="2290"/>
      <c r="F163" s="2291"/>
      <c r="G163" s="2297">
        <v>1.5</v>
      </c>
      <c r="H163" s="2320">
        <f>$G163*30</f>
        <v>45</v>
      </c>
      <c r="I163" s="291">
        <v>6</v>
      </c>
      <c r="J163" s="114" t="s">
        <v>114</v>
      </c>
      <c r="K163" s="117"/>
      <c r="L163" s="114" t="s">
        <v>126</v>
      </c>
      <c r="M163" s="2321">
        <f>$H163-$I163</f>
        <v>39</v>
      </c>
      <c r="N163" s="2322" t="str">
        <f>IF($G163=N$5,$K163,"")</f>
        <v/>
      </c>
      <c r="O163" s="3460"/>
      <c r="P163" s="3461"/>
      <c r="Q163" s="1679" t="s">
        <v>122</v>
      </c>
      <c r="R163" s="3434"/>
      <c r="S163" s="3435"/>
      <c r="T163" s="1857"/>
      <c r="U163" s="2303"/>
      <c r="V163" s="2304"/>
      <c r="Y163" s="977"/>
      <c r="Z163" s="977"/>
      <c r="AC163" s="977"/>
      <c r="AD163" s="977"/>
      <c r="AK163" s="1697"/>
      <c r="AT163" s="978">
        <v>2</v>
      </c>
      <c r="BF163" s="897"/>
      <c r="BG163" s="897"/>
      <c r="BH163" s="897"/>
      <c r="BI163" s="897"/>
      <c r="BJ163" s="897"/>
      <c r="BK163" s="897"/>
    </row>
    <row r="164" spans="1:63" s="978" customFormat="1" ht="20.25" customHeight="1" x14ac:dyDescent="0.2">
      <c r="A164" s="2294" t="s">
        <v>706</v>
      </c>
      <c r="B164" s="2312" t="s">
        <v>579</v>
      </c>
      <c r="C164" s="2323"/>
      <c r="D164" s="2296"/>
      <c r="E164" s="2324"/>
      <c r="F164" s="2325"/>
      <c r="G164" s="2297">
        <f>SUM(G165:G166)</f>
        <v>3.5</v>
      </c>
      <c r="H164" s="2298">
        <f>SUM(H165:H166)</f>
        <v>105</v>
      </c>
      <c r="I164" s="2326"/>
      <c r="J164" s="1021"/>
      <c r="K164" s="1022"/>
      <c r="L164" s="1022"/>
      <c r="M164" s="2327"/>
      <c r="N164" s="2328"/>
      <c r="O164" s="3827"/>
      <c r="P164" s="3828"/>
      <c r="Q164" s="2329"/>
      <c r="R164" s="3752"/>
      <c r="S164" s="3826"/>
      <c r="T164" s="773"/>
      <c r="U164" s="774"/>
      <c r="V164" s="2330"/>
      <c r="Y164" s="977"/>
      <c r="Z164" s="977"/>
      <c r="AC164" s="977"/>
      <c r="AD164" s="977"/>
      <c r="AK164" s="1697"/>
      <c r="AT164" s="978">
        <v>3</v>
      </c>
      <c r="BF164" s="897"/>
      <c r="BG164" s="897"/>
      <c r="BH164" s="897"/>
      <c r="BI164" s="897"/>
      <c r="BJ164" s="897"/>
      <c r="BK164" s="897"/>
    </row>
    <row r="165" spans="1:63" s="978" customFormat="1" ht="20.25" customHeight="1" x14ac:dyDescent="0.2">
      <c r="A165" s="2286"/>
      <c r="B165" s="2318" t="s">
        <v>730</v>
      </c>
      <c r="C165" s="2288"/>
      <c r="D165" s="2289"/>
      <c r="E165" s="2290"/>
      <c r="F165" s="2291"/>
      <c r="G165" s="2319">
        <v>2</v>
      </c>
      <c r="H165" s="2311">
        <f>$G165*30</f>
        <v>60</v>
      </c>
      <c r="I165" s="1857"/>
      <c r="J165" s="2303"/>
      <c r="K165" s="2303"/>
      <c r="L165" s="2303"/>
      <c r="M165" s="2304"/>
      <c r="N165" s="1857"/>
      <c r="O165" s="3460"/>
      <c r="P165" s="3461"/>
      <c r="Q165" s="2305"/>
      <c r="R165" s="3474"/>
      <c r="S165" s="3475"/>
      <c r="T165" s="1857"/>
      <c r="U165" s="2303"/>
      <c r="V165" s="2304"/>
      <c r="Y165" s="977"/>
      <c r="Z165" s="977"/>
      <c r="AC165" s="977"/>
      <c r="AD165" s="977"/>
      <c r="AK165" s="1697"/>
      <c r="BF165" s="897"/>
      <c r="BG165" s="897"/>
      <c r="BH165" s="897"/>
      <c r="BI165" s="897"/>
      <c r="BJ165" s="897"/>
      <c r="BK165" s="897"/>
    </row>
    <row r="166" spans="1:63" s="978" customFormat="1" ht="20.25" customHeight="1" x14ac:dyDescent="0.2">
      <c r="A166" s="2294" t="s">
        <v>710</v>
      </c>
      <c r="B166" s="2295" t="s">
        <v>56</v>
      </c>
      <c r="C166" s="265"/>
      <c r="D166" s="2296">
        <v>5</v>
      </c>
      <c r="E166" s="2290"/>
      <c r="F166" s="2291"/>
      <c r="G166" s="2297">
        <v>1.5</v>
      </c>
      <c r="H166" s="2320">
        <f>$G166*30</f>
        <v>45</v>
      </c>
      <c r="I166" s="2326">
        <v>4</v>
      </c>
      <c r="J166" s="1021" t="s">
        <v>114</v>
      </c>
      <c r="K166" s="1022"/>
      <c r="L166" s="2331">
        <v>0</v>
      </c>
      <c r="M166" s="2321">
        <f>$H166-$I166</f>
        <v>41</v>
      </c>
      <c r="N166" s="2322" t="str">
        <f>IF($G166=N$5,$K166,"")</f>
        <v/>
      </c>
      <c r="O166" s="3460"/>
      <c r="P166" s="3461"/>
      <c r="Q166" s="1679"/>
      <c r="R166" s="3434"/>
      <c r="S166" s="3435"/>
      <c r="T166" s="773" t="s">
        <v>114</v>
      </c>
      <c r="U166" s="2303"/>
      <c r="V166" s="2304"/>
      <c r="Y166" s="977"/>
      <c r="Z166" s="977"/>
      <c r="AC166" s="977"/>
      <c r="AD166" s="977"/>
      <c r="AK166" s="1697"/>
      <c r="AT166" s="978">
        <v>2</v>
      </c>
      <c r="BF166" s="897"/>
      <c r="BG166" s="897"/>
      <c r="BH166" s="897"/>
      <c r="BI166" s="897"/>
      <c r="BJ166" s="897"/>
      <c r="BK166" s="897"/>
    </row>
    <row r="167" spans="1:63" s="978" customFormat="1" ht="20.25" customHeight="1" x14ac:dyDescent="0.2">
      <c r="A167" s="2294" t="s">
        <v>707</v>
      </c>
      <c r="B167" s="2312" t="s">
        <v>791</v>
      </c>
      <c r="C167" s="2288"/>
      <c r="D167" s="2289"/>
      <c r="E167" s="2290"/>
      <c r="F167" s="2291"/>
      <c r="G167" s="2332">
        <f>G168+G169</f>
        <v>4</v>
      </c>
      <c r="H167" s="2333">
        <f>H168+H169</f>
        <v>120</v>
      </c>
      <c r="I167" s="1857"/>
      <c r="J167" s="2303"/>
      <c r="K167" s="2303"/>
      <c r="L167" s="2303"/>
      <c r="M167" s="2304"/>
      <c r="N167" s="1857"/>
      <c r="O167" s="3460"/>
      <c r="P167" s="3461"/>
      <c r="Q167" s="2305"/>
      <c r="R167" s="3474"/>
      <c r="S167" s="3475"/>
      <c r="T167" s="1857"/>
      <c r="U167" s="2303"/>
      <c r="V167" s="2304"/>
      <c r="Y167" s="977"/>
      <c r="Z167" s="977"/>
      <c r="AC167" s="977"/>
      <c r="AD167" s="977"/>
      <c r="AK167" s="1697"/>
      <c r="BF167" s="897"/>
      <c r="BG167" s="897"/>
      <c r="BH167" s="897"/>
      <c r="BI167" s="897"/>
      <c r="BJ167" s="897"/>
      <c r="BK167" s="897"/>
    </row>
    <row r="168" spans="1:63" s="978" customFormat="1" ht="20.25" customHeight="1" x14ac:dyDescent="0.2">
      <c r="A168" s="2286"/>
      <c r="B168" s="2318" t="s">
        <v>730</v>
      </c>
      <c r="C168" s="2288"/>
      <c r="D168" s="2289"/>
      <c r="E168" s="2290"/>
      <c r="F168" s="2291"/>
      <c r="G168" s="2319">
        <v>2.5</v>
      </c>
      <c r="H168" s="2311">
        <f>$G168*30</f>
        <v>75</v>
      </c>
      <c r="I168" s="1857"/>
      <c r="J168" s="2303"/>
      <c r="K168" s="2303"/>
      <c r="L168" s="2303"/>
      <c r="M168" s="2304"/>
      <c r="N168" s="1857"/>
      <c r="O168" s="3460"/>
      <c r="P168" s="3461"/>
      <c r="Q168" s="2305"/>
      <c r="R168" s="3474"/>
      <c r="S168" s="3475"/>
      <c r="T168" s="1857"/>
      <c r="U168" s="2303"/>
      <c r="V168" s="2304"/>
      <c r="Y168" s="977"/>
      <c r="Z168" s="977"/>
      <c r="AC168" s="977"/>
      <c r="AD168" s="977"/>
      <c r="AK168" s="1697"/>
      <c r="BF168" s="897"/>
      <c r="BG168" s="897"/>
      <c r="BH168" s="897"/>
      <c r="BI168" s="897"/>
      <c r="BJ168" s="897"/>
      <c r="BK168" s="897"/>
    </row>
    <row r="169" spans="1:63" s="978" customFormat="1" ht="20.25" customHeight="1" x14ac:dyDescent="0.2">
      <c r="A169" s="2294" t="s">
        <v>708</v>
      </c>
      <c r="B169" s="2295" t="s">
        <v>56</v>
      </c>
      <c r="C169" s="2288">
        <v>4</v>
      </c>
      <c r="D169" s="2289"/>
      <c r="E169" s="2290"/>
      <c r="F169" s="2291"/>
      <c r="G169" s="2297">
        <v>1.5</v>
      </c>
      <c r="H169" s="2320">
        <f>$G169*30</f>
        <v>45</v>
      </c>
      <c r="I169" s="2326">
        <v>6</v>
      </c>
      <c r="J169" s="1022" t="s">
        <v>114</v>
      </c>
      <c r="K169" s="1022"/>
      <c r="L169" s="1021" t="s">
        <v>126</v>
      </c>
      <c r="M169" s="2321">
        <f>$H169-$I169</f>
        <v>39</v>
      </c>
      <c r="N169" s="2322" t="str">
        <f>IF($G169=N$5,$K169,"")</f>
        <v/>
      </c>
      <c r="O169" s="3460"/>
      <c r="P169" s="3461"/>
      <c r="Q169" s="1679"/>
      <c r="R169" s="3434" t="s">
        <v>122</v>
      </c>
      <c r="S169" s="3435"/>
      <c r="T169" s="1857"/>
      <c r="U169" s="2303"/>
      <c r="V169" s="2304"/>
      <c r="Y169" s="977"/>
      <c r="Z169" s="977"/>
      <c r="AC169" s="977"/>
      <c r="AD169" s="977"/>
      <c r="AK169" s="1697"/>
      <c r="AT169" s="978">
        <v>2</v>
      </c>
      <c r="BF169" s="897"/>
      <c r="BG169" s="897"/>
      <c r="BH169" s="897"/>
      <c r="BI169" s="897"/>
      <c r="BJ169" s="897"/>
      <c r="BK169" s="897"/>
    </row>
    <row r="170" spans="1:63" s="978" customFormat="1" ht="34.5" customHeight="1" x14ac:dyDescent="0.2">
      <c r="A170" s="2294" t="s">
        <v>709</v>
      </c>
      <c r="B170" s="2334" t="s">
        <v>792</v>
      </c>
      <c r="C170" s="2288"/>
      <c r="D170" s="2289"/>
      <c r="E170" s="2290"/>
      <c r="F170" s="2291"/>
      <c r="G170" s="2297">
        <f>G171+G174</f>
        <v>9</v>
      </c>
      <c r="H170" s="2302">
        <f>H171+H174</f>
        <v>270</v>
      </c>
      <c r="I170" s="291"/>
      <c r="J170" s="114"/>
      <c r="K170" s="117"/>
      <c r="L170" s="96"/>
      <c r="M170" s="736"/>
      <c r="N170" s="259"/>
      <c r="O170" s="3460"/>
      <c r="P170" s="3461"/>
      <c r="Q170" s="225"/>
      <c r="R170" s="3474"/>
      <c r="S170" s="3475"/>
      <c r="T170" s="259"/>
      <c r="U170" s="93"/>
      <c r="V170" s="199"/>
      <c r="Y170" s="977"/>
      <c r="Z170" s="977"/>
      <c r="AC170" s="977"/>
      <c r="AD170" s="977"/>
      <c r="AK170" s="1697"/>
      <c r="BF170" s="897"/>
      <c r="BG170" s="897"/>
      <c r="BH170" s="897"/>
      <c r="BI170" s="897"/>
      <c r="BJ170" s="897"/>
      <c r="BK170" s="897"/>
    </row>
    <row r="171" spans="1:63" s="978" customFormat="1" ht="20.25" customHeight="1" x14ac:dyDescent="0.2">
      <c r="A171" s="2294" t="s">
        <v>711</v>
      </c>
      <c r="B171" s="2335" t="s">
        <v>793</v>
      </c>
      <c r="C171" s="2288"/>
      <c r="D171" s="2289"/>
      <c r="E171" s="2290"/>
      <c r="F171" s="2291"/>
      <c r="G171" s="2297">
        <f>SUM(G172:G173)</f>
        <v>5.5</v>
      </c>
      <c r="H171" s="2302">
        <f>SUM(H172:H173)</f>
        <v>165</v>
      </c>
      <c r="I171" s="291"/>
      <c r="J171" s="114"/>
      <c r="K171" s="117"/>
      <c r="L171" s="96"/>
      <c r="M171" s="736"/>
      <c r="N171" s="259"/>
      <c r="O171" s="3460"/>
      <c r="P171" s="3461"/>
      <c r="Q171" s="225"/>
      <c r="R171" s="3474"/>
      <c r="S171" s="3475"/>
      <c r="T171" s="259"/>
      <c r="U171" s="93"/>
      <c r="V171" s="199"/>
      <c r="Y171" s="977"/>
      <c r="Z171" s="977"/>
      <c r="AC171" s="977"/>
      <c r="AD171" s="977"/>
      <c r="AK171" s="1697"/>
      <c r="BF171" s="897"/>
      <c r="BG171" s="897"/>
      <c r="BH171" s="897"/>
      <c r="BI171" s="897"/>
      <c r="BJ171" s="897"/>
      <c r="BK171" s="897"/>
    </row>
    <row r="172" spans="1:63" s="978" customFormat="1" ht="20.25" customHeight="1" x14ac:dyDescent="0.2">
      <c r="A172" s="2286"/>
      <c r="B172" s="2287" t="s">
        <v>730</v>
      </c>
      <c r="C172" s="2288"/>
      <c r="D172" s="2289"/>
      <c r="E172" s="2290"/>
      <c r="F172" s="2291"/>
      <c r="G172" s="2292">
        <v>4</v>
      </c>
      <c r="H172" s="2293">
        <f>G172*30</f>
        <v>120</v>
      </c>
      <c r="I172" s="291"/>
      <c r="J172" s="114"/>
      <c r="K172" s="117"/>
      <c r="L172" s="96"/>
      <c r="M172" s="736"/>
      <c r="N172" s="259"/>
      <c r="O172" s="3460"/>
      <c r="P172" s="3461"/>
      <c r="Q172" s="225"/>
      <c r="R172" s="3474"/>
      <c r="S172" s="3475"/>
      <c r="T172" s="259"/>
      <c r="U172" s="93"/>
      <c r="V172" s="199"/>
      <c r="Y172" s="977"/>
      <c r="Z172" s="977"/>
      <c r="AC172" s="977"/>
      <c r="AD172" s="977"/>
      <c r="AK172" s="1697"/>
      <c r="BF172" s="897"/>
      <c r="BG172" s="897"/>
      <c r="BH172" s="897"/>
      <c r="BI172" s="897"/>
      <c r="BJ172" s="897"/>
      <c r="BK172" s="897"/>
    </row>
    <row r="173" spans="1:63" s="978" customFormat="1" ht="20.25" customHeight="1" x14ac:dyDescent="0.2">
      <c r="A173" s="2294" t="s">
        <v>802</v>
      </c>
      <c r="B173" s="2295" t="s">
        <v>56</v>
      </c>
      <c r="C173" s="2288"/>
      <c r="D173" s="2290">
        <v>4</v>
      </c>
      <c r="E173" s="2290"/>
      <c r="F173" s="2291"/>
      <c r="G173" s="2297">
        <v>1.5</v>
      </c>
      <c r="H173" s="2298">
        <f>G173*30</f>
        <v>45</v>
      </c>
      <c r="I173" s="2326">
        <v>8</v>
      </c>
      <c r="J173" s="114" t="s">
        <v>114</v>
      </c>
      <c r="K173" s="114"/>
      <c r="L173" s="114" t="s">
        <v>114</v>
      </c>
      <c r="M173" s="736">
        <f>$H173-$I173</f>
        <v>37</v>
      </c>
      <c r="N173" s="259"/>
      <c r="O173" s="3460"/>
      <c r="P173" s="3461"/>
      <c r="Q173" s="225"/>
      <c r="R173" s="3434" t="s">
        <v>125</v>
      </c>
      <c r="S173" s="3435"/>
      <c r="T173" s="259"/>
      <c r="U173" s="93"/>
      <c r="V173" s="199"/>
      <c r="Y173" s="977"/>
      <c r="Z173" s="977"/>
      <c r="AC173" s="977"/>
      <c r="AD173" s="977"/>
      <c r="AK173" s="1697"/>
      <c r="AT173" s="978">
        <v>2</v>
      </c>
      <c r="BF173" s="897"/>
      <c r="BG173" s="897"/>
      <c r="BH173" s="897"/>
      <c r="BI173" s="897"/>
      <c r="BJ173" s="897"/>
      <c r="BK173" s="897"/>
    </row>
    <row r="174" spans="1:63" s="978" customFormat="1" ht="31.5" customHeight="1" x14ac:dyDescent="0.2">
      <c r="A174" s="2294" t="s">
        <v>712</v>
      </c>
      <c r="B174" s="2335" t="s">
        <v>794</v>
      </c>
      <c r="C174" s="2288"/>
      <c r="D174" s="2289"/>
      <c r="E174" s="2290"/>
      <c r="F174" s="2291"/>
      <c r="G174" s="2297">
        <f>SUM(G175:G176)</f>
        <v>3.5</v>
      </c>
      <c r="H174" s="2302">
        <f>SUM(H175:H176)</f>
        <v>105</v>
      </c>
      <c r="I174" s="291"/>
      <c r="J174" s="114"/>
      <c r="K174" s="117"/>
      <c r="L174" s="96"/>
      <c r="M174" s="736"/>
      <c r="N174" s="259"/>
      <c r="O174" s="3460"/>
      <c r="P174" s="3461"/>
      <c r="Q174" s="225"/>
      <c r="R174" s="3474"/>
      <c r="S174" s="3475"/>
      <c r="T174" s="259"/>
      <c r="U174" s="93"/>
      <c r="V174" s="199"/>
      <c r="Y174" s="977"/>
      <c r="Z174" s="977"/>
      <c r="AC174" s="977"/>
      <c r="AD174" s="977"/>
      <c r="AK174" s="1697"/>
      <c r="BF174" s="897"/>
      <c r="BG174" s="897"/>
      <c r="BH174" s="897"/>
      <c r="BI174" s="897"/>
      <c r="BJ174" s="897"/>
      <c r="BK174" s="897"/>
    </row>
    <row r="175" spans="1:63" s="978" customFormat="1" ht="20.25" customHeight="1" x14ac:dyDescent="0.2">
      <c r="A175" s="2300"/>
      <c r="B175" s="2287" t="s">
        <v>730</v>
      </c>
      <c r="C175" s="2288"/>
      <c r="D175" s="2289"/>
      <c r="E175" s="2290"/>
      <c r="F175" s="2291"/>
      <c r="G175" s="2292">
        <v>2</v>
      </c>
      <c r="H175" s="2293">
        <f>G175*30</f>
        <v>60</v>
      </c>
      <c r="I175" s="291"/>
      <c r="J175" s="114"/>
      <c r="K175" s="117"/>
      <c r="L175" s="96"/>
      <c r="M175" s="736"/>
      <c r="N175" s="259"/>
      <c r="O175" s="3460"/>
      <c r="P175" s="3461"/>
      <c r="Q175" s="225"/>
      <c r="R175" s="3474"/>
      <c r="S175" s="3475"/>
      <c r="T175" s="259"/>
      <c r="U175" s="93"/>
      <c r="V175" s="199"/>
      <c r="Y175" s="977"/>
      <c r="Z175" s="977"/>
      <c r="AC175" s="977"/>
      <c r="AD175" s="977"/>
      <c r="AK175" s="1697"/>
      <c r="BF175" s="897"/>
      <c r="BG175" s="897"/>
      <c r="BH175" s="897"/>
      <c r="BI175" s="897"/>
      <c r="BJ175" s="897"/>
      <c r="BK175" s="897"/>
    </row>
    <row r="176" spans="1:63" s="978" customFormat="1" ht="20.25" customHeight="1" x14ac:dyDescent="0.2">
      <c r="A176" s="2294" t="s">
        <v>803</v>
      </c>
      <c r="B176" s="2295" t="s">
        <v>56</v>
      </c>
      <c r="C176" s="2288"/>
      <c r="D176" s="2296" t="s">
        <v>544</v>
      </c>
      <c r="E176" s="2290"/>
      <c r="F176" s="2291"/>
      <c r="G176" s="2297">
        <v>1.5</v>
      </c>
      <c r="H176" s="2298">
        <f>G176*30</f>
        <v>45</v>
      </c>
      <c r="I176" s="2326">
        <v>8</v>
      </c>
      <c r="J176" s="1022" t="s">
        <v>114</v>
      </c>
      <c r="K176" s="1022"/>
      <c r="L176" s="114" t="s">
        <v>114</v>
      </c>
      <c r="M176" s="736">
        <f>$H176-$I176</f>
        <v>37</v>
      </c>
      <c r="N176" s="259"/>
      <c r="O176" s="3460"/>
      <c r="P176" s="3461"/>
      <c r="Q176" s="225"/>
      <c r="R176" s="3474"/>
      <c r="S176" s="3475"/>
      <c r="T176" s="773" t="s">
        <v>125</v>
      </c>
      <c r="U176" s="93"/>
      <c r="V176" s="199"/>
      <c r="Y176" s="977"/>
      <c r="Z176" s="977"/>
      <c r="AC176" s="977"/>
      <c r="AD176" s="977"/>
      <c r="AK176" s="1697"/>
      <c r="AT176" s="978">
        <v>3</v>
      </c>
      <c r="BF176" s="897"/>
      <c r="BG176" s="897"/>
      <c r="BH176" s="897"/>
      <c r="BI176" s="897"/>
      <c r="BJ176" s="897"/>
      <c r="BK176" s="897"/>
    </row>
    <row r="177" spans="1:63" s="978" customFormat="1" ht="31.5" customHeight="1" x14ac:dyDescent="0.2">
      <c r="A177" s="2294" t="s">
        <v>713</v>
      </c>
      <c r="B177" s="2301" t="s">
        <v>795</v>
      </c>
      <c r="C177" s="2288"/>
      <c r="D177" s="2289"/>
      <c r="E177" s="2290"/>
      <c r="F177" s="2291"/>
      <c r="G177" s="2332">
        <f>G178+G179</f>
        <v>4</v>
      </c>
      <c r="H177" s="2333">
        <f>H178+H179</f>
        <v>120</v>
      </c>
      <c r="I177" s="1857"/>
      <c r="J177" s="2303"/>
      <c r="K177" s="2303"/>
      <c r="L177" s="2303"/>
      <c r="M177" s="2304"/>
      <c r="N177" s="1857"/>
      <c r="O177" s="3460"/>
      <c r="P177" s="3461"/>
      <c r="Q177" s="2305"/>
      <c r="R177" s="3752"/>
      <c r="S177" s="3826"/>
      <c r="T177" s="2322"/>
      <c r="U177" s="774"/>
      <c r="V177" s="2330"/>
      <c r="Y177" s="977"/>
      <c r="Z177" s="977"/>
      <c r="AC177" s="977"/>
      <c r="AD177" s="977"/>
      <c r="AK177" s="1697"/>
      <c r="BF177" s="897"/>
      <c r="BG177" s="897"/>
      <c r="BH177" s="897"/>
      <c r="BI177" s="897"/>
      <c r="BJ177" s="897"/>
      <c r="BK177" s="897"/>
    </row>
    <row r="178" spans="1:63" s="978" customFormat="1" ht="20.25" customHeight="1" x14ac:dyDescent="0.2">
      <c r="A178" s="2300"/>
      <c r="B178" s="2318" t="s">
        <v>730</v>
      </c>
      <c r="C178" s="2288"/>
      <c r="D178" s="2289"/>
      <c r="E178" s="2290"/>
      <c r="F178" s="2291"/>
      <c r="G178" s="2319">
        <v>2.5</v>
      </c>
      <c r="H178" s="2311">
        <f>$G178*30</f>
        <v>75</v>
      </c>
      <c r="I178" s="1857"/>
      <c r="J178" s="2303"/>
      <c r="K178" s="2303"/>
      <c r="L178" s="2303"/>
      <c r="M178" s="2304"/>
      <c r="N178" s="1857"/>
      <c r="O178" s="3460"/>
      <c r="P178" s="3461"/>
      <c r="Q178" s="2305"/>
      <c r="R178" s="3752"/>
      <c r="S178" s="3826"/>
      <c r="T178" s="773"/>
      <c r="U178" s="774"/>
      <c r="V178" s="2330"/>
      <c r="Y178" s="977"/>
      <c r="Z178" s="977"/>
      <c r="AC178" s="977"/>
      <c r="AD178" s="977"/>
      <c r="AK178" s="1697"/>
      <c r="AT178" s="978">
        <v>3</v>
      </c>
      <c r="BF178" s="897"/>
      <c r="BG178" s="897"/>
      <c r="BH178" s="897"/>
      <c r="BI178" s="897"/>
      <c r="BJ178" s="897"/>
      <c r="BK178" s="897"/>
    </row>
    <row r="179" spans="1:63" s="978" customFormat="1" ht="24.75" customHeight="1" x14ac:dyDescent="0.2">
      <c r="A179" s="2294" t="s">
        <v>714</v>
      </c>
      <c r="B179" s="2295" t="s">
        <v>56</v>
      </c>
      <c r="C179" s="2288">
        <v>5</v>
      </c>
      <c r="D179" s="2289"/>
      <c r="E179" s="2290"/>
      <c r="F179" s="2291"/>
      <c r="G179" s="2297">
        <v>1.5</v>
      </c>
      <c r="H179" s="2320">
        <f>$G179*30</f>
        <v>45</v>
      </c>
      <c r="I179" s="2326">
        <v>8</v>
      </c>
      <c r="J179" s="1022" t="s">
        <v>114</v>
      </c>
      <c r="K179" s="1022"/>
      <c r="L179" s="1021" t="s">
        <v>324</v>
      </c>
      <c r="M179" s="2321">
        <f>$H179-$I179</f>
        <v>37</v>
      </c>
      <c r="N179" s="2322" t="str">
        <f>IF($G179=N$5,$K179,"")</f>
        <v/>
      </c>
      <c r="O179" s="3460"/>
      <c r="P179" s="3461"/>
      <c r="Q179" s="1679"/>
      <c r="R179" s="3752"/>
      <c r="S179" s="3826"/>
      <c r="T179" s="773" t="s">
        <v>113</v>
      </c>
      <c r="U179" s="774"/>
      <c r="V179" s="2330"/>
      <c r="Y179" s="977"/>
      <c r="Z179" s="977"/>
      <c r="AC179" s="977"/>
      <c r="AD179" s="977"/>
      <c r="AK179" s="1697"/>
      <c r="AT179" s="978">
        <v>3</v>
      </c>
      <c r="BF179" s="897"/>
      <c r="BG179" s="897"/>
      <c r="BH179" s="897"/>
      <c r="BI179" s="897"/>
      <c r="BJ179" s="897"/>
      <c r="BK179" s="897"/>
    </row>
    <row r="180" spans="1:63" s="978" customFormat="1" ht="21.75" customHeight="1" x14ac:dyDescent="0.2">
      <c r="A180" s="2294" t="s">
        <v>715</v>
      </c>
      <c r="B180" s="2334" t="s">
        <v>789</v>
      </c>
      <c r="C180" s="2336"/>
      <c r="D180" s="2290"/>
      <c r="E180" s="2296"/>
      <c r="F180" s="2337"/>
      <c r="G180" s="2338">
        <f>SUM(G181:G182)</f>
        <v>3.5</v>
      </c>
      <c r="H180" s="2339">
        <f>SUM(H181:H182)</f>
        <v>105</v>
      </c>
      <c r="I180" s="2326"/>
      <c r="J180" s="2340"/>
      <c r="K180" s="2340"/>
      <c r="L180" s="1022"/>
      <c r="M180" s="2321"/>
      <c r="N180" s="2322"/>
      <c r="O180" s="3460"/>
      <c r="P180" s="3461"/>
      <c r="Q180" s="2341"/>
      <c r="R180" s="3460"/>
      <c r="S180" s="3478"/>
      <c r="T180" s="1857"/>
      <c r="U180" s="2303"/>
      <c r="V180" s="2304"/>
      <c r="Y180" s="977"/>
      <c r="Z180" s="977"/>
      <c r="AC180" s="977"/>
      <c r="AD180" s="977"/>
      <c r="AK180" s="1697"/>
      <c r="BF180" s="897"/>
      <c r="BG180" s="897"/>
      <c r="BH180" s="897"/>
      <c r="BI180" s="897"/>
      <c r="BJ180" s="897"/>
      <c r="BK180" s="897"/>
    </row>
    <row r="181" spans="1:63" s="978" customFormat="1" ht="20.25" customHeight="1" x14ac:dyDescent="0.2">
      <c r="A181" s="2300"/>
      <c r="B181" s="2287" t="s">
        <v>730</v>
      </c>
      <c r="C181" s="2336"/>
      <c r="D181" s="2290"/>
      <c r="E181" s="2296"/>
      <c r="F181" s="2337"/>
      <c r="G181" s="2342">
        <v>2</v>
      </c>
      <c r="H181" s="2293">
        <f>G181*30</f>
        <v>60</v>
      </c>
      <c r="I181" s="2326"/>
      <c r="J181" s="2340"/>
      <c r="K181" s="2340"/>
      <c r="L181" s="1022"/>
      <c r="M181" s="2321"/>
      <c r="N181" s="2322"/>
      <c r="O181" s="3460"/>
      <c r="P181" s="3461"/>
      <c r="Q181" s="2341"/>
      <c r="R181" s="3460"/>
      <c r="S181" s="3478"/>
      <c r="T181" s="1857"/>
      <c r="U181" s="2303"/>
      <c r="V181" s="2304"/>
      <c r="Y181" s="977"/>
      <c r="Z181" s="977"/>
      <c r="AC181" s="977"/>
      <c r="AD181" s="977"/>
      <c r="AK181" s="1697"/>
      <c r="BF181" s="897"/>
      <c r="BG181" s="897"/>
      <c r="BH181" s="897"/>
      <c r="BI181" s="897"/>
      <c r="BJ181" s="897"/>
      <c r="BK181" s="897"/>
    </row>
    <row r="182" spans="1:63" s="978" customFormat="1" ht="20.25" customHeight="1" x14ac:dyDescent="0.2">
      <c r="A182" s="2294" t="s">
        <v>804</v>
      </c>
      <c r="B182" s="2295" t="s">
        <v>56</v>
      </c>
      <c r="C182" s="2336"/>
      <c r="D182" s="2289">
        <v>4</v>
      </c>
      <c r="E182" s="2296"/>
      <c r="F182" s="2337"/>
      <c r="G182" s="2297">
        <v>1.5</v>
      </c>
      <c r="H182" s="2298">
        <f>G182*30</f>
        <v>45</v>
      </c>
      <c r="I182" s="2326">
        <v>8</v>
      </c>
      <c r="J182" s="1022" t="s">
        <v>114</v>
      </c>
      <c r="K182" s="1022"/>
      <c r="L182" s="1021" t="s">
        <v>324</v>
      </c>
      <c r="M182" s="2321">
        <f>$H182-$I182</f>
        <v>37</v>
      </c>
      <c r="N182" s="2322"/>
      <c r="O182" s="3460"/>
      <c r="P182" s="3461"/>
      <c r="Q182" s="2341"/>
      <c r="R182" s="3476" t="s">
        <v>113</v>
      </c>
      <c r="S182" s="3477"/>
      <c r="T182" s="773"/>
      <c r="U182" s="2303"/>
      <c r="V182" s="2304"/>
      <c r="Y182" s="977"/>
      <c r="Z182" s="977"/>
      <c r="AC182" s="977"/>
      <c r="AD182" s="977"/>
      <c r="AK182" s="1697"/>
      <c r="AT182" s="978">
        <v>2</v>
      </c>
      <c r="BF182" s="897"/>
      <c r="BG182" s="897"/>
      <c r="BH182" s="897"/>
      <c r="BI182" s="897"/>
      <c r="BJ182" s="897"/>
      <c r="BK182" s="897"/>
    </row>
    <row r="183" spans="1:63" s="58" customFormat="1" ht="20.25" customHeight="1" x14ac:dyDescent="0.2">
      <c r="A183" s="2294" t="s">
        <v>716</v>
      </c>
      <c r="B183" s="2312" t="s">
        <v>861</v>
      </c>
      <c r="C183" s="265"/>
      <c r="D183" s="110"/>
      <c r="E183" s="110"/>
      <c r="F183" s="249"/>
      <c r="G183" s="2343">
        <f>SUM(G184:G185)</f>
        <v>3.5</v>
      </c>
      <c r="H183" s="1935">
        <f>SUM(H184:H185)</f>
        <v>105</v>
      </c>
      <c r="I183" s="291"/>
      <c r="J183" s="114"/>
      <c r="K183" s="117"/>
      <c r="L183" s="96"/>
      <c r="M183" s="257"/>
      <c r="N183" s="259"/>
      <c r="O183" s="3474"/>
      <c r="P183" s="3491"/>
      <c r="Q183" s="197"/>
      <c r="R183" s="3434"/>
      <c r="S183" s="3435"/>
      <c r="T183" s="690"/>
      <c r="U183" s="93"/>
      <c r="V183" s="199"/>
      <c r="AK183" s="1689"/>
      <c r="AT183" s="58">
        <v>2</v>
      </c>
      <c r="BF183" s="1581"/>
      <c r="BG183" s="1581"/>
      <c r="BH183" s="1581"/>
      <c r="BI183" s="1581"/>
      <c r="BJ183" s="1581"/>
      <c r="BK183" s="1581"/>
    </row>
    <row r="184" spans="1:63" s="978" customFormat="1" ht="20.25" customHeight="1" x14ac:dyDescent="0.2">
      <c r="A184" s="2286"/>
      <c r="B184" s="2287" t="s">
        <v>730</v>
      </c>
      <c r="C184" s="2336"/>
      <c r="D184" s="2290"/>
      <c r="E184" s="2296"/>
      <c r="F184" s="2337"/>
      <c r="G184" s="2342">
        <v>2</v>
      </c>
      <c r="H184" s="2293">
        <f>G184*30</f>
        <v>60</v>
      </c>
      <c r="I184" s="2326"/>
      <c r="J184" s="2340"/>
      <c r="K184" s="2340"/>
      <c r="L184" s="1022"/>
      <c r="M184" s="2321"/>
      <c r="N184" s="2322"/>
      <c r="O184" s="3460"/>
      <c r="P184" s="3461"/>
      <c r="Q184" s="2341"/>
      <c r="R184" s="3460"/>
      <c r="S184" s="3478"/>
      <c r="T184" s="1857"/>
      <c r="U184" s="2303"/>
      <c r="V184" s="2304"/>
      <c r="Y184" s="977"/>
      <c r="Z184" s="977"/>
      <c r="AC184" s="977"/>
      <c r="AD184" s="977"/>
      <c r="AK184" s="1697"/>
      <c r="BF184" s="897"/>
      <c r="BG184" s="897"/>
      <c r="BH184" s="897"/>
      <c r="BI184" s="897"/>
      <c r="BJ184" s="897"/>
      <c r="BK184" s="897"/>
    </row>
    <row r="185" spans="1:63" s="978" customFormat="1" ht="20.25" customHeight="1" x14ac:dyDescent="0.2">
      <c r="A185" s="2294" t="s">
        <v>717</v>
      </c>
      <c r="B185" s="2295" t="s">
        <v>56</v>
      </c>
      <c r="C185" s="2336"/>
      <c r="D185" s="2289">
        <v>3</v>
      </c>
      <c r="E185" s="2296"/>
      <c r="F185" s="2337"/>
      <c r="G185" s="2297">
        <v>1.5</v>
      </c>
      <c r="H185" s="2298">
        <f>G185*30</f>
        <v>45</v>
      </c>
      <c r="I185" s="2326">
        <v>6</v>
      </c>
      <c r="J185" s="1022" t="s">
        <v>114</v>
      </c>
      <c r="K185" s="1022"/>
      <c r="L185" s="1021" t="s">
        <v>126</v>
      </c>
      <c r="M185" s="2321">
        <f>$H185-$I185</f>
        <v>39</v>
      </c>
      <c r="N185" s="2322"/>
      <c r="O185" s="3460"/>
      <c r="P185" s="3461"/>
      <c r="Q185" s="1679" t="s">
        <v>122</v>
      </c>
      <c r="R185" s="3434"/>
      <c r="S185" s="3435"/>
      <c r="T185" s="773"/>
      <c r="U185" s="2303"/>
      <c r="V185" s="2304"/>
      <c r="Y185" s="977"/>
      <c r="Z185" s="977"/>
      <c r="AC185" s="977"/>
      <c r="AD185" s="977"/>
      <c r="AK185" s="1697"/>
      <c r="AT185" s="978">
        <v>2</v>
      </c>
      <c r="BF185" s="897"/>
      <c r="BG185" s="897"/>
      <c r="BH185" s="897"/>
      <c r="BI185" s="897"/>
      <c r="BJ185" s="897"/>
      <c r="BK185" s="897"/>
    </row>
    <row r="186" spans="1:63" s="58" customFormat="1" ht="20.25" customHeight="1" x14ac:dyDescent="0.2">
      <c r="A186" s="2294" t="s">
        <v>718</v>
      </c>
      <c r="B186" s="2316" t="s">
        <v>788</v>
      </c>
      <c r="C186" s="265"/>
      <c r="D186" s="110"/>
      <c r="E186" s="110"/>
      <c r="F186" s="249"/>
      <c r="G186" s="2343">
        <f>SUM(G187:G188)</f>
        <v>4</v>
      </c>
      <c r="H186" s="1935">
        <f>SUM(H187:H188)</f>
        <v>120</v>
      </c>
      <c r="I186" s="291"/>
      <c r="J186" s="114"/>
      <c r="K186" s="117"/>
      <c r="L186" s="96"/>
      <c r="M186" s="257"/>
      <c r="N186" s="259"/>
      <c r="O186" s="3474"/>
      <c r="P186" s="3491"/>
      <c r="Q186" s="197"/>
      <c r="R186" s="3434"/>
      <c r="S186" s="3435"/>
      <c r="T186" s="690"/>
      <c r="U186" s="93"/>
      <c r="V186" s="199"/>
      <c r="AK186" s="1689"/>
      <c r="AT186" s="58">
        <v>2</v>
      </c>
      <c r="BF186" s="1581"/>
      <c r="BG186" s="1581"/>
      <c r="BH186" s="1581"/>
      <c r="BI186" s="1581"/>
      <c r="BJ186" s="1581"/>
      <c r="BK186" s="1581"/>
    </row>
    <row r="187" spans="1:63" s="978" customFormat="1" ht="20.25" customHeight="1" x14ac:dyDescent="0.2">
      <c r="A187" s="2286"/>
      <c r="B187" s="2287" t="s">
        <v>730</v>
      </c>
      <c r="C187" s="2336"/>
      <c r="D187" s="2290"/>
      <c r="E187" s="2296"/>
      <c r="F187" s="2337"/>
      <c r="G187" s="2342">
        <v>2</v>
      </c>
      <c r="H187" s="2293">
        <f>G187*30</f>
        <v>60</v>
      </c>
      <c r="I187" s="2326"/>
      <c r="J187" s="2340"/>
      <c r="K187" s="2340"/>
      <c r="L187" s="1022"/>
      <c r="M187" s="2321"/>
      <c r="N187" s="2322"/>
      <c r="O187" s="3460"/>
      <c r="P187" s="3461"/>
      <c r="Q187" s="2341"/>
      <c r="R187" s="3460"/>
      <c r="S187" s="3478"/>
      <c r="T187" s="1857"/>
      <c r="U187" s="2303"/>
      <c r="V187" s="2304"/>
      <c r="Y187" s="977"/>
      <c r="Z187" s="977"/>
      <c r="AC187" s="977"/>
      <c r="AD187" s="977"/>
      <c r="AK187" s="1697"/>
      <c r="BF187" s="897"/>
      <c r="BG187" s="897"/>
      <c r="BH187" s="897"/>
      <c r="BI187" s="897"/>
      <c r="BJ187" s="897"/>
      <c r="BK187" s="897"/>
    </row>
    <row r="188" spans="1:63" s="978" customFormat="1" ht="20.25" customHeight="1" x14ac:dyDescent="0.2">
      <c r="A188" s="2294" t="s">
        <v>805</v>
      </c>
      <c r="B188" s="2295" t="s">
        <v>56</v>
      </c>
      <c r="C188" s="2336"/>
      <c r="D188" s="2296" t="s">
        <v>544</v>
      </c>
      <c r="E188" s="2296"/>
      <c r="F188" s="2337"/>
      <c r="G188" s="2297">
        <v>2</v>
      </c>
      <c r="H188" s="2298">
        <f>G188*30</f>
        <v>60</v>
      </c>
      <c r="I188" s="291">
        <v>8</v>
      </c>
      <c r="J188" s="114" t="s">
        <v>114</v>
      </c>
      <c r="K188" s="117"/>
      <c r="L188" s="114" t="s">
        <v>114</v>
      </c>
      <c r="M188" s="2321">
        <f>$H188-$I188</f>
        <v>52</v>
      </c>
      <c r="N188" s="2322"/>
      <c r="O188" s="3460"/>
      <c r="P188" s="3461"/>
      <c r="Q188" s="2341"/>
      <c r="R188" s="3434"/>
      <c r="S188" s="3435"/>
      <c r="T188" s="773"/>
      <c r="U188" s="93" t="s">
        <v>125</v>
      </c>
      <c r="V188" s="2304"/>
      <c r="Y188" s="977"/>
      <c r="Z188" s="977"/>
      <c r="AC188" s="977"/>
      <c r="AD188" s="977"/>
      <c r="AK188" s="1697"/>
      <c r="AT188" s="978">
        <v>2</v>
      </c>
      <c r="BF188" s="897"/>
      <c r="BG188" s="897"/>
      <c r="BH188" s="897"/>
      <c r="BI188" s="897"/>
      <c r="BJ188" s="897"/>
      <c r="BK188" s="897"/>
    </row>
    <row r="189" spans="1:63" s="58" customFormat="1" ht="14.25" customHeight="1" x14ac:dyDescent="0.2">
      <c r="A189" s="2294" t="s">
        <v>806</v>
      </c>
      <c r="B189" s="2312" t="s">
        <v>602</v>
      </c>
      <c r="C189" s="265"/>
      <c r="D189" s="110"/>
      <c r="E189" s="110"/>
      <c r="F189" s="249"/>
      <c r="G189" s="2343">
        <f>SUM(G190:G191)</f>
        <v>4</v>
      </c>
      <c r="H189" s="1935">
        <f>SUM(H190:H191)</f>
        <v>120</v>
      </c>
      <c r="I189" s="291"/>
      <c r="J189" s="114"/>
      <c r="K189" s="117"/>
      <c r="L189" s="96"/>
      <c r="M189" s="257"/>
      <c r="N189" s="259"/>
      <c r="O189" s="3474"/>
      <c r="P189" s="3491"/>
      <c r="Q189" s="197"/>
      <c r="R189" s="3434"/>
      <c r="S189" s="3435"/>
      <c r="T189" s="690"/>
      <c r="U189" s="93"/>
      <c r="V189" s="199"/>
      <c r="AK189" s="1689"/>
      <c r="AT189" s="58">
        <v>2</v>
      </c>
      <c r="BF189" s="1581"/>
      <c r="BG189" s="1581"/>
      <c r="BH189" s="1581"/>
      <c r="BI189" s="1581"/>
      <c r="BJ189" s="1581"/>
      <c r="BK189" s="1581"/>
    </row>
    <row r="190" spans="1:63" s="978" customFormat="1" ht="20.25" customHeight="1" x14ac:dyDescent="0.2">
      <c r="A190" s="2286"/>
      <c r="B190" s="2287" t="s">
        <v>730</v>
      </c>
      <c r="C190" s="2336"/>
      <c r="D190" s="2290"/>
      <c r="E190" s="2296"/>
      <c r="F190" s="2337"/>
      <c r="G190" s="2342">
        <v>2</v>
      </c>
      <c r="H190" s="2293">
        <f>G190*30</f>
        <v>60</v>
      </c>
      <c r="I190" s="2326"/>
      <c r="J190" s="2340"/>
      <c r="K190" s="2340"/>
      <c r="L190" s="1022"/>
      <c r="M190" s="2321"/>
      <c r="N190" s="2322"/>
      <c r="O190" s="3460"/>
      <c r="P190" s="3461"/>
      <c r="Q190" s="2341"/>
      <c r="R190" s="3460"/>
      <c r="S190" s="3478"/>
      <c r="T190" s="1857"/>
      <c r="U190" s="2303"/>
      <c r="V190" s="2304"/>
      <c r="Y190" s="977"/>
      <c r="Z190" s="977"/>
      <c r="AC190" s="977"/>
      <c r="AD190" s="977"/>
      <c r="AK190" s="1697"/>
      <c r="BF190" s="897"/>
      <c r="BG190" s="897"/>
      <c r="BH190" s="897"/>
      <c r="BI190" s="897"/>
      <c r="BJ190" s="897"/>
      <c r="BK190" s="897"/>
    </row>
    <row r="191" spans="1:63" s="978" customFormat="1" ht="20.25" customHeight="1" x14ac:dyDescent="0.2">
      <c r="A191" s="2294" t="s">
        <v>807</v>
      </c>
      <c r="B191" s="2295" t="s">
        <v>56</v>
      </c>
      <c r="C191" s="2336"/>
      <c r="D191" s="2289">
        <v>5</v>
      </c>
      <c r="E191" s="2296"/>
      <c r="F191" s="2337"/>
      <c r="G191" s="2297">
        <v>2</v>
      </c>
      <c r="H191" s="2298">
        <f>G191*30</f>
        <v>60</v>
      </c>
      <c r="I191" s="291">
        <v>4</v>
      </c>
      <c r="J191" s="114" t="s">
        <v>114</v>
      </c>
      <c r="K191" s="117"/>
      <c r="L191" s="96"/>
      <c r="M191" s="2321">
        <f>$H191-$I191</f>
        <v>56</v>
      </c>
      <c r="N191" s="2322"/>
      <c r="O191" s="3460"/>
      <c r="P191" s="3461"/>
      <c r="Q191" s="2341"/>
      <c r="R191" s="3434"/>
      <c r="S191" s="3435"/>
      <c r="T191" s="773" t="s">
        <v>114</v>
      </c>
      <c r="U191" s="2303"/>
      <c r="V191" s="2304"/>
      <c r="Y191" s="977"/>
      <c r="Z191" s="977"/>
      <c r="AC191" s="977"/>
      <c r="AD191" s="977"/>
      <c r="AK191" s="1697"/>
      <c r="AT191" s="978">
        <v>2</v>
      </c>
      <c r="BF191" s="897"/>
      <c r="BG191" s="897"/>
      <c r="BH191" s="897"/>
      <c r="BI191" s="897"/>
      <c r="BJ191" s="897"/>
      <c r="BK191" s="897"/>
    </row>
    <row r="192" spans="1:63" s="978" customFormat="1" ht="18" customHeight="1" x14ac:dyDescent="0.2">
      <c r="A192" s="2294" t="s">
        <v>808</v>
      </c>
      <c r="B192" s="2334" t="s">
        <v>588</v>
      </c>
      <c r="C192" s="2336"/>
      <c r="D192" s="2290"/>
      <c r="E192" s="2296"/>
      <c r="F192" s="2337"/>
      <c r="G192" s="2297">
        <f>G193+G196+G200</f>
        <v>18.5</v>
      </c>
      <c r="H192" s="2302">
        <f>H193+H196+H200</f>
        <v>555</v>
      </c>
      <c r="I192" s="2344"/>
      <c r="J192" s="2345"/>
      <c r="K192" s="2345"/>
      <c r="L192" s="2345"/>
      <c r="M192" s="2321"/>
      <c r="N192" s="2322"/>
      <c r="O192" s="3460"/>
      <c r="P192" s="3461"/>
      <c r="Q192" s="2341"/>
      <c r="R192" s="3474"/>
      <c r="S192" s="3475"/>
      <c r="T192" s="1857"/>
      <c r="U192" s="2303"/>
      <c r="V192" s="2304"/>
      <c r="Y192" s="977"/>
      <c r="Z192" s="977"/>
      <c r="AC192" s="977"/>
      <c r="AD192" s="977"/>
      <c r="AK192" s="1697"/>
      <c r="BF192" s="897"/>
      <c r="BG192" s="897"/>
      <c r="BH192" s="897"/>
      <c r="BI192" s="897"/>
      <c r="BJ192" s="897"/>
      <c r="BK192" s="897"/>
    </row>
    <row r="193" spans="1:63" s="978" customFormat="1" ht="31.5" customHeight="1" x14ac:dyDescent="0.2">
      <c r="A193" s="2294" t="s">
        <v>809</v>
      </c>
      <c r="B193" s="2335" t="s">
        <v>796</v>
      </c>
      <c r="C193" s="2336"/>
      <c r="D193" s="2290"/>
      <c r="E193" s="2296"/>
      <c r="F193" s="2337"/>
      <c r="G193" s="2297">
        <f>SUM(G194:G195)</f>
        <v>6</v>
      </c>
      <c r="H193" s="2298">
        <f>SUM(H194:H195)</f>
        <v>180</v>
      </c>
      <c r="I193" s="2326"/>
      <c r="J193" s="2340"/>
      <c r="K193" s="2340"/>
      <c r="L193" s="1022"/>
      <c r="M193" s="2321"/>
      <c r="N193" s="2322"/>
      <c r="O193" s="3460"/>
      <c r="P193" s="3461"/>
      <c r="Q193" s="2341"/>
      <c r="R193" s="3474"/>
      <c r="S193" s="3475"/>
      <c r="T193" s="1857"/>
      <c r="U193" s="2303"/>
      <c r="V193" s="2304"/>
      <c r="Y193" s="977"/>
      <c r="Z193" s="977"/>
      <c r="AC193" s="977"/>
      <c r="AD193" s="977"/>
      <c r="AK193" s="1697"/>
      <c r="BF193" s="897"/>
      <c r="BG193" s="897"/>
      <c r="BH193" s="897"/>
      <c r="BI193" s="897"/>
      <c r="BJ193" s="897"/>
      <c r="BK193" s="897"/>
    </row>
    <row r="194" spans="1:63" s="978" customFormat="1" ht="17.25" customHeight="1" x14ac:dyDescent="0.2">
      <c r="A194" s="2300"/>
      <c r="B194" s="2287" t="s">
        <v>730</v>
      </c>
      <c r="C194" s="2336"/>
      <c r="D194" s="2290"/>
      <c r="E194" s="2296"/>
      <c r="F194" s="2337"/>
      <c r="G194" s="2292">
        <v>4</v>
      </c>
      <c r="H194" s="2293">
        <f>G194*30</f>
        <v>120</v>
      </c>
      <c r="I194" s="2326"/>
      <c r="J194" s="1021"/>
      <c r="K194" s="1022"/>
      <c r="L194" s="1021"/>
      <c r="M194" s="2321"/>
      <c r="N194" s="2322"/>
      <c r="O194" s="3460"/>
      <c r="P194" s="3461"/>
      <c r="Q194" s="2341"/>
      <c r="R194" s="3474"/>
      <c r="S194" s="3475"/>
      <c r="T194" s="1857"/>
      <c r="U194" s="2303"/>
      <c r="V194" s="2304"/>
      <c r="Y194" s="977"/>
      <c r="Z194" s="977"/>
      <c r="AC194" s="977"/>
      <c r="AD194" s="977"/>
      <c r="AK194" s="1697"/>
      <c r="BF194" s="897"/>
      <c r="BG194" s="897"/>
      <c r="BH194" s="897"/>
      <c r="BI194" s="897"/>
      <c r="BJ194" s="897"/>
      <c r="BK194" s="897"/>
    </row>
    <row r="195" spans="1:63" s="978" customFormat="1" ht="16.5" customHeight="1" x14ac:dyDescent="0.2">
      <c r="A195" s="2294" t="s">
        <v>810</v>
      </c>
      <c r="B195" s="2295" t="s">
        <v>56</v>
      </c>
      <c r="C195" s="2288">
        <v>4</v>
      </c>
      <c r="D195" s="2290"/>
      <c r="E195" s="2296"/>
      <c r="F195" s="2337"/>
      <c r="G195" s="2297">
        <v>2</v>
      </c>
      <c r="H195" s="2298">
        <f>G195*30</f>
        <v>60</v>
      </c>
      <c r="I195" s="2326">
        <v>6</v>
      </c>
      <c r="J195" s="1022" t="s">
        <v>114</v>
      </c>
      <c r="K195" s="1022"/>
      <c r="L195" s="1021" t="s">
        <v>126</v>
      </c>
      <c r="M195" s="2321">
        <f>$H195-$I195</f>
        <v>54</v>
      </c>
      <c r="N195" s="2322"/>
      <c r="O195" s="3460"/>
      <c r="P195" s="3461"/>
      <c r="Q195" s="2341"/>
      <c r="R195" s="3476" t="s">
        <v>122</v>
      </c>
      <c r="S195" s="3477"/>
      <c r="T195" s="773"/>
      <c r="U195" s="2303"/>
      <c r="V195" s="2304"/>
      <c r="Y195" s="977"/>
      <c r="Z195" s="977"/>
      <c r="AC195" s="977"/>
      <c r="AD195" s="977"/>
      <c r="AK195" s="1697"/>
      <c r="AT195" s="978">
        <v>2</v>
      </c>
      <c r="BF195" s="897"/>
      <c r="BG195" s="897"/>
      <c r="BH195" s="897"/>
      <c r="BI195" s="897"/>
      <c r="BJ195" s="897"/>
      <c r="BK195" s="897"/>
    </row>
    <row r="196" spans="1:63" s="978" customFormat="1" ht="33.75" customHeight="1" x14ac:dyDescent="0.2">
      <c r="A196" s="2294" t="s">
        <v>811</v>
      </c>
      <c r="B196" s="2335" t="s">
        <v>797</v>
      </c>
      <c r="C196" s="2288"/>
      <c r="D196" s="2289"/>
      <c r="E196" s="2290"/>
      <c r="F196" s="2291"/>
      <c r="G196" s="2332">
        <f>SUM(G197:G199)</f>
        <v>8</v>
      </c>
      <c r="H196" s="2320">
        <f>SUM(H197:H199)</f>
        <v>240</v>
      </c>
      <c r="I196" s="1857"/>
      <c r="J196" s="2303"/>
      <c r="K196" s="2303"/>
      <c r="L196" s="2303"/>
      <c r="M196" s="2304"/>
      <c r="N196" s="1857"/>
      <c r="O196" s="3460"/>
      <c r="P196" s="3461"/>
      <c r="Q196" s="2305"/>
      <c r="R196" s="3460"/>
      <c r="S196" s="3478"/>
      <c r="T196" s="1857"/>
      <c r="U196" s="2303"/>
      <c r="V196" s="2304"/>
      <c r="Y196" s="977"/>
      <c r="Z196" s="977"/>
      <c r="AC196" s="977"/>
      <c r="AD196" s="977"/>
      <c r="AK196" s="1697"/>
      <c r="BF196" s="897"/>
      <c r="BG196" s="897"/>
      <c r="BH196" s="897"/>
      <c r="BI196" s="897"/>
      <c r="BJ196" s="897"/>
      <c r="BK196" s="897"/>
    </row>
    <row r="197" spans="1:63" s="978" customFormat="1" ht="20.25" customHeight="1" x14ac:dyDescent="0.2">
      <c r="A197" s="2300"/>
      <c r="B197" s="2318" t="s">
        <v>730</v>
      </c>
      <c r="C197" s="2288"/>
      <c r="D197" s="2289"/>
      <c r="E197" s="2290"/>
      <c r="F197" s="2291"/>
      <c r="G197" s="2319">
        <v>5</v>
      </c>
      <c r="H197" s="2311">
        <f>$G197*30</f>
        <v>150</v>
      </c>
      <c r="I197" s="1857"/>
      <c r="J197" s="2303"/>
      <c r="K197" s="2303"/>
      <c r="L197" s="2303"/>
      <c r="M197" s="2304"/>
      <c r="N197" s="1857"/>
      <c r="O197" s="3460"/>
      <c r="P197" s="3461"/>
      <c r="Q197" s="2305"/>
      <c r="R197" s="3460"/>
      <c r="S197" s="3478"/>
      <c r="T197" s="1857"/>
      <c r="U197" s="2303"/>
      <c r="V197" s="2304"/>
      <c r="Y197" s="977"/>
      <c r="Z197" s="977"/>
      <c r="AC197" s="977"/>
      <c r="AD197" s="977"/>
      <c r="AK197" s="1697"/>
      <c r="BF197" s="897"/>
      <c r="BG197" s="897"/>
      <c r="BH197" s="897"/>
      <c r="BI197" s="897"/>
      <c r="BJ197" s="897"/>
      <c r="BK197" s="897"/>
    </row>
    <row r="198" spans="1:63" s="978" customFormat="1" ht="20.25" customHeight="1" x14ac:dyDescent="0.2">
      <c r="A198" s="2294" t="s">
        <v>812</v>
      </c>
      <c r="B198" s="2295" t="s">
        <v>56</v>
      </c>
      <c r="C198" s="2288">
        <v>5</v>
      </c>
      <c r="D198" s="2289"/>
      <c r="E198" s="2290"/>
      <c r="F198" s="2291"/>
      <c r="G198" s="2297">
        <v>1.5</v>
      </c>
      <c r="H198" s="2320">
        <f>$G198*30</f>
        <v>45</v>
      </c>
      <c r="I198" s="1968">
        <v>14</v>
      </c>
      <c r="J198" s="96" t="s">
        <v>125</v>
      </c>
      <c r="K198" s="95" t="s">
        <v>54</v>
      </c>
      <c r="L198" s="96"/>
      <c r="M198" s="2321">
        <f>$H198-$I198</f>
        <v>31</v>
      </c>
      <c r="N198" s="2322" t="str">
        <f t="shared" ref="N198:Q199" si="25">IF($G198=N$5,$K198,"")</f>
        <v/>
      </c>
      <c r="O198" s="3460"/>
      <c r="P198" s="3461"/>
      <c r="Q198" s="2341" t="str">
        <f t="shared" si="25"/>
        <v/>
      </c>
      <c r="R198" s="3460"/>
      <c r="S198" s="3478"/>
      <c r="T198" s="696" t="s">
        <v>127</v>
      </c>
      <c r="U198" s="2346" t="str">
        <f>IF($G198=S$5,$K198,"")</f>
        <v/>
      </c>
      <c r="V198" s="2304"/>
      <c r="Y198" s="977"/>
      <c r="Z198" s="977"/>
      <c r="AC198" s="977"/>
      <c r="AD198" s="977"/>
      <c r="AK198" s="1697"/>
      <c r="AT198" s="978">
        <v>3</v>
      </c>
      <c r="BF198" s="897"/>
      <c r="BG198" s="897"/>
      <c r="BH198" s="897"/>
      <c r="BI198" s="897"/>
      <c r="BJ198" s="897"/>
      <c r="BK198" s="897"/>
    </row>
    <row r="199" spans="1:63" s="978" customFormat="1" ht="31.5" customHeight="1" x14ac:dyDescent="0.2">
      <c r="A199" s="2294" t="s">
        <v>813</v>
      </c>
      <c r="B199" s="2310" t="s">
        <v>589</v>
      </c>
      <c r="C199" s="2347"/>
      <c r="D199" s="2348"/>
      <c r="E199" s="2290" t="s">
        <v>544</v>
      </c>
      <c r="F199" s="2291"/>
      <c r="G199" s="2297">
        <v>1.5</v>
      </c>
      <c r="H199" s="2320">
        <f>$G199*30</f>
        <v>45</v>
      </c>
      <c r="I199" s="2326">
        <v>8</v>
      </c>
      <c r="J199" s="2349"/>
      <c r="K199" s="2350"/>
      <c r="L199" s="1021" t="s">
        <v>113</v>
      </c>
      <c r="M199" s="2321">
        <f>$H199-$I199</f>
        <v>37</v>
      </c>
      <c r="N199" s="2322" t="str">
        <f t="shared" si="25"/>
        <v/>
      </c>
      <c r="O199" s="3460"/>
      <c r="P199" s="3461"/>
      <c r="Q199" s="2341" t="str">
        <f t="shared" si="25"/>
        <v/>
      </c>
      <c r="R199" s="3460"/>
      <c r="S199" s="3478"/>
      <c r="T199" s="2322" t="str">
        <f>IF($G199=R$5,$K199,"")</f>
        <v/>
      </c>
      <c r="U199" s="774" t="s">
        <v>113</v>
      </c>
      <c r="V199" s="2304"/>
      <c r="Y199" s="977"/>
      <c r="Z199" s="977"/>
      <c r="AC199" s="977"/>
      <c r="AD199" s="977"/>
      <c r="AK199" s="1697"/>
      <c r="AT199" s="978">
        <v>3</v>
      </c>
      <c r="BF199" s="897"/>
      <c r="BG199" s="897"/>
      <c r="BH199" s="897"/>
      <c r="BI199" s="897"/>
      <c r="BJ199" s="897"/>
      <c r="BK199" s="897"/>
    </row>
    <row r="200" spans="1:63" s="978" customFormat="1" ht="33" customHeight="1" x14ac:dyDescent="0.2">
      <c r="A200" s="2294" t="s">
        <v>814</v>
      </c>
      <c r="B200" s="2335" t="s">
        <v>798</v>
      </c>
      <c r="C200" s="2288"/>
      <c r="D200" s="2289"/>
      <c r="E200" s="2351"/>
      <c r="F200" s="2352"/>
      <c r="G200" s="2297">
        <f>SUM(G202:G203)</f>
        <v>4.5</v>
      </c>
      <c r="H200" s="2320">
        <f>SUM(H202:H203)</f>
        <v>135</v>
      </c>
      <c r="I200" s="2326"/>
      <c r="J200" s="1021"/>
      <c r="K200" s="1022"/>
      <c r="L200" s="1021"/>
      <c r="M200" s="2321"/>
      <c r="N200" s="2322" t="str">
        <f>IF($G200=N$5,$K200,"")</f>
        <v/>
      </c>
      <c r="O200" s="3460"/>
      <c r="P200" s="3461"/>
      <c r="Q200" s="2341" t="str">
        <f>IF($G200=Q$5,$K200,"")</f>
        <v/>
      </c>
      <c r="R200" s="3474"/>
      <c r="S200" s="3475"/>
      <c r="T200" s="1857"/>
      <c r="U200" s="774"/>
      <c r="V200" s="2304"/>
      <c r="Y200" s="977"/>
      <c r="Z200" s="977"/>
      <c r="AC200" s="977"/>
      <c r="AD200" s="977"/>
      <c r="AK200" s="1697"/>
      <c r="AT200" s="978">
        <v>3</v>
      </c>
      <c r="BF200" s="897"/>
      <c r="BG200" s="897"/>
      <c r="BH200" s="897"/>
      <c r="BI200" s="897"/>
      <c r="BJ200" s="897"/>
      <c r="BK200" s="897"/>
    </row>
    <row r="201" spans="1:63" s="1163" customFormat="1" ht="17.25" hidden="1" customHeight="1" x14ac:dyDescent="0.2">
      <c r="A201" s="2286"/>
      <c r="B201" s="2353" t="s">
        <v>730</v>
      </c>
      <c r="C201" s="265"/>
      <c r="D201" s="110"/>
      <c r="E201" s="110"/>
      <c r="F201" s="249"/>
      <c r="G201" s="1105"/>
      <c r="H201" s="1104">
        <f>G201*30</f>
        <v>0</v>
      </c>
      <c r="I201" s="1815"/>
      <c r="J201" s="109"/>
      <c r="K201" s="120"/>
      <c r="L201" s="92"/>
      <c r="M201" s="257"/>
      <c r="N201" s="259"/>
      <c r="O201" s="3474"/>
      <c r="P201" s="3491"/>
      <c r="Q201" s="197"/>
      <c r="R201" s="3434"/>
      <c r="S201" s="3435"/>
      <c r="T201" s="690"/>
      <c r="U201" s="93"/>
      <c r="V201" s="199"/>
      <c r="AK201" s="1692"/>
      <c r="BF201" s="2377"/>
      <c r="BG201" s="2377"/>
      <c r="BH201" s="2377"/>
      <c r="BI201" s="2377"/>
      <c r="BJ201" s="2377"/>
      <c r="BK201" s="2377"/>
    </row>
    <row r="202" spans="1:63" s="978" customFormat="1" ht="17.25" customHeight="1" x14ac:dyDescent="0.2">
      <c r="A202" s="2294"/>
      <c r="B202" s="2318" t="s">
        <v>730</v>
      </c>
      <c r="C202" s="2288"/>
      <c r="D202" s="2289"/>
      <c r="E202" s="2290"/>
      <c r="F202" s="2291"/>
      <c r="G202" s="2319">
        <v>2.5</v>
      </c>
      <c r="H202" s="2311">
        <f>$G202*30</f>
        <v>75</v>
      </c>
      <c r="I202" s="1857"/>
      <c r="J202" s="2303"/>
      <c r="K202" s="2303"/>
      <c r="L202" s="2303"/>
      <c r="M202" s="2304"/>
      <c r="N202" s="1857"/>
      <c r="O202" s="3460"/>
      <c r="P202" s="3461"/>
      <c r="Q202" s="2305"/>
      <c r="R202" s="3460"/>
      <c r="S202" s="3478"/>
      <c r="T202" s="1857"/>
      <c r="U202" s="2303"/>
      <c r="V202" s="2304"/>
      <c r="Y202" s="977"/>
      <c r="Z202" s="977"/>
      <c r="AC202" s="977"/>
      <c r="AD202" s="977"/>
      <c r="AK202" s="1697"/>
      <c r="BF202" s="897"/>
      <c r="BG202" s="897"/>
      <c r="BH202" s="897"/>
      <c r="BI202" s="897"/>
      <c r="BJ202" s="897"/>
      <c r="BK202" s="897"/>
    </row>
    <row r="203" spans="1:63" s="978" customFormat="1" ht="20.25" customHeight="1" thickBot="1" x14ac:dyDescent="0.25">
      <c r="A203" s="2354" t="s">
        <v>815</v>
      </c>
      <c r="B203" s="2355" t="s">
        <v>56</v>
      </c>
      <c r="C203" s="2356"/>
      <c r="D203" s="2357" t="s">
        <v>544</v>
      </c>
      <c r="E203" s="2358"/>
      <c r="F203" s="2359"/>
      <c r="G203" s="2360">
        <v>2</v>
      </c>
      <c r="H203" s="2361">
        <f>$G203*30</f>
        <v>60</v>
      </c>
      <c r="I203" s="2362">
        <v>8</v>
      </c>
      <c r="J203" s="182" t="s">
        <v>114</v>
      </c>
      <c r="K203" s="153"/>
      <c r="L203" s="182" t="s">
        <v>114</v>
      </c>
      <c r="M203" s="2363">
        <f>$H203-$I203</f>
        <v>52</v>
      </c>
      <c r="N203" s="2364" t="str">
        <f>IF($G203=N$5,$K203,"")</f>
        <v/>
      </c>
      <c r="O203" s="3836"/>
      <c r="P203" s="3837"/>
      <c r="Q203" s="2365" t="str">
        <f>IF($G203=Q$5,$K203,"")</f>
        <v/>
      </c>
      <c r="R203" s="3836"/>
      <c r="S203" s="3838"/>
      <c r="T203" s="2366"/>
      <c r="U203" s="2367" t="s">
        <v>125</v>
      </c>
      <c r="V203" s="2368"/>
      <c r="Y203" s="977"/>
      <c r="Z203" s="977"/>
      <c r="AC203" s="977"/>
      <c r="AD203" s="977"/>
      <c r="AK203" s="1697"/>
      <c r="AT203" s="978">
        <v>3</v>
      </c>
      <c r="BF203" s="897"/>
      <c r="BG203" s="897"/>
      <c r="BH203" s="897"/>
      <c r="BI203" s="897"/>
      <c r="BJ203" s="897"/>
      <c r="BK203" s="897"/>
    </row>
    <row r="204" spans="1:63" s="1163" customFormat="1" ht="17.25" hidden="1" customHeight="1" thickBot="1" x14ac:dyDescent="0.25">
      <c r="A204" s="3468" t="s">
        <v>766</v>
      </c>
      <c r="B204" s="3479"/>
      <c r="C204" s="2185"/>
      <c r="D204" s="2186"/>
      <c r="E204" s="2186"/>
      <c r="F204" s="2187"/>
      <c r="G204" s="2196">
        <f>G110+G111+G152+G155+G161+G164+G167+G170+G177+G180+G183+G186+G189+G192</f>
        <v>78.5</v>
      </c>
      <c r="H204" s="2197">
        <f>H110+H111+H152+H155+H161+H164+H167+H170+H177+H180+H183+H186+H189+H192</f>
        <v>2355</v>
      </c>
      <c r="I204" s="2198"/>
      <c r="J204" s="2199"/>
      <c r="K204" s="2199"/>
      <c r="L204" s="2200"/>
      <c r="M204" s="2201"/>
      <c r="N204" s="2202"/>
      <c r="O204" s="3830"/>
      <c r="P204" s="3831"/>
      <c r="Q204" s="2203"/>
      <c r="R204" s="3832"/>
      <c r="S204" s="3833"/>
      <c r="T204" s="2204"/>
      <c r="U204" s="2205"/>
      <c r="V204" s="2206"/>
      <c r="AK204" s="1692"/>
      <c r="BF204" s="2377"/>
      <c r="BG204" s="2377"/>
      <c r="BH204" s="2377"/>
      <c r="BI204" s="2377"/>
      <c r="BJ204" s="2377"/>
      <c r="BK204" s="2377"/>
    </row>
    <row r="205" spans="1:63" s="1163" customFormat="1" ht="17.25" hidden="1" customHeight="1" thickBot="1" x14ac:dyDescent="0.25">
      <c r="A205" s="3480" t="s">
        <v>746</v>
      </c>
      <c r="B205" s="3481"/>
      <c r="C205" s="1886"/>
      <c r="D205" s="1887"/>
      <c r="E205" s="1887"/>
      <c r="F205" s="1888"/>
      <c r="G205" s="2207">
        <f>SUMIF($B$110:$B$113,"на базі фахової передвищої освіти",G$110:G$113)+SUMIF($B$152:$B$203,"на базі фахової передвищої освіти",G$152:G$203)</f>
        <v>41.5</v>
      </c>
      <c r="H205" s="2208">
        <f>SUMIF($B$110:$B$113,"на базі фахової передвищої освіти",H$110:H$113)+SUMIF($B$152:$B$203,"на базі фахової передвищої освіти",H$152:H$203)</f>
        <v>1245</v>
      </c>
      <c r="I205" s="2209"/>
      <c r="J205" s="2210"/>
      <c r="K205" s="2210"/>
      <c r="L205" s="2211"/>
      <c r="M205" s="2212"/>
      <c r="N205" s="2213"/>
      <c r="O205" s="3470"/>
      <c r="P205" s="3471"/>
      <c r="Q205" s="2214"/>
      <c r="R205" s="3834"/>
      <c r="S205" s="3835"/>
      <c r="T205" s="2215"/>
      <c r="U205" s="2216"/>
      <c r="V205" s="2217"/>
      <c r="AK205" s="1692"/>
      <c r="BF205" s="2377"/>
      <c r="BG205" s="2377"/>
      <c r="BH205" s="2377"/>
      <c r="BI205" s="2377"/>
      <c r="BJ205" s="2377"/>
      <c r="BK205" s="2377"/>
    </row>
    <row r="206" spans="1:63" s="1163" customFormat="1" ht="17.25" hidden="1" customHeight="1" thickBot="1" x14ac:dyDescent="0.25">
      <c r="A206" s="3468" t="s">
        <v>727</v>
      </c>
      <c r="B206" s="3469"/>
      <c r="C206" s="1886"/>
      <c r="D206" s="1887"/>
      <c r="E206" s="1887"/>
      <c r="F206" s="1888"/>
      <c r="G206" s="2218">
        <f>SUMIF($B$110:$B$113,"на базі академії",G$110:G$113)+SUMIF($B$152:$B$203,"на базі академії",G$152:G$203)+G110+G199</f>
        <v>37</v>
      </c>
      <c r="H206" s="2219">
        <f>SUMIF($B$110:$B$113,"на базі академії",H$110:H$113)+SUMIF($B$152:$B$203,"на базі академії",H$152:H$203)+H110+H199</f>
        <v>1110</v>
      </c>
      <c r="I206" s="2219">
        <f>SUMIF($B$110:$B$113,"на базі академії",I$110:I$113)+SUMIF($B$152:$B$203,"на базі академії",I$152:I$203)+I110+I199</f>
        <v>152</v>
      </c>
      <c r="J206" s="2219">
        <v>88</v>
      </c>
      <c r="K206" s="2219">
        <v>12</v>
      </c>
      <c r="L206" s="2219">
        <v>52</v>
      </c>
      <c r="M206" s="2220">
        <f>SUMIF($B$110:$B$113,"на базі академії",M$110:M$113)+SUMIF($B$152:$B$203,"на базі академії",M$152:M$203)+M110+M199</f>
        <v>958</v>
      </c>
      <c r="N206" s="2213"/>
      <c r="O206" s="3470"/>
      <c r="P206" s="3471"/>
      <c r="Q206" s="2221" t="s">
        <v>470</v>
      </c>
      <c r="R206" s="3472" t="s">
        <v>799</v>
      </c>
      <c r="S206" s="3473"/>
      <c r="T206" s="2221" t="s">
        <v>765</v>
      </c>
      <c r="U206" s="2222" t="s">
        <v>765</v>
      </c>
      <c r="V206" s="2217"/>
      <c r="AK206" s="1692"/>
      <c r="BF206" s="2377"/>
      <c r="BG206" s="2377"/>
      <c r="BH206" s="2377"/>
      <c r="BI206" s="2377"/>
      <c r="BJ206" s="2377"/>
      <c r="BK206" s="2377"/>
    </row>
    <row r="207" spans="1:63" ht="16.5" customHeight="1" x14ac:dyDescent="0.2">
      <c r="A207" s="2369" t="s">
        <v>816</v>
      </c>
      <c r="B207" s="2370" t="s">
        <v>768</v>
      </c>
      <c r="C207" s="262"/>
      <c r="D207" s="90"/>
      <c r="E207" s="95"/>
      <c r="F207" s="760"/>
      <c r="G207" s="297">
        <f>SUM(G208:G209)</f>
        <v>3</v>
      </c>
      <c r="H207" s="1959">
        <f t="shared" ref="H207:H212" si="26">G207*30</f>
        <v>90</v>
      </c>
      <c r="I207" s="2371"/>
      <c r="J207" s="722"/>
      <c r="K207" s="723"/>
      <c r="L207" s="724"/>
      <c r="M207" s="725"/>
      <c r="N207" s="792"/>
      <c r="O207" s="3552"/>
      <c r="P207" s="3553"/>
      <c r="Q207" s="818"/>
      <c r="R207" s="3554"/>
      <c r="S207" s="3555"/>
      <c r="T207" s="1711"/>
      <c r="U207" s="820"/>
      <c r="V207" s="1098"/>
      <c r="AK207" s="1687"/>
    </row>
    <row r="208" spans="1:63" ht="16.5" customHeight="1" x14ac:dyDescent="0.2">
      <c r="A208" s="2266"/>
      <c r="B208" s="1908" t="s">
        <v>730</v>
      </c>
      <c r="C208" s="262"/>
      <c r="D208" s="90"/>
      <c r="E208" s="95"/>
      <c r="F208" s="760"/>
      <c r="G208" s="1104">
        <v>1.5</v>
      </c>
      <c r="H208" s="1973">
        <f t="shared" si="26"/>
        <v>45</v>
      </c>
      <c r="I208" s="291"/>
      <c r="J208" s="114"/>
      <c r="K208" s="117"/>
      <c r="L208" s="96"/>
      <c r="M208" s="736"/>
      <c r="N208" s="737"/>
      <c r="O208" s="3432"/>
      <c r="P208" s="3433"/>
      <c r="Q208" s="691"/>
      <c r="R208" s="3446"/>
      <c r="S208" s="3447"/>
      <c r="T208" s="229"/>
      <c r="U208" s="93"/>
      <c r="V208" s="199"/>
      <c r="AK208" s="1687"/>
    </row>
    <row r="209" spans="1:37" ht="16.5" customHeight="1" x14ac:dyDescent="0.2">
      <c r="A209" s="2266" t="s">
        <v>817</v>
      </c>
      <c r="B209" s="1909" t="s">
        <v>56</v>
      </c>
      <c r="C209" s="262"/>
      <c r="D209" s="90" t="s">
        <v>544</v>
      </c>
      <c r="E209" s="95"/>
      <c r="F209" s="760"/>
      <c r="G209" s="297">
        <v>1.5</v>
      </c>
      <c r="H209" s="1959">
        <f t="shared" si="26"/>
        <v>45</v>
      </c>
      <c r="I209" s="291">
        <v>8</v>
      </c>
      <c r="J209" s="114" t="s">
        <v>114</v>
      </c>
      <c r="K209" s="96" t="s">
        <v>114</v>
      </c>
      <c r="L209" s="114"/>
      <c r="M209" s="257">
        <f>H209-I209</f>
        <v>37</v>
      </c>
      <c r="N209" s="737"/>
      <c r="O209" s="3432"/>
      <c r="P209" s="3433"/>
      <c r="Q209" s="691"/>
      <c r="R209" s="3446"/>
      <c r="S209" s="3447"/>
      <c r="T209" s="197"/>
      <c r="U209" s="93" t="s">
        <v>125</v>
      </c>
      <c r="V209" s="199"/>
      <c r="AK209" s="1687"/>
    </row>
    <row r="210" spans="1:37" ht="16.5" customHeight="1" x14ac:dyDescent="0.2">
      <c r="A210" s="2266" t="s">
        <v>818</v>
      </c>
      <c r="B210" s="1907" t="s">
        <v>769</v>
      </c>
      <c r="C210" s="262"/>
      <c r="D210" s="90"/>
      <c r="E210" s="95"/>
      <c r="F210" s="760"/>
      <c r="G210" s="297">
        <v>4</v>
      </c>
      <c r="H210" s="1959">
        <f t="shared" si="26"/>
        <v>120</v>
      </c>
      <c r="I210" s="390"/>
      <c r="J210" s="109"/>
      <c r="K210" s="92"/>
      <c r="L210" s="109"/>
      <c r="M210" s="765"/>
      <c r="N210" s="737"/>
      <c r="O210" s="1858"/>
      <c r="P210" s="1859"/>
      <c r="Q210" s="690"/>
      <c r="R210" s="1142"/>
      <c r="S210" s="1767"/>
      <c r="T210" s="691"/>
      <c r="U210" s="93"/>
      <c r="V210" s="199"/>
      <c r="AK210" s="1687"/>
    </row>
    <row r="211" spans="1:37" ht="16.5" customHeight="1" x14ac:dyDescent="0.2">
      <c r="A211" s="2266"/>
      <c r="B211" s="1908" t="s">
        <v>730</v>
      </c>
      <c r="C211" s="262"/>
      <c r="D211" s="90"/>
      <c r="E211" s="95"/>
      <c r="F211" s="760"/>
      <c r="G211" s="1104">
        <v>1.5</v>
      </c>
      <c r="H211" s="1973">
        <f t="shared" si="26"/>
        <v>45</v>
      </c>
      <c r="I211" s="390"/>
      <c r="J211" s="109"/>
      <c r="K211" s="92"/>
      <c r="L211" s="109"/>
      <c r="M211" s="765"/>
      <c r="N211" s="737"/>
      <c r="O211" s="1858"/>
      <c r="P211" s="1859"/>
      <c r="Q211" s="690"/>
      <c r="R211" s="1142"/>
      <c r="S211" s="1767"/>
      <c r="T211" s="691"/>
      <c r="U211" s="93"/>
      <c r="V211" s="199"/>
      <c r="AK211" s="1687"/>
    </row>
    <row r="212" spans="1:37" ht="16.5" customHeight="1" x14ac:dyDescent="0.2">
      <c r="A212" s="2266" t="s">
        <v>819</v>
      </c>
      <c r="B212" s="1909" t="s">
        <v>56</v>
      </c>
      <c r="C212" s="262"/>
      <c r="D212" s="90">
        <v>4</v>
      </c>
      <c r="E212" s="95"/>
      <c r="F212" s="760"/>
      <c r="G212" s="297">
        <v>2.5</v>
      </c>
      <c r="H212" s="1959">
        <f t="shared" si="26"/>
        <v>75</v>
      </c>
      <c r="I212" s="758">
        <v>12</v>
      </c>
      <c r="J212" s="114" t="s">
        <v>125</v>
      </c>
      <c r="K212" s="114" t="s">
        <v>324</v>
      </c>
      <c r="L212" s="96"/>
      <c r="M212" s="211">
        <f>H212-I212</f>
        <v>63</v>
      </c>
      <c r="N212" s="737"/>
      <c r="O212" s="3449"/>
      <c r="P212" s="3567"/>
      <c r="Q212" s="691"/>
      <c r="R212" s="3448" t="s">
        <v>111</v>
      </c>
      <c r="S212" s="3490"/>
      <c r="T212" s="691"/>
      <c r="U212" s="93"/>
      <c r="V212" s="199"/>
      <c r="AK212" s="1687"/>
    </row>
    <row r="213" spans="1:37" ht="16.5" customHeight="1" x14ac:dyDescent="0.2">
      <c r="A213" s="2266" t="s">
        <v>820</v>
      </c>
      <c r="B213" s="1325" t="s">
        <v>770</v>
      </c>
      <c r="C213" s="797"/>
      <c r="D213" s="90"/>
      <c r="E213" s="90"/>
      <c r="F213" s="742"/>
      <c r="G213" s="297">
        <f>SUM(G214:G215)</f>
        <v>6</v>
      </c>
      <c r="H213" s="1959">
        <f t="shared" ref="H213:H229" si="27">G213*30</f>
        <v>180</v>
      </c>
      <c r="I213" s="390"/>
      <c r="J213" s="109"/>
      <c r="K213" s="92"/>
      <c r="L213" s="109"/>
      <c r="M213" s="765"/>
      <c r="N213" s="737"/>
      <c r="O213" s="1858"/>
      <c r="P213" s="1859"/>
      <c r="Q213" s="690"/>
      <c r="R213" s="1142"/>
      <c r="S213" s="1767"/>
      <c r="T213" s="691"/>
      <c r="U213" s="93"/>
      <c r="V213" s="199"/>
      <c r="AK213" s="1687"/>
    </row>
    <row r="214" spans="1:37" ht="16.5" customHeight="1" x14ac:dyDescent="0.2">
      <c r="A214" s="2267"/>
      <c r="B214" s="1910" t="s">
        <v>730</v>
      </c>
      <c r="C214" s="797"/>
      <c r="D214" s="90"/>
      <c r="E214" s="90"/>
      <c r="F214" s="742"/>
      <c r="G214" s="1104">
        <v>4</v>
      </c>
      <c r="H214" s="1973">
        <f t="shared" si="27"/>
        <v>120</v>
      </c>
      <c r="I214" s="390"/>
      <c r="J214" s="109"/>
      <c r="K214" s="92"/>
      <c r="L214" s="109"/>
      <c r="M214" s="765"/>
      <c r="N214" s="737"/>
      <c r="O214" s="1858"/>
      <c r="P214" s="1859"/>
      <c r="Q214" s="690"/>
      <c r="R214" s="1142"/>
      <c r="S214" s="1767"/>
      <c r="T214" s="691"/>
      <c r="U214" s="93"/>
      <c r="V214" s="199"/>
      <c r="AK214" s="1687"/>
    </row>
    <row r="215" spans="1:37" ht="16.5" customHeight="1" x14ac:dyDescent="0.2">
      <c r="A215" s="2268" t="s">
        <v>821</v>
      </c>
      <c r="B215" s="1324" t="s">
        <v>56</v>
      </c>
      <c r="C215" s="797" t="s">
        <v>544</v>
      </c>
      <c r="D215" s="90"/>
      <c r="E215" s="90"/>
      <c r="F215" s="742"/>
      <c r="G215" s="297">
        <v>2</v>
      </c>
      <c r="H215" s="1959">
        <f t="shared" si="27"/>
        <v>60</v>
      </c>
      <c r="I215" s="291">
        <v>8</v>
      </c>
      <c r="J215" s="114" t="s">
        <v>114</v>
      </c>
      <c r="K215" s="96" t="s">
        <v>324</v>
      </c>
      <c r="L215" s="114"/>
      <c r="M215" s="257">
        <f>H215-I215</f>
        <v>52</v>
      </c>
      <c r="N215" s="737"/>
      <c r="O215" s="3432"/>
      <c r="P215" s="3433"/>
      <c r="Q215" s="691"/>
      <c r="R215" s="3446"/>
      <c r="S215" s="3447"/>
      <c r="T215" s="229"/>
      <c r="U215" s="93" t="s">
        <v>113</v>
      </c>
      <c r="V215" s="199"/>
      <c r="AK215" s="1687"/>
    </row>
    <row r="216" spans="1:37" ht="16.5" customHeight="1" x14ac:dyDescent="0.2">
      <c r="A216" s="2268" t="s">
        <v>823</v>
      </c>
      <c r="B216" s="1326" t="s">
        <v>350</v>
      </c>
      <c r="C216" s="814"/>
      <c r="D216" s="800"/>
      <c r="E216" s="800"/>
      <c r="F216" s="1911"/>
      <c r="G216" s="841">
        <v>9</v>
      </c>
      <c r="H216" s="1974">
        <f t="shared" si="27"/>
        <v>270</v>
      </c>
      <c r="I216" s="390"/>
      <c r="J216" s="109"/>
      <c r="K216" s="92"/>
      <c r="L216" s="109"/>
      <c r="M216" s="765"/>
      <c r="N216" s="737"/>
      <c r="O216" s="1858"/>
      <c r="P216" s="1859"/>
      <c r="Q216" s="690"/>
      <c r="R216" s="1142"/>
      <c r="S216" s="1767"/>
      <c r="T216" s="691"/>
      <c r="U216" s="93"/>
      <c r="V216" s="199"/>
      <c r="AK216" s="1687"/>
    </row>
    <row r="217" spans="1:37" ht="16.5" customHeight="1" x14ac:dyDescent="0.2">
      <c r="A217" s="2268"/>
      <c r="B217" s="1910" t="s">
        <v>730</v>
      </c>
      <c r="C217" s="797"/>
      <c r="D217" s="90"/>
      <c r="E217" s="90"/>
      <c r="F217" s="742"/>
      <c r="G217" s="1104">
        <v>5.5</v>
      </c>
      <c r="H217" s="1973">
        <f t="shared" si="27"/>
        <v>165</v>
      </c>
      <c r="I217" s="390"/>
      <c r="J217" s="109"/>
      <c r="K217" s="92"/>
      <c r="L217" s="109"/>
      <c r="M217" s="765"/>
      <c r="N217" s="737"/>
      <c r="O217" s="1858"/>
      <c r="P217" s="1859"/>
      <c r="Q217" s="690"/>
      <c r="R217" s="1142"/>
      <c r="S217" s="1767"/>
      <c r="T217" s="691"/>
      <c r="U217" s="93"/>
      <c r="V217" s="199"/>
      <c r="AK217" s="1687"/>
    </row>
    <row r="218" spans="1:37" ht="16.5" customHeight="1" x14ac:dyDescent="0.2">
      <c r="A218" s="2268" t="s">
        <v>822</v>
      </c>
      <c r="B218" s="1324" t="s">
        <v>56</v>
      </c>
      <c r="C218" s="797">
        <v>5</v>
      </c>
      <c r="D218" s="90"/>
      <c r="E218" s="90"/>
      <c r="F218" s="742"/>
      <c r="G218" s="297">
        <v>3.5</v>
      </c>
      <c r="H218" s="1959">
        <f t="shared" si="27"/>
        <v>105</v>
      </c>
      <c r="I218" s="260" t="s">
        <v>81</v>
      </c>
      <c r="J218" s="117" t="s">
        <v>123</v>
      </c>
      <c r="K218" s="114"/>
      <c r="L218" s="96"/>
      <c r="M218" s="257">
        <f>H218-I218</f>
        <v>93</v>
      </c>
      <c r="N218" s="737"/>
      <c r="O218" s="3432"/>
      <c r="P218" s="3433"/>
      <c r="Q218" s="691"/>
      <c r="R218" s="3446"/>
      <c r="S218" s="3447"/>
      <c r="T218" s="197" t="s">
        <v>123</v>
      </c>
      <c r="U218" s="93"/>
      <c r="V218" s="199"/>
      <c r="AK218" s="1687"/>
    </row>
    <row r="219" spans="1:37" ht="16.5" customHeight="1" x14ac:dyDescent="0.2">
      <c r="A219" s="2268" t="s">
        <v>824</v>
      </c>
      <c r="B219" s="1912" t="s">
        <v>771</v>
      </c>
      <c r="C219" s="797"/>
      <c r="D219" s="90"/>
      <c r="E219" s="90"/>
      <c r="F219" s="742"/>
      <c r="G219" s="297">
        <f>SUM(G220:G221)</f>
        <v>3</v>
      </c>
      <c r="H219" s="1959">
        <f t="shared" si="27"/>
        <v>90</v>
      </c>
      <c r="I219" s="758"/>
      <c r="J219" s="114"/>
      <c r="K219" s="114"/>
      <c r="L219" s="96"/>
      <c r="M219" s="257"/>
      <c r="N219" s="737"/>
      <c r="O219" s="1858"/>
      <c r="P219" s="1859"/>
      <c r="Q219" s="691"/>
      <c r="R219" s="1861"/>
      <c r="S219" s="1862"/>
      <c r="T219" s="691"/>
      <c r="U219" s="93"/>
      <c r="V219" s="199"/>
      <c r="AK219" s="1687"/>
    </row>
    <row r="220" spans="1:37" ht="16.5" customHeight="1" x14ac:dyDescent="0.2">
      <c r="A220" s="2268"/>
      <c r="B220" s="1910" t="s">
        <v>730</v>
      </c>
      <c r="C220" s="797"/>
      <c r="D220" s="90"/>
      <c r="E220" s="90"/>
      <c r="F220" s="742"/>
      <c r="G220" s="1104">
        <v>1.5</v>
      </c>
      <c r="H220" s="1973">
        <f t="shared" si="27"/>
        <v>45</v>
      </c>
      <c r="I220" s="758"/>
      <c r="J220" s="114"/>
      <c r="K220" s="114"/>
      <c r="L220" s="96"/>
      <c r="M220" s="257"/>
      <c r="N220" s="737"/>
      <c r="O220" s="1858"/>
      <c r="P220" s="1859"/>
      <c r="Q220" s="691"/>
      <c r="R220" s="1861"/>
      <c r="S220" s="1862"/>
      <c r="T220" s="691"/>
      <c r="U220" s="93"/>
      <c r="V220" s="199"/>
      <c r="AK220" s="1687"/>
    </row>
    <row r="221" spans="1:37" ht="16.5" customHeight="1" x14ac:dyDescent="0.2">
      <c r="A221" s="2268" t="s">
        <v>825</v>
      </c>
      <c r="B221" s="1324" t="s">
        <v>56</v>
      </c>
      <c r="C221" s="797"/>
      <c r="D221" s="90" t="s">
        <v>544</v>
      </c>
      <c r="E221" s="90"/>
      <c r="F221" s="742"/>
      <c r="G221" s="297">
        <v>1.5</v>
      </c>
      <c r="H221" s="1959">
        <f t="shared" si="27"/>
        <v>45</v>
      </c>
      <c r="I221" s="291">
        <v>8</v>
      </c>
      <c r="J221" s="114" t="s">
        <v>114</v>
      </c>
      <c r="K221" s="96" t="s">
        <v>324</v>
      </c>
      <c r="L221" s="114"/>
      <c r="M221" s="257">
        <f>H221-I221</f>
        <v>37</v>
      </c>
      <c r="N221" s="737"/>
      <c r="O221" s="3432"/>
      <c r="P221" s="3433"/>
      <c r="Q221" s="691"/>
      <c r="R221" s="3446"/>
      <c r="S221" s="3447"/>
      <c r="T221" s="229"/>
      <c r="U221" s="93" t="s">
        <v>113</v>
      </c>
      <c r="V221" s="199"/>
      <c r="AK221" s="1687"/>
    </row>
    <row r="222" spans="1:37" ht="16.5" customHeight="1" x14ac:dyDescent="0.2">
      <c r="A222" s="2268" t="s">
        <v>826</v>
      </c>
      <c r="B222" s="1912" t="s">
        <v>365</v>
      </c>
      <c r="C222" s="797"/>
      <c r="D222" s="90"/>
      <c r="E222" s="801"/>
      <c r="F222" s="802"/>
      <c r="G222" s="803">
        <v>7</v>
      </c>
      <c r="H222" s="1959">
        <f t="shared" si="27"/>
        <v>210</v>
      </c>
      <c r="I222" s="758"/>
      <c r="J222" s="114"/>
      <c r="K222" s="114"/>
      <c r="L222" s="96"/>
      <c r="M222" s="257"/>
      <c r="N222" s="737"/>
      <c r="O222" s="1858"/>
      <c r="P222" s="1859"/>
      <c r="Q222" s="691"/>
      <c r="R222" s="1861"/>
      <c r="S222" s="1862"/>
      <c r="T222" s="691"/>
      <c r="U222" s="93"/>
      <c r="V222" s="199"/>
      <c r="AK222" s="1687"/>
    </row>
    <row r="223" spans="1:37" ht="16.5" customHeight="1" x14ac:dyDescent="0.2">
      <c r="A223" s="2268"/>
      <c r="B223" s="1910" t="s">
        <v>730</v>
      </c>
      <c r="C223" s="797"/>
      <c r="D223" s="90"/>
      <c r="E223" s="801"/>
      <c r="F223" s="802"/>
      <c r="G223" s="1913">
        <v>4</v>
      </c>
      <c r="H223" s="1973">
        <f t="shared" si="27"/>
        <v>120</v>
      </c>
      <c r="I223" s="758"/>
      <c r="J223" s="114"/>
      <c r="K223" s="114"/>
      <c r="L223" s="96"/>
      <c r="M223" s="257"/>
      <c r="N223" s="737"/>
      <c r="O223" s="1858"/>
      <c r="P223" s="1859"/>
      <c r="Q223" s="691"/>
      <c r="R223" s="1861"/>
      <c r="S223" s="1862"/>
      <c r="T223" s="691"/>
      <c r="U223" s="93"/>
      <c r="V223" s="199"/>
      <c r="AK223" s="1687"/>
    </row>
    <row r="224" spans="1:37" ht="16.5" customHeight="1" x14ac:dyDescent="0.2">
      <c r="A224" s="2268"/>
      <c r="B224" s="1324" t="s">
        <v>56</v>
      </c>
      <c r="C224" s="797"/>
      <c r="D224" s="90"/>
      <c r="E224" s="801"/>
      <c r="F224" s="802"/>
      <c r="G224" s="803">
        <f>SUM(G225:G226)</f>
        <v>3</v>
      </c>
      <c r="H224" s="1959">
        <f t="shared" si="27"/>
        <v>90</v>
      </c>
      <c r="I224" s="771">
        <v>16</v>
      </c>
      <c r="J224" s="117">
        <v>8</v>
      </c>
      <c r="K224" s="97">
        <v>2</v>
      </c>
      <c r="L224" s="117">
        <v>6</v>
      </c>
      <c r="M224" s="257">
        <f>SUM(M225:M226)</f>
        <v>74</v>
      </c>
      <c r="N224" s="1857"/>
      <c r="O224" s="3432"/>
      <c r="P224" s="3433"/>
      <c r="Q224" s="768"/>
      <c r="R224" s="3460"/>
      <c r="S224" s="3461"/>
      <c r="T224" s="1039"/>
      <c r="U224" s="769"/>
      <c r="V224" s="199"/>
      <c r="AK224" s="1687"/>
    </row>
    <row r="225" spans="1:37" ht="16.5" customHeight="1" x14ac:dyDescent="0.2">
      <c r="A225" s="2268" t="s">
        <v>827</v>
      </c>
      <c r="B225" s="1914" t="s">
        <v>365</v>
      </c>
      <c r="C225" s="797">
        <v>5</v>
      </c>
      <c r="D225" s="90"/>
      <c r="E225" s="801"/>
      <c r="F225" s="802"/>
      <c r="G225" s="803">
        <v>2.5</v>
      </c>
      <c r="H225" s="1959">
        <f t="shared" si="27"/>
        <v>75</v>
      </c>
      <c r="I225" s="758">
        <v>12</v>
      </c>
      <c r="J225" s="114" t="s">
        <v>125</v>
      </c>
      <c r="K225" s="114" t="s">
        <v>126</v>
      </c>
      <c r="L225" s="114" t="s">
        <v>126</v>
      </c>
      <c r="M225" s="211">
        <f>H225-I225</f>
        <v>63</v>
      </c>
      <c r="N225" s="1857"/>
      <c r="O225" s="3432"/>
      <c r="P225" s="3433"/>
      <c r="Q225" s="768"/>
      <c r="R225" s="3460"/>
      <c r="S225" s="3461"/>
      <c r="T225" s="1679" t="s">
        <v>111</v>
      </c>
      <c r="U225" s="774"/>
      <c r="V225" s="199"/>
      <c r="AK225" s="1687"/>
    </row>
    <row r="226" spans="1:37" ht="16.5" customHeight="1" x14ac:dyDescent="0.2">
      <c r="A226" s="2268" t="s">
        <v>828</v>
      </c>
      <c r="B226" s="1914" t="s">
        <v>772</v>
      </c>
      <c r="C226" s="797"/>
      <c r="D226" s="90"/>
      <c r="E226" s="801"/>
      <c r="F226" s="1915" t="s">
        <v>544</v>
      </c>
      <c r="G226" s="803">
        <v>0.5</v>
      </c>
      <c r="H226" s="1959">
        <f t="shared" si="27"/>
        <v>15</v>
      </c>
      <c r="I226" s="758">
        <v>4</v>
      </c>
      <c r="J226" s="98"/>
      <c r="K226" s="98"/>
      <c r="L226" s="114" t="s">
        <v>114</v>
      </c>
      <c r="M226" s="211">
        <f>H226-I226</f>
        <v>11</v>
      </c>
      <c r="N226" s="1857"/>
      <c r="O226" s="3432"/>
      <c r="P226" s="3433"/>
      <c r="Q226" s="768"/>
      <c r="R226" s="3460"/>
      <c r="S226" s="3461"/>
      <c r="T226" s="1679"/>
      <c r="U226" s="774" t="s">
        <v>114</v>
      </c>
      <c r="V226" s="199"/>
      <c r="AK226" s="1687"/>
    </row>
    <row r="227" spans="1:37" ht="16.5" customHeight="1" x14ac:dyDescent="0.2">
      <c r="A227" s="2268" t="s">
        <v>829</v>
      </c>
      <c r="B227" s="1325" t="s">
        <v>358</v>
      </c>
      <c r="C227" s="262"/>
      <c r="D227" s="90"/>
      <c r="E227" s="95"/>
      <c r="F227" s="760"/>
      <c r="G227" s="297">
        <v>9.5</v>
      </c>
      <c r="H227" s="1959">
        <f t="shared" si="27"/>
        <v>285</v>
      </c>
      <c r="I227" s="758"/>
      <c r="J227" s="114"/>
      <c r="K227" s="114"/>
      <c r="L227" s="96"/>
      <c r="M227" s="257"/>
      <c r="N227" s="737"/>
      <c r="O227" s="1858"/>
      <c r="P227" s="1859"/>
      <c r="Q227" s="691"/>
      <c r="R227" s="1861"/>
      <c r="S227" s="1862"/>
      <c r="T227" s="691"/>
      <c r="U227" s="93"/>
      <c r="V227" s="199"/>
      <c r="AK227" s="1687"/>
    </row>
    <row r="228" spans="1:37" ht="16.5" customHeight="1" x14ac:dyDescent="0.2">
      <c r="A228" s="2268"/>
      <c r="B228" s="1910" t="s">
        <v>730</v>
      </c>
      <c r="C228" s="262"/>
      <c r="D228" s="90"/>
      <c r="E228" s="95"/>
      <c r="F228" s="760"/>
      <c r="G228" s="1104">
        <v>2.5</v>
      </c>
      <c r="H228" s="1960">
        <f t="shared" si="27"/>
        <v>75</v>
      </c>
      <c r="I228" s="758"/>
      <c r="J228" s="114"/>
      <c r="K228" s="114"/>
      <c r="L228" s="96"/>
      <c r="M228" s="257"/>
      <c r="N228" s="737"/>
      <c r="O228" s="1858"/>
      <c r="P228" s="1859"/>
      <c r="Q228" s="691"/>
      <c r="R228" s="1861"/>
      <c r="S228" s="1862"/>
      <c r="T228" s="691"/>
      <c r="U228" s="93"/>
      <c r="V228" s="199"/>
      <c r="AK228" s="1687"/>
    </row>
    <row r="229" spans="1:37" ht="18" customHeight="1" x14ac:dyDescent="0.2">
      <c r="A229" s="2268"/>
      <c r="B229" s="1324" t="s">
        <v>56</v>
      </c>
      <c r="C229" s="797"/>
      <c r="D229" s="90"/>
      <c r="E229" s="90"/>
      <c r="F229" s="742"/>
      <c r="G229" s="297">
        <f>SUM(G230:G232)</f>
        <v>7</v>
      </c>
      <c r="H229" s="1959">
        <f t="shared" si="27"/>
        <v>210</v>
      </c>
      <c r="I229" s="260" t="s">
        <v>778</v>
      </c>
      <c r="J229" s="117">
        <v>12</v>
      </c>
      <c r="K229" s="114" t="s">
        <v>53</v>
      </c>
      <c r="L229" s="97">
        <v>4</v>
      </c>
      <c r="M229" s="257">
        <f>H229-I229</f>
        <v>190</v>
      </c>
      <c r="N229" s="737"/>
      <c r="O229" s="3432"/>
      <c r="P229" s="3433"/>
      <c r="Q229" s="691"/>
      <c r="R229" s="3446"/>
      <c r="S229" s="3823"/>
      <c r="T229" s="691"/>
      <c r="U229" s="93"/>
      <c r="V229" s="199"/>
      <c r="AK229" s="1687"/>
    </row>
    <row r="230" spans="1:37" ht="18" customHeight="1" x14ac:dyDescent="0.2">
      <c r="A230" s="2268" t="s">
        <v>830</v>
      </c>
      <c r="B230" s="1324" t="s">
        <v>358</v>
      </c>
      <c r="C230" s="797"/>
      <c r="D230" s="90">
        <v>3</v>
      </c>
      <c r="E230" s="90"/>
      <c r="F230" s="742"/>
      <c r="G230" s="297">
        <v>3</v>
      </c>
      <c r="H230" s="1959">
        <f>G230*30</f>
        <v>90</v>
      </c>
      <c r="I230" s="758">
        <v>8</v>
      </c>
      <c r="J230" s="114" t="s">
        <v>569</v>
      </c>
      <c r="K230" s="114" t="s">
        <v>575</v>
      </c>
      <c r="L230" s="96"/>
      <c r="M230" s="257">
        <f>H230-I230</f>
        <v>82</v>
      </c>
      <c r="N230" s="737"/>
      <c r="O230" s="3432"/>
      <c r="P230" s="3433"/>
      <c r="Q230" s="690" t="s">
        <v>125</v>
      </c>
      <c r="R230" s="3446"/>
      <c r="S230" s="3823"/>
      <c r="T230" s="691"/>
      <c r="U230" s="93"/>
      <c r="V230" s="199"/>
      <c r="AK230" s="1687"/>
    </row>
    <row r="231" spans="1:37" ht="18" customHeight="1" x14ac:dyDescent="0.2">
      <c r="A231" s="2268" t="s">
        <v>831</v>
      </c>
      <c r="B231" s="1324" t="s">
        <v>358</v>
      </c>
      <c r="C231" s="797">
        <v>4</v>
      </c>
      <c r="D231" s="90"/>
      <c r="E231" s="90"/>
      <c r="F231" s="742"/>
      <c r="G231" s="297">
        <v>3</v>
      </c>
      <c r="H231" s="1959">
        <f t="shared" ref="H231:H255" si="28">G231*30</f>
        <v>90</v>
      </c>
      <c r="I231" s="758">
        <v>8</v>
      </c>
      <c r="J231" s="114" t="s">
        <v>569</v>
      </c>
      <c r="K231" s="114" t="s">
        <v>575</v>
      </c>
      <c r="L231" s="96"/>
      <c r="M231" s="257">
        <f>H231-I231</f>
        <v>82</v>
      </c>
      <c r="N231" s="737"/>
      <c r="O231" s="3432"/>
      <c r="P231" s="3433"/>
      <c r="Q231" s="690"/>
      <c r="R231" s="3434" t="s">
        <v>125</v>
      </c>
      <c r="S231" s="3435"/>
      <c r="T231" s="691"/>
      <c r="U231" s="93"/>
      <c r="V231" s="199"/>
      <c r="AK231" s="1687"/>
    </row>
    <row r="232" spans="1:37" ht="18" customHeight="1" x14ac:dyDescent="0.2">
      <c r="A232" s="2268" t="s">
        <v>832</v>
      </c>
      <c r="B232" s="1324" t="s">
        <v>361</v>
      </c>
      <c r="C232" s="797"/>
      <c r="D232" s="90"/>
      <c r="E232" s="90"/>
      <c r="F232" s="206">
        <v>4</v>
      </c>
      <c r="G232" s="294">
        <v>1</v>
      </c>
      <c r="H232" s="1959">
        <f t="shared" si="28"/>
        <v>30</v>
      </c>
      <c r="I232" s="758">
        <v>4</v>
      </c>
      <c r="J232" s="114"/>
      <c r="K232" s="114"/>
      <c r="L232" s="96" t="s">
        <v>114</v>
      </c>
      <c r="M232" s="257">
        <f>H232-I232</f>
        <v>26</v>
      </c>
      <c r="N232" s="737"/>
      <c r="O232" s="3432"/>
      <c r="P232" s="3433"/>
      <c r="Q232" s="690"/>
      <c r="R232" s="3434" t="s">
        <v>114</v>
      </c>
      <c r="S232" s="3435"/>
      <c r="T232" s="691"/>
      <c r="U232" s="93"/>
      <c r="V232" s="199"/>
      <c r="AK232" s="1687"/>
    </row>
    <row r="233" spans="1:37" ht="30.75" customHeight="1" x14ac:dyDescent="0.2">
      <c r="A233" s="2268" t="s">
        <v>833</v>
      </c>
      <c r="B233" s="1916" t="s">
        <v>370</v>
      </c>
      <c r="C233" s="262"/>
      <c r="D233" s="90"/>
      <c r="E233" s="95"/>
      <c r="F233" s="760"/>
      <c r="G233" s="297">
        <f>SUM(G234:G235)</f>
        <v>11</v>
      </c>
      <c r="H233" s="1959">
        <f t="shared" si="28"/>
        <v>330</v>
      </c>
      <c r="I233" s="758"/>
      <c r="J233" s="114"/>
      <c r="K233" s="114"/>
      <c r="L233" s="96"/>
      <c r="M233" s="257"/>
      <c r="N233" s="737"/>
      <c r="O233" s="1858"/>
      <c r="P233" s="1859"/>
      <c r="Q233" s="690"/>
      <c r="R233" s="1142"/>
      <c r="S233" s="1767"/>
      <c r="T233" s="691"/>
      <c r="U233" s="93"/>
      <c r="V233" s="199"/>
      <c r="AK233" s="1687"/>
    </row>
    <row r="234" spans="1:37" ht="18" customHeight="1" x14ac:dyDescent="0.2">
      <c r="A234" s="2268"/>
      <c r="B234" s="1910" t="s">
        <v>730</v>
      </c>
      <c r="C234" s="262"/>
      <c r="D234" s="90"/>
      <c r="E234" s="95"/>
      <c r="F234" s="760"/>
      <c r="G234" s="1104">
        <v>6</v>
      </c>
      <c r="H234" s="1973">
        <f t="shared" si="28"/>
        <v>180</v>
      </c>
      <c r="I234" s="758"/>
      <c r="J234" s="114"/>
      <c r="K234" s="114"/>
      <c r="L234" s="96"/>
      <c r="M234" s="257"/>
      <c r="N234" s="737"/>
      <c r="O234" s="1858"/>
      <c r="P234" s="1859"/>
      <c r="Q234" s="690"/>
      <c r="R234" s="1142"/>
      <c r="S234" s="1767"/>
      <c r="T234" s="691"/>
      <c r="U234" s="93"/>
      <c r="V234" s="199"/>
      <c r="AK234" s="1687"/>
    </row>
    <row r="235" spans="1:37" ht="18" customHeight="1" x14ac:dyDescent="0.2">
      <c r="A235" s="2268"/>
      <c r="B235" s="1324" t="s">
        <v>56</v>
      </c>
      <c r="C235" s="797"/>
      <c r="D235" s="90"/>
      <c r="E235" s="90"/>
      <c r="F235" s="742"/>
      <c r="G235" s="297">
        <f>SUM(G236:G237)</f>
        <v>5</v>
      </c>
      <c r="H235" s="1959">
        <f t="shared" si="28"/>
        <v>150</v>
      </c>
      <c r="I235" s="758">
        <v>20</v>
      </c>
      <c r="J235" s="117">
        <v>10</v>
      </c>
      <c r="K235" s="117">
        <v>6</v>
      </c>
      <c r="L235" s="97">
        <v>4</v>
      </c>
      <c r="M235" s="257">
        <f>H235-I235</f>
        <v>130</v>
      </c>
      <c r="N235" s="737"/>
      <c r="O235" s="3432"/>
      <c r="P235" s="3449"/>
      <c r="Q235" s="229"/>
      <c r="R235" s="3460"/>
      <c r="S235" s="3461"/>
      <c r="T235" s="229"/>
      <c r="U235" s="93"/>
      <c r="V235" s="199"/>
      <c r="AK235" s="1687"/>
    </row>
    <row r="236" spans="1:37" ht="31.5" customHeight="1" x14ac:dyDescent="0.2">
      <c r="A236" s="2268" t="s">
        <v>834</v>
      </c>
      <c r="B236" s="1324" t="s">
        <v>370</v>
      </c>
      <c r="C236" s="797"/>
      <c r="D236" s="90"/>
      <c r="E236" s="90"/>
      <c r="F236" s="742"/>
      <c r="G236" s="297">
        <v>3</v>
      </c>
      <c r="H236" s="1959">
        <f t="shared" si="28"/>
        <v>90</v>
      </c>
      <c r="I236" s="758">
        <v>8</v>
      </c>
      <c r="J236" s="114" t="s">
        <v>569</v>
      </c>
      <c r="K236" s="114" t="s">
        <v>575</v>
      </c>
      <c r="L236" s="96"/>
      <c r="M236" s="257">
        <f>H236-I236</f>
        <v>82</v>
      </c>
      <c r="N236" s="737"/>
      <c r="O236" s="3432"/>
      <c r="P236" s="3449"/>
      <c r="Q236" s="229"/>
      <c r="R236" s="3434" t="s">
        <v>125</v>
      </c>
      <c r="S236" s="3448"/>
      <c r="T236" s="197"/>
      <c r="U236" s="93"/>
      <c r="V236" s="199"/>
      <c r="AK236" s="1687"/>
    </row>
    <row r="237" spans="1:37" ht="31.5" customHeight="1" x14ac:dyDescent="0.2">
      <c r="A237" s="2268" t="s">
        <v>835</v>
      </c>
      <c r="B237" s="1324" t="s">
        <v>370</v>
      </c>
      <c r="C237" s="797">
        <v>5</v>
      </c>
      <c r="D237" s="90"/>
      <c r="E237" s="90"/>
      <c r="F237" s="742"/>
      <c r="G237" s="297">
        <v>2</v>
      </c>
      <c r="H237" s="1959">
        <f t="shared" si="28"/>
        <v>60</v>
      </c>
      <c r="I237" s="758">
        <v>12</v>
      </c>
      <c r="J237" s="114" t="s">
        <v>114</v>
      </c>
      <c r="K237" s="114" t="s">
        <v>324</v>
      </c>
      <c r="L237" s="96" t="s">
        <v>114</v>
      </c>
      <c r="M237" s="257">
        <f>H237-I237</f>
        <v>48</v>
      </c>
      <c r="N237" s="737"/>
      <c r="O237" s="3432"/>
      <c r="P237" s="3449"/>
      <c r="Q237" s="229"/>
      <c r="R237" s="3446"/>
      <c r="S237" s="3447"/>
      <c r="T237" s="197" t="s">
        <v>111</v>
      </c>
      <c r="U237" s="93"/>
      <c r="V237" s="199"/>
      <c r="AK237" s="1687"/>
    </row>
    <row r="238" spans="1:37" ht="18" customHeight="1" x14ac:dyDescent="0.2">
      <c r="A238" s="2268" t="s">
        <v>836</v>
      </c>
      <c r="B238" s="1325" t="s">
        <v>773</v>
      </c>
      <c r="C238" s="262"/>
      <c r="D238" s="90"/>
      <c r="E238" s="95"/>
      <c r="F238" s="760"/>
      <c r="G238" s="297">
        <v>5</v>
      </c>
      <c r="H238" s="1959">
        <f t="shared" si="28"/>
        <v>150</v>
      </c>
      <c r="I238" s="758"/>
      <c r="J238" s="114"/>
      <c r="K238" s="114"/>
      <c r="L238" s="96"/>
      <c r="M238" s="257"/>
      <c r="N238" s="737"/>
      <c r="O238" s="1858"/>
      <c r="P238" s="1859"/>
      <c r="Q238" s="690"/>
      <c r="R238" s="1142"/>
      <c r="S238" s="1767"/>
      <c r="T238" s="691"/>
      <c r="U238" s="93"/>
      <c r="V238" s="199"/>
      <c r="AK238" s="1687"/>
    </row>
    <row r="239" spans="1:37" ht="18" customHeight="1" x14ac:dyDescent="0.2">
      <c r="A239" s="2268"/>
      <c r="B239" s="1910" t="s">
        <v>730</v>
      </c>
      <c r="C239" s="262"/>
      <c r="D239" s="90"/>
      <c r="E239" s="95"/>
      <c r="F239" s="760"/>
      <c r="G239" s="1104">
        <v>1.5</v>
      </c>
      <c r="H239" s="1973">
        <f t="shared" si="28"/>
        <v>45</v>
      </c>
      <c r="I239" s="758"/>
      <c r="J239" s="114"/>
      <c r="K239" s="114"/>
      <c r="L239" s="96"/>
      <c r="M239" s="257"/>
      <c r="N239" s="737"/>
      <c r="O239" s="1858"/>
      <c r="P239" s="1859"/>
      <c r="Q239" s="690"/>
      <c r="R239" s="1142"/>
      <c r="S239" s="1767"/>
      <c r="T239" s="691"/>
      <c r="U239" s="93"/>
      <c r="V239" s="199"/>
      <c r="AK239" s="1687"/>
    </row>
    <row r="240" spans="1:37" ht="18" customHeight="1" x14ac:dyDescent="0.2">
      <c r="A240" s="2268" t="s">
        <v>837</v>
      </c>
      <c r="B240" s="1324" t="s">
        <v>56</v>
      </c>
      <c r="C240" s="797">
        <v>3</v>
      </c>
      <c r="D240" s="90"/>
      <c r="E240" s="95"/>
      <c r="F240" s="760"/>
      <c r="G240" s="297">
        <v>3.5</v>
      </c>
      <c r="H240" s="739">
        <f t="shared" si="28"/>
        <v>105</v>
      </c>
      <c r="I240" s="1920">
        <v>8</v>
      </c>
      <c r="J240" s="182" t="s">
        <v>114</v>
      </c>
      <c r="K240" s="182" t="s">
        <v>324</v>
      </c>
      <c r="L240" s="104"/>
      <c r="M240" s="1121">
        <f>H240-I240</f>
        <v>97</v>
      </c>
      <c r="N240" s="1917"/>
      <c r="O240" s="3561"/>
      <c r="P240" s="3562"/>
      <c r="Q240" s="198" t="s">
        <v>113</v>
      </c>
      <c r="R240" s="3563"/>
      <c r="S240" s="3550"/>
      <c r="T240" s="229"/>
      <c r="U240" s="93"/>
      <c r="V240" s="199"/>
      <c r="AK240" s="1687"/>
    </row>
    <row r="241" spans="1:46" ht="18" customHeight="1" x14ac:dyDescent="0.2">
      <c r="A241" s="2268" t="s">
        <v>838</v>
      </c>
      <c r="B241" s="1325" t="s">
        <v>43</v>
      </c>
      <c r="C241" s="797"/>
      <c r="D241" s="90"/>
      <c r="E241" s="801"/>
      <c r="F241" s="802"/>
      <c r="G241" s="803">
        <v>5</v>
      </c>
      <c r="H241" s="739">
        <f t="shared" si="28"/>
        <v>150</v>
      </c>
      <c r="I241" s="758"/>
      <c r="J241" s="114"/>
      <c r="K241" s="114"/>
      <c r="L241" s="96"/>
      <c r="M241" s="257"/>
      <c r="N241" s="791"/>
      <c r="O241" s="1858"/>
      <c r="P241" s="1859"/>
      <c r="Q241" s="690"/>
      <c r="R241" s="1142"/>
      <c r="S241" s="1767"/>
      <c r="T241" s="691"/>
      <c r="U241" s="93"/>
      <c r="V241" s="199"/>
      <c r="AK241" s="1687"/>
    </row>
    <row r="242" spans="1:46" ht="18" customHeight="1" x14ac:dyDescent="0.2">
      <c r="A242" s="2268"/>
      <c r="B242" s="1910" t="s">
        <v>730</v>
      </c>
      <c r="C242" s="797"/>
      <c r="D242" s="90"/>
      <c r="E242" s="801"/>
      <c r="F242" s="802"/>
      <c r="G242" s="1913">
        <v>3.5</v>
      </c>
      <c r="H242" s="1921">
        <f t="shared" si="28"/>
        <v>105</v>
      </c>
      <c r="I242" s="758"/>
      <c r="J242" s="114"/>
      <c r="K242" s="114"/>
      <c r="L242" s="96"/>
      <c r="M242" s="257"/>
      <c r="N242" s="737"/>
      <c r="O242" s="1858"/>
      <c r="P242" s="1859"/>
      <c r="Q242" s="690"/>
      <c r="R242" s="1142"/>
      <c r="S242" s="1767"/>
      <c r="T242" s="691"/>
      <c r="U242" s="93"/>
      <c r="V242" s="199"/>
      <c r="AK242" s="1687"/>
    </row>
    <row r="243" spans="1:46" ht="14.25" customHeight="1" x14ac:dyDescent="0.2">
      <c r="A243" s="2268" t="s">
        <v>839</v>
      </c>
      <c r="B243" s="1324" t="s">
        <v>56</v>
      </c>
      <c r="C243" s="797"/>
      <c r="D243" s="90">
        <v>5</v>
      </c>
      <c r="E243" s="801"/>
      <c r="F243" s="802"/>
      <c r="G243" s="803">
        <v>1.5</v>
      </c>
      <c r="H243" s="1959">
        <f t="shared" si="28"/>
        <v>45</v>
      </c>
      <c r="I243" s="758">
        <v>6</v>
      </c>
      <c r="J243" s="114" t="s">
        <v>114</v>
      </c>
      <c r="K243" s="96"/>
      <c r="L243" s="114" t="s">
        <v>126</v>
      </c>
      <c r="M243" s="211">
        <f>H243-I243</f>
        <v>39</v>
      </c>
      <c r="N243" s="737"/>
      <c r="O243" s="3432"/>
      <c r="P243" s="3433"/>
      <c r="Q243" s="691"/>
      <c r="R243" s="3446"/>
      <c r="S243" s="3447"/>
      <c r="T243" s="197" t="s">
        <v>122</v>
      </c>
      <c r="U243" s="93"/>
      <c r="V243" s="199"/>
      <c r="AK243" s="1687"/>
    </row>
    <row r="244" spans="1:46" ht="30" customHeight="1" x14ac:dyDescent="0.2">
      <c r="A244" s="2268" t="s">
        <v>840</v>
      </c>
      <c r="B244" s="1326" t="s">
        <v>406</v>
      </c>
      <c r="C244" s="814"/>
      <c r="D244" s="800"/>
      <c r="E244" s="801"/>
      <c r="F244" s="802"/>
      <c r="G244" s="803">
        <v>6</v>
      </c>
      <c r="H244" s="1959">
        <f t="shared" si="28"/>
        <v>180</v>
      </c>
      <c r="I244" s="758"/>
      <c r="J244" s="114"/>
      <c r="K244" s="114"/>
      <c r="L244" s="96"/>
      <c r="M244" s="257"/>
      <c r="N244" s="737"/>
      <c r="O244" s="1858"/>
      <c r="P244" s="1859"/>
      <c r="Q244" s="690"/>
      <c r="R244" s="1142"/>
      <c r="S244" s="1767"/>
      <c r="T244" s="691"/>
      <c r="U244" s="93"/>
      <c r="V244" s="199"/>
      <c r="AK244" s="1687"/>
    </row>
    <row r="245" spans="1:46" ht="17.25" customHeight="1" x14ac:dyDescent="0.2">
      <c r="A245" s="2268"/>
      <c r="B245" s="1910" t="s">
        <v>730</v>
      </c>
      <c r="C245" s="797"/>
      <c r="D245" s="90"/>
      <c r="E245" s="801"/>
      <c r="F245" s="802"/>
      <c r="G245" s="1913">
        <v>3</v>
      </c>
      <c r="H245" s="1973">
        <f t="shared" si="28"/>
        <v>90</v>
      </c>
      <c r="I245" s="758"/>
      <c r="J245" s="114"/>
      <c r="K245" s="114"/>
      <c r="L245" s="96"/>
      <c r="M245" s="257"/>
      <c r="N245" s="737"/>
      <c r="O245" s="1858"/>
      <c r="P245" s="1859"/>
      <c r="Q245" s="690"/>
      <c r="R245" s="1142"/>
      <c r="S245" s="1767"/>
      <c r="T245" s="691"/>
      <c r="U245" s="93"/>
      <c r="V245" s="199"/>
      <c r="AK245" s="1687"/>
    </row>
    <row r="246" spans="1:46" ht="17.25" customHeight="1" x14ac:dyDescent="0.2">
      <c r="A246" s="2268" t="s">
        <v>841</v>
      </c>
      <c r="B246" s="1324" t="s">
        <v>56</v>
      </c>
      <c r="C246" s="797"/>
      <c r="D246" s="90" t="s">
        <v>544</v>
      </c>
      <c r="E246" s="801"/>
      <c r="F246" s="802"/>
      <c r="G246" s="803">
        <v>3</v>
      </c>
      <c r="H246" s="1959">
        <f t="shared" si="28"/>
        <v>90</v>
      </c>
      <c r="I246" s="758">
        <v>12</v>
      </c>
      <c r="J246" s="114" t="s">
        <v>125</v>
      </c>
      <c r="K246" s="96"/>
      <c r="L246" s="114" t="s">
        <v>324</v>
      </c>
      <c r="M246" s="211">
        <f>H246-I246</f>
        <v>78</v>
      </c>
      <c r="N246" s="737"/>
      <c r="O246" s="3432"/>
      <c r="P246" s="3433"/>
      <c r="Q246" s="691"/>
      <c r="R246" s="3434"/>
      <c r="S246" s="3448"/>
      <c r="T246" s="229"/>
      <c r="U246" s="93" t="s">
        <v>111</v>
      </c>
      <c r="V246" s="199"/>
      <c r="AK246" s="1687"/>
    </row>
    <row r="247" spans="1:46" ht="14.25" customHeight="1" x14ac:dyDescent="0.2">
      <c r="A247" s="2268" t="s">
        <v>842</v>
      </c>
      <c r="B247" s="1326" t="s">
        <v>774</v>
      </c>
      <c r="C247" s="814"/>
      <c r="D247" s="800"/>
      <c r="E247" s="801"/>
      <c r="F247" s="802"/>
      <c r="G247" s="841">
        <v>4</v>
      </c>
      <c r="H247" s="1974">
        <f t="shared" si="28"/>
        <v>120</v>
      </c>
      <c r="I247" s="758"/>
      <c r="J247" s="114"/>
      <c r="K247" s="114"/>
      <c r="L247" s="96"/>
      <c r="M247" s="257"/>
      <c r="N247" s="737"/>
      <c r="O247" s="1858"/>
      <c r="P247" s="1859"/>
      <c r="Q247" s="690"/>
      <c r="R247" s="1142"/>
      <c r="S247" s="1767"/>
      <c r="T247" s="691"/>
      <c r="U247" s="93"/>
      <c r="V247" s="199"/>
      <c r="AK247" s="1687"/>
    </row>
    <row r="248" spans="1:46" ht="16.5" customHeight="1" x14ac:dyDescent="0.2">
      <c r="A248" s="2268"/>
      <c r="B248" s="1910" t="s">
        <v>730</v>
      </c>
      <c r="C248" s="814"/>
      <c r="D248" s="800"/>
      <c r="E248" s="801"/>
      <c r="F248" s="802"/>
      <c r="G248" s="866">
        <v>3</v>
      </c>
      <c r="H248" s="1975">
        <f t="shared" si="28"/>
        <v>90</v>
      </c>
      <c r="I248" s="758"/>
      <c r="J248" s="114"/>
      <c r="K248" s="114"/>
      <c r="L248" s="96"/>
      <c r="M248" s="257"/>
      <c r="N248" s="737"/>
      <c r="O248" s="1858"/>
      <c r="P248" s="1859"/>
      <c r="Q248" s="690"/>
      <c r="R248" s="1142"/>
      <c r="S248" s="1767"/>
      <c r="T248" s="691"/>
      <c r="U248" s="93"/>
      <c r="V248" s="199"/>
      <c r="AK248" s="1687"/>
    </row>
    <row r="249" spans="1:46" ht="16.5" customHeight="1" x14ac:dyDescent="0.2">
      <c r="A249" s="2268" t="s">
        <v>843</v>
      </c>
      <c r="B249" s="1324" t="s">
        <v>56</v>
      </c>
      <c r="C249" s="814"/>
      <c r="D249" s="800" t="s">
        <v>544</v>
      </c>
      <c r="E249" s="801"/>
      <c r="F249" s="802"/>
      <c r="G249" s="841">
        <v>1</v>
      </c>
      <c r="H249" s="1974">
        <f t="shared" si="28"/>
        <v>30</v>
      </c>
      <c r="I249" s="1968">
        <v>4</v>
      </c>
      <c r="J249" s="117" t="s">
        <v>114</v>
      </c>
      <c r="K249" s="114"/>
      <c r="L249" s="117"/>
      <c r="M249" s="211">
        <f>H249-I249</f>
        <v>26</v>
      </c>
      <c r="N249" s="737"/>
      <c r="O249" s="1858"/>
      <c r="P249" s="1859"/>
      <c r="Q249" s="690"/>
      <c r="R249" s="1142"/>
      <c r="S249" s="1767"/>
      <c r="T249" s="197"/>
      <c r="U249" s="93" t="s">
        <v>114</v>
      </c>
      <c r="V249" s="199"/>
      <c r="AK249" s="1687"/>
    </row>
    <row r="250" spans="1:46" ht="16.5" customHeight="1" x14ac:dyDescent="0.2">
      <c r="A250" s="2268" t="s">
        <v>844</v>
      </c>
      <c r="B250" s="1325" t="s">
        <v>775</v>
      </c>
      <c r="C250" s="814"/>
      <c r="D250" s="800"/>
      <c r="E250" s="801"/>
      <c r="F250" s="802"/>
      <c r="G250" s="841">
        <v>3</v>
      </c>
      <c r="H250" s="1959">
        <f t="shared" si="28"/>
        <v>90</v>
      </c>
      <c r="I250" s="758"/>
      <c r="J250" s="114"/>
      <c r="K250" s="114"/>
      <c r="L250" s="96"/>
      <c r="M250" s="257"/>
      <c r="N250" s="737"/>
      <c r="O250" s="1858"/>
      <c r="P250" s="1859"/>
      <c r="Q250" s="690"/>
      <c r="R250" s="1142"/>
      <c r="S250" s="1767"/>
      <c r="T250" s="691"/>
      <c r="U250" s="93"/>
      <c r="V250" s="199"/>
      <c r="AK250" s="1687"/>
    </row>
    <row r="251" spans="1:46" ht="16.5" customHeight="1" x14ac:dyDescent="0.2">
      <c r="A251" s="2268"/>
      <c r="B251" s="1910" t="s">
        <v>730</v>
      </c>
      <c r="C251" s="814"/>
      <c r="D251" s="800"/>
      <c r="E251" s="801"/>
      <c r="F251" s="802"/>
      <c r="G251" s="866">
        <v>2.5</v>
      </c>
      <c r="H251" s="1960">
        <f t="shared" si="28"/>
        <v>75</v>
      </c>
      <c r="I251" s="758"/>
      <c r="J251" s="114"/>
      <c r="K251" s="114"/>
      <c r="L251" s="96"/>
      <c r="M251" s="257"/>
      <c r="N251" s="737"/>
      <c r="O251" s="1858"/>
      <c r="P251" s="1859"/>
      <c r="Q251" s="690"/>
      <c r="R251" s="1142"/>
      <c r="S251" s="1767"/>
      <c r="T251" s="691"/>
      <c r="U251" s="93"/>
      <c r="V251" s="199"/>
      <c r="AK251" s="1687"/>
    </row>
    <row r="252" spans="1:46" ht="16.5" customHeight="1" x14ac:dyDescent="0.2">
      <c r="A252" s="2268" t="s">
        <v>845</v>
      </c>
      <c r="B252" s="1324" t="s">
        <v>56</v>
      </c>
      <c r="C252" s="814"/>
      <c r="D252" s="800">
        <v>4</v>
      </c>
      <c r="E252" s="801"/>
      <c r="F252" s="802"/>
      <c r="G252" s="841">
        <v>0.5</v>
      </c>
      <c r="H252" s="1959">
        <f t="shared" si="28"/>
        <v>15</v>
      </c>
      <c r="I252" s="1968">
        <v>4</v>
      </c>
      <c r="J252" s="117"/>
      <c r="K252" s="114"/>
      <c r="L252" s="117" t="s">
        <v>114</v>
      </c>
      <c r="M252" s="211">
        <f>H252-I252</f>
        <v>11</v>
      </c>
      <c r="N252" s="737"/>
      <c r="O252" s="3432"/>
      <c r="P252" s="3433"/>
      <c r="Q252" s="691"/>
      <c r="R252" s="3434" t="s">
        <v>114</v>
      </c>
      <c r="S252" s="3448"/>
      <c r="T252" s="197"/>
      <c r="U252" s="93"/>
      <c r="V252" s="199"/>
      <c r="AK252" s="1687"/>
    </row>
    <row r="253" spans="1:46" ht="31.5" customHeight="1" x14ac:dyDescent="0.2">
      <c r="A253" s="2268" t="s">
        <v>846</v>
      </c>
      <c r="B253" s="1325" t="s">
        <v>776</v>
      </c>
      <c r="C253" s="1664"/>
      <c r="D253" s="800"/>
      <c r="E253" s="801"/>
      <c r="F253" s="802"/>
      <c r="G253" s="841">
        <f>G254+G255</f>
        <v>3</v>
      </c>
      <c r="H253" s="1959">
        <f t="shared" si="28"/>
        <v>90</v>
      </c>
      <c r="I253" s="390"/>
      <c r="J253" s="109"/>
      <c r="K253" s="92"/>
      <c r="L253" s="109"/>
      <c r="M253" s="765"/>
      <c r="N253" s="737"/>
      <c r="O253" s="1858"/>
      <c r="P253" s="1859"/>
      <c r="Q253" s="690"/>
      <c r="R253" s="1142"/>
      <c r="S253" s="1767"/>
      <c r="T253" s="691"/>
      <c r="U253" s="93"/>
      <c r="V253" s="199"/>
      <c r="AK253" s="1687"/>
    </row>
    <row r="254" spans="1:46" ht="19.5" customHeight="1" x14ac:dyDescent="0.2">
      <c r="A254" s="2268"/>
      <c r="B254" s="1910" t="s">
        <v>730</v>
      </c>
      <c r="C254" s="797"/>
      <c r="D254" s="90"/>
      <c r="E254" s="801"/>
      <c r="F254" s="802"/>
      <c r="G254" s="866">
        <v>1.5</v>
      </c>
      <c r="H254" s="1960">
        <f t="shared" si="28"/>
        <v>45</v>
      </c>
      <c r="I254" s="390"/>
      <c r="J254" s="109"/>
      <c r="K254" s="92"/>
      <c r="L254" s="109"/>
      <c r="M254" s="765"/>
      <c r="N254" s="737"/>
      <c r="O254" s="1858"/>
      <c r="P254" s="1859"/>
      <c r="Q254" s="690"/>
      <c r="R254" s="1142"/>
      <c r="S254" s="1767"/>
      <c r="T254" s="691"/>
      <c r="U254" s="93"/>
      <c r="V254" s="199"/>
      <c r="AK254" s="1687"/>
    </row>
    <row r="255" spans="1:46" ht="17.25" customHeight="1" thickBot="1" x14ac:dyDescent="0.25">
      <c r="A255" s="2269" t="s">
        <v>847</v>
      </c>
      <c r="B255" s="1845" t="s">
        <v>56</v>
      </c>
      <c r="C255" s="1648"/>
      <c r="D255" s="89" t="s">
        <v>544</v>
      </c>
      <c r="E255" s="1729"/>
      <c r="F255" s="1918"/>
      <c r="G255" s="1919">
        <v>1.5</v>
      </c>
      <c r="H255" s="1976">
        <f t="shared" si="28"/>
        <v>45</v>
      </c>
      <c r="I255" s="1968">
        <v>4</v>
      </c>
      <c r="J255" s="95" t="s">
        <v>114</v>
      </c>
      <c r="K255" s="127"/>
      <c r="L255" s="95"/>
      <c r="M255" s="211">
        <f>H255-I255</f>
        <v>41</v>
      </c>
      <c r="N255" s="737"/>
      <c r="O255" s="3432"/>
      <c r="P255" s="3449"/>
      <c r="Q255" s="229"/>
      <c r="R255" s="3446"/>
      <c r="S255" s="3447"/>
      <c r="T255" s="197"/>
      <c r="U255" s="93" t="s">
        <v>114</v>
      </c>
      <c r="V255" s="199"/>
      <c r="AK255" s="1687"/>
    </row>
    <row r="256" spans="1:46" ht="16.5" hidden="1" thickBot="1" x14ac:dyDescent="0.25">
      <c r="A256" s="3800" t="s">
        <v>767</v>
      </c>
      <c r="B256" s="3801"/>
      <c r="C256" s="1886"/>
      <c r="D256" s="1887"/>
      <c r="E256" s="1887"/>
      <c r="F256" s="1888"/>
      <c r="G256" s="1889">
        <f>G207+G210+G213+G216+G219+G222+G227+G233+G238+G241+G244+G247+G250+G253</f>
        <v>78.5</v>
      </c>
      <c r="H256" s="1905">
        <f>H110+H111+H114+H115+H118+H121+H128+H131+H134+H137+H140+H143+H146</f>
        <v>2355</v>
      </c>
      <c r="I256" s="1969"/>
      <c r="J256" s="1902"/>
      <c r="K256" s="1902"/>
      <c r="L256" s="1901"/>
      <c r="M256" s="1903"/>
      <c r="N256" s="1890"/>
      <c r="O256" s="3444"/>
      <c r="P256" s="3445"/>
      <c r="Q256" s="1891"/>
      <c r="R256" s="3440"/>
      <c r="S256" s="3441"/>
      <c r="T256" s="1892"/>
      <c r="U256" s="1893"/>
      <c r="V256" s="1894"/>
      <c r="AK256" s="1687"/>
      <c r="AT256" s="27">
        <f>30*G256</f>
        <v>2355</v>
      </c>
    </row>
    <row r="257" spans="1:63" ht="16.5" hidden="1" customHeight="1" thickBot="1" x14ac:dyDescent="0.25">
      <c r="A257" s="3480" t="s">
        <v>746</v>
      </c>
      <c r="B257" s="3802"/>
      <c r="C257" s="1895"/>
      <c r="D257" s="1887"/>
      <c r="E257" s="1887"/>
      <c r="F257" s="1888"/>
      <c r="G257" s="1896">
        <f>G208+G211+G214+G217+G220+G223+G228+G234+G239+G242+G245+G248+G251+G254</f>
        <v>41.5</v>
      </c>
      <c r="H257" s="1982">
        <f>H208+H211+H214+H217+H220+H223+H228+H234+H239+H242+H245+H248+H251+H254</f>
        <v>1245</v>
      </c>
      <c r="I257" s="1969"/>
      <c r="J257" s="1902"/>
      <c r="K257" s="1902"/>
      <c r="L257" s="1901"/>
      <c r="M257" s="1903"/>
      <c r="N257" s="1890"/>
      <c r="O257" s="3444"/>
      <c r="P257" s="3445"/>
      <c r="Q257" s="1897"/>
      <c r="R257" s="3442"/>
      <c r="S257" s="3443"/>
      <c r="T257" s="1892"/>
      <c r="U257" s="1893"/>
      <c r="V257" s="1894"/>
      <c r="AK257" s="1687"/>
      <c r="AT257" s="27">
        <f>30*G257</f>
        <v>1245</v>
      </c>
    </row>
    <row r="258" spans="1:63" ht="16.5" hidden="1" customHeight="1" thickBot="1" x14ac:dyDescent="0.25">
      <c r="A258" s="3468" t="s">
        <v>727</v>
      </c>
      <c r="B258" s="3469"/>
      <c r="C258" s="1886"/>
      <c r="D258" s="1887"/>
      <c r="E258" s="1887"/>
      <c r="F258" s="1888"/>
      <c r="G258" s="1889">
        <f>G209+G212+G215+G218+G221+G224+G229+G235+G240+G243+G246+G249+G252+G255</f>
        <v>37</v>
      </c>
      <c r="H258" s="1979">
        <f>H209+H212+H215+H218+H221+H224+H229+H235+H240+H243+H246+H249+H252+H255</f>
        <v>1110</v>
      </c>
      <c r="I258" s="1979">
        <f>I209+I212+I215+I218+I221+I224+I229+I235+I240+I243+I246+I249+I252+I255</f>
        <v>142</v>
      </c>
      <c r="J258" s="1900">
        <v>86</v>
      </c>
      <c r="K258" s="1904">
        <v>32</v>
      </c>
      <c r="L258" s="1904">
        <v>24</v>
      </c>
      <c r="M258" s="1979">
        <f>M209+M212+M215+M218+M221+M224+M229+M235+M240+M243+M246+M249+M252+M255</f>
        <v>968</v>
      </c>
      <c r="N258" s="1980"/>
      <c r="O258" s="3444"/>
      <c r="P258" s="3829"/>
      <c r="Q258" s="1899" t="s">
        <v>456</v>
      </c>
      <c r="R258" s="3817" t="s">
        <v>779</v>
      </c>
      <c r="S258" s="3818"/>
      <c r="T258" s="1891" t="s">
        <v>473</v>
      </c>
      <c r="U258" s="1898" t="s">
        <v>480</v>
      </c>
      <c r="V258" s="1894"/>
      <c r="W258" s="27">
        <f>G258*30</f>
        <v>1110</v>
      </c>
      <c r="AK258" s="1687"/>
      <c r="AT258" s="27">
        <f>30*G258</f>
        <v>1110</v>
      </c>
    </row>
    <row r="259" spans="1:63" ht="16.5" customHeight="1" thickBot="1" x14ac:dyDescent="0.25">
      <c r="A259" s="870"/>
      <c r="B259" s="871"/>
      <c r="C259" s="1328"/>
      <c r="D259" s="1328"/>
      <c r="E259" s="1328"/>
      <c r="F259" s="2372"/>
      <c r="G259" s="2373"/>
      <c r="H259" s="1930"/>
      <c r="I259" s="1930"/>
      <c r="J259" s="2172"/>
      <c r="K259" s="2172"/>
      <c r="L259" s="2172"/>
      <c r="M259" s="1930"/>
      <c r="N259" s="2374"/>
      <c r="O259" s="2374"/>
      <c r="P259" s="2374"/>
      <c r="Q259" s="2375"/>
      <c r="R259" s="2375"/>
      <c r="S259" s="2375"/>
      <c r="T259" s="2375"/>
      <c r="U259" s="2375"/>
      <c r="V259" s="1141"/>
      <c r="AK259" s="1687"/>
    </row>
    <row r="260" spans="1:63" ht="16.5" customHeight="1" thickBot="1" x14ac:dyDescent="0.25">
      <c r="A260" s="3436" t="s">
        <v>849</v>
      </c>
      <c r="B260" s="3437"/>
      <c r="C260" s="208"/>
      <c r="D260" s="845"/>
      <c r="E260" s="845"/>
      <c r="F260" s="846"/>
      <c r="G260" s="299">
        <f t="shared" ref="G260:H262" si="29">G256</f>
        <v>78.5</v>
      </c>
      <c r="H260" s="861">
        <f t="shared" si="29"/>
        <v>2355</v>
      </c>
      <c r="I260" s="2223"/>
      <c r="J260" s="2224"/>
      <c r="K260" s="2224"/>
      <c r="L260" s="2225"/>
      <c r="M260" s="2226"/>
      <c r="N260" s="1144"/>
      <c r="O260" s="3413"/>
      <c r="P260" s="3414"/>
      <c r="Q260" s="1143"/>
      <c r="R260" s="3438"/>
      <c r="S260" s="3439"/>
      <c r="T260" s="853"/>
      <c r="U260" s="854"/>
      <c r="V260" s="852"/>
      <c r="AK260" s="1687"/>
    </row>
    <row r="261" spans="1:63" ht="16.5" customHeight="1" thickBot="1" x14ac:dyDescent="0.25">
      <c r="A261" s="3411" t="s">
        <v>746</v>
      </c>
      <c r="B261" s="3412"/>
      <c r="C261" s="855"/>
      <c r="D261" s="845"/>
      <c r="E261" s="845"/>
      <c r="F261" s="846"/>
      <c r="G261" s="1867">
        <f t="shared" si="29"/>
        <v>41.5</v>
      </c>
      <c r="H261" s="2229">
        <f t="shared" si="29"/>
        <v>1245</v>
      </c>
      <c r="I261" s="2223"/>
      <c r="J261" s="2224"/>
      <c r="K261" s="2224"/>
      <c r="L261" s="2225"/>
      <c r="M261" s="2226"/>
      <c r="N261" s="1144"/>
      <c r="O261" s="3413"/>
      <c r="P261" s="3414"/>
      <c r="Q261" s="2227"/>
      <c r="R261" s="3415"/>
      <c r="S261" s="3416"/>
      <c r="T261" s="853"/>
      <c r="U261" s="854"/>
      <c r="V261" s="852"/>
      <c r="AK261" s="1687"/>
    </row>
    <row r="262" spans="1:63" ht="16.5" customHeight="1" thickBot="1" x14ac:dyDescent="0.25">
      <c r="A262" s="3417" t="s">
        <v>850</v>
      </c>
      <c r="B262" s="3418"/>
      <c r="C262" s="208"/>
      <c r="D262" s="845"/>
      <c r="E262" s="845"/>
      <c r="F262" s="846"/>
      <c r="G262" s="299">
        <f t="shared" si="29"/>
        <v>37</v>
      </c>
      <c r="H262" s="861">
        <f t="shared" si="29"/>
        <v>1110</v>
      </c>
      <c r="I262" s="1796">
        <f>MAX(I258,I206,I151)</f>
        <v>152</v>
      </c>
      <c r="J262" s="1796">
        <f>MAX(J258,J206,J151)</f>
        <v>94</v>
      </c>
      <c r="K262" s="1796">
        <f>MAX(K258,K206,K151)</f>
        <v>32</v>
      </c>
      <c r="L262" s="1796">
        <f>MAX(L258,L206,L151)</f>
        <v>52</v>
      </c>
      <c r="M262" s="1796">
        <f>MAX(M258,M206,M151)</f>
        <v>993</v>
      </c>
      <c r="N262" s="2228"/>
      <c r="O262" s="3413"/>
      <c r="P262" s="3419"/>
      <c r="Q262" s="712" t="s">
        <v>470</v>
      </c>
      <c r="R262" s="3420" t="s">
        <v>851</v>
      </c>
      <c r="S262" s="3421"/>
      <c r="T262" s="1143" t="s">
        <v>765</v>
      </c>
      <c r="U262" s="106" t="s">
        <v>457</v>
      </c>
      <c r="V262" s="852"/>
      <c r="AK262" s="1687"/>
    </row>
    <row r="263" spans="1:63" ht="16.5" thickBot="1" x14ac:dyDescent="0.25">
      <c r="A263" s="870"/>
      <c r="B263" s="871"/>
      <c r="C263" s="872"/>
      <c r="D263" s="872"/>
      <c r="E263" s="873"/>
      <c r="F263" s="873"/>
      <c r="G263" s="874"/>
      <c r="H263" s="875"/>
      <c r="I263" s="1978"/>
      <c r="J263" s="876"/>
      <c r="K263" s="876"/>
      <c r="L263" s="876"/>
      <c r="M263" s="875"/>
      <c r="N263" s="1668"/>
      <c r="O263" s="1668"/>
      <c r="P263" s="1668"/>
      <c r="Q263" s="878"/>
      <c r="R263" s="1668"/>
      <c r="S263" s="878"/>
      <c r="T263" s="878"/>
      <c r="U263" s="878"/>
      <c r="V263" s="1669"/>
      <c r="AK263" s="1687"/>
    </row>
    <row r="264" spans="1:63" s="30" customFormat="1" ht="16.5" hidden="1" customHeight="1" x14ac:dyDescent="0.2">
      <c r="A264" s="1699"/>
      <c r="B264" s="1660"/>
      <c r="C264" s="1661"/>
      <c r="D264" s="1661"/>
      <c r="E264" s="1661"/>
      <c r="F264" s="1661"/>
      <c r="G264" s="1663"/>
      <c r="H264" s="1977"/>
      <c r="I264" s="1860"/>
      <c r="J264" s="1563"/>
      <c r="K264" s="1562"/>
      <c r="L264" s="1563"/>
      <c r="M264" s="1675"/>
      <c r="N264" s="1706"/>
      <c r="O264" s="3815"/>
      <c r="P264" s="3816"/>
      <c r="Q264" s="1562"/>
      <c r="R264" s="3815"/>
      <c r="S264" s="3816"/>
      <c r="T264" s="1562"/>
      <c r="U264" s="1562"/>
      <c r="V264" s="1657"/>
      <c r="AK264" s="1698"/>
      <c r="BF264" s="603"/>
      <c r="BG264" s="603"/>
      <c r="BH264" s="603"/>
      <c r="BI264" s="603"/>
      <c r="BJ264" s="603"/>
      <c r="BK264" s="603"/>
    </row>
    <row r="265" spans="1:63" ht="16.5" thickBot="1" x14ac:dyDescent="0.25">
      <c r="A265" s="2230"/>
      <c r="B265" s="959" t="s">
        <v>852</v>
      </c>
      <c r="C265" s="960"/>
      <c r="D265" s="165"/>
      <c r="E265" s="165"/>
      <c r="F265" s="961"/>
      <c r="G265" s="1090">
        <f t="shared" ref="G265:H267" si="30">G277</f>
        <v>240</v>
      </c>
      <c r="H265" s="857">
        <f t="shared" si="30"/>
        <v>7200</v>
      </c>
      <c r="I265" s="2231"/>
      <c r="J265" s="2232"/>
      <c r="K265" s="2232"/>
      <c r="L265" s="2232"/>
      <c r="M265" s="2233"/>
      <c r="N265" s="960"/>
      <c r="O265" s="3422"/>
      <c r="P265" s="3423"/>
      <c r="Q265" s="1676"/>
      <c r="R265" s="3424"/>
      <c r="S265" s="3425"/>
      <c r="T265" s="2234"/>
      <c r="U265" s="854"/>
      <c r="V265" s="908"/>
      <c r="AK265" s="1687"/>
    </row>
    <row r="266" spans="1:63" ht="22.5" customHeight="1" thickBot="1" x14ac:dyDescent="0.25">
      <c r="A266" s="3430" t="s">
        <v>854</v>
      </c>
      <c r="B266" s="3431"/>
      <c r="C266" s="960"/>
      <c r="D266" s="165"/>
      <c r="E266" s="165"/>
      <c r="F266" s="961"/>
      <c r="G266" s="2235">
        <f t="shared" si="30"/>
        <v>120</v>
      </c>
      <c r="H266" s="1885">
        <f t="shared" si="30"/>
        <v>3600</v>
      </c>
      <c r="I266" s="2236"/>
      <c r="J266" s="1003"/>
      <c r="K266" s="406"/>
      <c r="L266" s="1003"/>
      <c r="M266" s="2237"/>
      <c r="N266" s="960"/>
      <c r="O266" s="3426"/>
      <c r="P266" s="3427"/>
      <c r="Q266" s="2238"/>
      <c r="R266" s="3428"/>
      <c r="S266" s="3429"/>
      <c r="T266" s="2239"/>
      <c r="U266" s="2240"/>
      <c r="V266" s="2241"/>
      <c r="AK266" s="1687"/>
    </row>
    <row r="267" spans="1:63" ht="16.5" thickBot="1" x14ac:dyDescent="0.25">
      <c r="A267" s="2242"/>
      <c r="B267" s="2243" t="s">
        <v>853</v>
      </c>
      <c r="C267" s="2244"/>
      <c r="D267" s="2245"/>
      <c r="E267" s="2245"/>
      <c r="F267" s="2246"/>
      <c r="G267" s="2247">
        <f t="shared" si="30"/>
        <v>120</v>
      </c>
      <c r="H267" s="857">
        <f t="shared" si="30"/>
        <v>3600</v>
      </c>
      <c r="I267" s="1796">
        <f>MAX(I279,I293,I310)</f>
        <v>378</v>
      </c>
      <c r="J267" s="1796">
        <f>MAX(J279,J293,J310)</f>
        <v>258</v>
      </c>
      <c r="K267" s="1796">
        <f>MAX(K279,K293,K310)</f>
        <v>56</v>
      </c>
      <c r="L267" s="1796">
        <f>MAX(L279,L293,L310)</f>
        <v>90</v>
      </c>
      <c r="M267" s="1796">
        <f>MAX(M279,M293,M310)</f>
        <v>3242</v>
      </c>
      <c r="N267" s="1037" t="s">
        <v>486</v>
      </c>
      <c r="O267" s="3438" t="s">
        <v>486</v>
      </c>
      <c r="P267" s="3439"/>
      <c r="Q267" s="712" t="s">
        <v>725</v>
      </c>
      <c r="R267" s="3438" t="s">
        <v>860</v>
      </c>
      <c r="S267" s="3439"/>
      <c r="T267" s="1143" t="s">
        <v>516</v>
      </c>
      <c r="U267" s="106" t="s">
        <v>486</v>
      </c>
      <c r="V267" s="908"/>
      <c r="AK267" s="1687"/>
    </row>
    <row r="268" spans="1:63" x14ac:dyDescent="0.2">
      <c r="A268" s="3400" t="s">
        <v>855</v>
      </c>
      <c r="B268" s="3401"/>
      <c r="C268" s="3401"/>
      <c r="D268" s="3401"/>
      <c r="E268" s="3401"/>
      <c r="F268" s="3401"/>
      <c r="G268" s="3401"/>
      <c r="H268" s="3401"/>
      <c r="I268" s="3401"/>
      <c r="J268" s="3401"/>
      <c r="K268" s="3401"/>
      <c r="L268" s="3401"/>
      <c r="M268" s="3401"/>
      <c r="N268" s="2259">
        <f>MAX(N280,N294,N311)</f>
        <v>4</v>
      </c>
      <c r="O268" s="3402">
        <f>MAX(O280,O294,O311)</f>
        <v>4</v>
      </c>
      <c r="P268" s="3403"/>
      <c r="Q268" s="2259">
        <f>MAX(Q280,Q294,Q311)</f>
        <v>5</v>
      </c>
      <c r="R268" s="3402">
        <f>MAX(R280,R294,R311)</f>
        <v>2</v>
      </c>
      <c r="S268" s="3403"/>
      <c r="T268" s="2263">
        <f t="shared" ref="T268:U271" si="31">MAX(T280,T294,T311)</f>
        <v>4</v>
      </c>
      <c r="U268" s="2260">
        <f t="shared" si="31"/>
        <v>2</v>
      </c>
      <c r="V268" s="2248"/>
      <c r="AK268" s="1687"/>
    </row>
    <row r="269" spans="1:63" x14ac:dyDescent="0.2">
      <c r="A269" s="3404" t="s">
        <v>856</v>
      </c>
      <c r="B269" s="3405"/>
      <c r="C269" s="3405"/>
      <c r="D269" s="3405"/>
      <c r="E269" s="3405"/>
      <c r="F269" s="3405"/>
      <c r="G269" s="3405"/>
      <c r="H269" s="3405"/>
      <c r="I269" s="3405"/>
      <c r="J269" s="3405"/>
      <c r="K269" s="3405"/>
      <c r="L269" s="3405"/>
      <c r="M269" s="3405"/>
      <c r="N269" s="2259">
        <f>MAX(N281,N295,N312)</f>
        <v>3</v>
      </c>
      <c r="O269" s="3402">
        <f>MAX(O281,O295,O312)</f>
        <v>2</v>
      </c>
      <c r="P269" s="3403"/>
      <c r="Q269" s="2259">
        <f>MAX(Q281,Q295,Q312)</f>
        <v>4</v>
      </c>
      <c r="R269" s="3402">
        <f>MAX(R281,R295,R312)</f>
        <v>7</v>
      </c>
      <c r="S269" s="3403"/>
      <c r="T269" s="2264">
        <f t="shared" si="31"/>
        <v>4</v>
      </c>
      <c r="U269" s="2265">
        <f t="shared" si="31"/>
        <v>6</v>
      </c>
      <c r="V269" s="2260">
        <f>MAX(V281,V295,V312)</f>
        <v>1</v>
      </c>
      <c r="AK269" s="1687"/>
    </row>
    <row r="270" spans="1:63" x14ac:dyDescent="0.2">
      <c r="A270" s="3381" t="s">
        <v>857</v>
      </c>
      <c r="B270" s="3382"/>
      <c r="C270" s="3382"/>
      <c r="D270" s="3382"/>
      <c r="E270" s="3382"/>
      <c r="F270" s="3382"/>
      <c r="G270" s="3382"/>
      <c r="H270" s="3382"/>
      <c r="I270" s="3382"/>
      <c r="J270" s="3382"/>
      <c r="K270" s="3382"/>
      <c r="L270" s="3382"/>
      <c r="M270" s="3382"/>
      <c r="N270" s="997"/>
      <c r="O270" s="3383"/>
      <c r="P270" s="3384"/>
      <c r="Q270" s="2259">
        <f>MAX(Q282,Q296,Q313)</f>
        <v>0</v>
      </c>
      <c r="R270" s="3383">
        <v>1</v>
      </c>
      <c r="S270" s="3384"/>
      <c r="T270" s="2261">
        <f t="shared" si="31"/>
        <v>0</v>
      </c>
      <c r="U270" s="2262">
        <f t="shared" si="31"/>
        <v>1</v>
      </c>
      <c r="V270" s="2260">
        <f>MAX(V282,V296,V313)</f>
        <v>0</v>
      </c>
      <c r="AK270" s="1687"/>
    </row>
    <row r="271" spans="1:63" x14ac:dyDescent="0.2">
      <c r="A271" s="3385" t="s">
        <v>858</v>
      </c>
      <c r="B271" s="3386"/>
      <c r="C271" s="3386"/>
      <c r="D271" s="3386"/>
      <c r="E271" s="3386"/>
      <c r="F271" s="3386"/>
      <c r="G271" s="3386"/>
      <c r="H271" s="3386"/>
      <c r="I271" s="3386"/>
      <c r="J271" s="3386"/>
      <c r="K271" s="3386"/>
      <c r="L271" s="3386"/>
      <c r="M271" s="3386"/>
      <c r="N271" s="997"/>
      <c r="O271" s="3383"/>
      <c r="P271" s="3384"/>
      <c r="Q271" s="2259">
        <f>MAX(Q283,Q297,Q314)</f>
        <v>0</v>
      </c>
      <c r="R271" s="3383">
        <v>1</v>
      </c>
      <c r="S271" s="3384"/>
      <c r="T271" s="2259">
        <f t="shared" si="31"/>
        <v>0</v>
      </c>
      <c r="U271" s="2262">
        <f t="shared" si="31"/>
        <v>1</v>
      </c>
      <c r="V271" s="2260">
        <f>MAX(V283,V297,V314)</f>
        <v>0</v>
      </c>
      <c r="AK271" s="1687"/>
    </row>
    <row r="272" spans="1:63" ht="16.5" thickBot="1" x14ac:dyDescent="0.25">
      <c r="A272" s="3395" t="s">
        <v>48</v>
      </c>
      <c r="B272" s="3395"/>
      <c r="C272" s="3395"/>
      <c r="D272" s="3395"/>
      <c r="E272" s="3395"/>
      <c r="F272" s="3395"/>
      <c r="G272" s="3395"/>
      <c r="H272" s="3395"/>
      <c r="I272" s="3395"/>
      <c r="J272" s="3395"/>
      <c r="K272" s="3395"/>
      <c r="L272" s="3395"/>
      <c r="M272" s="3396"/>
      <c r="N272" s="3397" t="s">
        <v>129</v>
      </c>
      <c r="O272" s="3398"/>
      <c r="P272" s="3399"/>
      <c r="Q272" s="3397" t="s">
        <v>129</v>
      </c>
      <c r="R272" s="3398"/>
      <c r="S272" s="3399"/>
      <c r="T272" s="3387" t="s">
        <v>86</v>
      </c>
      <c r="U272" s="3388"/>
      <c r="V272" s="2249"/>
      <c r="AK272" s="1687"/>
    </row>
    <row r="273" spans="1:48" ht="16.5" thickBot="1" x14ac:dyDescent="0.25">
      <c r="A273" s="2250"/>
      <c r="B273" s="2251"/>
      <c r="C273" s="2251"/>
      <c r="D273" s="2251"/>
      <c r="E273" s="2251"/>
      <c r="F273" s="2251"/>
      <c r="G273" s="2251"/>
      <c r="H273" s="2251"/>
      <c r="I273" s="3392" t="s">
        <v>859</v>
      </c>
      <c r="J273" s="3393"/>
      <c r="K273" s="3393"/>
      <c r="L273" s="3393"/>
      <c r="M273" s="3394"/>
      <c r="N273" s="3389">
        <f>MAX(N285,N299,N343)</f>
        <v>33</v>
      </c>
      <c r="O273" s="3390"/>
      <c r="P273" s="3391"/>
      <c r="Q273" s="3389">
        <f>MAX(Q285,Q299,Q343)</f>
        <v>47</v>
      </c>
      <c r="R273" s="3390"/>
      <c r="S273" s="3391"/>
      <c r="T273" s="3389">
        <f>MAX(T285,T299,T343)</f>
        <v>43.5</v>
      </c>
      <c r="U273" s="3390"/>
      <c r="V273" s="3391"/>
      <c r="AK273" s="1687"/>
    </row>
    <row r="274" spans="1:48" ht="16.5" thickBot="1" x14ac:dyDescent="0.25">
      <c r="A274" s="2251"/>
      <c r="B274" s="2252"/>
      <c r="C274" s="2252"/>
      <c r="D274" s="2252"/>
      <c r="E274" s="2252"/>
      <c r="F274" s="2252"/>
      <c r="G274" s="2252"/>
      <c r="H274" s="2252"/>
      <c r="I274" s="2252"/>
      <c r="J274" s="2252"/>
      <c r="K274" s="2252"/>
      <c r="L274" s="2252"/>
      <c r="M274" s="2252"/>
      <c r="N274" s="3564">
        <f>N286</f>
        <v>120</v>
      </c>
      <c r="O274" s="3565"/>
      <c r="P274" s="3565"/>
      <c r="Q274" s="3565"/>
      <c r="R274" s="3565"/>
      <c r="S274" s="3565"/>
      <c r="T274" s="3565"/>
      <c r="U274" s="3565"/>
      <c r="V274" s="3566"/>
      <c r="AK274" s="1687"/>
    </row>
    <row r="275" spans="1:48" x14ac:dyDescent="0.25">
      <c r="A275" s="2251"/>
      <c r="B275" s="2253"/>
      <c r="C275" s="2253"/>
      <c r="D275" s="2253"/>
      <c r="E275" s="2253"/>
      <c r="F275" s="2253"/>
      <c r="G275" s="2253"/>
      <c r="H275" s="3373" t="s">
        <v>604</v>
      </c>
      <c r="I275" s="3374"/>
      <c r="J275" s="3374"/>
      <c r="K275" s="3374"/>
      <c r="L275" s="3374"/>
      <c r="M275" s="3375"/>
      <c r="N275" s="3376" t="s">
        <v>605</v>
      </c>
      <c r="O275" s="3377"/>
      <c r="P275" s="3378"/>
      <c r="Q275" s="2254">
        <f>Q287</f>
        <v>67.291666666666671</v>
      </c>
      <c r="R275" s="3379" t="s">
        <v>606</v>
      </c>
      <c r="S275" s="3380"/>
      <c r="T275" s="1621"/>
      <c r="U275" s="1621"/>
      <c r="V275" s="2255"/>
      <c r="AK275" s="1687"/>
    </row>
    <row r="276" spans="1:48" x14ac:dyDescent="0.25">
      <c r="A276" s="2251"/>
      <c r="B276" s="2258"/>
      <c r="C276" s="2258"/>
      <c r="D276" s="2258"/>
      <c r="E276" s="2258"/>
      <c r="F276" s="2258"/>
      <c r="G276" s="2258"/>
      <c r="H276" s="3406" t="s">
        <v>604</v>
      </c>
      <c r="I276" s="3407"/>
      <c r="J276" s="3407"/>
      <c r="K276" s="3407"/>
      <c r="L276" s="3407"/>
      <c r="M276" s="3408"/>
      <c r="N276" s="3376" t="s">
        <v>607</v>
      </c>
      <c r="O276" s="3377"/>
      <c r="P276" s="3378"/>
      <c r="Q276" s="2254">
        <f>Q288</f>
        <v>32.708333333333336</v>
      </c>
      <c r="R276" s="3409" t="s">
        <v>606</v>
      </c>
      <c r="S276" s="3410"/>
      <c r="T276" s="2256"/>
      <c r="U276" s="2256"/>
      <c r="V276" s="2257"/>
      <c r="AK276" s="1687"/>
    </row>
    <row r="277" spans="1:48" ht="16.5" hidden="1" thickBot="1" x14ac:dyDescent="0.25">
      <c r="A277" s="1983"/>
      <c r="B277" s="1984" t="s">
        <v>185</v>
      </c>
      <c r="C277" s="1985"/>
      <c r="D277" s="1986"/>
      <c r="E277" s="1986"/>
      <c r="F277" s="1987"/>
      <c r="G277" s="1988">
        <f>G103+G256</f>
        <v>240</v>
      </c>
      <c r="H277" s="1989">
        <f>H103+H256</f>
        <v>7200</v>
      </c>
      <c r="I277" s="1990"/>
      <c r="J277" s="1991"/>
      <c r="K277" s="1991"/>
      <c r="L277" s="1991"/>
      <c r="M277" s="1992"/>
      <c r="N277" s="1985"/>
      <c r="O277" s="3596"/>
      <c r="P277" s="3597"/>
      <c r="Q277" s="1993"/>
      <c r="R277" s="3822"/>
      <c r="S277" s="3585"/>
      <c r="T277" s="1994"/>
      <c r="U277" s="1893"/>
      <c r="V277" s="1995"/>
      <c r="AK277" s="1687"/>
    </row>
    <row r="278" spans="1:48" ht="16.5" hidden="1" thickBot="1" x14ac:dyDescent="0.25">
      <c r="A278" s="1983"/>
      <c r="B278" s="1996" t="s">
        <v>747</v>
      </c>
      <c r="C278" s="1985"/>
      <c r="D278" s="1986"/>
      <c r="E278" s="1986"/>
      <c r="F278" s="1987"/>
      <c r="G278" s="1997">
        <f>G277-G279</f>
        <v>120</v>
      </c>
      <c r="H278" s="1982">
        <f>H277-H279</f>
        <v>3600</v>
      </c>
      <c r="I278" s="1998"/>
      <c r="J278" s="1999"/>
      <c r="K278" s="2000"/>
      <c r="L278" s="1999"/>
      <c r="M278" s="2001"/>
      <c r="N278" s="1985"/>
      <c r="O278" s="3820"/>
      <c r="P278" s="3821"/>
      <c r="Q278" s="2002"/>
      <c r="R278" s="3819"/>
      <c r="S278" s="3592"/>
      <c r="T278" s="2003"/>
      <c r="U278" s="2004"/>
      <c r="V278" s="2005"/>
      <c r="AK278" s="1687"/>
    </row>
    <row r="279" spans="1:48" ht="16.5" hidden="1" thickBot="1" x14ac:dyDescent="0.25">
      <c r="A279" s="2006"/>
      <c r="B279" s="2007" t="s">
        <v>85</v>
      </c>
      <c r="C279" s="2008"/>
      <c r="D279" s="2009"/>
      <c r="E279" s="2009"/>
      <c r="F279" s="2010"/>
      <c r="G279" s="2011">
        <f>G105+G258</f>
        <v>120</v>
      </c>
      <c r="H279" s="2012">
        <f>H105+H258</f>
        <v>3600</v>
      </c>
      <c r="I279" s="2013" t="s">
        <v>721</v>
      </c>
      <c r="J279" s="2014">
        <v>258</v>
      </c>
      <c r="K279" s="2014">
        <v>46</v>
      </c>
      <c r="L279" s="2014">
        <v>54</v>
      </c>
      <c r="M279" s="2015">
        <f>H279-I279</f>
        <v>3242</v>
      </c>
      <c r="N279" s="2016" t="s">
        <v>486</v>
      </c>
      <c r="O279" s="3440" t="s">
        <v>486</v>
      </c>
      <c r="P279" s="3441"/>
      <c r="Q279" s="1899" t="s">
        <v>725</v>
      </c>
      <c r="R279" s="3440" t="s">
        <v>673</v>
      </c>
      <c r="S279" s="3441"/>
      <c r="T279" s="1891" t="s">
        <v>726</v>
      </c>
      <c r="U279" s="1898" t="s">
        <v>459</v>
      </c>
      <c r="V279" s="1995"/>
      <c r="W279" s="1700">
        <v>40</v>
      </c>
      <c r="X279" s="1700">
        <v>44</v>
      </c>
      <c r="Y279" s="1700">
        <v>36</v>
      </c>
      <c r="Z279" s="1700"/>
      <c r="AA279" s="1700" t="e">
        <f>I51+I89+#REF!+#REF!</f>
        <v>#REF!</v>
      </c>
      <c r="AB279" s="1700" t="e">
        <f>J51+J89+#REF!+#REF!</f>
        <v>#REF!</v>
      </c>
      <c r="AC279" s="1700" t="e">
        <f>K51+K89+#REF!+#REF!</f>
        <v>#REF!</v>
      </c>
      <c r="AD279" s="1700"/>
      <c r="AE279" s="1700"/>
      <c r="AF279" s="1700"/>
      <c r="AG279" s="1700"/>
      <c r="AH279" s="1700"/>
      <c r="AI279" s="1700"/>
      <c r="AJ279" s="1700"/>
      <c r="AK279" s="1701"/>
      <c r="AU279" s="29" t="s">
        <v>542</v>
      </c>
      <c r="AV279" s="1183" t="e">
        <f>AV11+AV52+AV110+#REF!</f>
        <v>#REF!</v>
      </c>
    </row>
    <row r="280" spans="1:48" hidden="1" x14ac:dyDescent="0.2">
      <c r="A280" s="3651" t="s">
        <v>167</v>
      </c>
      <c r="B280" s="3652"/>
      <c r="C280" s="3652"/>
      <c r="D280" s="3652"/>
      <c r="E280" s="3652"/>
      <c r="F280" s="3652"/>
      <c r="G280" s="3652"/>
      <c r="H280" s="3652"/>
      <c r="I280" s="3652"/>
      <c r="J280" s="3652"/>
      <c r="K280" s="3652"/>
      <c r="L280" s="3652"/>
      <c r="M280" s="3652"/>
      <c r="N280" s="2017">
        <v>4</v>
      </c>
      <c r="O280" s="3666">
        <v>4</v>
      </c>
      <c r="P280" s="3667"/>
      <c r="Q280" s="2018">
        <v>5</v>
      </c>
      <c r="R280" s="3666">
        <v>2</v>
      </c>
      <c r="S280" s="3667"/>
      <c r="T280" s="2019">
        <v>3</v>
      </c>
      <c r="U280" s="2020">
        <v>1</v>
      </c>
      <c r="V280" s="2021"/>
      <c r="W280" s="27">
        <v>14</v>
      </c>
      <c r="X280" s="27">
        <v>12</v>
      </c>
      <c r="Y280" s="27">
        <v>10</v>
      </c>
      <c r="AU280" s="29" t="s">
        <v>543</v>
      </c>
      <c r="AV280" s="1183" t="e">
        <f>AV12+AV53+AV111+#REF!</f>
        <v>#REF!</v>
      </c>
    </row>
    <row r="281" spans="1:48" hidden="1" x14ac:dyDescent="0.2">
      <c r="A281" s="3654" t="s">
        <v>34</v>
      </c>
      <c r="B281" s="3655"/>
      <c r="C281" s="3655"/>
      <c r="D281" s="3655"/>
      <c r="E281" s="3655"/>
      <c r="F281" s="3655"/>
      <c r="G281" s="3655"/>
      <c r="H281" s="3655"/>
      <c r="I281" s="3655"/>
      <c r="J281" s="3655"/>
      <c r="K281" s="3655"/>
      <c r="L281" s="3655"/>
      <c r="M281" s="3655"/>
      <c r="N281" s="2022">
        <v>3</v>
      </c>
      <c r="O281" s="3685">
        <v>2</v>
      </c>
      <c r="P281" s="3686"/>
      <c r="Q281" s="2023">
        <v>3</v>
      </c>
      <c r="R281" s="3685">
        <v>5</v>
      </c>
      <c r="S281" s="3686"/>
      <c r="T281" s="2024">
        <v>3</v>
      </c>
      <c r="U281" s="2025">
        <v>5</v>
      </c>
      <c r="V281" s="2026">
        <v>1</v>
      </c>
      <c r="W281" s="27">
        <v>32</v>
      </c>
      <c r="X281" s="27">
        <v>36</v>
      </c>
      <c r="Y281" s="27">
        <v>32</v>
      </c>
      <c r="AU281" s="29" t="s">
        <v>30</v>
      </c>
      <c r="AV281" s="1183" t="e">
        <f>AV13+#REF!+AV112+#REF!+#REF!</f>
        <v>#REF!</v>
      </c>
    </row>
    <row r="282" spans="1:48" hidden="1" x14ac:dyDescent="0.2">
      <c r="A282" s="3709" t="s">
        <v>230</v>
      </c>
      <c r="B282" s="3710"/>
      <c r="C282" s="3710"/>
      <c r="D282" s="3710"/>
      <c r="E282" s="3710"/>
      <c r="F282" s="3710"/>
      <c r="G282" s="3710"/>
      <c r="H282" s="3710"/>
      <c r="I282" s="3710"/>
      <c r="J282" s="3710"/>
      <c r="K282" s="3710"/>
      <c r="L282" s="3710"/>
      <c r="M282" s="3710"/>
      <c r="N282" s="2023"/>
      <c r="O282" s="3685"/>
      <c r="P282" s="3686"/>
      <c r="Q282" s="2023"/>
      <c r="R282" s="3685">
        <v>1</v>
      </c>
      <c r="S282" s="3686"/>
      <c r="T282" s="2024"/>
      <c r="U282" s="2025"/>
      <c r="V282" s="2026"/>
      <c r="W282" s="27">
        <v>12</v>
      </c>
      <c r="X282" s="27">
        <v>10</v>
      </c>
      <c r="Y282" s="27">
        <v>6</v>
      </c>
      <c r="AV282" s="1183" t="e">
        <f>SUM(AV279:AV281)</f>
        <v>#REF!</v>
      </c>
    </row>
    <row r="283" spans="1:48" hidden="1" x14ac:dyDescent="0.2">
      <c r="A283" s="3630" t="s">
        <v>229</v>
      </c>
      <c r="B283" s="3631"/>
      <c r="C283" s="3631"/>
      <c r="D283" s="3631"/>
      <c r="E283" s="3631"/>
      <c r="F283" s="3631"/>
      <c r="G283" s="3631"/>
      <c r="H283" s="3631"/>
      <c r="I283" s="3631"/>
      <c r="J283" s="3631"/>
      <c r="K283" s="3631"/>
      <c r="L283" s="3631"/>
      <c r="M283" s="3631"/>
      <c r="N283" s="2023"/>
      <c r="O283" s="3685"/>
      <c r="P283" s="3686"/>
      <c r="Q283" s="2023"/>
      <c r="R283" s="3685"/>
      <c r="S283" s="3686"/>
      <c r="T283" s="2024"/>
      <c r="U283" s="2025">
        <v>1</v>
      </c>
      <c r="V283" s="2026"/>
    </row>
    <row r="284" spans="1:48" ht="16.5" hidden="1" thickBot="1" x14ac:dyDescent="0.25">
      <c r="A284" s="3623" t="s">
        <v>48</v>
      </c>
      <c r="B284" s="3623"/>
      <c r="C284" s="3623"/>
      <c r="D284" s="3623"/>
      <c r="E284" s="3623"/>
      <c r="F284" s="3623"/>
      <c r="G284" s="3623"/>
      <c r="H284" s="3623"/>
      <c r="I284" s="3623"/>
      <c r="J284" s="3623"/>
      <c r="K284" s="3623"/>
      <c r="L284" s="3623"/>
      <c r="M284" s="3759"/>
      <c r="N284" s="3558" t="s">
        <v>129</v>
      </c>
      <c r="O284" s="3559"/>
      <c r="P284" s="3560"/>
      <c r="Q284" s="3558" t="s">
        <v>129</v>
      </c>
      <c r="R284" s="3559"/>
      <c r="S284" s="3560"/>
      <c r="T284" s="3725" t="s">
        <v>86</v>
      </c>
      <c r="U284" s="3726"/>
      <c r="V284" s="2027"/>
    </row>
    <row r="285" spans="1:48" ht="16.5" hidden="1" thickBot="1" x14ac:dyDescent="0.25">
      <c r="A285" s="2028"/>
      <c r="B285" s="2029"/>
      <c r="C285" s="2029"/>
      <c r="D285" s="2029"/>
      <c r="E285" s="2029"/>
      <c r="F285" s="2029"/>
      <c r="G285" s="2029"/>
      <c r="H285" s="2029"/>
      <c r="I285" s="2029"/>
      <c r="J285" s="2029"/>
      <c r="K285" s="2029"/>
      <c r="L285" s="2029"/>
      <c r="M285" s="2029"/>
      <c r="N285" s="3699">
        <f>G19+G23+G28+G32+G35+G39+G43+G48+G62+G63+G80</f>
        <v>33</v>
      </c>
      <c r="O285" s="3700"/>
      <c r="P285" s="3701"/>
      <c r="Q285" s="3699">
        <f>G40+G53+G56+G59+G67+G68+G76+G81+G82+G83+G110+G113+G114+G133+G139+G145</f>
        <v>47</v>
      </c>
      <c r="R285" s="3700"/>
      <c r="S285" s="3701"/>
      <c r="T285" s="3599">
        <f>G13+G64+G72+G75+G86+G93+G99+G117+G120+G124+G127+G130+G136+G142+G148</f>
        <v>40</v>
      </c>
      <c r="U285" s="3600"/>
      <c r="V285" s="3601"/>
    </row>
    <row r="286" spans="1:48" ht="16.5" hidden="1" thickBot="1" x14ac:dyDescent="0.25">
      <c r="A286" s="2029"/>
      <c r="B286" s="2030"/>
      <c r="C286" s="2030"/>
      <c r="D286" s="2030"/>
      <c r="E286" s="2030"/>
      <c r="F286" s="2030"/>
      <c r="G286" s="2030"/>
      <c r="H286" s="2030"/>
      <c r="I286" s="2030"/>
      <c r="J286" s="2030"/>
      <c r="K286" s="2030"/>
      <c r="L286" s="2030"/>
      <c r="M286" s="2030"/>
      <c r="N286" s="3599">
        <f>N285+Q285+T285</f>
        <v>120</v>
      </c>
      <c r="O286" s="3600"/>
      <c r="P286" s="3600"/>
      <c r="Q286" s="3600"/>
      <c r="R286" s="3600"/>
      <c r="S286" s="3600"/>
      <c r="T286" s="3600"/>
      <c r="U286" s="3600"/>
      <c r="V286" s="3601"/>
    </row>
    <row r="287" spans="1:48" hidden="1" x14ac:dyDescent="0.25">
      <c r="A287" s="2029"/>
      <c r="B287" s="2031"/>
      <c r="C287" s="2031"/>
      <c r="D287" s="2031"/>
      <c r="E287" s="2031"/>
      <c r="F287" s="2031"/>
      <c r="G287" s="2031"/>
      <c r="H287" s="3523" t="s">
        <v>604</v>
      </c>
      <c r="I287" s="3524"/>
      <c r="J287" s="3524"/>
      <c r="K287" s="3524"/>
      <c r="L287" s="3524"/>
      <c r="M287" s="3525"/>
      <c r="N287" s="3526" t="s">
        <v>605</v>
      </c>
      <c r="O287" s="3527"/>
      <c r="P287" s="3528"/>
      <c r="Q287" s="2032">
        <f>G103/G277*100</f>
        <v>67.291666666666671</v>
      </c>
      <c r="R287" s="3556" t="s">
        <v>606</v>
      </c>
      <c r="S287" s="3557"/>
      <c r="T287" s="2033"/>
      <c r="U287" s="2033"/>
      <c r="V287" s="2034"/>
    </row>
    <row r="288" spans="1:48" hidden="1" x14ac:dyDescent="0.25">
      <c r="A288" s="2029"/>
      <c r="B288" s="2031"/>
      <c r="C288" s="2031"/>
      <c r="D288" s="2031"/>
      <c r="E288" s="2031"/>
      <c r="F288" s="2031"/>
      <c r="G288" s="2031"/>
      <c r="H288" s="3523" t="s">
        <v>604</v>
      </c>
      <c r="I288" s="3524"/>
      <c r="J288" s="3524"/>
      <c r="K288" s="3524"/>
      <c r="L288" s="3524"/>
      <c r="M288" s="3525"/>
      <c r="N288" s="3526" t="s">
        <v>607</v>
      </c>
      <c r="O288" s="3527"/>
      <c r="P288" s="3528"/>
      <c r="Q288" s="2032">
        <f>G256/G277*100</f>
        <v>32.708333333333336</v>
      </c>
      <c r="R288" s="3529" t="s">
        <v>606</v>
      </c>
      <c r="S288" s="3530"/>
      <c r="T288" s="2033"/>
      <c r="U288" s="2033"/>
      <c r="V288" s="2034"/>
    </row>
    <row r="289" spans="1:119" s="897" customFormat="1" ht="16.5" hidden="1" thickBot="1" x14ac:dyDescent="0.25">
      <c r="A289" s="880"/>
      <c r="B289" s="3810"/>
      <c r="C289" s="3811"/>
      <c r="D289" s="3811"/>
      <c r="E289" s="3811"/>
      <c r="F289" s="3811"/>
      <c r="G289" s="3811"/>
      <c r="H289" s="3811"/>
      <c r="I289" s="3811"/>
      <c r="J289" s="3811"/>
      <c r="K289" s="3811"/>
      <c r="L289" s="3811"/>
      <c r="M289" s="3811"/>
      <c r="N289" s="3812"/>
      <c r="O289" s="3812"/>
      <c r="P289" s="3812"/>
      <c r="Q289" s="3812"/>
      <c r="R289" s="3812"/>
      <c r="S289" s="3812"/>
      <c r="T289" s="3813"/>
      <c r="U289" s="3813"/>
      <c r="V289" s="3814"/>
      <c r="AV289" s="1704"/>
      <c r="AW289" s="978"/>
      <c r="AX289" s="978"/>
      <c r="AY289" s="978"/>
      <c r="AZ289" s="978"/>
      <c r="BA289" s="978"/>
      <c r="BB289" s="978"/>
      <c r="BC289" s="978"/>
      <c r="BD289" s="978"/>
      <c r="BE289" s="978"/>
      <c r="BL289" s="978"/>
      <c r="BM289" s="978"/>
      <c r="BN289" s="978"/>
      <c r="BO289" s="978"/>
      <c r="BP289" s="978"/>
      <c r="BQ289" s="978"/>
      <c r="BR289" s="978"/>
      <c r="BS289" s="978"/>
      <c r="BT289" s="978"/>
      <c r="BU289" s="978"/>
      <c r="BV289" s="978"/>
      <c r="BW289" s="978"/>
      <c r="BX289" s="978"/>
      <c r="BY289" s="978"/>
      <c r="BZ289" s="978"/>
      <c r="CA289" s="978"/>
      <c r="CB289" s="978"/>
      <c r="CC289" s="978"/>
      <c r="CD289" s="978"/>
      <c r="CE289" s="978"/>
      <c r="CF289" s="978"/>
      <c r="CG289" s="978"/>
      <c r="CH289" s="978"/>
      <c r="CI289" s="978"/>
      <c r="CJ289" s="978"/>
      <c r="CK289" s="978"/>
      <c r="CL289" s="978"/>
      <c r="CM289" s="978"/>
      <c r="CN289" s="978"/>
      <c r="CO289" s="978"/>
      <c r="CP289" s="978"/>
      <c r="CQ289" s="978"/>
      <c r="CR289" s="978"/>
      <c r="CS289" s="978"/>
      <c r="CT289" s="978"/>
      <c r="CU289" s="978"/>
      <c r="CV289" s="978"/>
      <c r="CW289" s="978"/>
      <c r="CX289" s="978"/>
      <c r="CY289" s="978"/>
      <c r="CZ289" s="978"/>
      <c r="DA289" s="978"/>
      <c r="DB289" s="978"/>
      <c r="DC289" s="978"/>
      <c r="DD289" s="978"/>
      <c r="DE289" s="978"/>
      <c r="DF289" s="978"/>
      <c r="DG289" s="978"/>
      <c r="DH289" s="978"/>
      <c r="DI289" s="978"/>
      <c r="DJ289" s="978"/>
      <c r="DK289" s="978"/>
      <c r="DL289" s="978"/>
      <c r="DM289" s="978"/>
      <c r="DN289" s="978"/>
      <c r="DO289" s="1705"/>
    </row>
    <row r="290" spans="1:119" s="978" customFormat="1" ht="16.5" hidden="1" thickBot="1" x14ac:dyDescent="0.25">
      <c r="A290" s="3468"/>
      <c r="B290" s="3479"/>
      <c r="C290" s="2035"/>
      <c r="D290" s="2036"/>
      <c r="E290" s="2037"/>
      <c r="F290" s="2038"/>
      <c r="G290" s="2039"/>
      <c r="H290" s="2040"/>
      <c r="I290" s="2041"/>
      <c r="J290" s="2041"/>
      <c r="K290" s="2041"/>
      <c r="L290" s="2041"/>
      <c r="M290" s="2042"/>
      <c r="N290" s="2043"/>
      <c r="O290" s="3688"/>
      <c r="P290" s="3689"/>
      <c r="Q290" s="2043"/>
      <c r="R290" s="3688"/>
      <c r="S290" s="3737"/>
      <c r="T290" s="2043"/>
      <c r="U290" s="2044"/>
      <c r="V290" s="2045"/>
      <c r="BF290" s="897"/>
      <c r="BG290" s="897"/>
      <c r="BH290" s="897"/>
      <c r="BI290" s="897"/>
      <c r="BJ290" s="897"/>
      <c r="BK290" s="897"/>
    </row>
    <row r="291" spans="1:119" s="978" customFormat="1" ht="16.5" hidden="1" thickBot="1" x14ac:dyDescent="0.25">
      <c r="A291" s="3649" t="s">
        <v>580</v>
      </c>
      <c r="B291" s="3650"/>
      <c r="C291" s="2046"/>
      <c r="D291" s="2047"/>
      <c r="E291" s="2047"/>
      <c r="F291" s="2048"/>
      <c r="G291" s="2049">
        <f t="shared" ref="G291:H293" si="32">G103+G204</f>
        <v>240</v>
      </c>
      <c r="H291" s="2188">
        <f t="shared" si="32"/>
        <v>7200</v>
      </c>
      <c r="I291" s="2036"/>
      <c r="J291" s="2036"/>
      <c r="K291" s="2036"/>
      <c r="L291" s="2036"/>
      <c r="M291" s="2050"/>
      <c r="N291" s="2051"/>
      <c r="O291" s="3690"/>
      <c r="P291" s="3691"/>
      <c r="Q291" s="2052"/>
      <c r="R291" s="3690"/>
      <c r="S291" s="3696"/>
      <c r="T291" s="2043"/>
      <c r="U291" s="2044"/>
      <c r="V291" s="2045"/>
      <c r="W291" s="978">
        <f>30*G291</f>
        <v>7200</v>
      </c>
      <c r="BF291" s="897"/>
      <c r="BG291" s="897"/>
      <c r="BH291" s="897"/>
      <c r="BI291" s="897"/>
      <c r="BJ291" s="897"/>
      <c r="BK291" s="897"/>
    </row>
    <row r="292" spans="1:119" s="978" customFormat="1" ht="16.5" hidden="1" thickBot="1" x14ac:dyDescent="0.25">
      <c r="A292" s="3649" t="s">
        <v>748</v>
      </c>
      <c r="B292" s="3650"/>
      <c r="C292" s="2046"/>
      <c r="D292" s="2047"/>
      <c r="E292" s="2047"/>
      <c r="F292" s="2048"/>
      <c r="G292" s="2193">
        <f t="shared" si="32"/>
        <v>120</v>
      </c>
      <c r="H292" s="2194">
        <f t="shared" si="32"/>
        <v>3600</v>
      </c>
      <c r="I292" s="2036"/>
      <c r="J292" s="2036"/>
      <c r="K292" s="2036"/>
      <c r="L292" s="2036"/>
      <c r="M292" s="2050"/>
      <c r="N292" s="2053"/>
      <c r="O292" s="3702"/>
      <c r="P292" s="3703"/>
      <c r="Q292" s="2054"/>
      <c r="R292" s="3690"/>
      <c r="S292" s="3696"/>
      <c r="T292" s="2043"/>
      <c r="U292" s="2044"/>
      <c r="V292" s="2045"/>
      <c r="W292" s="978">
        <f>30*G292</f>
        <v>3600</v>
      </c>
      <c r="BF292" s="897"/>
      <c r="BG292" s="897"/>
      <c r="BH292" s="897"/>
      <c r="BI292" s="897"/>
      <c r="BJ292" s="897"/>
      <c r="BK292" s="897"/>
    </row>
    <row r="293" spans="1:119" s="978" customFormat="1" ht="16.5" hidden="1" thickBot="1" x14ac:dyDescent="0.25">
      <c r="A293" s="3649" t="s">
        <v>226</v>
      </c>
      <c r="B293" s="3650"/>
      <c r="C293" s="2046"/>
      <c r="D293" s="2047"/>
      <c r="E293" s="2047"/>
      <c r="F293" s="2048"/>
      <c r="G293" s="2039">
        <f t="shared" si="32"/>
        <v>120</v>
      </c>
      <c r="H293" s="2189">
        <f t="shared" si="32"/>
        <v>3600</v>
      </c>
      <c r="I293" s="2189">
        <f>I105+I206</f>
        <v>378</v>
      </c>
      <c r="J293" s="2189">
        <f>J105+J206</f>
        <v>252</v>
      </c>
      <c r="K293" s="2189">
        <f>K105+K206</f>
        <v>36</v>
      </c>
      <c r="L293" s="2189">
        <f>L105+L206</f>
        <v>90</v>
      </c>
      <c r="M293" s="2189">
        <f>M105+M206</f>
        <v>3222</v>
      </c>
      <c r="N293" s="2190" t="s">
        <v>486</v>
      </c>
      <c r="O293" s="3440" t="s">
        <v>486</v>
      </c>
      <c r="P293" s="3441"/>
      <c r="Q293" s="1899" t="s">
        <v>725</v>
      </c>
      <c r="R293" s="3697" t="s">
        <v>516</v>
      </c>
      <c r="S293" s="3698"/>
      <c r="T293" s="2055" t="s">
        <v>516</v>
      </c>
      <c r="U293" s="2056" t="s">
        <v>459</v>
      </c>
      <c r="V293" s="2045"/>
      <c r="W293" s="978">
        <f>30*G293</f>
        <v>3600</v>
      </c>
      <c r="BF293" s="897"/>
      <c r="BG293" s="897"/>
      <c r="BH293" s="897"/>
      <c r="BI293" s="897"/>
      <c r="BJ293" s="897"/>
      <c r="BK293" s="897"/>
    </row>
    <row r="294" spans="1:119" s="978" customFormat="1" hidden="1" x14ac:dyDescent="0.2">
      <c r="A294" s="3651" t="s">
        <v>167</v>
      </c>
      <c r="B294" s="3652"/>
      <c r="C294" s="3652"/>
      <c r="D294" s="3652"/>
      <c r="E294" s="3652"/>
      <c r="F294" s="3652"/>
      <c r="G294" s="3652"/>
      <c r="H294" s="3652"/>
      <c r="I294" s="3652"/>
      <c r="J294" s="3652"/>
      <c r="K294" s="3652"/>
      <c r="L294" s="3652"/>
      <c r="M294" s="3653"/>
      <c r="N294" s="2017">
        <v>4</v>
      </c>
      <c r="O294" s="3666">
        <v>4</v>
      </c>
      <c r="P294" s="3667"/>
      <c r="Q294" s="2057">
        <v>5</v>
      </c>
      <c r="R294" s="3694">
        <v>2</v>
      </c>
      <c r="S294" s="3695"/>
      <c r="T294" s="2057">
        <v>3</v>
      </c>
      <c r="U294" s="2058">
        <v>2</v>
      </c>
      <c r="V294" s="2059"/>
      <c r="AU294" s="897" t="s">
        <v>542</v>
      </c>
      <c r="AV294" s="1587" t="e">
        <f>AV11+AV52+AV110+#REF!</f>
        <v>#REF!</v>
      </c>
      <c r="BF294" s="897"/>
      <c r="BG294" s="897"/>
      <c r="BH294" s="897"/>
      <c r="BI294" s="897"/>
      <c r="BJ294" s="897"/>
      <c r="BK294" s="897"/>
    </row>
    <row r="295" spans="1:119" s="978" customFormat="1" hidden="1" x14ac:dyDescent="0.2">
      <c r="A295" s="3654" t="s">
        <v>34</v>
      </c>
      <c r="B295" s="3655"/>
      <c r="C295" s="3655"/>
      <c r="D295" s="3655"/>
      <c r="E295" s="3655"/>
      <c r="F295" s="3655"/>
      <c r="G295" s="3655"/>
      <c r="H295" s="3655"/>
      <c r="I295" s="3655"/>
      <c r="J295" s="3655"/>
      <c r="K295" s="3655"/>
      <c r="L295" s="3655"/>
      <c r="M295" s="3656"/>
      <c r="N295" s="2022">
        <v>3</v>
      </c>
      <c r="O295" s="3685">
        <v>2</v>
      </c>
      <c r="P295" s="3686"/>
      <c r="Q295" s="2060">
        <v>4</v>
      </c>
      <c r="R295" s="3718">
        <v>7</v>
      </c>
      <c r="S295" s="3731"/>
      <c r="T295" s="2060">
        <v>4</v>
      </c>
      <c r="U295" s="2061">
        <v>4</v>
      </c>
      <c r="V295" s="2062"/>
      <c r="X295" s="978">
        <v>40</v>
      </c>
      <c r="Y295" s="978">
        <v>14</v>
      </c>
      <c r="Z295" s="978">
        <v>48</v>
      </c>
      <c r="AA295" s="978">
        <v>14</v>
      </c>
      <c r="AU295" s="897" t="s">
        <v>543</v>
      </c>
      <c r="AV295" s="1587" t="e">
        <f>AV12+AV53+AV111+#REF!</f>
        <v>#REF!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2">
      <c r="A296" s="3709" t="s">
        <v>230</v>
      </c>
      <c r="B296" s="3710"/>
      <c r="C296" s="3710"/>
      <c r="D296" s="3710"/>
      <c r="E296" s="3710"/>
      <c r="F296" s="3710"/>
      <c r="G296" s="3710"/>
      <c r="H296" s="3710"/>
      <c r="I296" s="3710"/>
      <c r="J296" s="3710"/>
      <c r="K296" s="3710"/>
      <c r="L296" s="3710"/>
      <c r="M296" s="3711"/>
      <c r="N296" s="2060"/>
      <c r="O296" s="3718"/>
      <c r="P296" s="3720"/>
      <c r="Q296" s="2060"/>
      <c r="R296" s="3718">
        <v>1</v>
      </c>
      <c r="S296" s="3719"/>
      <c r="T296" s="2060"/>
      <c r="U296" s="2061">
        <v>1</v>
      </c>
      <c r="V296" s="2062"/>
      <c r="X296" s="978">
        <v>32</v>
      </c>
      <c r="Y296" s="978">
        <v>12</v>
      </c>
      <c r="Z296" s="978">
        <v>28</v>
      </c>
      <c r="AA296" s="978">
        <v>8</v>
      </c>
      <c r="AU296" s="897" t="s">
        <v>30</v>
      </c>
      <c r="AV296" s="1587" t="e">
        <f>AV13+#REF!+AV112+#REF!+#REF!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t="16.5" hidden="1" thickBot="1" x14ac:dyDescent="0.25">
      <c r="A297" s="3620" t="s">
        <v>229</v>
      </c>
      <c r="B297" s="3621"/>
      <c r="C297" s="3621"/>
      <c r="D297" s="3621"/>
      <c r="E297" s="3621"/>
      <c r="F297" s="3621"/>
      <c r="G297" s="3621"/>
      <c r="H297" s="3621"/>
      <c r="I297" s="3621"/>
      <c r="J297" s="3621"/>
      <c r="K297" s="3621"/>
      <c r="L297" s="3621"/>
      <c r="M297" s="3622"/>
      <c r="N297" s="2063"/>
      <c r="O297" s="3692"/>
      <c r="P297" s="3693"/>
      <c r="Q297" s="2064"/>
      <c r="R297" s="3704"/>
      <c r="S297" s="3705"/>
      <c r="T297" s="2065"/>
      <c r="U297" s="2066"/>
      <c r="V297" s="2067"/>
      <c r="X297" s="978">
        <v>40</v>
      </c>
      <c r="Y297" s="978">
        <v>12</v>
      </c>
      <c r="Z297" s="978">
        <v>40</v>
      </c>
      <c r="AA297" s="978">
        <v>12</v>
      </c>
      <c r="AV297" s="1587" t="e">
        <f>SUM(AV294:AV296)</f>
        <v>#REF!</v>
      </c>
      <c r="BF297" s="897"/>
      <c r="BG297" s="897"/>
      <c r="BH297" s="897"/>
      <c r="BI297" s="897"/>
      <c r="BJ297" s="897"/>
      <c r="BK297" s="897"/>
    </row>
    <row r="298" spans="1:119" s="978" customFormat="1" ht="16.5" hidden="1" thickBot="1" x14ac:dyDescent="0.25">
      <c r="A298" s="3623" t="s">
        <v>48</v>
      </c>
      <c r="B298" s="3623"/>
      <c r="C298" s="3623"/>
      <c r="D298" s="3623"/>
      <c r="E298" s="3623"/>
      <c r="F298" s="3623"/>
      <c r="G298" s="3623"/>
      <c r="H298" s="3623"/>
      <c r="I298" s="3623"/>
      <c r="J298" s="3623"/>
      <c r="K298" s="3623"/>
      <c r="L298" s="3623"/>
      <c r="M298" s="3624"/>
      <c r="N298" s="3590" t="s">
        <v>129</v>
      </c>
      <c r="O298" s="3591"/>
      <c r="P298" s="3592"/>
      <c r="Q298" s="3584" t="s">
        <v>129</v>
      </c>
      <c r="R298" s="3585"/>
      <c r="S298" s="3585"/>
      <c r="T298" s="3602" t="s">
        <v>86</v>
      </c>
      <c r="U298" s="3603"/>
      <c r="V298" s="3604"/>
      <c r="BF298" s="897"/>
      <c r="BG298" s="897"/>
      <c r="BH298" s="897"/>
      <c r="BI298" s="897"/>
      <c r="BJ298" s="897"/>
      <c r="BK298" s="897"/>
    </row>
    <row r="299" spans="1:119" s="978" customFormat="1" ht="16.5" hidden="1" thickBot="1" x14ac:dyDescent="0.25">
      <c r="A299" s="2068"/>
      <c r="B299" s="3625"/>
      <c r="C299" s="3625"/>
      <c r="D299" s="3625"/>
      <c r="E299" s="3625"/>
      <c r="F299" s="3625"/>
      <c r="G299" s="3625"/>
      <c r="H299" s="3625"/>
      <c r="I299" s="3625"/>
      <c r="J299" s="3625"/>
      <c r="K299" s="3625"/>
      <c r="L299" s="3625"/>
      <c r="M299" s="3626"/>
      <c r="N299" s="3627">
        <f>G19+G23+G28+G32+G35+G39+G43+G48+G62+G63+G80</f>
        <v>33</v>
      </c>
      <c r="O299" s="3628"/>
      <c r="P299" s="3629"/>
      <c r="Q299" s="3627">
        <f>G40+G53+G56+G59+G67+G68+G76+G81+G82+G83+G110+G113+G158+G163+G169+G173+G182+G185+G195</f>
        <v>45.5</v>
      </c>
      <c r="R299" s="3628"/>
      <c r="S299" s="3458"/>
      <c r="T299" s="3587">
        <f>G13+G64+G72+G75+G86+G93+G99+G154+G159+G160+G166+G176+G179+G188+G191+G198+G199+G203</f>
        <v>41.5</v>
      </c>
      <c r="U299" s="3588"/>
      <c r="V299" s="3589"/>
      <c r="BF299" s="897"/>
      <c r="BG299" s="897"/>
      <c r="BH299" s="897"/>
      <c r="BI299" s="897"/>
      <c r="BJ299" s="897"/>
      <c r="BK299" s="897"/>
    </row>
    <row r="300" spans="1:119" s="978" customFormat="1" ht="16.5" hidden="1" thickBot="1" x14ac:dyDescent="0.25">
      <c r="A300" s="2068"/>
      <c r="B300" s="3625"/>
      <c r="C300" s="3625"/>
      <c r="D300" s="3625"/>
      <c r="E300" s="3625"/>
      <c r="F300" s="3625"/>
      <c r="G300" s="3625"/>
      <c r="H300" s="3625"/>
      <c r="I300" s="3625"/>
      <c r="J300" s="3625"/>
      <c r="K300" s="3625"/>
      <c r="L300" s="3625"/>
      <c r="M300" s="3626"/>
      <c r="N300" s="3587">
        <f>N299+Q299+T299</f>
        <v>120</v>
      </c>
      <c r="O300" s="3588"/>
      <c r="P300" s="3588"/>
      <c r="Q300" s="3588"/>
      <c r="R300" s="3588"/>
      <c r="S300" s="3588"/>
      <c r="T300" s="3588"/>
      <c r="U300" s="3588"/>
      <c r="V300" s="3589"/>
      <c r="BF300" s="897"/>
      <c r="BG300" s="897"/>
      <c r="BH300" s="897"/>
      <c r="BI300" s="897"/>
      <c r="BJ300" s="897"/>
      <c r="BK300" s="897"/>
    </row>
    <row r="301" spans="1:119" s="978" customFormat="1" hidden="1" x14ac:dyDescent="0.25">
      <c r="A301" s="2069"/>
      <c r="B301" s="2070"/>
      <c r="C301" s="2070"/>
      <c r="D301" s="2070"/>
      <c r="E301" s="2070"/>
      <c r="F301" s="2070"/>
      <c r="G301" s="2070"/>
      <c r="H301" s="3523" t="s">
        <v>604</v>
      </c>
      <c r="I301" s="3524"/>
      <c r="J301" s="3524"/>
      <c r="K301" s="3524"/>
      <c r="L301" s="3524"/>
      <c r="M301" s="3525"/>
      <c r="N301" s="3526" t="s">
        <v>605</v>
      </c>
      <c r="O301" s="3527"/>
      <c r="P301" s="3528"/>
      <c r="Q301" s="2032">
        <f>G103/G291*100</f>
        <v>67.291666666666671</v>
      </c>
      <c r="R301" s="3556" t="s">
        <v>606</v>
      </c>
      <c r="S301" s="3557"/>
      <c r="T301" s="2071"/>
      <c r="U301" s="2071"/>
      <c r="V301" s="2072"/>
      <c r="BF301" s="897"/>
      <c r="BG301" s="897"/>
      <c r="BH301" s="897"/>
      <c r="BI301" s="897"/>
      <c r="BJ301" s="897"/>
      <c r="BK301" s="897"/>
    </row>
    <row r="302" spans="1:119" s="978" customFormat="1" hidden="1" x14ac:dyDescent="0.25">
      <c r="A302" s="2069"/>
      <c r="B302" s="2070"/>
      <c r="C302" s="2070"/>
      <c r="D302" s="2070"/>
      <c r="E302" s="2070"/>
      <c r="F302" s="2070"/>
      <c r="G302" s="2070"/>
      <c r="H302" s="3523" t="s">
        <v>604</v>
      </c>
      <c r="I302" s="3524"/>
      <c r="J302" s="3524"/>
      <c r="K302" s="3524"/>
      <c r="L302" s="3524"/>
      <c r="M302" s="3525"/>
      <c r="N302" s="3526" t="s">
        <v>607</v>
      </c>
      <c r="O302" s="3527"/>
      <c r="P302" s="3528"/>
      <c r="Q302" s="2032">
        <f>G204/G291*100</f>
        <v>32.708333333333336</v>
      </c>
      <c r="R302" s="3529" t="s">
        <v>606</v>
      </c>
      <c r="S302" s="3530"/>
      <c r="T302" s="2071"/>
      <c r="U302" s="2071"/>
      <c r="V302" s="2072"/>
      <c r="BF302" s="897"/>
      <c r="BG302" s="897"/>
      <c r="BH302" s="897"/>
      <c r="BI302" s="897"/>
      <c r="BJ302" s="897"/>
      <c r="BK302" s="897"/>
    </row>
    <row r="303" spans="1:119" s="978" customFormat="1" ht="16.5" hidden="1" thickBot="1" x14ac:dyDescent="0.25">
      <c r="A303" s="3714"/>
      <c r="B303" s="3715"/>
      <c r="C303" s="3715"/>
      <c r="D303" s="3715"/>
      <c r="E303" s="3715"/>
      <c r="F303" s="3715"/>
      <c r="G303" s="3715"/>
      <c r="H303" s="3715"/>
      <c r="I303" s="3715"/>
      <c r="J303" s="3715"/>
      <c r="K303" s="3715"/>
      <c r="L303" s="3715"/>
      <c r="M303" s="3715"/>
      <c r="N303" s="3715"/>
      <c r="O303" s="3715"/>
      <c r="P303" s="3715"/>
      <c r="Q303" s="3715"/>
      <c r="R303" s="3715"/>
      <c r="S303" s="3715"/>
      <c r="T303" s="3715"/>
      <c r="U303" s="3715"/>
      <c r="V303" s="3716"/>
      <c r="BF303" s="897"/>
      <c r="BG303" s="897"/>
      <c r="BH303" s="897"/>
      <c r="BI303" s="897"/>
      <c r="BJ303" s="897"/>
      <c r="BK303" s="897"/>
    </row>
    <row r="304" spans="1:119" s="897" customFormat="1" hidden="1" x14ac:dyDescent="0.2">
      <c r="A304" s="880"/>
      <c r="B304" s="881"/>
      <c r="C304" s="113"/>
      <c r="D304" s="114"/>
      <c r="E304" s="114"/>
      <c r="F304" s="882"/>
      <c r="G304" s="883"/>
      <c r="H304" s="111"/>
      <c r="I304" s="880"/>
      <c r="J304" s="880"/>
      <c r="K304" s="880"/>
      <c r="L304" s="880"/>
      <c r="M304" s="880"/>
      <c r="N304" s="880"/>
      <c r="O304" s="3499"/>
      <c r="P304" s="3594"/>
      <c r="Q304" s="880"/>
      <c r="R304" s="3499"/>
      <c r="S304" s="3594"/>
      <c r="T304" s="880"/>
      <c r="U304" s="880"/>
      <c r="V304" s="1590"/>
      <c r="BC304" s="1704"/>
      <c r="BD304" s="1704"/>
      <c r="BE304" s="1704"/>
      <c r="BL304" s="1705"/>
    </row>
    <row r="305" spans="1:63" s="978" customFormat="1" ht="16.5" hidden="1" thickBot="1" x14ac:dyDescent="0.25">
      <c r="A305" s="910"/>
      <c r="B305" s="911"/>
      <c r="C305" s="886"/>
      <c r="D305" s="886"/>
      <c r="E305" s="912"/>
      <c r="F305" s="913"/>
      <c r="G305" s="914"/>
      <c r="H305" s="915"/>
      <c r="I305" s="949"/>
      <c r="J305" s="890"/>
      <c r="K305" s="887"/>
      <c r="L305" s="890"/>
      <c r="M305" s="950"/>
      <c r="N305" s="949"/>
      <c r="O305" s="3497"/>
      <c r="P305" s="3595"/>
      <c r="Q305" s="887"/>
      <c r="R305" s="3721"/>
      <c r="S305" s="3722"/>
      <c r="T305" s="887"/>
      <c r="U305" s="887"/>
      <c r="V305" s="891"/>
      <c r="BF305" s="897"/>
      <c r="BG305" s="897"/>
      <c r="BH305" s="897"/>
      <c r="BI305" s="897"/>
      <c r="BJ305" s="897"/>
      <c r="BK305" s="897"/>
    </row>
    <row r="306" spans="1:63" s="978" customFormat="1" ht="16.5" hidden="1" thickBot="1" x14ac:dyDescent="0.25">
      <c r="A306" s="3712"/>
      <c r="B306" s="3713"/>
      <c r="C306" s="1147"/>
      <c r="D306" s="892"/>
      <c r="E306" s="892"/>
      <c r="F306" s="951"/>
      <c r="G306" s="952"/>
      <c r="H306" s="953"/>
      <c r="I306" s="1147"/>
      <c r="J306" s="895"/>
      <c r="K306" s="892"/>
      <c r="L306" s="895"/>
      <c r="M306" s="951"/>
      <c r="N306" s="1147"/>
      <c r="O306" s="3579"/>
      <c r="P306" s="3717"/>
      <c r="Q306" s="892"/>
      <c r="R306" s="3723"/>
      <c r="S306" s="3724"/>
      <c r="T306" s="892"/>
      <c r="U306" s="892"/>
      <c r="V306" s="951"/>
      <c r="BF306" s="897"/>
      <c r="BG306" s="897"/>
      <c r="BH306" s="897"/>
      <c r="BI306" s="897"/>
      <c r="BJ306" s="897"/>
      <c r="BK306" s="897"/>
    </row>
    <row r="307" spans="1:63" s="978" customFormat="1" ht="16.5" hidden="1" thickBot="1" x14ac:dyDescent="0.25">
      <c r="A307" s="896"/>
      <c r="B307" s="954"/>
      <c r="C307" s="955"/>
      <c r="D307" s="127"/>
      <c r="E307" s="127"/>
      <c r="F307" s="956"/>
      <c r="G307" s="294"/>
      <c r="H307" s="1762"/>
      <c r="I307" s="1763"/>
      <c r="J307" s="1764"/>
      <c r="K307" s="1764"/>
      <c r="L307" s="1764"/>
      <c r="M307" s="1765"/>
      <c r="N307" s="955"/>
      <c r="O307" s="3422"/>
      <c r="P307" s="3687"/>
      <c r="Q307" s="123"/>
      <c r="R307" s="3723"/>
      <c r="S307" s="3724"/>
      <c r="T307" s="1707"/>
      <c r="U307" s="91"/>
      <c r="V307" s="1708"/>
      <c r="BF307" s="897"/>
      <c r="BG307" s="897"/>
      <c r="BH307" s="897"/>
      <c r="BI307" s="897"/>
      <c r="BJ307" s="897"/>
      <c r="BK307" s="897"/>
    </row>
    <row r="308" spans="1:63" s="978" customFormat="1" ht="16.5" hidden="1" thickBot="1" x14ac:dyDescent="0.25">
      <c r="A308" s="2073"/>
      <c r="B308" s="1984" t="s">
        <v>783</v>
      </c>
      <c r="C308" s="1985"/>
      <c r="D308" s="1986"/>
      <c r="E308" s="1986"/>
      <c r="F308" s="1987"/>
      <c r="G308" s="2074">
        <f>G256+G103</f>
        <v>240</v>
      </c>
      <c r="H308" s="1989">
        <f>H256+H103</f>
        <v>7200</v>
      </c>
      <c r="I308" s="2075"/>
      <c r="J308" s="2076"/>
      <c r="K308" s="2076"/>
      <c r="L308" s="2076"/>
      <c r="M308" s="2077"/>
      <c r="N308" s="1985"/>
      <c r="O308" s="3596"/>
      <c r="P308" s="3597"/>
      <c r="Q308" s="2078"/>
      <c r="R308" s="3458"/>
      <c r="S308" s="3586"/>
      <c r="T308" s="1994"/>
      <c r="U308" s="1893"/>
      <c r="V308" s="1995"/>
      <c r="W308" s="978">
        <f>30*G308</f>
        <v>7200</v>
      </c>
      <c r="BF308" s="2378"/>
      <c r="BG308" s="897"/>
      <c r="BH308" s="897"/>
      <c r="BI308" s="897"/>
      <c r="BJ308" s="897"/>
      <c r="BK308" s="897"/>
    </row>
    <row r="309" spans="1:63" s="978" customFormat="1" ht="16.5" hidden="1" thickBot="1" x14ac:dyDescent="0.25">
      <c r="A309" s="2073"/>
      <c r="B309" s="1996" t="s">
        <v>747</v>
      </c>
      <c r="C309" s="1985"/>
      <c r="D309" s="1986"/>
      <c r="E309" s="1986"/>
      <c r="F309" s="1987"/>
      <c r="G309" s="2079">
        <f>G257+G104</f>
        <v>120</v>
      </c>
      <c r="H309" s="1982">
        <f>H257+H104</f>
        <v>3600</v>
      </c>
      <c r="I309" s="2080"/>
      <c r="J309" s="2081"/>
      <c r="K309" s="2082"/>
      <c r="L309" s="2081"/>
      <c r="M309" s="2083"/>
      <c r="N309" s="1985"/>
      <c r="O309" s="3596"/>
      <c r="P309" s="3597"/>
      <c r="Q309" s="2078"/>
      <c r="R309" s="3458"/>
      <c r="S309" s="3586"/>
      <c r="T309" s="1994"/>
      <c r="U309" s="1893"/>
      <c r="V309" s="1995"/>
      <c r="W309" s="978">
        <f>30*G309</f>
        <v>3600</v>
      </c>
      <c r="AU309" s="897" t="s">
        <v>542</v>
      </c>
      <c r="AV309" s="1587" t="e">
        <f>AV11+AV52+#REF!+#REF!</f>
        <v>#REF!</v>
      </c>
      <c r="BF309" s="897"/>
      <c r="BG309" s="897"/>
      <c r="BH309" s="897"/>
      <c r="BI309" s="897"/>
      <c r="BJ309" s="897"/>
      <c r="BK309" s="897"/>
    </row>
    <row r="310" spans="1:63" s="978" customFormat="1" ht="16.5" hidden="1" thickBot="1" x14ac:dyDescent="0.25">
      <c r="A310" s="2073"/>
      <c r="B310" s="2084" t="s">
        <v>85</v>
      </c>
      <c r="C310" s="2085"/>
      <c r="D310" s="1986"/>
      <c r="E310" s="1986"/>
      <c r="F310" s="1987"/>
      <c r="G310" s="2074">
        <f>G258+G105</f>
        <v>120</v>
      </c>
      <c r="H310" s="2086">
        <f>G310*30</f>
        <v>3600</v>
      </c>
      <c r="I310" s="1979">
        <f>I258+I105</f>
        <v>368</v>
      </c>
      <c r="J310" s="1979">
        <f>J258+J105</f>
        <v>250</v>
      </c>
      <c r="K310" s="1979">
        <f>K258+K105</f>
        <v>56</v>
      </c>
      <c r="L310" s="1979">
        <f>L258+L105</f>
        <v>62</v>
      </c>
      <c r="M310" s="1989">
        <f>H310-I310</f>
        <v>3232</v>
      </c>
      <c r="N310" s="2087" t="s">
        <v>486</v>
      </c>
      <c r="O310" s="3440" t="s">
        <v>486</v>
      </c>
      <c r="P310" s="3441"/>
      <c r="Q310" s="2088" t="s">
        <v>777</v>
      </c>
      <c r="R310" s="3440" t="s">
        <v>780</v>
      </c>
      <c r="S310" s="3593"/>
      <c r="T310" s="1899" t="s">
        <v>781</v>
      </c>
      <c r="U310" s="2056" t="s">
        <v>523</v>
      </c>
      <c r="V310" s="1995"/>
      <c r="W310" s="978">
        <f>30*G310</f>
        <v>3600</v>
      </c>
      <c r="X310" s="978">
        <v>40</v>
      </c>
      <c r="Y310" s="978">
        <v>14</v>
      </c>
      <c r="Z310" s="978">
        <v>44</v>
      </c>
      <c r="AA310" s="978">
        <v>20</v>
      </c>
      <c r="AU310" s="897" t="s">
        <v>543</v>
      </c>
      <c r="AV310" s="1587" t="e">
        <f>AV12+AV53+#REF!+#REF!</f>
        <v>#REF!</v>
      </c>
      <c r="BF310" s="897"/>
      <c r="BG310" s="897"/>
      <c r="BH310" s="897"/>
      <c r="BI310" s="897"/>
      <c r="BJ310" s="897"/>
      <c r="BK310" s="897"/>
    </row>
    <row r="311" spans="1:63" s="978" customFormat="1" hidden="1" x14ac:dyDescent="0.2">
      <c r="A311" s="3706" t="s">
        <v>167</v>
      </c>
      <c r="B311" s="3707"/>
      <c r="C311" s="3707"/>
      <c r="D311" s="3707"/>
      <c r="E311" s="3707"/>
      <c r="F311" s="3707"/>
      <c r="G311" s="3707"/>
      <c r="H311" s="3707"/>
      <c r="I311" s="3707"/>
      <c r="J311" s="3707"/>
      <c r="K311" s="3707"/>
      <c r="L311" s="3707"/>
      <c r="M311" s="3708"/>
      <c r="N311" s="2018">
        <v>4</v>
      </c>
      <c r="O311" s="3666">
        <v>4</v>
      </c>
      <c r="P311" s="3667"/>
      <c r="Q311" s="2018">
        <v>4</v>
      </c>
      <c r="R311" s="3824">
        <v>1</v>
      </c>
      <c r="S311" s="3825"/>
      <c r="T311" s="2089">
        <v>4</v>
      </c>
      <c r="U311" s="2090">
        <v>1</v>
      </c>
      <c r="V311" s="2021"/>
      <c r="X311" s="978">
        <v>28</v>
      </c>
      <c r="Y311" s="978">
        <v>14</v>
      </c>
      <c r="Z311" s="978">
        <v>44</v>
      </c>
      <c r="AA311" s="978">
        <v>10</v>
      </c>
      <c r="AU311" s="897" t="s">
        <v>30</v>
      </c>
      <c r="AV311" s="1587" t="e">
        <f>AV13+#REF!+#REF!+#REF!+#REF!</f>
        <v>#REF!</v>
      </c>
      <c r="BF311" s="897"/>
      <c r="BG311" s="897"/>
      <c r="BH311" s="897"/>
      <c r="BI311" s="897"/>
      <c r="BJ311" s="897"/>
      <c r="BK311" s="897"/>
    </row>
    <row r="312" spans="1:63" s="978" customFormat="1" hidden="1" x14ac:dyDescent="0.2">
      <c r="A312" s="3709" t="s">
        <v>34</v>
      </c>
      <c r="B312" s="3710"/>
      <c r="C312" s="3710"/>
      <c r="D312" s="3710"/>
      <c r="E312" s="3710"/>
      <c r="F312" s="3710"/>
      <c r="G312" s="3710"/>
      <c r="H312" s="3710"/>
      <c r="I312" s="3710"/>
      <c r="J312" s="3710"/>
      <c r="K312" s="3710"/>
      <c r="L312" s="3710"/>
      <c r="M312" s="3711"/>
      <c r="N312" s="2023">
        <v>3</v>
      </c>
      <c r="O312" s="3685">
        <v>2</v>
      </c>
      <c r="P312" s="3686"/>
      <c r="Q312" s="2023">
        <v>3</v>
      </c>
      <c r="R312" s="3607">
        <v>6</v>
      </c>
      <c r="S312" s="3608"/>
      <c r="T312" s="2091">
        <v>3</v>
      </c>
      <c r="U312" s="2092">
        <v>6</v>
      </c>
      <c r="V312" s="2026"/>
      <c r="X312" s="978">
        <v>36</v>
      </c>
      <c r="Y312" s="978">
        <v>12</v>
      </c>
      <c r="Z312" s="978">
        <v>36</v>
      </c>
      <c r="AA312" s="978">
        <v>12</v>
      </c>
      <c r="AV312" s="1587" t="e">
        <f>SUM(AV309:AV311)</f>
        <v>#REF!</v>
      </c>
      <c r="BF312" s="897"/>
      <c r="BG312" s="897"/>
      <c r="BH312" s="897"/>
      <c r="BI312" s="897"/>
      <c r="BJ312" s="897"/>
      <c r="BK312" s="897"/>
    </row>
    <row r="313" spans="1:63" s="978" customFormat="1" hidden="1" x14ac:dyDescent="0.2">
      <c r="A313" s="3709" t="s">
        <v>230</v>
      </c>
      <c r="B313" s="3710"/>
      <c r="C313" s="3710"/>
      <c r="D313" s="3710"/>
      <c r="E313" s="3710"/>
      <c r="F313" s="3710"/>
      <c r="G313" s="3710"/>
      <c r="H313" s="3710"/>
      <c r="I313" s="3710"/>
      <c r="J313" s="3710"/>
      <c r="K313" s="3710"/>
      <c r="L313" s="3710"/>
      <c r="M313" s="3711"/>
      <c r="N313" s="2023"/>
      <c r="O313" s="3685"/>
      <c r="P313" s="3686"/>
      <c r="Q313" s="2023"/>
      <c r="R313" s="3607">
        <v>1</v>
      </c>
      <c r="S313" s="3608"/>
      <c r="T313" s="2091"/>
      <c r="U313" s="2092"/>
      <c r="V313" s="2026"/>
      <c r="BF313" s="897"/>
      <c r="BG313" s="897"/>
      <c r="BH313" s="897"/>
      <c r="BI313" s="897"/>
      <c r="BJ313" s="897"/>
      <c r="BK313" s="897"/>
    </row>
    <row r="314" spans="1:63" s="978" customFormat="1" ht="16.5" hidden="1" thickBot="1" x14ac:dyDescent="0.25">
      <c r="A314" s="3630" t="s">
        <v>229</v>
      </c>
      <c r="B314" s="3631"/>
      <c r="C314" s="3631"/>
      <c r="D314" s="3631"/>
      <c r="E314" s="3631"/>
      <c r="F314" s="3631"/>
      <c r="G314" s="3631"/>
      <c r="H314" s="3631"/>
      <c r="I314" s="3631"/>
      <c r="J314" s="3631"/>
      <c r="K314" s="3631"/>
      <c r="L314" s="3631"/>
      <c r="M314" s="3632"/>
      <c r="N314" s="2093"/>
      <c r="O314" s="3605"/>
      <c r="P314" s="3606"/>
      <c r="Q314" s="2093"/>
      <c r="R314" s="3609">
        <v>1</v>
      </c>
      <c r="S314" s="3610"/>
      <c r="T314" s="2094"/>
      <c r="U314" s="2095">
        <v>1</v>
      </c>
      <c r="V314" s="2096"/>
      <c r="BF314" s="897"/>
      <c r="BG314" s="897"/>
      <c r="BH314" s="897"/>
      <c r="BI314" s="897"/>
      <c r="BJ314" s="897"/>
      <c r="BK314" s="897"/>
    </row>
    <row r="315" spans="1:63" s="978" customFormat="1" ht="16.5" hidden="1" thickBot="1" x14ac:dyDescent="0.25">
      <c r="A315" s="3657" t="s">
        <v>48</v>
      </c>
      <c r="B315" s="3658"/>
      <c r="C315" s="3658"/>
      <c r="D315" s="3658"/>
      <c r="E315" s="3658"/>
      <c r="F315" s="3658"/>
      <c r="G315" s="3658"/>
      <c r="H315" s="3658"/>
      <c r="I315" s="3658"/>
      <c r="J315" s="3658"/>
      <c r="K315" s="3658"/>
      <c r="L315" s="3658"/>
      <c r="M315" s="3659"/>
      <c r="N315" s="3584" t="s">
        <v>129</v>
      </c>
      <c r="O315" s="3585"/>
      <c r="P315" s="3660"/>
      <c r="Q315" s="3584" t="s">
        <v>129</v>
      </c>
      <c r="R315" s="3585"/>
      <c r="S315" s="3585"/>
      <c r="T315" s="3602" t="s">
        <v>86</v>
      </c>
      <c r="U315" s="3603"/>
      <c r="V315" s="3604"/>
      <c r="BF315" s="897"/>
      <c r="BG315" s="897"/>
      <c r="BH315" s="897"/>
      <c r="BI315" s="897"/>
      <c r="BJ315" s="897"/>
      <c r="BK315" s="897"/>
    </row>
    <row r="316" spans="1:63" ht="16.5" hidden="1" thickBot="1" x14ac:dyDescent="0.25">
      <c r="A316" s="3676"/>
      <c r="B316" s="3586"/>
      <c r="C316" s="3586"/>
      <c r="D316" s="3586"/>
      <c r="E316" s="3586"/>
      <c r="F316" s="3586"/>
      <c r="G316" s="3586"/>
      <c r="H316" s="3586"/>
      <c r="I316" s="3586"/>
      <c r="J316" s="3586"/>
      <c r="K316" s="3586"/>
      <c r="L316" s="3586"/>
      <c r="M316" s="3459"/>
      <c r="N316" s="3680" t="e">
        <f>AV309</f>
        <v>#REF!</v>
      </c>
      <c r="O316" s="3681"/>
      <c r="P316" s="3682"/>
      <c r="Q316" s="3732" t="e">
        <f>AV310</f>
        <v>#REF!</v>
      </c>
      <c r="R316" s="3681"/>
      <c r="S316" s="3682"/>
      <c r="T316" s="3674" t="e">
        <f>AV311</f>
        <v>#REF!</v>
      </c>
      <c r="U316" s="3675"/>
      <c r="V316" s="2097"/>
    </row>
    <row r="317" spans="1:63" ht="16.5" hidden="1" thickBot="1" x14ac:dyDescent="0.25">
      <c r="A317" s="3670" t="s">
        <v>168</v>
      </c>
      <c r="B317" s="3671"/>
      <c r="C317" s="3671"/>
      <c r="D317" s="3671"/>
      <c r="E317" s="3671"/>
      <c r="F317" s="3671"/>
      <c r="G317" s="3671"/>
      <c r="H317" s="3671"/>
      <c r="I317" s="3671"/>
      <c r="J317" s="3671"/>
      <c r="K317" s="3671"/>
      <c r="L317" s="3671"/>
      <c r="M317" s="3672"/>
      <c r="N317" s="2098" t="s">
        <v>459</v>
      </c>
      <c r="O317" s="3458" t="s">
        <v>518</v>
      </c>
      <c r="P317" s="3459"/>
      <c r="Q317" s="2099" t="s">
        <v>523</v>
      </c>
      <c r="R317" s="3458" t="s">
        <v>476</v>
      </c>
      <c r="S317" s="3459"/>
      <c r="T317" s="2099" t="s">
        <v>476</v>
      </c>
      <c r="U317" s="2099" t="s">
        <v>474</v>
      </c>
      <c r="V317" s="2100"/>
    </row>
    <row r="318" spans="1:63" hidden="1" x14ac:dyDescent="0.2">
      <c r="A318" s="3733" t="s">
        <v>167</v>
      </c>
      <c r="B318" s="3734"/>
      <c r="C318" s="3734"/>
      <c r="D318" s="3734"/>
      <c r="E318" s="3734"/>
      <c r="F318" s="3734"/>
      <c r="G318" s="3734"/>
      <c r="H318" s="3734"/>
      <c r="I318" s="3734"/>
      <c r="J318" s="3734"/>
      <c r="K318" s="3734"/>
      <c r="L318" s="3734"/>
      <c r="M318" s="3735"/>
      <c r="N318" s="2101">
        <v>4</v>
      </c>
      <c r="O318" s="3456">
        <v>3</v>
      </c>
      <c r="P318" s="3673"/>
      <c r="Q318" s="2102">
        <v>5</v>
      </c>
      <c r="R318" s="3456">
        <v>4</v>
      </c>
      <c r="S318" s="3673"/>
      <c r="T318" s="2102">
        <v>4</v>
      </c>
      <c r="U318" s="2102">
        <v>1</v>
      </c>
      <c r="V318" s="2103"/>
    </row>
    <row r="319" spans="1:63" hidden="1" x14ac:dyDescent="0.2">
      <c r="A319" s="3617" t="s">
        <v>34</v>
      </c>
      <c r="B319" s="3618"/>
      <c r="C319" s="3618"/>
      <c r="D319" s="3618"/>
      <c r="E319" s="3618"/>
      <c r="F319" s="3618"/>
      <c r="G319" s="3618"/>
      <c r="H319" s="3618"/>
      <c r="I319" s="3618"/>
      <c r="J319" s="3618"/>
      <c r="K319" s="3618"/>
      <c r="L319" s="3618"/>
      <c r="M319" s="3619"/>
      <c r="N319" s="2104">
        <v>2</v>
      </c>
      <c r="O319" s="3454">
        <v>1</v>
      </c>
      <c r="P319" s="3455"/>
      <c r="Q319" s="2105">
        <v>1</v>
      </c>
      <c r="R319" s="3454">
        <v>1</v>
      </c>
      <c r="S319" s="3455"/>
      <c r="T319" s="2105">
        <v>3</v>
      </c>
      <c r="U319" s="2105">
        <v>3</v>
      </c>
      <c r="V319" s="2106"/>
    </row>
    <row r="320" spans="1:63" hidden="1" x14ac:dyDescent="0.2">
      <c r="A320" s="3617" t="s">
        <v>35</v>
      </c>
      <c r="B320" s="3618"/>
      <c r="C320" s="3618"/>
      <c r="D320" s="3618"/>
      <c r="E320" s="3618"/>
      <c r="F320" s="3618"/>
      <c r="G320" s="3618"/>
      <c r="H320" s="3618"/>
      <c r="I320" s="3618"/>
      <c r="J320" s="3618"/>
      <c r="K320" s="3618"/>
      <c r="L320" s="3618"/>
      <c r="M320" s="3619"/>
      <c r="N320" s="2105"/>
      <c r="O320" s="3454"/>
      <c r="P320" s="3455"/>
      <c r="Q320" s="2105"/>
      <c r="R320" s="3454">
        <v>1</v>
      </c>
      <c r="S320" s="3455"/>
      <c r="T320" s="2105"/>
      <c r="U320" s="2105">
        <v>1</v>
      </c>
      <c r="V320" s="2106"/>
    </row>
    <row r="321" spans="1:22" hidden="1" x14ac:dyDescent="0.2">
      <c r="A321" s="3617" t="s">
        <v>38</v>
      </c>
      <c r="B321" s="3618"/>
      <c r="C321" s="3618"/>
      <c r="D321" s="3618"/>
      <c r="E321" s="3618"/>
      <c r="F321" s="3618"/>
      <c r="G321" s="3618"/>
      <c r="H321" s="3618"/>
      <c r="I321" s="3618"/>
      <c r="J321" s="3618"/>
      <c r="K321" s="3618"/>
      <c r="L321" s="3618"/>
      <c r="M321" s="3619"/>
      <c r="N321" s="2105"/>
      <c r="O321" s="3454"/>
      <c r="P321" s="3455"/>
      <c r="Q321" s="2105"/>
      <c r="R321" s="3454"/>
      <c r="S321" s="3455"/>
      <c r="T321" s="2105"/>
      <c r="U321" s="2105"/>
      <c r="V321" s="2106"/>
    </row>
    <row r="322" spans="1:22" hidden="1" x14ac:dyDescent="0.2">
      <c r="A322" s="3648" t="s">
        <v>48</v>
      </c>
      <c r="B322" s="3648"/>
      <c r="C322" s="3648"/>
      <c r="D322" s="3648"/>
      <c r="E322" s="3648"/>
      <c r="F322" s="3648"/>
      <c r="G322" s="3648"/>
      <c r="H322" s="3648"/>
      <c r="I322" s="3648"/>
      <c r="J322" s="3648"/>
      <c r="K322" s="3648"/>
      <c r="L322" s="3648"/>
      <c r="M322" s="3648"/>
      <c r="N322" s="3454" t="s">
        <v>129</v>
      </c>
      <c r="O322" s="3679"/>
      <c r="P322" s="3455"/>
      <c r="Q322" s="3454" t="s">
        <v>129</v>
      </c>
      <c r="R322" s="3679"/>
      <c r="S322" s="3455"/>
      <c r="T322" s="3454" t="s">
        <v>86</v>
      </c>
      <c r="U322" s="3679"/>
      <c r="V322" s="3531"/>
    </row>
    <row r="323" spans="1:22" ht="16.5" hidden="1" thickBot="1" x14ac:dyDescent="0.25">
      <c r="A323" s="3611"/>
      <c r="B323" s="3612"/>
      <c r="C323" s="3612"/>
      <c r="D323" s="3612"/>
      <c r="E323" s="3612"/>
      <c r="F323" s="3612"/>
      <c r="G323" s="3612"/>
      <c r="H323" s="3612"/>
      <c r="I323" s="3612"/>
      <c r="J323" s="3612"/>
      <c r="K323" s="3612"/>
      <c r="L323" s="3612"/>
      <c r="M323" s="3612"/>
      <c r="N323" s="3612"/>
      <c r="O323" s="3612"/>
      <c r="P323" s="3612"/>
      <c r="Q323" s="3612"/>
      <c r="R323" s="3612"/>
      <c r="S323" s="3612"/>
      <c r="T323" s="3612"/>
      <c r="U323" s="3612"/>
      <c r="V323" s="3613"/>
    </row>
    <row r="324" spans="1:22" ht="16.5" hidden="1" thickBot="1" x14ac:dyDescent="0.25">
      <c r="A324" s="3677" t="s">
        <v>258</v>
      </c>
      <c r="B324" s="3671"/>
      <c r="C324" s="3671"/>
      <c r="D324" s="3671"/>
      <c r="E324" s="3671"/>
      <c r="F324" s="3671"/>
      <c r="G324" s="3671"/>
      <c r="H324" s="3671"/>
      <c r="I324" s="3671"/>
      <c r="J324" s="3671"/>
      <c r="K324" s="3671"/>
      <c r="L324" s="3671"/>
      <c r="M324" s="3678"/>
      <c r="N324" s="2098" t="s">
        <v>459</v>
      </c>
      <c r="O324" s="3458" t="s">
        <v>475</v>
      </c>
      <c r="P324" s="3467"/>
      <c r="Q324" s="2107" t="s">
        <v>481</v>
      </c>
      <c r="R324" s="3683" t="s">
        <v>516</v>
      </c>
      <c r="S324" s="3684"/>
      <c r="T324" s="2108" t="s">
        <v>469</v>
      </c>
      <c r="U324" s="2109" t="s">
        <v>481</v>
      </c>
      <c r="V324" s="2100"/>
    </row>
    <row r="325" spans="1:22" hidden="1" x14ac:dyDescent="0.2">
      <c r="A325" s="3614" t="s">
        <v>167</v>
      </c>
      <c r="B325" s="3615"/>
      <c r="C325" s="3615"/>
      <c r="D325" s="3615"/>
      <c r="E325" s="3615"/>
      <c r="F325" s="3615"/>
      <c r="G325" s="3615"/>
      <c r="H325" s="3615"/>
      <c r="I325" s="3615"/>
      <c r="J325" s="3615"/>
      <c r="K325" s="3615"/>
      <c r="L325" s="3615"/>
      <c r="M325" s="3616"/>
      <c r="N325" s="2110" t="e">
        <f>COUNTIF($C11:$C201,N$5)+COUNTIF(#REF!,N$5)+COUNTIF(#REF!,N$5)+COUNTIF($C285:$C289,N$5)</f>
        <v>#REF!</v>
      </c>
      <c r="O325" s="3456" t="e">
        <f>COUNTIF($C11:$C201,O$5)+COUNTIF(#REF!,O$5)+COUNTIF(#REF!,O$5)+COUNTIF($C285:$C289,O$5)</f>
        <v>#REF!</v>
      </c>
      <c r="P325" s="3457"/>
      <c r="Q325" s="2110" t="e">
        <f>COUNTIF($C11:$C201,Q$5)+COUNTIF(#REF!,Q$5)+COUNTIF(#REF!,Q$5)+COUNTIF($C285:$C289,Q$5)</f>
        <v>#REF!</v>
      </c>
      <c r="R325" s="3456" t="e">
        <f>COUNTIF($C11:$C201,R$5)+COUNTIF(#REF!,R$5)+COUNTIF(#REF!,R$5)+COUNTIF($C285:$C289,R$5)</f>
        <v>#REF!</v>
      </c>
      <c r="S325" s="3457"/>
      <c r="T325" s="2110" t="e">
        <f>COUNTIF($C11:$C201,T$5)+COUNTIF(#REF!,T$5)+COUNTIF(#REF!,T$5)+COUNTIF($C285:$C289,T$5)</f>
        <v>#REF!</v>
      </c>
      <c r="U325" s="2111">
        <v>2</v>
      </c>
      <c r="V325" s="2112" t="e">
        <f>COUNTIF($C11:$C201,V$5)+COUNTIF(#REF!,V$5)+COUNTIF(#REF!,V$5)+COUNTIF($C285:$C289,V$5)</f>
        <v>#REF!</v>
      </c>
    </row>
    <row r="326" spans="1:22" hidden="1" x14ac:dyDescent="0.2">
      <c r="A326" s="3639" t="s">
        <v>34</v>
      </c>
      <c r="B326" s="3640"/>
      <c r="C326" s="3640"/>
      <c r="D326" s="3640"/>
      <c r="E326" s="3640"/>
      <c r="F326" s="3640"/>
      <c r="G326" s="3640"/>
      <c r="H326" s="3640"/>
      <c r="I326" s="3640"/>
      <c r="J326" s="3640"/>
      <c r="K326" s="3640"/>
      <c r="L326" s="3640"/>
      <c r="M326" s="3641"/>
      <c r="N326" s="2113" t="e">
        <f>COUNTIF($D11:$D201,N$5)+COUNTIF(#REF!,N$5)+COUNTIF(#REF!,N$5)+COUNTIF($D285:$D289,N$5)</f>
        <v>#REF!</v>
      </c>
      <c r="O326" s="3454" t="e">
        <f>COUNTIF($D11:$D201,O$5)+COUNTIF(#REF!,O$5)+COUNTIF(#REF!,O$5)+COUNTIF($D285:$D289,O$5)</f>
        <v>#REF!</v>
      </c>
      <c r="P326" s="3531"/>
      <c r="Q326" s="2113" t="e">
        <f>COUNTIF($D11:$D201,Q$5)+COUNTIF(#REF!,Q$5)+COUNTIF(#REF!,Q$5)+COUNTIF($D285:$D289,Q$5)</f>
        <v>#REF!</v>
      </c>
      <c r="R326" s="3454" t="e">
        <f>COUNTIF($D11:$D201,R$5)+COUNTIF(#REF!,R$5)+COUNTIF(#REF!,R$5)+COUNTIF($D285:$D289,R$5)</f>
        <v>#REF!</v>
      </c>
      <c r="S326" s="3531"/>
      <c r="T326" s="2113" t="e">
        <f>COUNTIF($D11:$D201,T$5)+COUNTIF(#REF!,T$5)+COUNTIF(#REF!,T$5)+COUNTIF($D285:$D289,T$5)</f>
        <v>#REF!</v>
      </c>
      <c r="U326" s="2105">
        <v>5</v>
      </c>
      <c r="V326" s="2106"/>
    </row>
    <row r="327" spans="1:22" hidden="1" x14ac:dyDescent="0.2">
      <c r="A327" s="3639" t="s">
        <v>230</v>
      </c>
      <c r="B327" s="3640"/>
      <c r="C327" s="3640"/>
      <c r="D327" s="3640"/>
      <c r="E327" s="3640"/>
      <c r="F327" s="3640"/>
      <c r="G327" s="3640"/>
      <c r="H327" s="3640"/>
      <c r="I327" s="3640"/>
      <c r="J327" s="3640"/>
      <c r="K327" s="3640"/>
      <c r="L327" s="3640"/>
      <c r="M327" s="3641"/>
      <c r="N327" s="2113" t="e">
        <f>COUNTIF($E11:$E201,N$5)+COUNTIF(#REF!,N$5)+COUNTIF(#REF!,N$5)+COUNTIF($E285:$E289,N$5)</f>
        <v>#REF!</v>
      </c>
      <c r="O327" s="3454" t="e">
        <f>COUNTIF($E11:$E201,O$5)+COUNTIF(#REF!,O$5)+COUNTIF(#REF!,O$5)+COUNTIF($E285:$E289,O$5)</f>
        <v>#REF!</v>
      </c>
      <c r="P327" s="3531"/>
      <c r="Q327" s="2113" t="e">
        <f>COUNTIF($E11:$E201,Q$5)+COUNTIF(#REF!,Q$5)+COUNTIF(#REF!,Q$5)+COUNTIF($E285:$E289,Q$5)</f>
        <v>#REF!</v>
      </c>
      <c r="R327" s="3454" t="e">
        <f>COUNTIF($E11:$E201,R$5)+COUNTIF(#REF!,R$5)+COUNTIF(#REF!,R$5)+COUNTIF($E285:$E289,R$5)</f>
        <v>#REF!</v>
      </c>
      <c r="S327" s="3531"/>
      <c r="T327" s="2113" t="e">
        <f>COUNTIF($E11:$E201,T$5)+COUNTIF(#REF!,T$5)+COUNTIF(#REF!,T$5)+COUNTIF($E285:$E289,T$5)</f>
        <v>#REF!</v>
      </c>
      <c r="U327" s="2105" t="e">
        <f>COUNTIF($E11:$E201,U$5)+COUNTIF(#REF!,U$5)+COUNTIF(#REF!,U$5)+COUNTIF($E285:$E289,U$5)</f>
        <v>#REF!</v>
      </c>
      <c r="V327" s="2106" t="e">
        <f>COUNTIF($E11:$E201,V$5)+COUNTIF(#REF!,V$5)+COUNTIF(#REF!,V$5)+COUNTIF($E285:$E289,V$5)</f>
        <v>#REF!</v>
      </c>
    </row>
    <row r="328" spans="1:22" ht="16.5" hidden="1" thickBot="1" x14ac:dyDescent="0.25">
      <c r="A328" s="3642" t="s">
        <v>229</v>
      </c>
      <c r="B328" s="3643"/>
      <c r="C328" s="3643"/>
      <c r="D328" s="3643"/>
      <c r="E328" s="3643"/>
      <c r="F328" s="3643"/>
      <c r="G328" s="3643"/>
      <c r="H328" s="3643"/>
      <c r="I328" s="3643"/>
      <c r="J328" s="3643"/>
      <c r="K328" s="3643"/>
      <c r="L328" s="3643"/>
      <c r="M328" s="3644"/>
      <c r="N328" s="2114" t="e">
        <f>COUNTIF($F11:$F201,N$5)+COUNTIF(#REF!,N$5)+COUNTIF(#REF!,N$5)+COUNTIF($F285:$F289,N$5)</f>
        <v>#REF!</v>
      </c>
      <c r="O328" s="3452" t="e">
        <f>COUNTIF($F11:$F201,O$5)+COUNTIF(#REF!,O$5)+COUNTIF(#REF!,O$5)+COUNTIF($F285:$F289,O$5)</f>
        <v>#REF!</v>
      </c>
      <c r="P328" s="3453"/>
      <c r="Q328" s="2114" t="e">
        <f>COUNTIF($F11:$F201,Q$5)+COUNTIF(#REF!,Q$5)+COUNTIF(#REF!,Q$5)+COUNTIF($F285:$F289,Q$5)</f>
        <v>#REF!</v>
      </c>
      <c r="R328" s="3452" t="e">
        <f>COUNTIF($F11:$F201,R$5)+COUNTIF(#REF!,R$5)+COUNTIF(#REF!,R$5)+COUNTIF($F285:$F289,R$5)</f>
        <v>#REF!</v>
      </c>
      <c r="S328" s="3453"/>
      <c r="T328" s="2114" t="e">
        <f>COUNTIF($F11:$F201,T$5)+COUNTIF(#REF!,T$5)+COUNTIF(#REF!,T$5)+COUNTIF($F285:$F289,T$5)</f>
        <v>#REF!</v>
      </c>
      <c r="U328" s="2115">
        <v>1</v>
      </c>
      <c r="V328" s="2116" t="e">
        <f>COUNTIF($F11:$F201,V$5)+COUNTIF(#REF!,V$5)+COUNTIF(#REF!,V$5)+COUNTIF($F285:$F289,V$5)</f>
        <v>#REF!</v>
      </c>
    </row>
    <row r="329" spans="1:22" ht="16.5" hidden="1" thickBot="1" x14ac:dyDescent="0.25">
      <c r="A329" s="3645" t="s">
        <v>48</v>
      </c>
      <c r="B329" s="3646"/>
      <c r="C329" s="3646"/>
      <c r="D329" s="3646"/>
      <c r="E329" s="3646"/>
      <c r="F329" s="3646"/>
      <c r="G329" s="3646"/>
      <c r="H329" s="3646"/>
      <c r="I329" s="3646"/>
      <c r="J329" s="3646"/>
      <c r="K329" s="3646"/>
      <c r="L329" s="3646"/>
      <c r="M329" s="3647"/>
      <c r="N329" s="3729" t="s">
        <v>129</v>
      </c>
      <c r="O329" s="3681"/>
      <c r="P329" s="3730"/>
      <c r="Q329" s="3729" t="s">
        <v>129</v>
      </c>
      <c r="R329" s="3681"/>
      <c r="S329" s="3730"/>
      <c r="T329" s="3729" t="s">
        <v>86</v>
      </c>
      <c r="U329" s="3681"/>
      <c r="V329" s="3730"/>
    </row>
    <row r="330" spans="1:22" ht="16.5" hidden="1" thickBot="1" x14ac:dyDescent="0.25">
      <c r="A330" s="3727"/>
      <c r="B330" s="3532"/>
      <c r="C330" s="3532"/>
      <c r="D330" s="3532"/>
      <c r="E330" s="3532"/>
      <c r="F330" s="3532"/>
      <c r="G330" s="3532"/>
      <c r="H330" s="3532"/>
      <c r="I330" s="3532"/>
      <c r="J330" s="3532"/>
      <c r="K330" s="3532"/>
      <c r="L330" s="3532"/>
      <c r="M330" s="3532"/>
      <c r="N330" s="3532"/>
      <c r="O330" s="3532"/>
      <c r="P330" s="3532"/>
      <c r="Q330" s="3532"/>
      <c r="R330" s="3532"/>
      <c r="S330" s="3532"/>
      <c r="T330" s="3532"/>
      <c r="U330" s="3532"/>
      <c r="V330" s="3728"/>
    </row>
    <row r="331" spans="1:22" ht="16.5" hidden="1" thickBot="1" x14ac:dyDescent="0.25">
      <c r="A331" s="3677" t="s">
        <v>405</v>
      </c>
      <c r="B331" s="3671"/>
      <c r="C331" s="3671"/>
      <c r="D331" s="3671"/>
      <c r="E331" s="3671"/>
      <c r="F331" s="3671"/>
      <c r="G331" s="3671"/>
      <c r="H331" s="3671"/>
      <c r="I331" s="3671"/>
      <c r="J331" s="3671"/>
      <c r="K331" s="3671"/>
      <c r="L331" s="3671"/>
      <c r="M331" s="3678"/>
      <c r="N331" s="2098" t="s">
        <v>459</v>
      </c>
      <c r="O331" s="3458" t="s">
        <v>527</v>
      </c>
      <c r="P331" s="3467"/>
      <c r="Q331" s="2117" t="s">
        <v>480</v>
      </c>
      <c r="R331" s="3458" t="s">
        <v>484</v>
      </c>
      <c r="S331" s="3467"/>
      <c r="T331" s="2117" t="s">
        <v>485</v>
      </c>
      <c r="U331" s="2118" t="s">
        <v>480</v>
      </c>
      <c r="V331" s="2119"/>
    </row>
    <row r="332" spans="1:22" hidden="1" x14ac:dyDescent="0.2">
      <c r="A332" s="3663" t="s">
        <v>167</v>
      </c>
      <c r="B332" s="3664"/>
      <c r="C332" s="3664"/>
      <c r="D332" s="3664"/>
      <c r="E332" s="3664"/>
      <c r="F332" s="3664"/>
      <c r="G332" s="3664"/>
      <c r="H332" s="3664"/>
      <c r="I332" s="3664"/>
      <c r="J332" s="3664"/>
      <c r="K332" s="3664"/>
      <c r="L332" s="3664"/>
      <c r="M332" s="3665"/>
      <c r="N332" s="2110" t="e">
        <f>COUNTIF($C16:$C110,N$5)+COUNTIF(#REF!,N$5)+COUNTIF($C256:$C263,N$5)</f>
        <v>#REF!</v>
      </c>
      <c r="O332" s="3456">
        <v>3</v>
      </c>
      <c r="P332" s="3457"/>
      <c r="Q332" s="2110">
        <v>2</v>
      </c>
      <c r="R332" s="3456">
        <v>3</v>
      </c>
      <c r="S332" s="3457"/>
      <c r="T332" s="2110">
        <v>4</v>
      </c>
      <c r="U332" s="2111">
        <v>3</v>
      </c>
      <c r="V332" s="2112"/>
    </row>
    <row r="333" spans="1:22" hidden="1" x14ac:dyDescent="0.2">
      <c r="A333" s="3639" t="s">
        <v>34</v>
      </c>
      <c r="B333" s="3640"/>
      <c r="C333" s="3640"/>
      <c r="D333" s="3640"/>
      <c r="E333" s="3640"/>
      <c r="F333" s="3640"/>
      <c r="G333" s="3640"/>
      <c r="H333" s="3640"/>
      <c r="I333" s="3640"/>
      <c r="J333" s="3640"/>
      <c r="K333" s="3640"/>
      <c r="L333" s="3640"/>
      <c r="M333" s="3641"/>
      <c r="N333" s="2113" t="e">
        <f>COUNTIF($D16:$D110,N$5)+COUNTIF(#REF!,N$5)+COUNTIF($D256:$D263,N$5)</f>
        <v>#REF!</v>
      </c>
      <c r="O333" s="3454">
        <v>1</v>
      </c>
      <c r="P333" s="3531"/>
      <c r="Q333" s="2113">
        <v>4</v>
      </c>
      <c r="R333" s="3454">
        <v>2</v>
      </c>
      <c r="S333" s="3531"/>
      <c r="T333" s="2113">
        <v>4</v>
      </c>
      <c r="U333" s="2105">
        <v>4</v>
      </c>
      <c r="V333" s="2106"/>
    </row>
    <row r="334" spans="1:22" hidden="1" x14ac:dyDescent="0.2">
      <c r="A334" s="3639" t="s">
        <v>230</v>
      </c>
      <c r="B334" s="3640"/>
      <c r="C334" s="3640"/>
      <c r="D334" s="3640"/>
      <c r="E334" s="3640"/>
      <c r="F334" s="3640"/>
      <c r="G334" s="3640"/>
      <c r="H334" s="3640"/>
      <c r="I334" s="3640"/>
      <c r="J334" s="3640"/>
      <c r="K334" s="3640"/>
      <c r="L334" s="3640"/>
      <c r="M334" s="3641"/>
      <c r="N334" s="2113" t="e">
        <f>COUNTIF($E16:$E110,N$5)+COUNTIF(#REF!,N$5)+COUNTIF($E256:$E263,N$5)</f>
        <v>#REF!</v>
      </c>
      <c r="O334" s="3454" t="e">
        <f>COUNTIF($E16:$E110,O$5)+COUNTIF(#REF!,O$5)+COUNTIF($E256:$E263,O$5)</f>
        <v>#REF!</v>
      </c>
      <c r="P334" s="3531"/>
      <c r="Q334" s="2113" t="e">
        <f>COUNTIF($E16:$E110,Q$5)+COUNTIF(#REF!,Q$5)+COUNTIF($E256:$E263,Q$5)</f>
        <v>#REF!</v>
      </c>
      <c r="R334" s="3454">
        <v>1</v>
      </c>
      <c r="S334" s="3531"/>
      <c r="T334" s="2113" t="e">
        <f>COUNTIF($E16:$E110,T$5)+COUNTIF(#REF!,T$5)+COUNTIF($E256:$E263,T$5)</f>
        <v>#REF!</v>
      </c>
      <c r="U334" s="2105"/>
      <c r="V334" s="2106" t="e">
        <f>COUNTIF($E16:$E110,V$5)+COUNTIF(#REF!,V$5)+COUNTIF($E256:$E263,V$5)</f>
        <v>#REF!</v>
      </c>
    </row>
    <row r="335" spans="1:22" hidden="1" x14ac:dyDescent="0.2">
      <c r="A335" s="3639" t="s">
        <v>229</v>
      </c>
      <c r="B335" s="3640"/>
      <c r="C335" s="3640"/>
      <c r="D335" s="3640"/>
      <c r="E335" s="3640"/>
      <c r="F335" s="3640"/>
      <c r="G335" s="3640"/>
      <c r="H335" s="3640"/>
      <c r="I335" s="3640"/>
      <c r="J335" s="3640"/>
      <c r="K335" s="3640"/>
      <c r="L335" s="3640"/>
      <c r="M335" s="3641"/>
      <c r="N335" s="2113" t="e">
        <f>COUNTIF($F16:$F110,N$5)+COUNTIF(#REF!,N$5)+COUNTIF($F256:$F263,N$5)</f>
        <v>#REF!</v>
      </c>
      <c r="O335" s="3454" t="e">
        <f>COUNTIF($F16:$F110,O$5)+COUNTIF(#REF!,O$5)+COUNTIF($F256:$F263,O$5)</f>
        <v>#REF!</v>
      </c>
      <c r="P335" s="3531"/>
      <c r="Q335" s="2113" t="e">
        <f>COUNTIF($F16:$F110,Q$5)+COUNTIF(#REF!,Q$5)+COUNTIF($F256:$F263,Q$5)</f>
        <v>#REF!</v>
      </c>
      <c r="R335" s="3454" t="e">
        <f>COUNTIF($F16:$F110,R$5)+COUNTIF(#REF!,R$5)+COUNTIF($F256:$F263,R$5)</f>
        <v>#REF!</v>
      </c>
      <c r="S335" s="3531"/>
      <c r="T335" s="2113">
        <v>1</v>
      </c>
      <c r="U335" s="2105">
        <v>2</v>
      </c>
      <c r="V335" s="2106" t="e">
        <f>COUNTIF($F16:$F110,V$5)+COUNTIF(#REF!,V$5)+COUNTIF($F256:$F263,V$5)</f>
        <v>#REF!</v>
      </c>
    </row>
    <row r="336" spans="1:22" ht="16.5" hidden="1" thickBot="1" x14ac:dyDescent="0.25">
      <c r="A336" s="3540" t="s">
        <v>48</v>
      </c>
      <c r="B336" s="3541"/>
      <c r="C336" s="3541"/>
      <c r="D336" s="3541"/>
      <c r="E336" s="3541"/>
      <c r="F336" s="3541"/>
      <c r="G336" s="3541"/>
      <c r="H336" s="3541"/>
      <c r="I336" s="3541"/>
      <c r="J336" s="3541"/>
      <c r="K336" s="3541"/>
      <c r="L336" s="3541"/>
      <c r="M336" s="3542"/>
      <c r="N336" s="3533" t="s">
        <v>129</v>
      </c>
      <c r="O336" s="3534"/>
      <c r="P336" s="3535"/>
      <c r="Q336" s="3533" t="s">
        <v>129</v>
      </c>
      <c r="R336" s="3534"/>
      <c r="S336" s="3535"/>
      <c r="T336" s="3533" t="s">
        <v>86</v>
      </c>
      <c r="U336" s="3534"/>
      <c r="V336" s="3535"/>
    </row>
    <row r="337" spans="1:40" hidden="1" x14ac:dyDescent="0.2">
      <c r="A337" s="3532"/>
      <c r="B337" s="3532"/>
      <c r="C337" s="3532"/>
      <c r="D337" s="3532"/>
      <c r="E337" s="3532"/>
      <c r="F337" s="3532"/>
      <c r="G337" s="3532"/>
      <c r="H337" s="3532"/>
      <c r="I337" s="3532"/>
      <c r="J337" s="3532"/>
      <c r="K337" s="3532"/>
      <c r="L337" s="3532"/>
      <c r="M337" s="3532"/>
      <c r="N337" s="3661" t="e">
        <f>N316+Q316+T316</f>
        <v>#REF!</v>
      </c>
      <c r="O337" s="3662"/>
      <c r="P337" s="3662"/>
      <c r="Q337" s="3662"/>
      <c r="R337" s="3662"/>
      <c r="S337" s="3662"/>
      <c r="T337" s="3662"/>
      <c r="U337" s="3662"/>
      <c r="V337" s="2106"/>
    </row>
    <row r="338" spans="1:40" hidden="1" x14ac:dyDescent="0.2">
      <c r="A338" s="2070"/>
      <c r="B338" s="2070"/>
      <c r="C338" s="2070"/>
      <c r="D338" s="2070"/>
      <c r="E338" s="2070"/>
      <c r="F338" s="2070"/>
      <c r="G338" s="2070"/>
      <c r="H338" s="2070"/>
      <c r="I338" s="2070"/>
      <c r="J338" s="2070"/>
      <c r="K338" s="2070"/>
      <c r="L338" s="2070"/>
      <c r="M338" s="2070"/>
      <c r="N338" s="2070"/>
      <c r="O338" s="2070"/>
      <c r="P338" s="2070"/>
      <c r="Q338" s="2070"/>
      <c r="R338" s="2070"/>
      <c r="S338" s="2070"/>
      <c r="T338" s="2070"/>
      <c r="U338" s="2070"/>
      <c r="V338" s="2120"/>
    </row>
    <row r="339" spans="1:40" hidden="1" x14ac:dyDescent="0.2">
      <c r="A339" s="2070"/>
      <c r="B339" s="2070"/>
      <c r="C339" s="2070"/>
      <c r="D339" s="2070"/>
      <c r="E339" s="2070"/>
      <c r="F339" s="2070"/>
      <c r="G339" s="2070"/>
      <c r="H339" s="2070"/>
      <c r="I339" s="2070"/>
      <c r="J339" s="2070"/>
      <c r="K339" s="2070"/>
      <c r="L339" s="2070"/>
      <c r="M339" s="2070"/>
      <c r="N339" s="2070"/>
      <c r="O339" s="2070"/>
      <c r="P339" s="2070"/>
      <c r="Q339" s="2070"/>
      <c r="R339" s="2070"/>
      <c r="S339" s="2070"/>
      <c r="T339" s="2070"/>
      <c r="U339" s="2070"/>
      <c r="V339" s="2120"/>
    </row>
    <row r="340" spans="1:40" hidden="1" x14ac:dyDescent="0.2">
      <c r="A340" s="2070"/>
      <c r="B340" s="2070"/>
      <c r="C340" s="2070"/>
      <c r="D340" s="2070"/>
      <c r="E340" s="2070"/>
      <c r="F340" s="2070"/>
      <c r="G340" s="2070"/>
      <c r="H340" s="2070"/>
      <c r="I340" s="2070"/>
      <c r="J340" s="2070"/>
      <c r="K340" s="2070"/>
      <c r="L340" s="2070"/>
      <c r="M340" s="2070"/>
      <c r="N340" s="2070"/>
      <c r="O340" s="2070"/>
      <c r="P340" s="2070"/>
      <c r="Q340" s="2070"/>
      <c r="R340" s="2070"/>
      <c r="S340" s="2070"/>
      <c r="T340" s="2070"/>
      <c r="U340" s="2070"/>
      <c r="V340" s="2120"/>
    </row>
    <row r="341" spans="1:40" hidden="1" x14ac:dyDescent="0.2">
      <c r="A341" s="2070"/>
      <c r="B341" s="2070"/>
      <c r="C341" s="2070"/>
      <c r="D341" s="2070"/>
      <c r="E341" s="2070"/>
      <c r="F341" s="2070"/>
      <c r="G341" s="2070"/>
      <c r="H341" s="2070"/>
      <c r="I341" s="2070"/>
      <c r="J341" s="2070"/>
      <c r="K341" s="2070"/>
      <c r="L341" s="2070"/>
      <c r="M341" s="2070"/>
      <c r="N341" s="2070"/>
      <c r="O341" s="2070"/>
      <c r="P341" s="2070"/>
      <c r="Q341" s="2070"/>
      <c r="R341" s="2070"/>
      <c r="S341" s="2070"/>
      <c r="T341" s="2070"/>
      <c r="U341" s="2070"/>
      <c r="V341" s="2120"/>
    </row>
    <row r="342" spans="1:40" hidden="1" x14ac:dyDescent="0.2">
      <c r="A342" s="2070"/>
      <c r="B342" s="2070"/>
      <c r="C342" s="2070"/>
      <c r="D342" s="2070"/>
      <c r="E342" s="2070"/>
      <c r="F342" s="2070"/>
      <c r="G342" s="2070"/>
      <c r="H342" s="2070"/>
      <c r="I342" s="2070"/>
      <c r="J342" s="2070"/>
      <c r="K342" s="2070"/>
      <c r="L342" s="2070"/>
      <c r="M342" s="2070"/>
      <c r="N342" s="2070"/>
      <c r="O342" s="2070"/>
      <c r="P342" s="2070"/>
      <c r="Q342" s="2070"/>
      <c r="R342" s="2070"/>
      <c r="S342" s="2070"/>
      <c r="T342" s="2070"/>
      <c r="U342" s="2070"/>
      <c r="V342" s="2120"/>
    </row>
    <row r="343" spans="1:40" ht="18" hidden="1" customHeight="1" thickBot="1" x14ac:dyDescent="0.3">
      <c r="A343" s="2070"/>
      <c r="B343" s="2121"/>
      <c r="C343" s="2122"/>
      <c r="D343" s="2122"/>
      <c r="E343" s="2122"/>
      <c r="F343" s="2121"/>
      <c r="G343" s="2121"/>
      <c r="H343" s="2121"/>
      <c r="I343" s="2121"/>
      <c r="J343" s="2123"/>
      <c r="K343" s="2122"/>
      <c r="L343" s="2124"/>
      <c r="M343" s="2125"/>
      <c r="N343" s="3587">
        <f>G19+G24+G25+G28+G32+G35+G39+G44+G45+G48+G62+G63+G80</f>
        <v>33</v>
      </c>
      <c r="O343" s="3586"/>
      <c r="P343" s="3586"/>
      <c r="Q343" s="3587">
        <f>G40+G53+G56+G59+G67+G68+G76+G81+G82+G83+G212+G230+G231+G232+G236+G240+G252</f>
        <v>43.5</v>
      </c>
      <c r="R343" s="3586"/>
      <c r="S343" s="3586"/>
      <c r="T343" s="3599">
        <f>G13+G64+G209+G215+G218+G221+G225+G226+G237+G243+G246+G249+G255+G93+G99+G72+G75+G86</f>
        <v>43.5</v>
      </c>
      <c r="U343" s="3600"/>
      <c r="V343" s="3601"/>
    </row>
    <row r="344" spans="1:40" ht="18" hidden="1" customHeight="1" thickBot="1" x14ac:dyDescent="0.3">
      <c r="A344" s="2070"/>
      <c r="B344" s="2121"/>
      <c r="C344" s="2122"/>
      <c r="D344" s="2122"/>
      <c r="E344" s="2122"/>
      <c r="F344" s="2121"/>
      <c r="G344" s="2121"/>
      <c r="H344" s="2121"/>
      <c r="I344" s="2121"/>
      <c r="J344" s="2123"/>
      <c r="K344" s="2122"/>
      <c r="L344" s="2124"/>
      <c r="M344" s="2125"/>
      <c r="N344" s="3587">
        <f>N343+Q343+T343</f>
        <v>120</v>
      </c>
      <c r="O344" s="3588"/>
      <c r="P344" s="3588"/>
      <c r="Q344" s="3588"/>
      <c r="R344" s="3588"/>
      <c r="S344" s="3588"/>
      <c r="T344" s="3588"/>
      <c r="U344" s="3588"/>
      <c r="V344" s="3589"/>
    </row>
    <row r="345" spans="1:40" ht="18" hidden="1" customHeight="1" x14ac:dyDescent="0.25">
      <c r="A345" s="2070"/>
      <c r="B345" s="2121"/>
      <c r="C345" s="2122"/>
      <c r="D345" s="2122"/>
      <c r="E345" s="2122"/>
      <c r="F345" s="2121"/>
      <c r="G345" s="2121"/>
      <c r="H345" s="3523" t="s">
        <v>604</v>
      </c>
      <c r="I345" s="3524"/>
      <c r="J345" s="3524"/>
      <c r="K345" s="3524"/>
      <c r="L345" s="3524"/>
      <c r="M345" s="3525"/>
      <c r="N345" s="3526" t="s">
        <v>605</v>
      </c>
      <c r="O345" s="3527"/>
      <c r="P345" s="3528"/>
      <c r="Q345" s="2032">
        <f>G103/G308*100</f>
        <v>67.291666666666671</v>
      </c>
      <c r="R345" s="3556" t="s">
        <v>606</v>
      </c>
      <c r="S345" s="3557"/>
      <c r="T345" s="2071"/>
      <c r="U345" s="2071"/>
      <c r="V345" s="2071"/>
    </row>
    <row r="346" spans="1:40" ht="18" hidden="1" customHeight="1" x14ac:dyDescent="0.25">
      <c r="A346" s="2070"/>
      <c r="B346" s="2121"/>
      <c r="C346" s="2122"/>
      <c r="D346" s="2122"/>
      <c r="E346" s="2122"/>
      <c r="F346" s="2121"/>
      <c r="G346" s="2121"/>
      <c r="H346" s="3523" t="s">
        <v>604</v>
      </c>
      <c r="I346" s="3524"/>
      <c r="J346" s="3524"/>
      <c r="K346" s="3524"/>
      <c r="L346" s="3524"/>
      <c r="M346" s="3525"/>
      <c r="N346" s="3526" t="s">
        <v>607</v>
      </c>
      <c r="O346" s="3527"/>
      <c r="P346" s="3528"/>
      <c r="Q346" s="2032">
        <f>G256/G308*100</f>
        <v>32.708333333333336</v>
      </c>
      <c r="R346" s="3529" t="s">
        <v>606</v>
      </c>
      <c r="S346" s="3530"/>
      <c r="T346" s="2071"/>
      <c r="U346" s="2071"/>
      <c r="V346" s="2071"/>
    </row>
    <row r="347" spans="1:40" ht="21.75" customHeight="1" thickBot="1" x14ac:dyDescent="0.3">
      <c r="A347" s="2126"/>
      <c r="B347" s="2127"/>
      <c r="C347" s="2128"/>
      <c r="D347" s="2128"/>
      <c r="E347" s="2128"/>
      <c r="F347" s="2127"/>
      <c r="G347" s="2127"/>
      <c r="H347" s="2129"/>
      <c r="I347" s="2130"/>
      <c r="J347" s="2130"/>
      <c r="K347" s="2130"/>
      <c r="L347" s="2130"/>
      <c r="M347" s="2130"/>
      <c r="N347" s="2131"/>
      <c r="O347" s="1863"/>
      <c r="P347" s="1863"/>
      <c r="Q347" s="2132"/>
      <c r="R347" s="2133"/>
      <c r="S347" s="2133"/>
      <c r="T347" s="2134"/>
      <c r="U347" s="979"/>
      <c r="V347" s="979"/>
    </row>
    <row r="348" spans="1:40" ht="33" customHeight="1" x14ac:dyDescent="0.2">
      <c r="A348" s="2137" t="s">
        <v>784</v>
      </c>
      <c r="B348" s="2138" t="s">
        <v>785</v>
      </c>
      <c r="C348" s="2139"/>
      <c r="D348" s="2140"/>
      <c r="E348" s="2141"/>
      <c r="F348" s="2142"/>
      <c r="G348" s="2143">
        <f>SUM(G349:G352)</f>
        <v>18</v>
      </c>
      <c r="H348" s="2144">
        <f t="shared" ref="H348:M348" si="33">SUM(H349:H352)</f>
        <v>540</v>
      </c>
      <c r="I348" s="2145">
        <f t="shared" si="33"/>
        <v>60</v>
      </c>
      <c r="J348" s="1663">
        <f t="shared" si="33"/>
        <v>0</v>
      </c>
      <c r="K348" s="1663">
        <f t="shared" si="33"/>
        <v>0</v>
      </c>
      <c r="L348" s="1663">
        <f t="shared" si="33"/>
        <v>60</v>
      </c>
      <c r="M348" s="2144">
        <f t="shared" si="33"/>
        <v>480</v>
      </c>
      <c r="N348" s="2146"/>
      <c r="O348" s="3462"/>
      <c r="P348" s="3463"/>
      <c r="Q348" s="2147"/>
      <c r="R348" s="3464"/>
      <c r="S348" s="3465"/>
      <c r="T348" s="2148"/>
      <c r="U348" s="3598"/>
      <c r="V348" s="3465"/>
    </row>
    <row r="349" spans="1:40" ht="18" customHeight="1" x14ac:dyDescent="0.2">
      <c r="A349" s="2149"/>
      <c r="B349" s="2150" t="s">
        <v>786</v>
      </c>
      <c r="C349" s="2151">
        <v>2</v>
      </c>
      <c r="D349" s="2151" t="s">
        <v>610</v>
      </c>
      <c r="E349" s="96"/>
      <c r="F349" s="2152"/>
      <c r="G349" s="2153">
        <v>7</v>
      </c>
      <c r="H349" s="90">
        <f>G349*30</f>
        <v>210</v>
      </c>
      <c r="I349" s="2154">
        <f>J349+K349+L349</f>
        <v>24</v>
      </c>
      <c r="J349" s="90"/>
      <c r="K349" s="90"/>
      <c r="L349" s="90">
        <v>24</v>
      </c>
      <c r="M349" s="2155">
        <f>H349-I349</f>
        <v>186</v>
      </c>
      <c r="N349" s="2156" t="s">
        <v>603</v>
      </c>
      <c r="O349" s="3450" t="s">
        <v>603</v>
      </c>
      <c r="P349" s="3451"/>
      <c r="Q349" s="2157"/>
      <c r="R349" s="3448"/>
      <c r="S349" s="3466"/>
      <c r="T349" s="690"/>
      <c r="U349" s="3448"/>
      <c r="V349" s="3466"/>
    </row>
    <row r="350" spans="1:40" ht="18" customHeight="1" x14ac:dyDescent="0.2">
      <c r="A350" s="2149"/>
      <c r="B350" s="2150" t="s">
        <v>786</v>
      </c>
      <c r="C350" s="2151">
        <v>4</v>
      </c>
      <c r="D350" s="2151" t="s">
        <v>787</v>
      </c>
      <c r="E350" s="96"/>
      <c r="F350" s="2152"/>
      <c r="G350" s="2153">
        <v>6</v>
      </c>
      <c r="H350" s="90">
        <f>G350*30</f>
        <v>180</v>
      </c>
      <c r="I350" s="2154">
        <f>J350+K350+L350</f>
        <v>24</v>
      </c>
      <c r="J350" s="90"/>
      <c r="K350" s="90"/>
      <c r="L350" s="90">
        <v>24</v>
      </c>
      <c r="M350" s="2155">
        <f>H350-I350</f>
        <v>156</v>
      </c>
      <c r="N350" s="2156"/>
      <c r="O350" s="3450"/>
      <c r="P350" s="3451"/>
      <c r="Q350" s="2157" t="s">
        <v>603</v>
      </c>
      <c r="R350" s="3450" t="s">
        <v>603</v>
      </c>
      <c r="S350" s="3451"/>
      <c r="T350" s="690"/>
      <c r="U350" s="3448"/>
      <c r="V350" s="3466"/>
    </row>
    <row r="351" spans="1:40" ht="16.5" thickBot="1" x14ac:dyDescent="0.25">
      <c r="A351" s="2158"/>
      <c r="B351" s="2159" t="s">
        <v>786</v>
      </c>
      <c r="C351" s="2160">
        <v>6</v>
      </c>
      <c r="D351" s="2160" t="s">
        <v>782</v>
      </c>
      <c r="E351" s="1761"/>
      <c r="F351" s="2161"/>
      <c r="G351" s="2162">
        <v>5</v>
      </c>
      <c r="H351" s="831">
        <f>G351*30</f>
        <v>150</v>
      </c>
      <c r="I351" s="2163">
        <f>J351+K351+L351</f>
        <v>12</v>
      </c>
      <c r="J351" s="831"/>
      <c r="K351" s="831"/>
      <c r="L351" s="831">
        <v>12</v>
      </c>
      <c r="M351" s="2164">
        <f>H351-I351</f>
        <v>138</v>
      </c>
      <c r="N351" s="2165"/>
      <c r="O351" s="3636"/>
      <c r="P351" s="3637"/>
      <c r="Q351" s="2166"/>
      <c r="R351" s="3550"/>
      <c r="S351" s="3638"/>
      <c r="T351" s="2167" t="s">
        <v>603</v>
      </c>
      <c r="U351" s="3574"/>
      <c r="V351" s="3583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1691"/>
      <c r="AL351" s="1681"/>
      <c r="AM351" s="29"/>
      <c r="AN351" s="29"/>
    </row>
    <row r="352" spans="1:40" ht="18" customHeight="1" x14ac:dyDescent="0.2">
      <c r="A352" s="2135" t="s">
        <v>848</v>
      </c>
      <c r="B352" s="2136"/>
      <c r="C352" s="1854"/>
      <c r="D352" s="1854"/>
      <c r="E352" s="1855"/>
      <c r="F352" s="1854"/>
      <c r="G352" s="1854"/>
      <c r="H352" s="1854"/>
      <c r="I352" s="1854"/>
      <c r="J352" s="1854"/>
      <c r="K352" s="1854"/>
      <c r="L352" s="1854"/>
      <c r="M352" s="1854"/>
      <c r="N352" s="1854"/>
      <c r="O352" s="1854"/>
      <c r="P352" s="1854"/>
      <c r="Q352" s="1854"/>
      <c r="R352" s="2168"/>
      <c r="S352" s="2168"/>
      <c r="T352" s="1856"/>
      <c r="U352" s="1854"/>
      <c r="V352" s="1854"/>
      <c r="W352" s="1854"/>
      <c r="X352" s="1854"/>
      <c r="Y352" s="1854"/>
    </row>
    <row r="353" spans="1:25" ht="20.25" customHeight="1" x14ac:dyDescent="0.2">
      <c r="A353" s="3635"/>
      <c r="B353" s="3635"/>
      <c r="C353" s="3635"/>
      <c r="D353" s="3635"/>
      <c r="E353" s="3635"/>
      <c r="F353" s="3635"/>
      <c r="G353" s="3635"/>
      <c r="H353" s="3635"/>
      <c r="I353" s="3635"/>
      <c r="J353" s="3635"/>
      <c r="K353" s="3635"/>
      <c r="L353" s="3635"/>
      <c r="M353" s="3635"/>
      <c r="N353" s="3635"/>
      <c r="O353" s="3635"/>
      <c r="P353" s="3635"/>
      <c r="Q353" s="3635"/>
      <c r="R353" s="3635"/>
      <c r="S353" s="3635"/>
      <c r="T353" s="3635"/>
      <c r="U353" s="3635"/>
      <c r="V353" s="3635"/>
      <c r="W353" s="3635"/>
      <c r="X353" s="3635"/>
      <c r="Y353" s="3635"/>
    </row>
    <row r="354" spans="1:25" ht="20.25" customHeight="1" x14ac:dyDescent="0.25">
      <c r="B354" s="3668" t="s">
        <v>613</v>
      </c>
      <c r="C354" s="3669"/>
      <c r="D354" s="146"/>
      <c r="E354" s="1770"/>
      <c r="F354" s="1770"/>
      <c r="G354" s="1770"/>
      <c r="H354" s="3633" t="s">
        <v>312</v>
      </c>
      <c r="I354" s="3634"/>
      <c r="J354" s="3634"/>
      <c r="K354" s="3634"/>
      <c r="L354" s="3634"/>
      <c r="M354" s="133"/>
      <c r="N354" s="27"/>
      <c r="O354" s="27"/>
      <c r="P354" s="27"/>
      <c r="Q354" s="27"/>
      <c r="R354" s="27"/>
      <c r="S354" s="27"/>
      <c r="T354" s="27"/>
      <c r="U354" s="27"/>
    </row>
    <row r="355" spans="1:25" ht="19.5" customHeight="1" x14ac:dyDescent="0.25">
      <c r="B355" s="147" t="s">
        <v>582</v>
      </c>
      <c r="C355" s="136"/>
      <c r="D355" s="1771"/>
      <c r="E355" s="1772"/>
      <c r="F355" s="1772"/>
      <c r="G355" s="1773"/>
      <c r="H355" s="3633" t="s">
        <v>263</v>
      </c>
      <c r="I355" s="3634"/>
      <c r="J355" s="3634"/>
      <c r="K355" s="3634"/>
      <c r="L355" s="3634"/>
      <c r="M355" s="133"/>
      <c r="N355" s="133"/>
      <c r="O355" s="133"/>
      <c r="P355" s="134"/>
      <c r="Q355" s="134"/>
      <c r="R355" s="134"/>
    </row>
    <row r="356" spans="1:25" ht="14.25" customHeight="1" x14ac:dyDescent="0.25">
      <c r="B356" s="147" t="s">
        <v>675</v>
      </c>
      <c r="C356" s="136"/>
      <c r="D356" s="1771"/>
      <c r="E356" s="1772"/>
      <c r="F356" s="1772"/>
      <c r="G356" s="1773"/>
      <c r="H356" s="3633" t="s">
        <v>265</v>
      </c>
      <c r="I356" s="3634"/>
      <c r="J356" s="3634"/>
      <c r="K356" s="3634"/>
      <c r="L356" s="3634"/>
      <c r="M356" s="133"/>
      <c r="N356" s="133"/>
      <c r="O356" s="133"/>
      <c r="P356" s="134"/>
      <c r="Q356" s="134"/>
      <c r="R356" s="134"/>
    </row>
    <row r="357" spans="1:25" x14ac:dyDescent="0.25">
      <c r="B357" s="147" t="s">
        <v>492</v>
      </c>
      <c r="D357" s="146"/>
      <c r="E357" s="1770"/>
      <c r="F357" s="1770"/>
      <c r="G357" s="1770"/>
      <c r="H357" s="3633" t="s">
        <v>493</v>
      </c>
      <c r="I357" s="3634"/>
      <c r="J357" s="3634"/>
      <c r="K357" s="3634"/>
      <c r="L357" s="3634"/>
    </row>
    <row r="358" spans="1:25" x14ac:dyDescent="0.25">
      <c r="B358" s="147"/>
      <c r="C358" s="136"/>
      <c r="D358" s="136"/>
      <c r="E358" s="147"/>
      <c r="F358" s="1633"/>
      <c r="G358" s="1633"/>
      <c r="H358" s="1633"/>
      <c r="I358" s="1633"/>
      <c r="J358" s="136"/>
      <c r="K358" s="130"/>
      <c r="L358" s="132"/>
      <c r="M358" s="133"/>
      <c r="N358" s="133"/>
      <c r="O358" s="133"/>
      <c r="P358" s="134"/>
      <c r="Q358" s="134"/>
      <c r="R358" s="134"/>
    </row>
    <row r="359" spans="1:25" x14ac:dyDescent="0.25">
      <c r="B359" s="129"/>
      <c r="C359" s="130"/>
      <c r="D359" s="130"/>
      <c r="E359" s="130"/>
      <c r="F359" s="129"/>
      <c r="G359" s="129"/>
      <c r="H359" s="129"/>
      <c r="I359" s="129"/>
      <c r="J359" s="131"/>
      <c r="K359" s="130"/>
      <c r="L359" s="1618"/>
      <c r="M359" s="1618"/>
      <c r="N359" s="1619"/>
      <c r="O359" s="1620"/>
      <c r="P359" s="1620"/>
      <c r="Q359" s="1620"/>
      <c r="R359" s="1619"/>
      <c r="S359" s="1621"/>
    </row>
    <row r="360" spans="1:25" hidden="1" x14ac:dyDescent="0.25">
      <c r="B360" s="129"/>
      <c r="C360" s="130"/>
      <c r="D360" s="130"/>
      <c r="E360" s="130"/>
      <c r="F360" s="129"/>
      <c r="G360" s="129"/>
      <c r="H360" s="129"/>
      <c r="I360" s="129"/>
      <c r="J360" s="131"/>
      <c r="K360" s="130"/>
      <c r="L360" s="1618"/>
      <c r="M360" s="1618"/>
      <c r="N360" s="1619"/>
      <c r="O360" s="1620"/>
      <c r="P360" s="1622"/>
      <c r="Q360" s="1620"/>
      <c r="R360" s="1619"/>
      <c r="S360" s="1621"/>
    </row>
    <row r="361" spans="1:25" hidden="1" x14ac:dyDescent="0.25">
      <c r="B361" s="129"/>
      <c r="C361" s="130"/>
      <c r="D361" s="130"/>
      <c r="E361" s="130"/>
      <c r="F361" s="129"/>
      <c r="G361" s="129"/>
      <c r="H361" s="129"/>
      <c r="I361" s="129"/>
      <c r="J361" s="131"/>
      <c r="K361" s="130"/>
      <c r="L361" s="1618"/>
      <c r="M361" s="1618"/>
      <c r="N361" s="1619"/>
      <c r="O361" s="1620"/>
      <c r="P361" s="1620"/>
      <c r="Q361" s="1620"/>
      <c r="R361" s="1619"/>
      <c r="S361" s="1621"/>
    </row>
    <row r="362" spans="1:25" hidden="1" x14ac:dyDescent="0.25">
      <c r="B362" s="129"/>
      <c r="C362" s="130"/>
      <c r="D362" s="130"/>
      <c r="E362" s="130"/>
      <c r="F362" s="129"/>
      <c r="G362" s="129"/>
      <c r="H362" s="129"/>
      <c r="I362" s="129"/>
      <c r="J362" s="131"/>
      <c r="K362" s="130"/>
      <c r="L362" s="1618"/>
      <c r="M362" s="1618"/>
      <c r="N362" s="1619"/>
      <c r="O362" s="1620"/>
      <c r="P362" s="1620"/>
      <c r="Q362" s="1620"/>
      <c r="R362" s="1619"/>
      <c r="S362" s="1621"/>
    </row>
    <row r="363" spans="1:25" hidden="1" x14ac:dyDescent="0.25">
      <c r="B363" s="129"/>
      <c r="C363" s="130"/>
      <c r="D363" s="130"/>
      <c r="E363" s="130"/>
      <c r="F363" s="129"/>
      <c r="G363" s="129"/>
      <c r="H363" s="129"/>
      <c r="I363" s="129"/>
      <c r="J363" s="131"/>
      <c r="K363" s="130"/>
      <c r="L363" s="1618"/>
      <c r="M363" s="1618"/>
      <c r="N363" s="1618"/>
      <c r="O363" s="1623"/>
      <c r="P363" s="1624"/>
      <c r="Q363" s="1623"/>
      <c r="R363" s="1618"/>
      <c r="S363" s="1625"/>
    </row>
    <row r="364" spans="1:25" hidden="1" x14ac:dyDescent="0.25">
      <c r="B364" s="129"/>
      <c r="C364" s="130"/>
      <c r="D364" s="130"/>
      <c r="E364" s="130"/>
      <c r="F364" s="129"/>
      <c r="G364" s="129"/>
      <c r="H364" s="129"/>
      <c r="I364" s="129"/>
      <c r="J364" s="131"/>
      <c r="K364" s="130"/>
      <c r="L364" s="132"/>
      <c r="M364" s="133"/>
      <c r="N364" s="133"/>
      <c r="O364" s="133"/>
      <c r="P364" s="134"/>
      <c r="Q364" s="134"/>
      <c r="R364" s="134"/>
    </row>
    <row r="365" spans="1:25" hidden="1" x14ac:dyDescent="0.25">
      <c r="B365" s="129"/>
      <c r="C365" s="3495" t="s">
        <v>30</v>
      </c>
      <c r="D365" s="3495"/>
      <c r="E365" s="3495"/>
      <c r="F365" s="3495"/>
      <c r="G365" s="3495" t="s">
        <v>31</v>
      </c>
      <c r="H365" s="3495"/>
      <c r="I365" s="3495"/>
      <c r="J365" s="3495"/>
      <c r="K365" s="3495" t="s">
        <v>32</v>
      </c>
      <c r="L365" s="3495"/>
      <c r="M365" s="3495"/>
      <c r="N365" s="3495"/>
      <c r="O365" s="1177" t="s">
        <v>511</v>
      </c>
      <c r="P365" s="1177" t="s">
        <v>512</v>
      </c>
      <c r="Q365" s="1581" t="s">
        <v>503</v>
      </c>
      <c r="R365" s="134"/>
    </row>
    <row r="366" spans="1:25" hidden="1" x14ac:dyDescent="0.25">
      <c r="B366" s="129"/>
      <c r="C366" s="3495" t="s">
        <v>562</v>
      </c>
      <c r="D366" s="3495"/>
      <c r="E366" s="3495" t="s">
        <v>563</v>
      </c>
      <c r="F366" s="3495"/>
      <c r="G366" s="3495" t="s">
        <v>564</v>
      </c>
      <c r="H366" s="3495"/>
      <c r="I366" s="3495" t="s">
        <v>565</v>
      </c>
      <c r="J366" s="3495"/>
      <c r="K366" s="3495" t="s">
        <v>506</v>
      </c>
      <c r="L366" s="3495"/>
      <c r="M366" s="3495" t="s">
        <v>508</v>
      </c>
      <c r="N366" s="3495"/>
      <c r="O366" s="1177"/>
      <c r="P366" s="1177"/>
      <c r="Q366" s="1581"/>
      <c r="R366" s="134"/>
    </row>
    <row r="367" spans="1:25" hidden="1" x14ac:dyDescent="0.25">
      <c r="B367" s="129"/>
      <c r="C367" s="1177" t="s">
        <v>39</v>
      </c>
      <c r="D367" s="1177" t="s">
        <v>507</v>
      </c>
      <c r="E367" s="1177" t="s">
        <v>39</v>
      </c>
      <c r="F367" s="1177" t="s">
        <v>507</v>
      </c>
      <c r="G367" s="1177" t="s">
        <v>39</v>
      </c>
      <c r="H367" s="1177" t="s">
        <v>507</v>
      </c>
      <c r="I367" s="1177" t="s">
        <v>39</v>
      </c>
      <c r="J367" s="1177" t="s">
        <v>507</v>
      </c>
      <c r="K367" s="134"/>
      <c r="L367" s="1177"/>
      <c r="M367" s="1177"/>
      <c r="N367" s="1177"/>
      <c r="O367" s="1177"/>
      <c r="P367" s="1177"/>
      <c r="Q367" s="1581"/>
      <c r="R367" s="134"/>
    </row>
    <row r="368" spans="1:25" hidden="1" x14ac:dyDescent="0.25">
      <c r="B368" s="129" t="s">
        <v>571</v>
      </c>
      <c r="C368" s="1177" t="e">
        <f>#REF!+Z113+#REF!</f>
        <v>#REF!</v>
      </c>
      <c r="D368" s="1177" t="e">
        <f>#REF!+AA113+#REF!</f>
        <v>#REF!</v>
      </c>
      <c r="E368" s="1177" t="e">
        <f>#REF!+AB113+#REF!</f>
        <v>#REF!</v>
      </c>
      <c r="F368" s="1635" t="e">
        <f>#REF!+AC113+#REF!</f>
        <v>#REF!</v>
      </c>
      <c r="G368" s="1177" t="e">
        <f>#REF!+AD113+#REF!</f>
        <v>#REF!</v>
      </c>
      <c r="H368" s="1177" t="e">
        <f>#REF!+AE113+#REF!</f>
        <v>#REF!</v>
      </c>
      <c r="I368" s="1177" t="e">
        <f>#REF!+AF113+#REF!</f>
        <v>#REF!</v>
      </c>
      <c r="J368" s="1177" t="e">
        <f>#REF!+AG113+#REF!</f>
        <v>#REF!</v>
      </c>
      <c r="K368" s="1177" t="e">
        <f>#REF!+AH113+#REF!</f>
        <v>#REF!</v>
      </c>
      <c r="L368" s="1177" t="e">
        <f>#REF!+AI113+#REF!</f>
        <v>#REF!</v>
      </c>
      <c r="M368" s="1177" t="e">
        <f>#REF!+AJ113+#REF!</f>
        <v>#REF!</v>
      </c>
      <c r="N368" s="1177" t="e">
        <f>#REF!+AK113+#REF!</f>
        <v>#REF!</v>
      </c>
      <c r="O368" s="1635" t="e">
        <f>#REF!+AL113+#REF!</f>
        <v>#REF!</v>
      </c>
      <c r="P368" s="1635" t="e">
        <f>#REF!+AM113+#REF!</f>
        <v>#REF!</v>
      </c>
      <c r="Q368" s="1177" t="e">
        <f>#REF!+AN113+#REF!</f>
        <v>#REF!</v>
      </c>
      <c r="R368" s="134"/>
    </row>
    <row r="369" spans="2:22" hidden="1" x14ac:dyDescent="0.2">
      <c r="C369" s="1585"/>
      <c r="D369" s="900"/>
      <c r="E369" s="900"/>
      <c r="F369" s="1585"/>
      <c r="G369" s="1585"/>
      <c r="H369" s="897"/>
      <c r="I369" s="897"/>
      <c r="J369" s="782"/>
      <c r="K369" s="897"/>
      <c r="L369" s="782"/>
      <c r="M369" s="897"/>
      <c r="N369" s="897"/>
      <c r="O369" s="897"/>
      <c r="P369" s="897"/>
      <c r="Q369" s="897"/>
      <c r="R369" s="978"/>
    </row>
    <row r="370" spans="2:22" hidden="1" x14ac:dyDescent="0.2">
      <c r="C370" s="1585"/>
      <c r="D370" s="900"/>
      <c r="E370" s="900"/>
      <c r="F370" s="1585"/>
      <c r="G370" s="1585"/>
      <c r="H370" s="897"/>
      <c r="I370" s="897"/>
      <c r="J370" s="782"/>
      <c r="K370" s="897"/>
      <c r="L370" s="782"/>
      <c r="M370" s="897"/>
      <c r="N370" s="897"/>
      <c r="O370" s="897"/>
      <c r="P370" s="123"/>
      <c r="Q370" s="123"/>
    </row>
    <row r="371" spans="2:22" hidden="1" x14ac:dyDescent="0.2">
      <c r="B371" s="978" t="s">
        <v>572</v>
      </c>
      <c r="C371" s="1585" t="e">
        <f>#REF!+Z113+#REF!</f>
        <v>#REF!</v>
      </c>
      <c r="D371" s="1585" t="e">
        <f>#REF!+AA113+#REF!</f>
        <v>#REF!</v>
      </c>
      <c r="E371" s="1585" t="e">
        <f>#REF!+AB113+#REF!</f>
        <v>#REF!</v>
      </c>
      <c r="F371" s="1585" t="e">
        <f>#REF!+AC113+#REF!</f>
        <v>#REF!</v>
      </c>
      <c r="G371" s="1585" t="e">
        <f>#REF!+AD113+#REF!</f>
        <v>#REF!</v>
      </c>
      <c r="H371" s="1585" t="e">
        <f>#REF!+AE113+#REF!</f>
        <v>#REF!</v>
      </c>
      <c r="I371" s="1585" t="e">
        <f>#REF!+AF113+#REF!</f>
        <v>#REF!</v>
      </c>
      <c r="J371" s="1585" t="e">
        <f>#REF!+AG113+#REF!</f>
        <v>#REF!</v>
      </c>
      <c r="K371" s="1585" t="e">
        <f>#REF!+AH113+#REF!</f>
        <v>#REF!</v>
      </c>
      <c r="L371" s="1585" t="e">
        <f>#REF!+AI113+#REF!</f>
        <v>#REF!</v>
      </c>
      <c r="M371" s="1585" t="e">
        <f>#REF!+AJ113+#REF!</f>
        <v>#REF!</v>
      </c>
      <c r="N371" s="1585" t="e">
        <f>#REF!+AK113+#REF!</f>
        <v>#REF!</v>
      </c>
      <c r="O371" s="1585" t="e">
        <f>#REF!+AL113+#REF!</f>
        <v>#REF!</v>
      </c>
      <c r="P371" s="1585" t="e">
        <f>#REF!+AM113+#REF!</f>
        <v>#REF!</v>
      </c>
      <c r="Q371" s="1585" t="e">
        <f>#REF!+AN113+#REF!</f>
        <v>#REF!</v>
      </c>
      <c r="R371" s="134"/>
      <c r="S371" s="134"/>
      <c r="T371" s="134"/>
      <c r="U371" s="134"/>
      <c r="V371" s="134"/>
    </row>
    <row r="372" spans="2:22" hidden="1" x14ac:dyDescent="0.2">
      <c r="C372" s="1585"/>
      <c r="D372" s="900"/>
      <c r="E372" s="900"/>
      <c r="F372" s="1585"/>
      <c r="G372" s="1585"/>
      <c r="H372" s="897"/>
      <c r="I372" s="897"/>
      <c r="J372" s="782"/>
      <c r="K372" s="897"/>
      <c r="L372" s="782"/>
      <c r="M372" s="897"/>
      <c r="N372" s="897"/>
      <c r="O372" s="897"/>
      <c r="P372" s="123"/>
      <c r="Q372" s="123"/>
    </row>
    <row r="373" spans="2:22" hidden="1" x14ac:dyDescent="0.2">
      <c r="C373" s="1585"/>
      <c r="D373" s="900"/>
      <c r="E373" s="900"/>
      <c r="F373" s="1585"/>
      <c r="G373" s="1585"/>
      <c r="H373" s="897"/>
      <c r="I373" s="897"/>
      <c r="J373" s="782"/>
      <c r="K373" s="897"/>
      <c r="L373" s="782"/>
      <c r="M373" s="897"/>
      <c r="N373" s="897"/>
      <c r="O373" s="897"/>
      <c r="P373" s="123"/>
      <c r="Q373" s="123"/>
    </row>
    <row r="374" spans="2:22" hidden="1" x14ac:dyDescent="0.2">
      <c r="C374" s="1585"/>
      <c r="D374" s="900"/>
      <c r="E374" s="900"/>
      <c r="F374" s="1585"/>
      <c r="G374" s="1585"/>
      <c r="H374" s="897"/>
      <c r="I374" s="897"/>
      <c r="J374" s="782"/>
      <c r="K374" s="897"/>
      <c r="L374" s="782"/>
      <c r="M374" s="897"/>
      <c r="N374" s="897"/>
      <c r="O374" s="897"/>
      <c r="P374" s="123"/>
      <c r="Q374" s="1585"/>
      <c r="R374" s="134"/>
      <c r="S374" s="134"/>
      <c r="T374" s="134"/>
      <c r="U374" s="134"/>
      <c r="V374" s="134"/>
    </row>
    <row r="375" spans="2:22" hidden="1" x14ac:dyDescent="0.2"/>
    <row r="376" spans="2:22" hidden="1" x14ac:dyDescent="0.2"/>
    <row r="377" spans="2:22" hidden="1" x14ac:dyDescent="0.2"/>
    <row r="378" spans="2:22" hidden="1" x14ac:dyDescent="0.2"/>
    <row r="379" spans="2:22" hidden="1" x14ac:dyDescent="0.2"/>
  </sheetData>
  <mergeCells count="760">
    <mergeCell ref="R160:S160"/>
    <mergeCell ref="O161:P161"/>
    <mergeCell ref="O185:P185"/>
    <mergeCell ref="R185:S185"/>
    <mergeCell ref="O202:P202"/>
    <mergeCell ref="R202:S202"/>
    <mergeCell ref="O203:P203"/>
    <mergeCell ref="R203:S203"/>
    <mergeCell ref="O191:P191"/>
    <mergeCell ref="R191:S191"/>
    <mergeCell ref="O186:P186"/>
    <mergeCell ref="R186:S186"/>
    <mergeCell ref="O187:P187"/>
    <mergeCell ref="R187:S187"/>
    <mergeCell ref="O188:P188"/>
    <mergeCell ref="R188:S188"/>
    <mergeCell ref="O197:P197"/>
    <mergeCell ref="O198:P198"/>
    <mergeCell ref="O199:P199"/>
    <mergeCell ref="O200:P200"/>
    <mergeCell ref="O194:P194"/>
    <mergeCell ref="R180:S180"/>
    <mergeCell ref="O177:P177"/>
    <mergeCell ref="R177:S177"/>
    <mergeCell ref="O181:P181"/>
    <mergeCell ref="R181:S181"/>
    <mergeCell ref="O182:P182"/>
    <mergeCell ref="R182:S182"/>
    <mergeCell ref="O189:P189"/>
    <mergeCell ref="R189:S189"/>
    <mergeCell ref="R229:S229"/>
    <mergeCell ref="Q343:S343"/>
    <mergeCell ref="O258:P258"/>
    <mergeCell ref="O236:P236"/>
    <mergeCell ref="R236:S236"/>
    <mergeCell ref="O237:P237"/>
    <mergeCell ref="O201:P201"/>
    <mergeCell ref="O204:P204"/>
    <mergeCell ref="R204:S204"/>
    <mergeCell ref="O205:P205"/>
    <mergeCell ref="R205:S205"/>
    <mergeCell ref="R199:S199"/>
    <mergeCell ref="R200:S200"/>
    <mergeCell ref="O190:P190"/>
    <mergeCell ref="R190:S190"/>
    <mergeCell ref="O183:P183"/>
    <mergeCell ref="R183:S183"/>
    <mergeCell ref="O184:P184"/>
    <mergeCell ref="O159:P159"/>
    <mergeCell ref="O153:P153"/>
    <mergeCell ref="R167:S167"/>
    <mergeCell ref="O163:P163"/>
    <mergeCell ref="R163:S163"/>
    <mergeCell ref="O169:P169"/>
    <mergeCell ref="R178:S178"/>
    <mergeCell ref="R168:S168"/>
    <mergeCell ref="O174:P174"/>
    <mergeCell ref="R172:S172"/>
    <mergeCell ref="R173:S173"/>
    <mergeCell ref="O157:P157"/>
    <mergeCell ref="R157:S157"/>
    <mergeCell ref="O158:P158"/>
    <mergeCell ref="O164:P164"/>
    <mergeCell ref="R164:S164"/>
    <mergeCell ref="O165:P165"/>
    <mergeCell ref="R165:S165"/>
    <mergeCell ref="O166:P166"/>
    <mergeCell ref="R166:S166"/>
    <mergeCell ref="O162:P162"/>
    <mergeCell ref="R162:S162"/>
    <mergeCell ref="R159:S159"/>
    <mergeCell ref="O160:P160"/>
    <mergeCell ref="R174:S174"/>
    <mergeCell ref="O175:P175"/>
    <mergeCell ref="R175:S175"/>
    <mergeCell ref="O167:P167"/>
    <mergeCell ref="R171:S171"/>
    <mergeCell ref="O180:P180"/>
    <mergeCell ref="O179:P179"/>
    <mergeCell ref="R179:S179"/>
    <mergeCell ref="O176:P176"/>
    <mergeCell ref="R176:S176"/>
    <mergeCell ref="O172:P172"/>
    <mergeCell ref="O173:P173"/>
    <mergeCell ref="O168:P168"/>
    <mergeCell ref="O135:P135"/>
    <mergeCell ref="R135:S135"/>
    <mergeCell ref="Z135:AA135"/>
    <mergeCell ref="AB135:AC135"/>
    <mergeCell ref="AD135:AE135"/>
    <mergeCell ref="R141:S141"/>
    <mergeCell ref="AF135:AG135"/>
    <mergeCell ref="AH135:AI135"/>
    <mergeCell ref="AJ135:AK135"/>
    <mergeCell ref="O137:P137"/>
    <mergeCell ref="O138:P138"/>
    <mergeCell ref="O139:P139"/>
    <mergeCell ref="O140:P140"/>
    <mergeCell ref="O141:P141"/>
    <mergeCell ref="R126:S126"/>
    <mergeCell ref="O127:P127"/>
    <mergeCell ref="R127:S127"/>
    <mergeCell ref="O128:P128"/>
    <mergeCell ref="R128:S128"/>
    <mergeCell ref="O129:P129"/>
    <mergeCell ref="R129:S129"/>
    <mergeCell ref="O130:P130"/>
    <mergeCell ref="AH134:AK134"/>
    <mergeCell ref="Z134:AC134"/>
    <mergeCell ref="AD134:AG134"/>
    <mergeCell ref="A10:Y10"/>
    <mergeCell ref="B289:V289"/>
    <mergeCell ref="O264:P264"/>
    <mergeCell ref="R264:S264"/>
    <mergeCell ref="R125:S125"/>
    <mergeCell ref="N343:P343"/>
    <mergeCell ref="R258:S258"/>
    <mergeCell ref="R278:S278"/>
    <mergeCell ref="R279:S279"/>
    <mergeCell ref="O312:P312"/>
    <mergeCell ref="O313:P313"/>
    <mergeCell ref="O277:P277"/>
    <mergeCell ref="O278:P278"/>
    <mergeCell ref="O279:P279"/>
    <mergeCell ref="R277:S277"/>
    <mergeCell ref="O282:P282"/>
    <mergeCell ref="R230:S230"/>
    <mergeCell ref="R311:S311"/>
    <mergeCell ref="R312:S312"/>
    <mergeCell ref="O309:P309"/>
    <mergeCell ref="O145:P145"/>
    <mergeCell ref="O121:P121"/>
    <mergeCell ref="R121:S121"/>
    <mergeCell ref="O122:P122"/>
    <mergeCell ref="O152:P152"/>
    <mergeCell ref="R152:S152"/>
    <mergeCell ref="O155:P155"/>
    <mergeCell ref="R155:S155"/>
    <mergeCell ref="O156:P156"/>
    <mergeCell ref="R156:S156"/>
    <mergeCell ref="R153:S153"/>
    <mergeCell ref="O154:P154"/>
    <mergeCell ref="R154:S154"/>
    <mergeCell ref="R184:S184"/>
    <mergeCell ref="R169:S169"/>
    <mergeCell ref="R170:S170"/>
    <mergeCell ref="O171:P171"/>
    <mergeCell ref="O178:P178"/>
    <mergeCell ref="R161:S161"/>
    <mergeCell ref="O170:P170"/>
    <mergeCell ref="V87:W87"/>
    <mergeCell ref="R103:S103"/>
    <mergeCell ref="R104:S104"/>
    <mergeCell ref="R105:S105"/>
    <mergeCell ref="O120:P120"/>
    <mergeCell ref="O133:P133"/>
    <mergeCell ref="R133:S133"/>
    <mergeCell ref="O134:P134"/>
    <mergeCell ref="R134:S134"/>
    <mergeCell ref="R130:S130"/>
    <mergeCell ref="O131:P131"/>
    <mergeCell ref="R131:S131"/>
    <mergeCell ref="O132:P132"/>
    <mergeCell ref="R132:S132"/>
    <mergeCell ref="R114:S114"/>
    <mergeCell ref="R115:S115"/>
    <mergeCell ref="R119:S119"/>
    <mergeCell ref="R118:S118"/>
    <mergeCell ref="R120:S120"/>
    <mergeCell ref="O93:P93"/>
    <mergeCell ref="R93:S93"/>
    <mergeCell ref="R96:S96"/>
    <mergeCell ref="O118:P118"/>
    <mergeCell ref="O119:P119"/>
    <mergeCell ref="R82:S82"/>
    <mergeCell ref="R84:S84"/>
    <mergeCell ref="R85:S85"/>
    <mergeCell ref="R86:S86"/>
    <mergeCell ref="R92:S92"/>
    <mergeCell ref="R87:S87"/>
    <mergeCell ref="R88:S88"/>
    <mergeCell ref="O84:P84"/>
    <mergeCell ref="O103:P103"/>
    <mergeCell ref="O104:P104"/>
    <mergeCell ref="O105:P105"/>
    <mergeCell ref="O89:P89"/>
    <mergeCell ref="O87:P87"/>
    <mergeCell ref="O88:P88"/>
    <mergeCell ref="R75:S75"/>
    <mergeCell ref="O74:P74"/>
    <mergeCell ref="R74:S74"/>
    <mergeCell ref="R76:S76"/>
    <mergeCell ref="R77:S77"/>
    <mergeCell ref="R78:S78"/>
    <mergeCell ref="R79:S79"/>
    <mergeCell ref="R80:S80"/>
    <mergeCell ref="O83:P83"/>
    <mergeCell ref="A94:B94"/>
    <mergeCell ref="O101:P101"/>
    <mergeCell ref="O102:P102"/>
    <mergeCell ref="R15:S15"/>
    <mergeCell ref="R16:S16"/>
    <mergeCell ref="R51:S51"/>
    <mergeCell ref="R45:S45"/>
    <mergeCell ref="O46:P46"/>
    <mergeCell ref="R46:S46"/>
    <mergeCell ref="O47:P47"/>
    <mergeCell ref="R47:S47"/>
    <mergeCell ref="O48:P48"/>
    <mergeCell ref="R48:S48"/>
    <mergeCell ref="R29:S29"/>
    <mergeCell ref="R30:S30"/>
    <mergeCell ref="O31:P31"/>
    <mergeCell ref="R31:S31"/>
    <mergeCell ref="R38:S38"/>
    <mergeCell ref="O39:P39"/>
    <mergeCell ref="R39:S39"/>
    <mergeCell ref="O40:P40"/>
    <mergeCell ref="R40:S40"/>
    <mergeCell ref="R36:S36"/>
    <mergeCell ref="O37:P37"/>
    <mergeCell ref="R37:S37"/>
    <mergeCell ref="O38:P38"/>
    <mergeCell ref="O18:P18"/>
    <mergeCell ref="O41:P41"/>
    <mergeCell ref="R41:S41"/>
    <mergeCell ref="O42:P42"/>
    <mergeCell ref="R42:S42"/>
    <mergeCell ref="O43:P43"/>
    <mergeCell ref="R43:S43"/>
    <mergeCell ref="O35:P35"/>
    <mergeCell ref="R35:S35"/>
    <mergeCell ref="O36:P36"/>
    <mergeCell ref="R24:S24"/>
    <mergeCell ref="O44:P44"/>
    <mergeCell ref="R44:S44"/>
    <mergeCell ref="O45:P45"/>
    <mergeCell ref="O8:P8"/>
    <mergeCell ref="A256:B256"/>
    <mergeCell ref="A257:B257"/>
    <mergeCell ref="A258:B258"/>
    <mergeCell ref="O57:P57"/>
    <mergeCell ref="R55:S55"/>
    <mergeCell ref="R56:S56"/>
    <mergeCell ref="O58:P58"/>
    <mergeCell ref="R18:S18"/>
    <mergeCell ref="R19:S19"/>
    <mergeCell ref="R20:S20"/>
    <mergeCell ref="R21:S21"/>
    <mergeCell ref="O19:P19"/>
    <mergeCell ref="R25:S25"/>
    <mergeCell ref="O25:P25"/>
    <mergeCell ref="O32:P32"/>
    <mergeCell ref="R32:S32"/>
    <mergeCell ref="O33:P33"/>
    <mergeCell ref="R33:S33"/>
    <mergeCell ref="O34:P34"/>
    <mergeCell ref="R34:S34"/>
    <mergeCell ref="O11:P11"/>
    <mergeCell ref="O59:P59"/>
    <mergeCell ref="O85:P85"/>
    <mergeCell ref="O86:P86"/>
    <mergeCell ref="O75:P75"/>
    <mergeCell ref="O76:P76"/>
    <mergeCell ref="O77:P77"/>
    <mergeCell ref="O78:P78"/>
    <mergeCell ref="O79:P79"/>
    <mergeCell ref="O30:P30"/>
    <mergeCell ref="O29:P29"/>
    <mergeCell ref="O12:P12"/>
    <mergeCell ref="O13:P13"/>
    <mergeCell ref="O17:P17"/>
    <mergeCell ref="O62:P62"/>
    <mergeCell ref="O63:P63"/>
    <mergeCell ref="O65:P65"/>
    <mergeCell ref="O66:P66"/>
    <mergeCell ref="O67:P67"/>
    <mergeCell ref="O68:P68"/>
    <mergeCell ref="O73:P73"/>
    <mergeCell ref="O69:P69"/>
    <mergeCell ref="O70:P70"/>
    <mergeCell ref="O53:P53"/>
    <mergeCell ref="R13:S13"/>
    <mergeCell ref="R14:S14"/>
    <mergeCell ref="R11:S11"/>
    <mergeCell ref="O5:P5"/>
    <mergeCell ref="R17:S17"/>
    <mergeCell ref="A89:B89"/>
    <mergeCell ref="A103:B103"/>
    <mergeCell ref="A88:B88"/>
    <mergeCell ref="A87:B87"/>
    <mergeCell ref="O14:P14"/>
    <mergeCell ref="O15:P15"/>
    <mergeCell ref="O20:P20"/>
    <mergeCell ref="A95:B95"/>
    <mergeCell ref="A96:B96"/>
    <mergeCell ref="A98:V98"/>
    <mergeCell ref="O94:P94"/>
    <mergeCell ref="R94:S94"/>
    <mergeCell ref="O95:P95"/>
    <mergeCell ref="R95:S95"/>
    <mergeCell ref="O96:P96"/>
    <mergeCell ref="O21:P21"/>
    <mergeCell ref="O55:P55"/>
    <mergeCell ref="C4:C7"/>
    <mergeCell ref="J4:L4"/>
    <mergeCell ref="A1:V1"/>
    <mergeCell ref="B2:B7"/>
    <mergeCell ref="I4:I7"/>
    <mergeCell ref="A2:A7"/>
    <mergeCell ref="H2:M2"/>
    <mergeCell ref="R5:S5"/>
    <mergeCell ref="R7:S7"/>
    <mergeCell ref="O7:P7"/>
    <mergeCell ref="T4:V4"/>
    <mergeCell ref="J5:J7"/>
    <mergeCell ref="E5:E7"/>
    <mergeCell ref="M3:M7"/>
    <mergeCell ref="Q4:S4"/>
    <mergeCell ref="C2:F3"/>
    <mergeCell ref="E4:F4"/>
    <mergeCell ref="R8:S8"/>
    <mergeCell ref="R81:S81"/>
    <mergeCell ref="R290:S290"/>
    <mergeCell ref="D4:D7"/>
    <mergeCell ref="K5:K7"/>
    <mergeCell ref="N4:P4"/>
    <mergeCell ref="N6:V6"/>
    <mergeCell ref="H3:H7"/>
    <mergeCell ref="N2:V3"/>
    <mergeCell ref="I3:L3"/>
    <mergeCell ref="G2:G7"/>
    <mergeCell ref="L5:L7"/>
    <mergeCell ref="F5:F7"/>
    <mergeCell ref="R282:S282"/>
    <mergeCell ref="A280:M280"/>
    <mergeCell ref="A281:M281"/>
    <mergeCell ref="A282:M282"/>
    <mergeCell ref="A283:M283"/>
    <mergeCell ref="A284:M284"/>
    <mergeCell ref="O281:P281"/>
    <mergeCell ref="A104:B104"/>
    <mergeCell ref="A107:V107"/>
    <mergeCell ref="O16:P16"/>
    <mergeCell ref="A51:B51"/>
    <mergeCell ref="A292:B292"/>
    <mergeCell ref="A293:B293"/>
    <mergeCell ref="A313:M313"/>
    <mergeCell ref="A296:M296"/>
    <mergeCell ref="A330:V330"/>
    <mergeCell ref="N336:P336"/>
    <mergeCell ref="A326:M326"/>
    <mergeCell ref="Q329:S329"/>
    <mergeCell ref="A333:M333"/>
    <mergeCell ref="A331:M331"/>
    <mergeCell ref="O332:P332"/>
    <mergeCell ref="O333:P333"/>
    <mergeCell ref="O328:P328"/>
    <mergeCell ref="R333:S333"/>
    <mergeCell ref="N322:P322"/>
    <mergeCell ref="N329:P329"/>
    <mergeCell ref="R295:S295"/>
    <mergeCell ref="O326:P326"/>
    <mergeCell ref="O327:P327"/>
    <mergeCell ref="R326:S326"/>
    <mergeCell ref="R327:S327"/>
    <mergeCell ref="Q316:S316"/>
    <mergeCell ref="T329:V329"/>
    <mergeCell ref="A318:M318"/>
    <mergeCell ref="O280:P280"/>
    <mergeCell ref="O283:P283"/>
    <mergeCell ref="R280:S280"/>
    <mergeCell ref="R283:S283"/>
    <mergeCell ref="R281:S281"/>
    <mergeCell ref="R332:S332"/>
    <mergeCell ref="H345:M345"/>
    <mergeCell ref="N345:P345"/>
    <mergeCell ref="R345:S345"/>
    <mergeCell ref="A311:M311"/>
    <mergeCell ref="A312:M312"/>
    <mergeCell ref="A320:M320"/>
    <mergeCell ref="A306:B306"/>
    <mergeCell ref="A303:V303"/>
    <mergeCell ref="O306:P306"/>
    <mergeCell ref="R296:S296"/>
    <mergeCell ref="H302:M302"/>
    <mergeCell ref="R302:S302"/>
    <mergeCell ref="R304:S304"/>
    <mergeCell ref="O296:P296"/>
    <mergeCell ref="R305:S305"/>
    <mergeCell ref="R306:S306"/>
    <mergeCell ref="R307:S307"/>
    <mergeCell ref="T284:U284"/>
    <mergeCell ref="N284:P284"/>
    <mergeCell ref="O294:P294"/>
    <mergeCell ref="O295:P295"/>
    <mergeCell ref="O307:P307"/>
    <mergeCell ref="O290:P290"/>
    <mergeCell ref="O291:P291"/>
    <mergeCell ref="T298:V298"/>
    <mergeCell ref="O297:P297"/>
    <mergeCell ref="R294:S294"/>
    <mergeCell ref="N302:P302"/>
    <mergeCell ref="R292:S292"/>
    <mergeCell ref="R293:S293"/>
    <mergeCell ref="N285:P285"/>
    <mergeCell ref="Q285:S285"/>
    <mergeCell ref="T285:V285"/>
    <mergeCell ref="N286:V286"/>
    <mergeCell ref="R291:S291"/>
    <mergeCell ref="O292:P292"/>
    <mergeCell ref="O293:P293"/>
    <mergeCell ref="R297:S297"/>
    <mergeCell ref="N300:V300"/>
    <mergeCell ref="A317:M317"/>
    <mergeCell ref="O319:P319"/>
    <mergeCell ref="O320:P320"/>
    <mergeCell ref="O321:P321"/>
    <mergeCell ref="R318:S318"/>
    <mergeCell ref="T316:U316"/>
    <mergeCell ref="A316:M316"/>
    <mergeCell ref="A324:M324"/>
    <mergeCell ref="R325:S325"/>
    <mergeCell ref="T322:V322"/>
    <mergeCell ref="R320:S320"/>
    <mergeCell ref="A319:M319"/>
    <mergeCell ref="Q322:S322"/>
    <mergeCell ref="N316:P316"/>
    <mergeCell ref="O318:P318"/>
    <mergeCell ref="R324:S324"/>
    <mergeCell ref="O324:P324"/>
    <mergeCell ref="A327:M327"/>
    <mergeCell ref="A328:M328"/>
    <mergeCell ref="A329:M329"/>
    <mergeCell ref="A322:M322"/>
    <mergeCell ref="A290:B290"/>
    <mergeCell ref="A291:B291"/>
    <mergeCell ref="C365:F365"/>
    <mergeCell ref="G365:J365"/>
    <mergeCell ref="K365:N365"/>
    <mergeCell ref="A294:M294"/>
    <mergeCell ref="A295:M295"/>
    <mergeCell ref="A335:M335"/>
    <mergeCell ref="A315:M315"/>
    <mergeCell ref="N315:P315"/>
    <mergeCell ref="B299:M299"/>
    <mergeCell ref="N337:U337"/>
    <mergeCell ref="A332:M332"/>
    <mergeCell ref="A334:M334"/>
    <mergeCell ref="O334:P334"/>
    <mergeCell ref="O335:P335"/>
    <mergeCell ref="O311:P311"/>
    <mergeCell ref="B354:C354"/>
    <mergeCell ref="H354:L354"/>
    <mergeCell ref="H355:L355"/>
    <mergeCell ref="H356:L356"/>
    <mergeCell ref="H357:L357"/>
    <mergeCell ref="A353:Y353"/>
    <mergeCell ref="O351:P351"/>
    <mergeCell ref="R351:S351"/>
    <mergeCell ref="C366:D366"/>
    <mergeCell ref="E366:F366"/>
    <mergeCell ref="G366:H366"/>
    <mergeCell ref="I366:J366"/>
    <mergeCell ref="K366:L366"/>
    <mergeCell ref="M366:N366"/>
    <mergeCell ref="A297:M297"/>
    <mergeCell ref="A298:M298"/>
    <mergeCell ref="B300:M300"/>
    <mergeCell ref="N299:P299"/>
    <mergeCell ref="Q299:S299"/>
    <mergeCell ref="A314:M314"/>
    <mergeCell ref="H301:M301"/>
    <mergeCell ref="N301:P301"/>
    <mergeCell ref="R301:S301"/>
    <mergeCell ref="R308:S308"/>
    <mergeCell ref="U350:V350"/>
    <mergeCell ref="U351:V351"/>
    <mergeCell ref="Q315:S315"/>
    <mergeCell ref="R309:S309"/>
    <mergeCell ref="T299:V299"/>
    <mergeCell ref="N298:P298"/>
    <mergeCell ref="Q298:S298"/>
    <mergeCell ref="R310:S310"/>
    <mergeCell ref="O304:P304"/>
    <mergeCell ref="O305:P305"/>
    <mergeCell ref="O308:P308"/>
    <mergeCell ref="O310:P310"/>
    <mergeCell ref="U349:V349"/>
    <mergeCell ref="U348:V348"/>
    <mergeCell ref="T343:V343"/>
    <mergeCell ref="N344:V344"/>
    <mergeCell ref="T315:V315"/>
    <mergeCell ref="O314:P314"/>
    <mergeCell ref="R313:S313"/>
    <mergeCell ref="R314:S314"/>
    <mergeCell ref="A323:V323"/>
    <mergeCell ref="A325:M325"/>
    <mergeCell ref="A321:M321"/>
    <mergeCell ref="R319:S319"/>
    <mergeCell ref="R215:S215"/>
    <mergeCell ref="A108:V108"/>
    <mergeCell ref="A106:V106"/>
    <mergeCell ref="R111:S111"/>
    <mergeCell ref="R112:S112"/>
    <mergeCell ref="O113:P113"/>
    <mergeCell ref="A101:B101"/>
    <mergeCell ref="A102:B102"/>
    <mergeCell ref="A109:V109"/>
    <mergeCell ref="O111:P111"/>
    <mergeCell ref="R113:S113"/>
    <mergeCell ref="O110:P110"/>
    <mergeCell ref="R110:S110"/>
    <mergeCell ref="A105:B105"/>
    <mergeCell ref="R101:S101"/>
    <mergeCell ref="R102:S102"/>
    <mergeCell ref="R192:S192"/>
    <mergeCell ref="R158:S158"/>
    <mergeCell ref="R137:S137"/>
    <mergeCell ref="R138:S138"/>
    <mergeCell ref="R139:S139"/>
    <mergeCell ref="R140:S140"/>
    <mergeCell ref="O146:P146"/>
    <mergeCell ref="O192:P192"/>
    <mergeCell ref="O207:P207"/>
    <mergeCell ref="R207:S207"/>
    <mergeCell ref="O208:P208"/>
    <mergeCell ref="H287:M287"/>
    <mergeCell ref="N287:P287"/>
    <mergeCell ref="H288:M288"/>
    <mergeCell ref="N288:P288"/>
    <mergeCell ref="R287:S287"/>
    <mergeCell ref="R288:S288"/>
    <mergeCell ref="Q284:S284"/>
    <mergeCell ref="R237:S237"/>
    <mergeCell ref="O240:P240"/>
    <mergeCell ref="R240:S240"/>
    <mergeCell ref="O267:P267"/>
    <mergeCell ref="R267:S267"/>
    <mergeCell ref="Q272:S272"/>
    <mergeCell ref="N274:V274"/>
    <mergeCell ref="R208:S208"/>
    <mergeCell ref="O209:P209"/>
    <mergeCell ref="R209:S209"/>
    <mergeCell ref="O212:P212"/>
    <mergeCell ref="R212:S212"/>
    <mergeCell ref="O215:P215"/>
    <mergeCell ref="O218:P218"/>
    <mergeCell ref="AH73:AK73"/>
    <mergeCell ref="H346:M346"/>
    <mergeCell ref="N346:P346"/>
    <mergeCell ref="R346:S346"/>
    <mergeCell ref="R334:S334"/>
    <mergeCell ref="R335:S335"/>
    <mergeCell ref="A337:M337"/>
    <mergeCell ref="T336:V336"/>
    <mergeCell ref="A9:V9"/>
    <mergeCell ref="O22:P22"/>
    <mergeCell ref="R22:S22"/>
    <mergeCell ref="O23:P23"/>
    <mergeCell ref="R23:S23"/>
    <mergeCell ref="O24:P24"/>
    <mergeCell ref="A336:M336"/>
    <mergeCell ref="Q336:S336"/>
    <mergeCell ref="O317:P317"/>
    <mergeCell ref="R12:S12"/>
    <mergeCell ref="O26:P26"/>
    <mergeCell ref="R26:S26"/>
    <mergeCell ref="O27:P27"/>
    <mergeCell ref="R27:S27"/>
    <mergeCell ref="O28:P28"/>
    <mergeCell ref="R28:S28"/>
    <mergeCell ref="A52:Y52"/>
    <mergeCell ref="A50:B50"/>
    <mergeCell ref="A49:B49"/>
    <mergeCell ref="R58:S58"/>
    <mergeCell ref="R57:S57"/>
    <mergeCell ref="R63:S63"/>
    <mergeCell ref="R65:S65"/>
    <mergeCell ref="R66:S66"/>
    <mergeCell ref="R59:S59"/>
    <mergeCell ref="O56:P56"/>
    <mergeCell ref="O54:P54"/>
    <mergeCell ref="R53:S53"/>
    <mergeCell ref="R54:S54"/>
    <mergeCell ref="O50:P50"/>
    <mergeCell ref="O49:P49"/>
    <mergeCell ref="O51:P51"/>
    <mergeCell ref="R49:S49"/>
    <mergeCell ref="R50:S50"/>
    <mergeCell ref="R67:S67"/>
    <mergeCell ref="AD74:AE74"/>
    <mergeCell ref="A149:B149"/>
    <mergeCell ref="O149:P149"/>
    <mergeCell ref="R149:S149"/>
    <mergeCell ref="Z85:AC85"/>
    <mergeCell ref="AD85:AG85"/>
    <mergeCell ref="AF74:AG74"/>
    <mergeCell ref="R99:S99"/>
    <mergeCell ref="A100:B100"/>
    <mergeCell ref="Z74:AA74"/>
    <mergeCell ref="AB74:AC74"/>
    <mergeCell ref="R73:S73"/>
    <mergeCell ref="R68:S68"/>
    <mergeCell ref="R69:S69"/>
    <mergeCell ref="R70:S70"/>
    <mergeCell ref="R71:S71"/>
    <mergeCell ref="R72:S72"/>
    <mergeCell ref="O71:P71"/>
    <mergeCell ref="O72:P72"/>
    <mergeCell ref="Z73:AC73"/>
    <mergeCell ref="AD73:AG73"/>
    <mergeCell ref="Z112:AC112"/>
    <mergeCell ref="AD112:AG112"/>
    <mergeCell ref="AH85:AK85"/>
    <mergeCell ref="Z86:AA86"/>
    <mergeCell ref="AB86:AC86"/>
    <mergeCell ref="AD86:AE86"/>
    <mergeCell ref="AF86:AG86"/>
    <mergeCell ref="AH86:AI86"/>
    <mergeCell ref="AJ86:AK86"/>
    <mergeCell ref="AH74:AI74"/>
    <mergeCell ref="A150:B150"/>
    <mergeCell ref="O150:P150"/>
    <mergeCell ref="R150:S150"/>
    <mergeCell ref="O115:P115"/>
    <mergeCell ref="O99:P99"/>
    <mergeCell ref="AJ74:AK74"/>
    <mergeCell ref="AH112:AK112"/>
    <mergeCell ref="O92:P92"/>
    <mergeCell ref="R89:S89"/>
    <mergeCell ref="A90:V90"/>
    <mergeCell ref="R91:S91"/>
    <mergeCell ref="O91:P91"/>
    <mergeCell ref="R83:S83"/>
    <mergeCell ref="O80:P80"/>
    <mergeCell ref="O81:P81"/>
    <mergeCell ref="O82:P82"/>
    <mergeCell ref="A151:B151"/>
    <mergeCell ref="O151:P151"/>
    <mergeCell ref="R151:S151"/>
    <mergeCell ref="O100:P100"/>
    <mergeCell ref="R100:S100"/>
    <mergeCell ref="R136:S136"/>
    <mergeCell ref="O136:P136"/>
    <mergeCell ref="R146:S146"/>
    <mergeCell ref="O142:P142"/>
    <mergeCell ref="R142:S142"/>
    <mergeCell ref="O143:P143"/>
    <mergeCell ref="R143:S143"/>
    <mergeCell ref="O144:P144"/>
    <mergeCell ref="R144:S144"/>
    <mergeCell ref="R145:S145"/>
    <mergeCell ref="O147:P147"/>
    <mergeCell ref="R147:S147"/>
    <mergeCell ref="O148:P148"/>
    <mergeCell ref="R148:S148"/>
    <mergeCell ref="R122:S122"/>
    <mergeCell ref="O124:P124"/>
    <mergeCell ref="R124:S124"/>
    <mergeCell ref="O125:P125"/>
    <mergeCell ref="O126:P126"/>
    <mergeCell ref="A206:B206"/>
    <mergeCell ref="O206:P206"/>
    <mergeCell ref="R206:S206"/>
    <mergeCell ref="R193:S193"/>
    <mergeCell ref="R194:S194"/>
    <mergeCell ref="R195:S195"/>
    <mergeCell ref="R196:S196"/>
    <mergeCell ref="O195:P195"/>
    <mergeCell ref="O196:P196"/>
    <mergeCell ref="R201:S201"/>
    <mergeCell ref="R197:S197"/>
    <mergeCell ref="R198:S198"/>
    <mergeCell ref="O193:P193"/>
    <mergeCell ref="A204:B204"/>
    <mergeCell ref="A205:B205"/>
    <mergeCell ref="R218:S218"/>
    <mergeCell ref="O350:P350"/>
    <mergeCell ref="R350:S350"/>
    <mergeCell ref="R328:S328"/>
    <mergeCell ref="R321:S321"/>
    <mergeCell ref="O325:P325"/>
    <mergeCell ref="R317:S317"/>
    <mergeCell ref="O221:P221"/>
    <mergeCell ref="R221:S221"/>
    <mergeCell ref="O224:P224"/>
    <mergeCell ref="R224:S224"/>
    <mergeCell ref="O348:P348"/>
    <mergeCell ref="O349:P349"/>
    <mergeCell ref="R348:S348"/>
    <mergeCell ref="R349:S349"/>
    <mergeCell ref="O331:P331"/>
    <mergeCell ref="R331:S331"/>
    <mergeCell ref="O225:P225"/>
    <mergeCell ref="R225:S225"/>
    <mergeCell ref="O226:P226"/>
    <mergeCell ref="R226:S226"/>
    <mergeCell ref="O235:P235"/>
    <mergeCell ref="R235:S235"/>
    <mergeCell ref="R232:S232"/>
    <mergeCell ref="O229:P229"/>
    <mergeCell ref="O230:P230"/>
    <mergeCell ref="O232:P232"/>
    <mergeCell ref="O231:P231"/>
    <mergeCell ref="R231:S231"/>
    <mergeCell ref="A260:B260"/>
    <mergeCell ref="O260:P260"/>
    <mergeCell ref="R260:S260"/>
    <mergeCell ref="R256:S256"/>
    <mergeCell ref="R257:S257"/>
    <mergeCell ref="O257:P257"/>
    <mergeCell ref="O243:P243"/>
    <mergeCell ref="R243:S243"/>
    <mergeCell ref="O256:P256"/>
    <mergeCell ref="O246:P246"/>
    <mergeCell ref="R246:S246"/>
    <mergeCell ref="O252:P252"/>
    <mergeCell ref="R252:S252"/>
    <mergeCell ref="O255:P255"/>
    <mergeCell ref="R255:S255"/>
    <mergeCell ref="R269:S269"/>
    <mergeCell ref="H276:M276"/>
    <mergeCell ref="N276:P276"/>
    <mergeCell ref="R276:S276"/>
    <mergeCell ref="A261:B261"/>
    <mergeCell ref="O261:P261"/>
    <mergeCell ref="R261:S261"/>
    <mergeCell ref="A262:B262"/>
    <mergeCell ref="O262:P262"/>
    <mergeCell ref="R262:S262"/>
    <mergeCell ref="O265:P265"/>
    <mergeCell ref="R265:S265"/>
    <mergeCell ref="O266:P266"/>
    <mergeCell ref="R266:S266"/>
    <mergeCell ref="A266:B266"/>
    <mergeCell ref="BJ4:BK4"/>
    <mergeCell ref="H275:M275"/>
    <mergeCell ref="N275:P275"/>
    <mergeCell ref="R275:S275"/>
    <mergeCell ref="A270:M270"/>
    <mergeCell ref="O270:P270"/>
    <mergeCell ref="R270:S270"/>
    <mergeCell ref="A271:M271"/>
    <mergeCell ref="T272:U272"/>
    <mergeCell ref="N273:P273"/>
    <mergeCell ref="Q273:S273"/>
    <mergeCell ref="T273:V273"/>
    <mergeCell ref="I273:M273"/>
    <mergeCell ref="A272:M272"/>
    <mergeCell ref="N272:P272"/>
    <mergeCell ref="BF4:BG4"/>
    <mergeCell ref="BH4:BI4"/>
    <mergeCell ref="O271:P271"/>
    <mergeCell ref="R271:S271"/>
    <mergeCell ref="A268:M268"/>
    <mergeCell ref="O268:P268"/>
    <mergeCell ref="R268:S268"/>
    <mergeCell ref="A269:M269"/>
    <mergeCell ref="O269:P269"/>
  </mergeCells>
  <phoneticPr fontId="3" type="noConversion"/>
  <pageMargins left="0.74803149606299213" right="0.39370078740157483" top="0.55118110236220474" bottom="0.39370078740157483" header="0.51181102362204722" footer="0.70866141732283472"/>
  <pageSetup paperSize="9" scale="64" fitToHeight="0" orientation="landscape" r:id="rId1"/>
  <headerFooter alignWithMargins="0"/>
  <ignoredErrors>
    <ignoredError sqref="G15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411"/>
  <sheetViews>
    <sheetView tabSelected="1" view="pageBreakPreview" zoomScale="75" zoomScaleNormal="7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K18" sqref="K18"/>
    </sheetView>
  </sheetViews>
  <sheetFormatPr defaultRowHeight="15.75" x14ac:dyDescent="0.2"/>
  <cols>
    <col min="1" max="1" width="12.5703125" style="128" customWidth="1"/>
    <col min="2" max="2" width="49" style="2619" customWidth="1"/>
    <col min="3" max="3" width="7.5703125" style="1585" customWidth="1"/>
    <col min="4" max="4" width="7.85546875" style="900" customWidth="1"/>
    <col min="5" max="5" width="6.28515625" style="900" customWidth="1"/>
    <col min="6" max="6" width="5.42578125" style="1585" customWidth="1"/>
    <col min="7" max="7" width="10" style="1347" customWidth="1"/>
    <col min="8" max="8" width="11.28515625" style="1323" customWidth="1"/>
    <col min="9" max="9" width="9.140625" style="1323" customWidth="1"/>
    <col min="10" max="10" width="9.140625" style="145" customWidth="1"/>
    <col min="11" max="11" width="7.42578125" style="1323" customWidth="1"/>
    <col min="12" max="12" width="8.42578125" style="145" customWidth="1"/>
    <col min="13" max="13" width="10.7109375" style="1323" customWidth="1"/>
    <col min="14" max="14" width="8.7109375" style="1323" customWidth="1"/>
    <col min="15" max="15" width="5.85546875" style="1323" customWidth="1"/>
    <col min="16" max="16" width="4.42578125" style="1323" customWidth="1"/>
    <col min="17" max="17" width="13.140625" style="1323" bestFit="1" customWidth="1"/>
    <col min="18" max="18" width="5.7109375" style="1323" customWidth="1"/>
    <col min="19" max="19" width="2.85546875" style="1323" customWidth="1"/>
    <col min="20" max="21" width="13.85546875" style="123" bestFit="1" customWidth="1"/>
    <col min="22" max="22" width="8.7109375" style="123" customWidth="1"/>
    <col min="23" max="57" width="9.140625" style="27" hidden="1" customWidth="1"/>
    <col min="58" max="60" width="12" style="29" hidden="1" customWidth="1"/>
    <col min="61" max="61" width="12.85546875" style="29" hidden="1" customWidth="1"/>
    <col min="62" max="62" width="12" style="29" hidden="1" customWidth="1"/>
    <col min="63" max="63" width="11.5703125" style="29" hidden="1" customWidth="1"/>
    <col min="64" max="64" width="9.140625" style="27" hidden="1" customWidth="1"/>
    <col min="65" max="69" width="0" style="27" hidden="1" customWidth="1"/>
    <col min="70" max="70" width="9.140625" style="27" hidden="1" customWidth="1"/>
    <col min="71" max="73" width="12.28515625" style="27" hidden="1" customWidth="1"/>
    <col min="74" max="74" width="12.42578125" style="27" customWidth="1"/>
    <col min="75" max="75" width="12" style="27" customWidth="1"/>
    <col min="76" max="16384" width="9.140625" style="27"/>
  </cols>
  <sheetData>
    <row r="1" spans="1:237" s="38" customFormat="1" ht="21" customHeight="1" thickBot="1" x14ac:dyDescent="0.25">
      <c r="A1" s="3764" t="s">
        <v>970</v>
      </c>
      <c r="B1" s="3765"/>
      <c r="C1" s="3765"/>
      <c r="D1" s="3765"/>
      <c r="E1" s="3765"/>
      <c r="F1" s="3765"/>
      <c r="G1" s="3765"/>
      <c r="H1" s="3765"/>
      <c r="I1" s="3765"/>
      <c r="J1" s="3765"/>
      <c r="K1" s="3765"/>
      <c r="L1" s="3765"/>
      <c r="M1" s="3765"/>
      <c r="N1" s="3765"/>
      <c r="O1" s="3765"/>
      <c r="P1" s="3765"/>
      <c r="Q1" s="3765"/>
      <c r="R1" s="3765"/>
      <c r="S1" s="3765"/>
      <c r="T1" s="3765"/>
      <c r="U1" s="3765"/>
      <c r="V1" s="3766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">
      <c r="A2" s="3770" t="s">
        <v>26</v>
      </c>
      <c r="B2" s="3979" t="s">
        <v>33</v>
      </c>
      <c r="C2" s="3982" t="s">
        <v>536</v>
      </c>
      <c r="D2" s="3982"/>
      <c r="E2" s="3983"/>
      <c r="F2" s="3983"/>
      <c r="G2" s="3984" t="s">
        <v>120</v>
      </c>
      <c r="H2" s="3985" t="s">
        <v>107</v>
      </c>
      <c r="I2" s="3985"/>
      <c r="J2" s="3985"/>
      <c r="K2" s="3985"/>
      <c r="L2" s="3985"/>
      <c r="M2" s="3985"/>
      <c r="N2" s="3752" t="s">
        <v>500</v>
      </c>
      <c r="O2" s="3752"/>
      <c r="P2" s="3752"/>
      <c r="Q2" s="3752"/>
      <c r="R2" s="3752"/>
      <c r="S2" s="3752"/>
      <c r="T2" s="3752"/>
      <c r="U2" s="3752"/>
      <c r="V2" s="3752"/>
      <c r="AK2" s="1687"/>
    </row>
    <row r="3" spans="1:237" ht="24.75" customHeight="1" x14ac:dyDescent="0.2">
      <c r="A3" s="3771"/>
      <c r="B3" s="3980"/>
      <c r="C3" s="3982"/>
      <c r="D3" s="3982"/>
      <c r="E3" s="3983"/>
      <c r="F3" s="3983"/>
      <c r="G3" s="3984"/>
      <c r="H3" s="3984" t="s">
        <v>27</v>
      </c>
      <c r="I3" s="3372" t="s">
        <v>109</v>
      </c>
      <c r="J3" s="3372"/>
      <c r="K3" s="3372"/>
      <c r="L3" s="3372"/>
      <c r="M3" s="3984" t="s">
        <v>103</v>
      </c>
      <c r="N3" s="3752"/>
      <c r="O3" s="3752"/>
      <c r="P3" s="3752"/>
      <c r="Q3" s="3752"/>
      <c r="R3" s="3752"/>
      <c r="S3" s="3752"/>
      <c r="T3" s="3752"/>
      <c r="U3" s="3752"/>
      <c r="V3" s="3752"/>
      <c r="AK3" s="1687"/>
    </row>
    <row r="4" spans="1:237" ht="18" customHeight="1" x14ac:dyDescent="0.2">
      <c r="A4" s="3771"/>
      <c r="B4" s="3980"/>
      <c r="C4" s="3739" t="s">
        <v>28</v>
      </c>
      <c r="D4" s="3739" t="s">
        <v>29</v>
      </c>
      <c r="E4" s="3982" t="s">
        <v>104</v>
      </c>
      <c r="F4" s="3983"/>
      <c r="G4" s="3984"/>
      <c r="H4" s="3984"/>
      <c r="I4" s="3984" t="s">
        <v>108</v>
      </c>
      <c r="J4" s="3986" t="s">
        <v>110</v>
      </c>
      <c r="K4" s="3987"/>
      <c r="L4" s="3987"/>
      <c r="M4" s="3984"/>
      <c r="N4" s="3372" t="s">
        <v>542</v>
      </c>
      <c r="O4" s="3372"/>
      <c r="P4" s="3372"/>
      <c r="Q4" s="3372" t="s">
        <v>543</v>
      </c>
      <c r="R4" s="3372"/>
      <c r="S4" s="3372"/>
      <c r="T4" s="3752" t="s">
        <v>30</v>
      </c>
      <c r="U4" s="3752"/>
      <c r="V4" s="3752"/>
      <c r="AK4" s="1687"/>
      <c r="BF4" s="3372" t="s">
        <v>542</v>
      </c>
      <c r="BG4" s="3372"/>
      <c r="BH4" s="3372" t="s">
        <v>543</v>
      </c>
      <c r="BI4" s="3372"/>
      <c r="BJ4" s="3372" t="s">
        <v>30</v>
      </c>
      <c r="BK4" s="3372"/>
    </row>
    <row r="5" spans="1:237" x14ac:dyDescent="0.2">
      <c r="A5" s="3771"/>
      <c r="B5" s="3980"/>
      <c r="C5" s="3739"/>
      <c r="D5" s="3739"/>
      <c r="E5" s="3739" t="s">
        <v>105</v>
      </c>
      <c r="F5" s="3739" t="s">
        <v>106</v>
      </c>
      <c r="G5" s="3984"/>
      <c r="H5" s="3984"/>
      <c r="I5" s="3984"/>
      <c r="J5" s="3972" t="s">
        <v>50</v>
      </c>
      <c r="K5" s="3972" t="s">
        <v>51</v>
      </c>
      <c r="L5" s="3972" t="s">
        <v>52</v>
      </c>
      <c r="M5" s="3984"/>
      <c r="N5" s="2552">
        <v>1</v>
      </c>
      <c r="O5" s="3974">
        <v>2</v>
      </c>
      <c r="P5" s="3974"/>
      <c r="Q5" s="2552">
        <v>3</v>
      </c>
      <c r="R5" s="3974">
        <v>4</v>
      </c>
      <c r="S5" s="3974"/>
      <c r="T5" s="88">
        <v>5</v>
      </c>
      <c r="U5" s="88" t="s">
        <v>544</v>
      </c>
      <c r="V5" s="88" t="s">
        <v>545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x14ac:dyDescent="0.2">
      <c r="A6" s="3771"/>
      <c r="B6" s="3980"/>
      <c r="C6" s="3739"/>
      <c r="D6" s="3739"/>
      <c r="E6" s="3988"/>
      <c r="F6" s="3988"/>
      <c r="G6" s="3984"/>
      <c r="H6" s="3984"/>
      <c r="I6" s="3984"/>
      <c r="J6" s="3973"/>
      <c r="K6" s="3973"/>
      <c r="L6" s="3973"/>
      <c r="M6" s="3984"/>
      <c r="N6" s="3752"/>
      <c r="O6" s="3752"/>
      <c r="P6" s="3752"/>
      <c r="Q6" s="3752"/>
      <c r="R6" s="3752"/>
      <c r="S6" s="3752"/>
      <c r="T6" s="3752"/>
      <c r="U6" s="3752"/>
      <c r="V6" s="3752"/>
      <c r="AK6" s="1687"/>
    </row>
    <row r="7" spans="1:237" ht="38.25" customHeight="1" thickBot="1" x14ac:dyDescent="0.25">
      <c r="A7" s="3772"/>
      <c r="B7" s="3981"/>
      <c r="C7" s="3739"/>
      <c r="D7" s="3739"/>
      <c r="E7" s="3988"/>
      <c r="F7" s="3988"/>
      <c r="G7" s="3984"/>
      <c r="H7" s="3984"/>
      <c r="I7" s="3984"/>
      <c r="J7" s="3973"/>
      <c r="K7" s="3973"/>
      <c r="L7" s="3973"/>
      <c r="M7" s="3984"/>
      <c r="N7" s="2552"/>
      <c r="O7" s="3974"/>
      <c r="P7" s="3974"/>
      <c r="Q7" s="2552"/>
      <c r="R7" s="3974"/>
      <c r="S7" s="3974"/>
      <c r="T7" s="88"/>
      <c r="U7" s="88"/>
      <c r="V7" s="88"/>
      <c r="AK7" s="1687"/>
    </row>
    <row r="8" spans="1:237" ht="16.5" thickBot="1" x14ac:dyDescent="0.25">
      <c r="A8" s="1594">
        <v>1</v>
      </c>
      <c r="B8" s="123">
        <v>2</v>
      </c>
      <c r="C8" s="123">
        <v>3</v>
      </c>
      <c r="D8" s="123">
        <v>4</v>
      </c>
      <c r="E8" s="123">
        <v>5</v>
      </c>
      <c r="F8" s="123">
        <v>6</v>
      </c>
      <c r="G8" s="1323">
        <v>7</v>
      </c>
      <c r="H8" s="1323">
        <v>8</v>
      </c>
      <c r="I8" s="1323">
        <v>9</v>
      </c>
      <c r="J8" s="145">
        <v>10</v>
      </c>
      <c r="K8" s="1323">
        <v>11</v>
      </c>
      <c r="L8" s="145">
        <v>12</v>
      </c>
      <c r="M8" s="1323">
        <v>13</v>
      </c>
      <c r="N8" s="1323">
        <v>14</v>
      </c>
      <c r="O8" s="3372">
        <v>15</v>
      </c>
      <c r="P8" s="3372"/>
      <c r="Q8" s="1323">
        <v>16</v>
      </c>
      <c r="R8" s="3372">
        <v>17</v>
      </c>
      <c r="S8" s="3372"/>
      <c r="T8" s="123">
        <v>18</v>
      </c>
      <c r="U8" s="1000">
        <v>19</v>
      </c>
      <c r="V8" s="1000">
        <v>20</v>
      </c>
      <c r="AK8" s="1687"/>
    </row>
    <row r="9" spans="1:237" ht="16.5" thickBot="1" x14ac:dyDescent="0.25">
      <c r="A9" s="3536" t="s">
        <v>154</v>
      </c>
      <c r="B9" s="3537"/>
      <c r="C9" s="3537"/>
      <c r="D9" s="3537"/>
      <c r="E9" s="3537"/>
      <c r="F9" s="3537"/>
      <c r="G9" s="3537"/>
      <c r="H9" s="3537"/>
      <c r="I9" s="3537"/>
      <c r="J9" s="3537"/>
      <c r="K9" s="3537"/>
      <c r="L9" s="3537"/>
      <c r="M9" s="3537"/>
      <c r="N9" s="3537"/>
      <c r="O9" s="3537"/>
      <c r="P9" s="3537"/>
      <c r="Q9" s="3537"/>
      <c r="R9" s="3537"/>
      <c r="S9" s="3537"/>
      <c r="T9" s="3537"/>
      <c r="U9" s="3538"/>
      <c r="V9" s="3539"/>
      <c r="AK9" s="1687"/>
    </row>
    <row r="10" spans="1:237" ht="16.5" thickBot="1" x14ac:dyDescent="0.25">
      <c r="A10" s="3970" t="s">
        <v>614</v>
      </c>
      <c r="B10" s="3971"/>
      <c r="C10" s="3971"/>
      <c r="D10" s="3971"/>
      <c r="E10" s="3971"/>
      <c r="F10" s="3971"/>
      <c r="G10" s="3971"/>
      <c r="H10" s="3971"/>
      <c r="I10" s="3971"/>
      <c r="J10" s="3971"/>
      <c r="K10" s="3971"/>
      <c r="L10" s="3971"/>
      <c r="M10" s="3971"/>
      <c r="N10" s="3971"/>
      <c r="O10" s="3971"/>
      <c r="P10" s="3971"/>
      <c r="Q10" s="3971"/>
      <c r="R10" s="3971"/>
      <c r="S10" s="3971"/>
      <c r="T10" s="3971"/>
      <c r="U10" s="3971"/>
      <c r="V10" s="3971"/>
      <c r="W10"/>
      <c r="X10"/>
      <c r="Y10"/>
      <c r="AK10" s="1687"/>
    </row>
    <row r="11" spans="1:237" x14ac:dyDescent="0.2">
      <c r="A11" s="1614" t="s">
        <v>137</v>
      </c>
      <c r="B11" s="2650" t="s">
        <v>408</v>
      </c>
      <c r="C11" s="2647"/>
      <c r="D11" s="2641"/>
      <c r="E11" s="2642"/>
      <c r="F11" s="2645"/>
      <c r="G11" s="2654">
        <v>8</v>
      </c>
      <c r="H11" s="2671">
        <f>H12+H13</f>
        <v>240</v>
      </c>
      <c r="I11" s="2660"/>
      <c r="J11" s="2643"/>
      <c r="K11" s="2643"/>
      <c r="L11" s="2643"/>
      <c r="M11" s="2684"/>
      <c r="N11" s="2681"/>
      <c r="O11" s="3967"/>
      <c r="P11" s="3968"/>
      <c r="Q11" s="2678"/>
      <c r="R11" s="3967"/>
      <c r="S11" s="3969"/>
      <c r="T11" s="2628"/>
      <c r="U11" s="1725"/>
      <c r="V11" s="2644"/>
      <c r="W11" s="2676"/>
      <c r="X11" s="2676"/>
      <c r="Y11" s="2677"/>
      <c r="AK11" s="1687"/>
      <c r="AU11" s="29" t="s">
        <v>542</v>
      </c>
      <c r="AV11" s="1187">
        <f>SUMIF(AT$11:AT$20,1,G$11:G$20)</f>
        <v>2.5</v>
      </c>
      <c r="BD11" s="29" t="s">
        <v>542</v>
      </c>
      <c r="BE11" s="1187">
        <f>BF51+BG51</f>
        <v>50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">
      <c r="A12" s="1596"/>
      <c r="B12" s="1630" t="s">
        <v>730</v>
      </c>
      <c r="C12" s="797"/>
      <c r="D12" s="1723"/>
      <c r="E12" s="1723"/>
      <c r="F12" s="2646"/>
      <c r="G12" s="2655">
        <v>4</v>
      </c>
      <c r="H12" s="2672">
        <f>G12*30</f>
        <v>120</v>
      </c>
      <c r="I12" s="2661"/>
      <c r="J12" s="2476"/>
      <c r="K12" s="2476"/>
      <c r="L12" s="2476"/>
      <c r="M12" s="2685"/>
      <c r="N12" s="2682"/>
      <c r="O12" s="3964"/>
      <c r="P12" s="3965"/>
      <c r="Q12" s="2679"/>
      <c r="R12" s="3964"/>
      <c r="S12" s="3966"/>
      <c r="T12" s="417"/>
      <c r="U12" s="248"/>
      <c r="V12" s="249"/>
      <c r="Y12" s="1687"/>
      <c r="AK12" s="1687"/>
      <c r="AU12" s="29" t="s">
        <v>543</v>
      </c>
      <c r="AV12" s="1187">
        <f>SUMIF(AT$11:AT$20,2,G$11:G$20)</f>
        <v>0</v>
      </c>
      <c r="BD12" s="29" t="s">
        <v>543</v>
      </c>
      <c r="BE12" s="1187">
        <f>BH51+BI51</f>
        <v>2</v>
      </c>
      <c r="BF12" s="29" t="b">
        <f t="shared" ref="BF12:BG48" si="0">ISBLANK(N12)</f>
        <v>1</v>
      </c>
      <c r="BG12" s="29" t="b">
        <f t="shared" si="0"/>
        <v>1</v>
      </c>
      <c r="BH12" s="29" t="b">
        <f t="shared" ref="BH12:BI48" si="1">ISBLANK(Q12)</f>
        <v>1</v>
      </c>
      <c r="BI12" s="29" t="b">
        <f t="shared" si="1"/>
        <v>1</v>
      </c>
      <c r="BJ12" s="29" t="b">
        <f t="shared" ref="BJ12:BK48" si="2">ISBLANK(T12)</f>
        <v>1</v>
      </c>
      <c r="BK12" s="29" t="b">
        <f t="shared" si="2"/>
        <v>1</v>
      </c>
    </row>
    <row r="13" spans="1:237" x14ac:dyDescent="0.2">
      <c r="A13" s="1596"/>
      <c r="B13" s="2651" t="s">
        <v>56</v>
      </c>
      <c r="C13" s="1923"/>
      <c r="D13" s="1723" t="s">
        <v>544</v>
      </c>
      <c r="E13" s="1723"/>
      <c r="F13" s="2646"/>
      <c r="G13" s="2656">
        <v>4</v>
      </c>
      <c r="H13" s="2673">
        <f>G13*30</f>
        <v>120</v>
      </c>
      <c r="I13" s="2662">
        <v>4</v>
      </c>
      <c r="J13" s="2477"/>
      <c r="K13" s="2477"/>
      <c r="L13" s="2477" t="s">
        <v>114</v>
      </c>
      <c r="M13" s="2686">
        <f>H13-I13</f>
        <v>116</v>
      </c>
      <c r="N13" s="2682"/>
      <c r="O13" s="3964"/>
      <c r="P13" s="3965"/>
      <c r="Q13" s="2679"/>
      <c r="R13" s="3964"/>
      <c r="S13" s="3966"/>
      <c r="T13" s="417"/>
      <c r="U13" s="248" t="s">
        <v>114</v>
      </c>
      <c r="V13" s="418"/>
      <c r="Y13" s="1687"/>
      <c r="AK13" s="1687"/>
      <c r="AT13" s="27">
        <v>3</v>
      </c>
      <c r="AU13" s="29" t="s">
        <v>30</v>
      </c>
      <c r="AV13" s="1187">
        <f>SUMIF(AT$11:AT$20,3,G$11:G$20)</f>
        <v>4</v>
      </c>
      <c r="BD13" s="29" t="s">
        <v>30</v>
      </c>
      <c r="BE13" s="1187">
        <f>BJ51+BK51</f>
        <v>4</v>
      </c>
      <c r="BF13" s="29" t="b">
        <f t="shared" si="0"/>
        <v>1</v>
      </c>
      <c r="BG13" s="29" t="b">
        <f t="shared" si="0"/>
        <v>1</v>
      </c>
      <c r="BH13" s="29" t="b">
        <f t="shared" si="1"/>
        <v>1</v>
      </c>
      <c r="BI13" s="29" t="b">
        <f t="shared" si="1"/>
        <v>1</v>
      </c>
      <c r="BJ13" s="29" t="b">
        <f t="shared" si="2"/>
        <v>1</v>
      </c>
      <c r="BK13" s="29" t="b">
        <f t="shared" si="2"/>
        <v>0</v>
      </c>
    </row>
    <row r="14" spans="1:237" s="29" customFormat="1" ht="31.5" x14ac:dyDescent="0.2">
      <c r="A14" s="1605" t="s">
        <v>138</v>
      </c>
      <c r="B14" s="1630" t="s">
        <v>731</v>
      </c>
      <c r="C14" s="797" t="s">
        <v>131</v>
      </c>
      <c r="D14" s="90"/>
      <c r="E14" s="92"/>
      <c r="F14" s="205"/>
      <c r="G14" s="2657">
        <v>4</v>
      </c>
      <c r="H14" s="2674">
        <f t="shared" ref="H14:H20" si="3">G14*30</f>
        <v>120</v>
      </c>
      <c r="I14" s="2663"/>
      <c r="J14" s="2478"/>
      <c r="K14" s="144"/>
      <c r="L14" s="144"/>
      <c r="M14" s="2687"/>
      <c r="N14" s="2682"/>
      <c r="O14" s="3964"/>
      <c r="P14" s="3965"/>
      <c r="Q14" s="2679"/>
      <c r="R14" s="3964"/>
      <c r="S14" s="3966"/>
      <c r="T14" s="417"/>
      <c r="U14" s="248"/>
      <c r="V14" s="249"/>
      <c r="W14" s="27"/>
      <c r="X14" s="27"/>
      <c r="Y14" s="168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6.5</v>
      </c>
      <c r="AW14" s="27"/>
      <c r="AX14" s="27"/>
      <c r="AY14" s="27"/>
      <c r="AZ14" s="27"/>
      <c r="BA14" s="27"/>
      <c r="BB14" s="27"/>
      <c r="BC14" s="27"/>
      <c r="BE14" s="1187">
        <f>SUM(BE11:BE13)</f>
        <v>56</v>
      </c>
      <c r="BF14" s="29" t="b">
        <f t="shared" si="0"/>
        <v>1</v>
      </c>
      <c r="BG14" s="29" t="b">
        <f t="shared" si="0"/>
        <v>1</v>
      </c>
      <c r="BH14" s="29" t="b">
        <f t="shared" si="1"/>
        <v>1</v>
      </c>
      <c r="BI14" s="29" t="b">
        <f t="shared" si="1"/>
        <v>1</v>
      </c>
      <c r="BJ14" s="29" t="b">
        <f t="shared" si="2"/>
        <v>1</v>
      </c>
      <c r="BK14" s="29" t="b">
        <f t="shared" si="2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5" x14ac:dyDescent="0.2">
      <c r="A15" s="1605" t="s">
        <v>139</v>
      </c>
      <c r="B15" s="1630" t="s">
        <v>732</v>
      </c>
      <c r="C15" s="797"/>
      <c r="D15" s="90" t="s">
        <v>134</v>
      </c>
      <c r="E15" s="92"/>
      <c r="F15" s="205"/>
      <c r="G15" s="2657">
        <v>3</v>
      </c>
      <c r="H15" s="2674">
        <f t="shared" si="3"/>
        <v>90</v>
      </c>
      <c r="I15" s="2663"/>
      <c r="J15" s="144"/>
      <c r="K15" s="144"/>
      <c r="L15" s="144"/>
      <c r="M15" s="2687"/>
      <c r="N15" s="2682"/>
      <c r="O15" s="3964"/>
      <c r="P15" s="3965"/>
      <c r="Q15" s="2679"/>
      <c r="R15" s="3964"/>
      <c r="S15" s="3966"/>
      <c r="T15" s="417"/>
      <c r="U15" s="248"/>
      <c r="V15" s="249"/>
      <c r="W15" s="1225"/>
      <c r="X15" s="1225"/>
      <c r="Y15" s="1688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0"/>
        <v>1</v>
      </c>
      <c r="BH15" s="29" t="b">
        <f t="shared" si="1"/>
        <v>1</v>
      </c>
      <c r="BI15" s="29" t="b">
        <f t="shared" si="1"/>
        <v>1</v>
      </c>
      <c r="BJ15" s="29" t="b">
        <f t="shared" si="2"/>
        <v>1</v>
      </c>
      <c r="BK15" s="29" t="b">
        <f t="shared" si="2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47.25" x14ac:dyDescent="0.2">
      <c r="A16" s="1605" t="s">
        <v>140</v>
      </c>
      <c r="B16" s="1630" t="s">
        <v>733</v>
      </c>
      <c r="C16" s="797" t="s">
        <v>131</v>
      </c>
      <c r="D16" s="2578"/>
      <c r="E16" s="90"/>
      <c r="F16" s="206"/>
      <c r="G16" s="2657">
        <v>3</v>
      </c>
      <c r="H16" s="2674">
        <f t="shared" si="3"/>
        <v>90</v>
      </c>
      <c r="I16" s="2663"/>
      <c r="J16" s="144"/>
      <c r="K16" s="144"/>
      <c r="L16" s="144"/>
      <c r="M16" s="2687"/>
      <c r="N16" s="2682"/>
      <c r="O16" s="3964"/>
      <c r="P16" s="3965"/>
      <c r="Q16" s="2679"/>
      <c r="R16" s="3964"/>
      <c r="S16" s="3966"/>
      <c r="T16" s="417"/>
      <c r="U16" s="248"/>
      <c r="V16" s="249"/>
      <c r="Y16" s="1687"/>
      <c r="AK16" s="1687"/>
      <c r="BF16" s="29" t="b">
        <f t="shared" si="0"/>
        <v>1</v>
      </c>
      <c r="BG16" s="29" t="b">
        <f t="shared" si="0"/>
        <v>1</v>
      </c>
      <c r="BH16" s="29" t="b">
        <f t="shared" si="1"/>
        <v>1</v>
      </c>
      <c r="BI16" s="29" t="b">
        <f t="shared" si="1"/>
        <v>1</v>
      </c>
      <c r="BJ16" s="29" t="b">
        <f t="shared" si="2"/>
        <v>1</v>
      </c>
      <c r="BK16" s="29" t="b">
        <f t="shared" si="2"/>
        <v>1</v>
      </c>
    </row>
    <row r="17" spans="1:65" x14ac:dyDescent="0.2">
      <c r="A17" s="1605" t="s">
        <v>141</v>
      </c>
      <c r="B17" s="1630" t="s">
        <v>136</v>
      </c>
      <c r="C17" s="262"/>
      <c r="D17" s="90"/>
      <c r="E17" s="90"/>
      <c r="F17" s="206"/>
      <c r="G17" s="2658">
        <v>3</v>
      </c>
      <c r="H17" s="2675">
        <f>SUM(H18:H19)</f>
        <v>90</v>
      </c>
      <c r="I17" s="2663"/>
      <c r="J17" s="144"/>
      <c r="K17" s="144"/>
      <c r="L17" s="144"/>
      <c r="M17" s="2687"/>
      <c r="N17" s="2682"/>
      <c r="O17" s="3964"/>
      <c r="P17" s="3965"/>
      <c r="Q17" s="2679"/>
      <c r="R17" s="3964"/>
      <c r="S17" s="3966"/>
      <c r="T17" s="417"/>
      <c r="U17" s="248"/>
      <c r="V17" s="249"/>
      <c r="Y17" s="1687"/>
      <c r="AK17" s="1687"/>
      <c r="BF17" s="29" t="b">
        <f t="shared" si="0"/>
        <v>1</v>
      </c>
      <c r="BG17" s="29" t="b">
        <f t="shared" si="0"/>
        <v>1</v>
      </c>
      <c r="BH17" s="29" t="b">
        <f t="shared" si="1"/>
        <v>1</v>
      </c>
      <c r="BI17" s="29" t="b">
        <f t="shared" si="1"/>
        <v>1</v>
      </c>
      <c r="BJ17" s="29" t="b">
        <f t="shared" si="2"/>
        <v>1</v>
      </c>
      <c r="BK17" s="29" t="b">
        <f t="shared" si="2"/>
        <v>1</v>
      </c>
    </row>
    <row r="18" spans="1:65" s="58" customFormat="1" x14ac:dyDescent="0.2">
      <c r="A18" s="1611"/>
      <c r="B18" s="1630" t="s">
        <v>730</v>
      </c>
      <c r="C18" s="797"/>
      <c r="D18" s="2578"/>
      <c r="E18" s="90"/>
      <c r="F18" s="206"/>
      <c r="G18" s="2657">
        <v>0.5</v>
      </c>
      <c r="H18" s="2674">
        <f t="shared" si="3"/>
        <v>15</v>
      </c>
      <c r="I18" s="2663"/>
      <c r="J18" s="144"/>
      <c r="K18" s="144"/>
      <c r="L18" s="144"/>
      <c r="M18" s="2687"/>
      <c r="N18" s="2682"/>
      <c r="O18" s="3964"/>
      <c r="P18" s="3965"/>
      <c r="Q18" s="2679"/>
      <c r="R18" s="3964"/>
      <c r="S18" s="3966"/>
      <c r="T18" s="417"/>
      <c r="U18" s="248"/>
      <c r="V18" s="249"/>
      <c r="Y18" s="1689"/>
      <c r="AK18" s="1689"/>
      <c r="BF18" s="29" t="b">
        <f t="shared" si="0"/>
        <v>1</v>
      </c>
      <c r="BG18" s="29" t="b">
        <f t="shared" si="0"/>
        <v>1</v>
      </c>
      <c r="BH18" s="29" t="b">
        <f t="shared" si="1"/>
        <v>1</v>
      </c>
      <c r="BI18" s="29" t="b">
        <f t="shared" si="1"/>
        <v>1</v>
      </c>
      <c r="BJ18" s="29" t="b">
        <f t="shared" si="2"/>
        <v>1</v>
      </c>
      <c r="BK18" s="29" t="b">
        <f t="shared" si="2"/>
        <v>1</v>
      </c>
    </row>
    <row r="19" spans="1:65" s="58" customFormat="1" x14ac:dyDescent="0.2">
      <c r="A19" s="1612" t="s">
        <v>142</v>
      </c>
      <c r="B19" s="232" t="s">
        <v>56</v>
      </c>
      <c r="C19" s="797">
        <v>1</v>
      </c>
      <c r="D19" s="90"/>
      <c r="E19" s="90"/>
      <c r="F19" s="206"/>
      <c r="G19" s="2658">
        <v>2.5</v>
      </c>
      <c r="H19" s="2675">
        <f t="shared" si="3"/>
        <v>75</v>
      </c>
      <c r="I19" s="2664">
        <f>SUM(J19:L19)</f>
        <v>4</v>
      </c>
      <c r="J19" s="240">
        <v>4</v>
      </c>
      <c r="K19" s="240"/>
      <c r="L19" s="240"/>
      <c r="M19" s="2688">
        <f>H19-I19</f>
        <v>71</v>
      </c>
      <c r="N19" s="2682" t="s">
        <v>114</v>
      </c>
      <c r="O19" s="3964"/>
      <c r="P19" s="3965"/>
      <c r="Q19" s="2679"/>
      <c r="R19" s="3964"/>
      <c r="S19" s="3966"/>
      <c r="T19" s="417"/>
      <c r="U19" s="248"/>
      <c r="V19" s="249"/>
      <c r="Y19" s="1689"/>
      <c r="AK19" s="1689"/>
      <c r="AT19" s="58">
        <v>1</v>
      </c>
      <c r="BF19" s="29" t="b">
        <f t="shared" si="0"/>
        <v>0</v>
      </c>
      <c r="BG19" s="29" t="b">
        <f t="shared" si="0"/>
        <v>1</v>
      </c>
      <c r="BH19" s="29" t="b">
        <f t="shared" si="1"/>
        <v>1</v>
      </c>
      <c r="BI19" s="29" t="b">
        <f t="shared" si="1"/>
        <v>1</v>
      </c>
      <c r="BJ19" s="29" t="b">
        <f t="shared" si="2"/>
        <v>1</v>
      </c>
      <c r="BK19" s="29" t="b">
        <f t="shared" si="2"/>
        <v>1</v>
      </c>
      <c r="BM19" s="58" t="s">
        <v>886</v>
      </c>
    </row>
    <row r="20" spans="1:65" s="58" customFormat="1" ht="31.5" x14ac:dyDescent="0.2">
      <c r="A20" s="1613" t="s">
        <v>549</v>
      </c>
      <c r="B20" s="1846" t="s">
        <v>734</v>
      </c>
      <c r="C20" s="797"/>
      <c r="D20" s="90" t="s">
        <v>551</v>
      </c>
      <c r="E20" s="90"/>
      <c r="F20" s="206"/>
      <c r="G20" s="2657">
        <v>3</v>
      </c>
      <c r="H20" s="2674">
        <f t="shared" si="3"/>
        <v>90</v>
      </c>
      <c r="I20" s="2664"/>
      <c r="J20" s="240"/>
      <c r="K20" s="240"/>
      <c r="L20" s="240"/>
      <c r="M20" s="2688"/>
      <c r="N20" s="2683"/>
      <c r="O20" s="3964"/>
      <c r="P20" s="3965"/>
      <c r="Q20" s="2679"/>
      <c r="R20" s="3964"/>
      <c r="S20" s="3966"/>
      <c r="T20" s="417"/>
      <c r="U20" s="248"/>
      <c r="V20" s="249"/>
      <c r="Y20" s="1689"/>
      <c r="AK20" s="1689"/>
      <c r="BF20" s="29" t="b">
        <f t="shared" si="0"/>
        <v>1</v>
      </c>
      <c r="BG20" s="29" t="b">
        <f t="shared" si="0"/>
        <v>1</v>
      </c>
      <c r="BH20" s="29" t="b">
        <f t="shared" si="1"/>
        <v>1</v>
      </c>
      <c r="BI20" s="29" t="b">
        <f t="shared" si="1"/>
        <v>1</v>
      </c>
      <c r="BJ20" s="29" t="b">
        <f t="shared" si="2"/>
        <v>1</v>
      </c>
      <c r="BK20" s="29" t="b">
        <f t="shared" si="2"/>
        <v>1</v>
      </c>
    </row>
    <row r="21" spans="1:65" x14ac:dyDescent="0.2">
      <c r="A21" s="1605" t="s">
        <v>552</v>
      </c>
      <c r="B21" s="1630" t="s">
        <v>749</v>
      </c>
      <c r="C21" s="390"/>
      <c r="D21" s="110"/>
      <c r="E21" s="110"/>
      <c r="F21" s="249"/>
      <c r="G21" s="2658">
        <v>16</v>
      </c>
      <c r="H21" s="2675">
        <f>G21*30</f>
        <v>480</v>
      </c>
      <c r="I21" s="2665"/>
      <c r="J21" s="2479"/>
      <c r="K21" s="2480"/>
      <c r="L21" s="2479"/>
      <c r="M21" s="2689"/>
      <c r="N21" s="2626"/>
      <c r="O21" s="3907"/>
      <c r="P21" s="3911"/>
      <c r="Q21" s="2680"/>
      <c r="R21" s="3843"/>
      <c r="S21" s="3945"/>
      <c r="T21" s="690"/>
      <c r="U21" s="93"/>
      <c r="V21" s="199"/>
      <c r="X21" s="27">
        <v>8</v>
      </c>
      <c r="Y21" s="1687">
        <v>4</v>
      </c>
      <c r="AK21" s="1687"/>
      <c r="BF21" s="29" t="b">
        <f t="shared" si="0"/>
        <v>1</v>
      </c>
      <c r="BG21" s="29" t="b">
        <f t="shared" si="0"/>
        <v>1</v>
      </c>
      <c r="BH21" s="29" t="b">
        <f t="shared" si="1"/>
        <v>1</v>
      </c>
      <c r="BI21" s="29" t="b">
        <f t="shared" si="1"/>
        <v>1</v>
      </c>
      <c r="BJ21" s="29" t="b">
        <f t="shared" si="2"/>
        <v>1</v>
      </c>
      <c r="BK21" s="29" t="b">
        <f t="shared" si="2"/>
        <v>1</v>
      </c>
    </row>
    <row r="22" spans="1:65" x14ac:dyDescent="0.2">
      <c r="A22" s="1615"/>
      <c r="B22" s="1630" t="s">
        <v>730</v>
      </c>
      <c r="C22" s="390"/>
      <c r="D22" s="110"/>
      <c r="E22" s="110"/>
      <c r="F22" s="249"/>
      <c r="G22" s="2657">
        <v>0</v>
      </c>
      <c r="H22" s="2674">
        <f>$G22*30</f>
        <v>0</v>
      </c>
      <c r="I22" s="2665"/>
      <c r="J22" s="2479"/>
      <c r="K22" s="2480"/>
      <c r="L22" s="2479"/>
      <c r="M22" s="2689"/>
      <c r="N22" s="2626"/>
      <c r="O22" s="3907"/>
      <c r="P22" s="3911"/>
      <c r="Q22" s="2680"/>
      <c r="R22" s="3843"/>
      <c r="S22" s="3945"/>
      <c r="T22" s="690"/>
      <c r="U22" s="93"/>
      <c r="V22" s="199"/>
      <c r="X22" s="27">
        <v>12</v>
      </c>
      <c r="Y22" s="1687">
        <v>4</v>
      </c>
      <c r="AK22" s="1687"/>
      <c r="BF22" s="29" t="b">
        <f t="shared" si="0"/>
        <v>1</v>
      </c>
      <c r="BG22" s="29" t="b">
        <f t="shared" si="0"/>
        <v>1</v>
      </c>
      <c r="BH22" s="29" t="b">
        <f t="shared" si="1"/>
        <v>1</v>
      </c>
      <c r="BI22" s="29" t="b">
        <f t="shared" si="1"/>
        <v>1</v>
      </c>
      <c r="BJ22" s="29" t="b">
        <f t="shared" si="2"/>
        <v>1</v>
      </c>
      <c r="BK22" s="29" t="b">
        <f t="shared" si="2"/>
        <v>1</v>
      </c>
    </row>
    <row r="23" spans="1:65" s="58" customFormat="1" x14ac:dyDescent="0.2">
      <c r="A23" s="1605" t="s">
        <v>615</v>
      </c>
      <c r="B23" s="214" t="s">
        <v>56</v>
      </c>
      <c r="C23" s="390"/>
      <c r="D23" s="110"/>
      <c r="E23" s="110"/>
      <c r="F23" s="249"/>
      <c r="G23" s="2658">
        <v>16</v>
      </c>
      <c r="H23" s="2675">
        <f>G23*30</f>
        <v>480</v>
      </c>
      <c r="I23" s="2666">
        <v>28</v>
      </c>
      <c r="J23" s="421">
        <v>20</v>
      </c>
      <c r="K23" s="2481"/>
      <c r="L23" s="421">
        <v>8</v>
      </c>
      <c r="M23" s="2689">
        <f>$H23-$I23</f>
        <v>452</v>
      </c>
      <c r="N23" s="2626"/>
      <c r="O23" s="3907"/>
      <c r="P23" s="3911"/>
      <c r="Q23" s="2680"/>
      <c r="R23" s="3843"/>
      <c r="S23" s="3945"/>
      <c r="T23" s="690"/>
      <c r="U23" s="93"/>
      <c r="V23" s="199"/>
      <c r="X23" s="58">
        <v>4</v>
      </c>
      <c r="Y23" s="1689"/>
      <c r="AK23" s="1689"/>
      <c r="BF23" s="29" t="b">
        <f t="shared" si="0"/>
        <v>1</v>
      </c>
      <c r="BG23" s="29" t="b">
        <f t="shared" si="0"/>
        <v>1</v>
      </c>
      <c r="BH23" s="29" t="b">
        <f t="shared" si="1"/>
        <v>1</v>
      </c>
      <c r="BI23" s="29" t="b">
        <f t="shared" si="1"/>
        <v>1</v>
      </c>
      <c r="BJ23" s="29" t="b">
        <f t="shared" si="2"/>
        <v>1</v>
      </c>
      <c r="BK23" s="29" t="b">
        <f t="shared" si="2"/>
        <v>1</v>
      </c>
    </row>
    <row r="24" spans="1:65" s="58" customFormat="1" x14ac:dyDescent="0.2">
      <c r="A24" s="1605" t="s">
        <v>616</v>
      </c>
      <c r="B24" s="214" t="s">
        <v>56</v>
      </c>
      <c r="C24" s="390">
        <v>1</v>
      </c>
      <c r="D24" s="110"/>
      <c r="E24" s="110"/>
      <c r="F24" s="249"/>
      <c r="G24" s="2658">
        <v>6</v>
      </c>
      <c r="H24" s="2675">
        <f>$G24*30</f>
        <v>180</v>
      </c>
      <c r="I24" s="2667">
        <v>16</v>
      </c>
      <c r="J24" s="395" t="s">
        <v>123</v>
      </c>
      <c r="K24" s="2481"/>
      <c r="L24" s="395" t="s">
        <v>324</v>
      </c>
      <c r="M24" s="2689">
        <f>$H24-$I24</f>
        <v>164</v>
      </c>
      <c r="N24" s="2626" t="s">
        <v>456</v>
      </c>
      <c r="O24" s="3907"/>
      <c r="P24" s="3911"/>
      <c r="Q24" s="2680"/>
      <c r="R24" s="3843"/>
      <c r="S24" s="3945"/>
      <c r="T24" s="690"/>
      <c r="U24" s="93"/>
      <c r="V24" s="199"/>
      <c r="X24" s="58">
        <v>8</v>
      </c>
      <c r="Y24" s="1689">
        <v>6</v>
      </c>
      <c r="AK24" s="1689"/>
      <c r="AT24" s="58">
        <v>1</v>
      </c>
      <c r="BF24" s="29" t="b">
        <f t="shared" si="0"/>
        <v>0</v>
      </c>
      <c r="BG24" s="29" t="b">
        <f t="shared" si="0"/>
        <v>1</v>
      </c>
      <c r="BH24" s="29" t="b">
        <f t="shared" si="1"/>
        <v>1</v>
      </c>
      <c r="BI24" s="29" t="b">
        <f t="shared" si="1"/>
        <v>1</v>
      </c>
      <c r="BJ24" s="29" t="b">
        <f t="shared" si="2"/>
        <v>1</v>
      </c>
      <c r="BK24" s="29" t="b">
        <f t="shared" si="2"/>
        <v>1</v>
      </c>
      <c r="BM24" s="58" t="s">
        <v>887</v>
      </c>
    </row>
    <row r="25" spans="1:65" s="58" customFormat="1" x14ac:dyDescent="0.2">
      <c r="A25" s="1605" t="s">
        <v>617</v>
      </c>
      <c r="B25" s="214" t="s">
        <v>56</v>
      </c>
      <c r="C25" s="390">
        <v>2</v>
      </c>
      <c r="D25" s="110"/>
      <c r="E25" s="110"/>
      <c r="F25" s="249"/>
      <c r="G25" s="2658">
        <v>10</v>
      </c>
      <c r="H25" s="2675">
        <f>$G25*30</f>
        <v>300</v>
      </c>
      <c r="I25" s="2667">
        <v>12</v>
      </c>
      <c r="J25" s="395" t="s">
        <v>125</v>
      </c>
      <c r="K25" s="2481"/>
      <c r="L25" s="395" t="s">
        <v>324</v>
      </c>
      <c r="M25" s="2689">
        <f>$H25-$I25</f>
        <v>288</v>
      </c>
      <c r="N25" s="2626"/>
      <c r="O25" s="3843" t="s">
        <v>111</v>
      </c>
      <c r="P25" s="3896"/>
      <c r="Q25" s="2680"/>
      <c r="R25" s="3843"/>
      <c r="S25" s="3945"/>
      <c r="T25" s="690"/>
      <c r="U25" s="93"/>
      <c r="V25" s="199"/>
      <c r="X25" s="58">
        <v>4</v>
      </c>
      <c r="Y25" s="1689"/>
      <c r="AK25" s="1689"/>
      <c r="AT25" s="58">
        <v>1</v>
      </c>
      <c r="BF25" s="29" t="b">
        <f t="shared" si="0"/>
        <v>1</v>
      </c>
      <c r="BG25" s="29" t="b">
        <f t="shared" si="0"/>
        <v>0</v>
      </c>
      <c r="BH25" s="29" t="b">
        <f t="shared" si="1"/>
        <v>1</v>
      </c>
      <c r="BI25" s="29" t="b">
        <f t="shared" si="1"/>
        <v>1</v>
      </c>
      <c r="BJ25" s="29" t="b">
        <f t="shared" si="2"/>
        <v>1</v>
      </c>
      <c r="BK25" s="29" t="b">
        <f t="shared" si="2"/>
        <v>1</v>
      </c>
      <c r="BM25" s="58" t="s">
        <v>887</v>
      </c>
    </row>
    <row r="26" spans="1:65" ht="17.25" customHeight="1" x14ac:dyDescent="0.2">
      <c r="A26" s="1780" t="s">
        <v>626</v>
      </c>
      <c r="B26" s="1630" t="s">
        <v>618</v>
      </c>
      <c r="C26" s="2648"/>
      <c r="D26" s="1782"/>
      <c r="E26" s="1782"/>
      <c r="F26" s="1783"/>
      <c r="G26" s="2658">
        <v>3</v>
      </c>
      <c r="H26" s="2675">
        <f>G26*30</f>
        <v>90</v>
      </c>
      <c r="I26" s="2668"/>
      <c r="J26" s="2482"/>
      <c r="K26" s="2482"/>
      <c r="L26" s="2482"/>
      <c r="M26" s="2690"/>
      <c r="N26" s="2683"/>
      <c r="O26" s="3964"/>
      <c r="P26" s="3965"/>
      <c r="Q26" s="2679"/>
      <c r="R26" s="3964"/>
      <c r="S26" s="3966"/>
      <c r="T26" s="417"/>
      <c r="U26" s="248"/>
      <c r="V26" s="249"/>
      <c r="Y26" s="1687"/>
      <c r="AB26" s="1784">
        <v>1</v>
      </c>
      <c r="AC26" s="162" t="s">
        <v>619</v>
      </c>
      <c r="AD26" s="162" t="s">
        <v>620</v>
      </c>
      <c r="AE26" s="162">
        <v>3</v>
      </c>
      <c r="AF26" s="162" t="s">
        <v>621</v>
      </c>
      <c r="AG26" s="162" t="s">
        <v>622</v>
      </c>
      <c r="BF26" s="29" t="b">
        <f t="shared" si="0"/>
        <v>1</v>
      </c>
      <c r="BG26" s="29" t="b">
        <f t="shared" si="0"/>
        <v>1</v>
      </c>
      <c r="BH26" s="29" t="b">
        <f t="shared" si="1"/>
        <v>1</v>
      </c>
      <c r="BI26" s="29" t="b">
        <f t="shared" si="1"/>
        <v>1</v>
      </c>
      <c r="BJ26" s="29" t="b">
        <f t="shared" si="2"/>
        <v>1</v>
      </c>
      <c r="BK26" s="29" t="b">
        <f t="shared" si="2"/>
        <v>1</v>
      </c>
    </row>
    <row r="27" spans="1:65" ht="17.25" hidden="1" customHeight="1" x14ac:dyDescent="0.2">
      <c r="A27" s="1785"/>
      <c r="B27" s="2652" t="s">
        <v>730</v>
      </c>
      <c r="C27" s="2648"/>
      <c r="D27" s="1782"/>
      <c r="E27" s="1782"/>
      <c r="F27" s="1783"/>
      <c r="G27" s="2657">
        <v>0</v>
      </c>
      <c r="H27" s="2674">
        <f>G27*30</f>
        <v>0</v>
      </c>
      <c r="I27" s="2669"/>
      <c r="J27" s="2482"/>
      <c r="K27" s="2482"/>
      <c r="L27" s="2482"/>
      <c r="M27" s="2690"/>
      <c r="N27" s="2626"/>
      <c r="O27" s="3907"/>
      <c r="P27" s="3911"/>
      <c r="Q27" s="2680"/>
      <c r="R27" s="3843"/>
      <c r="S27" s="3945"/>
      <c r="T27" s="690"/>
      <c r="U27" s="93"/>
      <c r="V27" s="199"/>
      <c r="Y27" s="1687"/>
      <c r="AA27" s="1787" t="s">
        <v>623</v>
      </c>
      <c r="AB27" s="1788">
        <f>COUNTIF($C26:$C85,#REF!)</f>
        <v>0</v>
      </c>
      <c r="AC27" s="1788">
        <f>COUNTIF($C26:$C85,#REF!)</f>
        <v>0</v>
      </c>
      <c r="AD27" s="1788">
        <f>COUNTIF($C26:$C85,#REF!)</f>
        <v>0</v>
      </c>
      <c r="AE27" s="1788">
        <f>COUNTIF($C26:$C85,#REF!)</f>
        <v>0</v>
      </c>
      <c r="AF27" s="1788">
        <f>COUNTIF($C26:$C85,#REF!)</f>
        <v>0</v>
      </c>
      <c r="AG27" s="1788">
        <f>COUNTIF($C26:$C85,#REF!)</f>
        <v>0</v>
      </c>
      <c r="BF27" s="29" t="b">
        <f t="shared" si="0"/>
        <v>1</v>
      </c>
      <c r="BG27" s="29" t="b">
        <f t="shared" si="0"/>
        <v>1</v>
      </c>
      <c r="BH27" s="29" t="b">
        <f t="shared" si="1"/>
        <v>1</v>
      </c>
      <c r="BI27" s="29" t="b">
        <f t="shared" si="1"/>
        <v>1</v>
      </c>
      <c r="BJ27" s="29" t="b">
        <f t="shared" si="2"/>
        <v>1</v>
      </c>
      <c r="BK27" s="29" t="b">
        <f t="shared" si="2"/>
        <v>1</v>
      </c>
    </row>
    <row r="28" spans="1:65" ht="17.25" customHeight="1" x14ac:dyDescent="0.2">
      <c r="A28" s="1846" t="s">
        <v>627</v>
      </c>
      <c r="B28" s="2653" t="s">
        <v>56</v>
      </c>
      <c r="C28" s="2648"/>
      <c r="D28" s="2554">
        <v>1</v>
      </c>
      <c r="E28" s="1782"/>
      <c r="F28" s="1783"/>
      <c r="G28" s="2658">
        <v>3</v>
      </c>
      <c r="H28" s="2675">
        <f>G28*30</f>
        <v>90</v>
      </c>
      <c r="I28" s="2668">
        <v>4</v>
      </c>
      <c r="J28" s="2553" t="s">
        <v>114</v>
      </c>
      <c r="K28" s="2553"/>
      <c r="L28" s="2553"/>
      <c r="M28" s="2691">
        <f>H28-I28</f>
        <v>86</v>
      </c>
      <c r="N28" s="2626" t="s">
        <v>114</v>
      </c>
      <c r="O28" s="3907"/>
      <c r="P28" s="3911"/>
      <c r="Q28" s="2680"/>
      <c r="R28" s="3843"/>
      <c r="S28" s="3945"/>
      <c r="T28" s="690"/>
      <c r="U28" s="93"/>
      <c r="V28" s="199"/>
      <c r="Y28" s="1687"/>
      <c r="AA28" s="1787" t="s">
        <v>624</v>
      </c>
      <c r="AB28" s="1788">
        <f>COUNTIF($D26:$D85,#REF!)</f>
        <v>0</v>
      </c>
      <c r="AC28" s="1788">
        <f>COUNTIF($D26:$D85,#REF!)</f>
        <v>0</v>
      </c>
      <c r="AD28" s="1788">
        <f>COUNTIF($D26:$D85,#REF!)</f>
        <v>0</v>
      </c>
      <c r="AE28" s="1788">
        <f>COUNTIF($D26:$D85,#REF!)</f>
        <v>0</v>
      </c>
      <c r="AF28" s="1788">
        <f>COUNTIF($D26:$D85,#REF!)</f>
        <v>0</v>
      </c>
      <c r="AG28" s="1788">
        <f>COUNTIF($D26:$D85,#REF!)</f>
        <v>0</v>
      </c>
      <c r="AJ28" s="27" t="s">
        <v>625</v>
      </c>
      <c r="BF28" s="29" t="b">
        <f t="shared" si="0"/>
        <v>0</v>
      </c>
      <c r="BG28" s="29" t="b">
        <f t="shared" si="0"/>
        <v>1</v>
      </c>
      <c r="BH28" s="29" t="b">
        <f t="shared" si="1"/>
        <v>1</v>
      </c>
      <c r="BI28" s="29" t="b">
        <f t="shared" si="1"/>
        <v>1</v>
      </c>
      <c r="BJ28" s="29" t="b">
        <f t="shared" si="2"/>
        <v>1</v>
      </c>
      <c r="BK28" s="29" t="b">
        <f t="shared" si="2"/>
        <v>1</v>
      </c>
      <c r="BM28" s="27" t="s">
        <v>888</v>
      </c>
    </row>
    <row r="29" spans="1:65" ht="18.75" customHeight="1" x14ac:dyDescent="0.2">
      <c r="A29" s="1605" t="s">
        <v>628</v>
      </c>
      <c r="B29" s="1630" t="s">
        <v>735</v>
      </c>
      <c r="C29" s="390"/>
      <c r="D29" s="110"/>
      <c r="E29" s="110"/>
      <c r="F29" s="249"/>
      <c r="G29" s="2657">
        <v>3</v>
      </c>
      <c r="H29" s="2674">
        <f>$G29*30</f>
        <v>90</v>
      </c>
      <c r="I29" s="2665"/>
      <c r="J29" s="2479"/>
      <c r="K29" s="2483"/>
      <c r="L29" s="2479"/>
      <c r="M29" s="2689"/>
      <c r="N29" s="2626"/>
      <c r="O29" s="3907"/>
      <c r="P29" s="3911"/>
      <c r="Q29" s="2680"/>
      <c r="R29" s="3843"/>
      <c r="S29" s="3945"/>
      <c r="T29" s="690"/>
      <c r="U29" s="93"/>
      <c r="V29" s="199"/>
      <c r="W29" s="27" t="s">
        <v>505</v>
      </c>
      <c r="Y29" s="1687"/>
      <c r="AK29" s="1687"/>
      <c r="AU29" s="29" t="s">
        <v>542</v>
      </c>
      <c r="AV29" s="1187">
        <f>SUMIF(AT$52:AT$85,1,G$52:G$85)</f>
        <v>3</v>
      </c>
      <c r="BF29" s="29" t="b">
        <f t="shared" si="0"/>
        <v>1</v>
      </c>
      <c r="BG29" s="29" t="b">
        <f t="shared" si="0"/>
        <v>1</v>
      </c>
      <c r="BH29" s="29" t="b">
        <f t="shared" si="1"/>
        <v>1</v>
      </c>
      <c r="BI29" s="29" t="b">
        <f t="shared" si="1"/>
        <v>1</v>
      </c>
      <c r="BJ29" s="29" t="b">
        <f t="shared" si="2"/>
        <v>1</v>
      </c>
      <c r="BK29" s="29" t="b">
        <f t="shared" si="2"/>
        <v>1</v>
      </c>
    </row>
    <row r="30" spans="1:65" ht="18.75" customHeight="1" x14ac:dyDescent="0.2">
      <c r="A30" s="1605" t="s">
        <v>629</v>
      </c>
      <c r="B30" s="1630" t="s">
        <v>750</v>
      </c>
      <c r="C30" s="390"/>
      <c r="D30" s="110"/>
      <c r="E30" s="110"/>
      <c r="F30" s="249"/>
      <c r="G30" s="2658">
        <v>7.5</v>
      </c>
      <c r="H30" s="2675">
        <f>H31+H32</f>
        <v>225</v>
      </c>
      <c r="I30" s="2665"/>
      <c r="J30" s="2479"/>
      <c r="K30" s="2480"/>
      <c r="L30" s="2479"/>
      <c r="M30" s="2689"/>
      <c r="N30" s="2626"/>
      <c r="O30" s="3907"/>
      <c r="P30" s="3911"/>
      <c r="Q30" s="2680"/>
      <c r="R30" s="3843"/>
      <c r="S30" s="3945"/>
      <c r="T30" s="690"/>
      <c r="U30" s="93"/>
      <c r="V30" s="199"/>
      <c r="Y30" s="1687"/>
      <c r="AK30" s="1687"/>
      <c r="AU30" s="29" t="s">
        <v>543</v>
      </c>
      <c r="AV30" s="1187">
        <f>SUMIF(AT$52:AT$85,2,G$52:G$85)</f>
        <v>21</v>
      </c>
      <c r="BF30" s="29" t="b">
        <f t="shared" si="0"/>
        <v>1</v>
      </c>
      <c r="BG30" s="29" t="b">
        <f t="shared" si="0"/>
        <v>1</v>
      </c>
      <c r="BH30" s="29" t="b">
        <f t="shared" si="1"/>
        <v>1</v>
      </c>
      <c r="BI30" s="29" t="b">
        <f t="shared" si="1"/>
        <v>1</v>
      </c>
      <c r="BJ30" s="29" t="b">
        <f t="shared" si="2"/>
        <v>1</v>
      </c>
      <c r="BK30" s="29" t="b">
        <f t="shared" si="2"/>
        <v>1</v>
      </c>
    </row>
    <row r="31" spans="1:65" ht="18.75" customHeight="1" x14ac:dyDescent="0.2">
      <c r="A31" s="1615"/>
      <c r="B31" s="1630" t="s">
        <v>730</v>
      </c>
      <c r="C31" s="390"/>
      <c r="D31" s="110"/>
      <c r="E31" s="110"/>
      <c r="F31" s="249"/>
      <c r="G31" s="2657">
        <v>1</v>
      </c>
      <c r="H31" s="2674">
        <f>$G31*30</f>
        <v>30</v>
      </c>
      <c r="I31" s="2665"/>
      <c r="J31" s="2479"/>
      <c r="K31" s="2480"/>
      <c r="L31" s="2479"/>
      <c r="M31" s="2689"/>
      <c r="N31" s="2626"/>
      <c r="O31" s="3907"/>
      <c r="P31" s="3911"/>
      <c r="Q31" s="2680"/>
      <c r="R31" s="3843"/>
      <c r="S31" s="3945"/>
      <c r="T31" s="690"/>
      <c r="U31" s="93"/>
      <c r="V31" s="199"/>
      <c r="X31" s="27" t="s">
        <v>502</v>
      </c>
      <c r="Y31" s="1687" t="s">
        <v>503</v>
      </c>
      <c r="Z31" s="27" t="s">
        <v>504</v>
      </c>
      <c r="AK31" s="1687"/>
      <c r="AU31" s="29" t="s">
        <v>30</v>
      </c>
      <c r="AV31" s="1187">
        <f>SUMIF(AT$52:AT$85,3,G$52:G$85)</f>
        <v>5.5</v>
      </c>
      <c r="BF31" s="29" t="b">
        <f t="shared" si="0"/>
        <v>1</v>
      </c>
      <c r="BG31" s="29" t="b">
        <f t="shared" si="0"/>
        <v>1</v>
      </c>
      <c r="BH31" s="29" t="b">
        <f t="shared" si="1"/>
        <v>1</v>
      </c>
      <c r="BI31" s="29" t="b">
        <f t="shared" si="1"/>
        <v>1</v>
      </c>
      <c r="BJ31" s="29" t="b">
        <f t="shared" si="2"/>
        <v>1</v>
      </c>
      <c r="BK31" s="29" t="b">
        <f t="shared" si="2"/>
        <v>1</v>
      </c>
    </row>
    <row r="32" spans="1:65" s="58" customFormat="1" ht="18.75" customHeight="1" x14ac:dyDescent="0.2">
      <c r="A32" s="1605" t="s">
        <v>630</v>
      </c>
      <c r="B32" s="214" t="s">
        <v>56</v>
      </c>
      <c r="C32" s="390">
        <v>1</v>
      </c>
      <c r="D32" s="110"/>
      <c r="E32" s="110"/>
      <c r="F32" s="249"/>
      <c r="G32" s="2658">
        <v>6.5</v>
      </c>
      <c r="H32" s="2675">
        <f>$G32*30</f>
        <v>195</v>
      </c>
      <c r="I32" s="2667">
        <v>12</v>
      </c>
      <c r="J32" s="421" t="s">
        <v>114</v>
      </c>
      <c r="K32" s="395" t="s">
        <v>113</v>
      </c>
      <c r="L32" s="396"/>
      <c r="M32" s="2689">
        <f>$H32-$I32</f>
        <v>183</v>
      </c>
      <c r="N32" s="2626" t="s">
        <v>111</v>
      </c>
      <c r="O32" s="3907"/>
      <c r="P32" s="3911"/>
      <c r="Q32" s="2680"/>
      <c r="R32" s="3843"/>
      <c r="S32" s="3945"/>
      <c r="T32" s="690"/>
      <c r="U32" s="93"/>
      <c r="V32" s="199"/>
      <c r="Y32" s="1689"/>
      <c r="AK32" s="1689"/>
      <c r="AT32" s="58">
        <v>1</v>
      </c>
      <c r="AU32" s="29"/>
      <c r="AV32" s="1586">
        <f>SUM(AV29:AV31)</f>
        <v>29.5</v>
      </c>
      <c r="BF32" s="29" t="b">
        <f t="shared" si="0"/>
        <v>0</v>
      </c>
      <c r="BG32" s="29" t="b">
        <f t="shared" si="0"/>
        <v>1</v>
      </c>
      <c r="BH32" s="29" t="b">
        <f t="shared" si="1"/>
        <v>1</v>
      </c>
      <c r="BI32" s="29" t="b">
        <f t="shared" si="1"/>
        <v>1</v>
      </c>
      <c r="BJ32" s="29" t="b">
        <f t="shared" si="2"/>
        <v>1</v>
      </c>
      <c r="BK32" s="29" t="b">
        <f t="shared" si="2"/>
        <v>1</v>
      </c>
      <c r="BM32" s="58" t="s">
        <v>889</v>
      </c>
    </row>
    <row r="33" spans="1:65" ht="31.5" x14ac:dyDescent="0.2">
      <c r="A33" s="1605" t="s">
        <v>631</v>
      </c>
      <c r="B33" s="1630" t="s">
        <v>751</v>
      </c>
      <c r="C33" s="390"/>
      <c r="D33" s="110"/>
      <c r="E33" s="110"/>
      <c r="F33" s="249"/>
      <c r="G33" s="2658">
        <v>9</v>
      </c>
      <c r="H33" s="2675">
        <f>SUM(H$76:H$77)</f>
        <v>315</v>
      </c>
      <c r="I33" s="2665"/>
      <c r="J33" s="2479"/>
      <c r="K33" s="2480"/>
      <c r="L33" s="2479"/>
      <c r="M33" s="2689"/>
      <c r="N33" s="2626"/>
      <c r="O33" s="3907"/>
      <c r="P33" s="3911"/>
      <c r="Q33" s="2680"/>
      <c r="R33" s="3843"/>
      <c r="S33" s="3945"/>
      <c r="T33" s="690"/>
      <c r="U33" s="93"/>
      <c r="V33" s="199"/>
      <c r="Y33" s="1687"/>
      <c r="AK33" s="1687"/>
      <c r="BF33" s="29" t="b">
        <f t="shared" si="0"/>
        <v>1</v>
      </c>
      <c r="BG33" s="29" t="b">
        <f t="shared" si="0"/>
        <v>1</v>
      </c>
      <c r="BH33" s="29" t="b">
        <f t="shared" si="1"/>
        <v>1</v>
      </c>
      <c r="BI33" s="29" t="b">
        <f t="shared" si="1"/>
        <v>1</v>
      </c>
      <c r="BJ33" s="29" t="b">
        <f t="shared" si="2"/>
        <v>1</v>
      </c>
      <c r="BK33" s="29" t="b">
        <f t="shared" si="2"/>
        <v>1</v>
      </c>
    </row>
    <row r="34" spans="1:65" x14ac:dyDescent="0.2">
      <c r="A34" s="1615"/>
      <c r="B34" s="1630" t="s">
        <v>730</v>
      </c>
      <c r="C34" s="390"/>
      <c r="D34" s="110"/>
      <c r="E34" s="110"/>
      <c r="F34" s="249"/>
      <c r="G34" s="2657">
        <v>4</v>
      </c>
      <c r="H34" s="2674">
        <f>$G34*30</f>
        <v>120</v>
      </c>
      <c r="I34" s="2665"/>
      <c r="J34" s="2479"/>
      <c r="K34" s="2480"/>
      <c r="L34" s="2479"/>
      <c r="M34" s="2689"/>
      <c r="N34" s="2626"/>
      <c r="O34" s="3907"/>
      <c r="P34" s="3911"/>
      <c r="Q34" s="2680"/>
      <c r="R34" s="3843"/>
      <c r="S34" s="3945"/>
      <c r="T34" s="690"/>
      <c r="U34" s="93"/>
      <c r="V34" s="199"/>
      <c r="Y34" s="1687"/>
      <c r="AK34" s="1687"/>
      <c r="BF34" s="29" t="b">
        <f t="shared" si="0"/>
        <v>1</v>
      </c>
      <c r="BG34" s="29" t="b">
        <f t="shared" si="0"/>
        <v>1</v>
      </c>
      <c r="BH34" s="29" t="b">
        <f t="shared" si="1"/>
        <v>1</v>
      </c>
      <c r="BI34" s="29" t="b">
        <f t="shared" si="1"/>
        <v>1</v>
      </c>
      <c r="BJ34" s="29" t="b">
        <f t="shared" si="2"/>
        <v>1</v>
      </c>
      <c r="BK34" s="29" t="b">
        <f t="shared" si="2"/>
        <v>1</v>
      </c>
    </row>
    <row r="35" spans="1:65" s="58" customFormat="1" x14ac:dyDescent="0.2">
      <c r="A35" s="1605" t="s">
        <v>632</v>
      </c>
      <c r="B35" s="214" t="s">
        <v>56</v>
      </c>
      <c r="C35" s="390">
        <v>1</v>
      </c>
      <c r="D35" s="110"/>
      <c r="E35" s="110"/>
      <c r="F35" s="249"/>
      <c r="G35" s="2658">
        <v>5</v>
      </c>
      <c r="H35" s="2675">
        <f>$G35*30</f>
        <v>150</v>
      </c>
      <c r="I35" s="2667">
        <v>4</v>
      </c>
      <c r="J35" s="395" t="s">
        <v>114</v>
      </c>
      <c r="K35" s="2481"/>
      <c r="L35" s="396"/>
      <c r="M35" s="2689">
        <f>$H35-$I35</f>
        <v>146</v>
      </c>
      <c r="N35" s="2626" t="s">
        <v>114</v>
      </c>
      <c r="O35" s="3907"/>
      <c r="P35" s="3911"/>
      <c r="Q35" s="2680"/>
      <c r="R35" s="3843"/>
      <c r="S35" s="3945"/>
      <c r="T35" s="690"/>
      <c r="U35" s="93"/>
      <c r="V35" s="199"/>
      <c r="Y35" s="1689"/>
      <c r="AK35" s="1689"/>
      <c r="AT35" s="58">
        <v>1</v>
      </c>
      <c r="BF35" s="29" t="b">
        <f t="shared" si="0"/>
        <v>0</v>
      </c>
      <c r="BG35" s="29" t="b">
        <f t="shared" si="0"/>
        <v>1</v>
      </c>
      <c r="BH35" s="29" t="b">
        <f t="shared" si="1"/>
        <v>1</v>
      </c>
      <c r="BI35" s="29" t="b">
        <f t="shared" si="1"/>
        <v>1</v>
      </c>
      <c r="BJ35" s="29" t="b">
        <f t="shared" si="2"/>
        <v>1</v>
      </c>
      <c r="BK35" s="29" t="b">
        <f t="shared" si="2"/>
        <v>1</v>
      </c>
      <c r="BM35" s="58" t="s">
        <v>889</v>
      </c>
    </row>
    <row r="36" spans="1:65" x14ac:dyDescent="0.2">
      <c r="A36" s="1605" t="s">
        <v>633</v>
      </c>
      <c r="B36" s="1630" t="s">
        <v>752</v>
      </c>
      <c r="C36" s="390"/>
      <c r="D36" s="110"/>
      <c r="E36" s="110"/>
      <c r="F36" s="249"/>
      <c r="G36" s="2658">
        <v>6</v>
      </c>
      <c r="H36" s="2675">
        <f>SUM(H37+H38)</f>
        <v>180</v>
      </c>
      <c r="I36" s="2670"/>
      <c r="J36" s="2479"/>
      <c r="K36" s="2480"/>
      <c r="L36" s="2479"/>
      <c r="M36" s="2689"/>
      <c r="N36" s="2626"/>
      <c r="O36" s="3907"/>
      <c r="P36" s="3911"/>
      <c r="Q36" s="2680"/>
      <c r="R36" s="3843"/>
      <c r="S36" s="3945"/>
      <c r="T36" s="690"/>
      <c r="U36" s="93"/>
      <c r="V36" s="199"/>
      <c r="Y36" s="1687"/>
      <c r="AK36" s="1687"/>
      <c r="BF36" s="29" t="b">
        <f t="shared" si="0"/>
        <v>1</v>
      </c>
      <c r="BG36" s="29" t="b">
        <f t="shared" si="0"/>
        <v>1</v>
      </c>
      <c r="BH36" s="29" t="b">
        <f t="shared" si="1"/>
        <v>1</v>
      </c>
      <c r="BI36" s="29" t="b">
        <f t="shared" si="1"/>
        <v>1</v>
      </c>
      <c r="BJ36" s="29" t="b">
        <f t="shared" si="2"/>
        <v>1</v>
      </c>
      <c r="BK36" s="29" t="b">
        <f t="shared" si="2"/>
        <v>1</v>
      </c>
    </row>
    <row r="37" spans="1:65" hidden="1" x14ac:dyDescent="0.2">
      <c r="A37" s="1611"/>
      <c r="B37" s="1630" t="s">
        <v>730</v>
      </c>
      <c r="C37" s="390"/>
      <c r="D37" s="110"/>
      <c r="E37" s="110"/>
      <c r="F37" s="249"/>
      <c r="G37" s="2657">
        <v>0</v>
      </c>
      <c r="H37" s="2674">
        <f>$G37*30</f>
        <v>0</v>
      </c>
      <c r="I37" s="2670"/>
      <c r="J37" s="2479"/>
      <c r="K37" s="2480"/>
      <c r="L37" s="2479"/>
      <c r="M37" s="2689"/>
      <c r="N37" s="2626"/>
      <c r="O37" s="3907"/>
      <c r="P37" s="3911"/>
      <c r="Q37" s="2680"/>
      <c r="R37" s="3843"/>
      <c r="S37" s="3945"/>
      <c r="T37" s="690"/>
      <c r="U37" s="93"/>
      <c r="V37" s="199"/>
      <c r="Y37" s="1687">
        <v>14</v>
      </c>
      <c r="AK37" s="1687"/>
      <c r="BF37" s="29" t="b">
        <f t="shared" si="0"/>
        <v>1</v>
      </c>
      <c r="BG37" s="29" t="b">
        <f t="shared" si="0"/>
        <v>1</v>
      </c>
      <c r="BH37" s="29" t="b">
        <f t="shared" si="1"/>
        <v>1</v>
      </c>
      <c r="BI37" s="29" t="b">
        <f t="shared" si="1"/>
        <v>1</v>
      </c>
      <c r="BJ37" s="29" t="b">
        <f t="shared" si="2"/>
        <v>1</v>
      </c>
      <c r="BK37" s="29" t="b">
        <f t="shared" si="2"/>
        <v>1</v>
      </c>
    </row>
    <row r="38" spans="1:65" x14ac:dyDescent="0.2">
      <c r="A38" s="1605" t="s">
        <v>634</v>
      </c>
      <c r="B38" s="214" t="s">
        <v>56</v>
      </c>
      <c r="C38" s="390"/>
      <c r="D38" s="110"/>
      <c r="E38" s="110"/>
      <c r="F38" s="249"/>
      <c r="G38" s="2658">
        <v>6</v>
      </c>
      <c r="H38" s="2675">
        <f>SUM(H39+H40)</f>
        <v>180</v>
      </c>
      <c r="I38" s="2666">
        <f>SUM(I39+I40)</f>
        <v>20</v>
      </c>
      <c r="J38" s="421">
        <v>16</v>
      </c>
      <c r="K38" s="2481"/>
      <c r="L38" s="421">
        <v>4</v>
      </c>
      <c r="M38" s="2689">
        <f>SUM(M39+M40)</f>
        <v>160</v>
      </c>
      <c r="N38" s="2626"/>
      <c r="O38" s="3907"/>
      <c r="P38" s="3911"/>
      <c r="Q38" s="2680"/>
      <c r="R38" s="3843"/>
      <c r="S38" s="3945"/>
      <c r="T38" s="690"/>
      <c r="U38" s="93"/>
      <c r="V38" s="199"/>
      <c r="Y38" s="1687">
        <v>36</v>
      </c>
      <c r="AK38" s="1687"/>
      <c r="BF38" s="29" t="b">
        <f t="shared" si="0"/>
        <v>1</v>
      </c>
      <c r="BG38" s="29" t="b">
        <f t="shared" si="0"/>
        <v>1</v>
      </c>
      <c r="BH38" s="29" t="b">
        <f t="shared" si="1"/>
        <v>1</v>
      </c>
      <c r="BI38" s="29" t="b">
        <f t="shared" si="1"/>
        <v>1</v>
      </c>
      <c r="BJ38" s="29" t="b">
        <f t="shared" si="2"/>
        <v>1</v>
      </c>
      <c r="BK38" s="29" t="b">
        <f t="shared" si="2"/>
        <v>1</v>
      </c>
    </row>
    <row r="39" spans="1:65" s="58" customFormat="1" x14ac:dyDescent="0.2">
      <c r="A39" s="1605" t="s">
        <v>635</v>
      </c>
      <c r="B39" s="214" t="s">
        <v>56</v>
      </c>
      <c r="C39" s="2649">
        <v>2</v>
      </c>
      <c r="D39" s="110"/>
      <c r="E39" s="110"/>
      <c r="F39" s="249"/>
      <c r="G39" s="2658">
        <v>4</v>
      </c>
      <c r="H39" s="2675">
        <f t="shared" ref="H39:H49" si="4">$G39*30</f>
        <v>120</v>
      </c>
      <c r="I39" s="2667">
        <v>10</v>
      </c>
      <c r="J39" s="395" t="s">
        <v>125</v>
      </c>
      <c r="K39" s="421"/>
      <c r="L39" s="397" t="s">
        <v>126</v>
      </c>
      <c r="M39" s="2689">
        <f>$H39-$I39</f>
        <v>110</v>
      </c>
      <c r="N39" s="2626"/>
      <c r="O39" s="3843" t="s">
        <v>260</v>
      </c>
      <c r="P39" s="3896"/>
      <c r="Q39" s="2680"/>
      <c r="R39" s="3843"/>
      <c r="S39" s="3945"/>
      <c r="T39" s="690"/>
      <c r="U39" s="93"/>
      <c r="V39" s="199"/>
      <c r="Y39" s="1689">
        <v>28</v>
      </c>
      <c r="AK39" s="1689"/>
      <c r="AT39" s="58">
        <v>1</v>
      </c>
      <c r="BF39" s="29" t="b">
        <f t="shared" si="0"/>
        <v>1</v>
      </c>
      <c r="BG39" s="29" t="b">
        <f t="shared" si="0"/>
        <v>0</v>
      </c>
      <c r="BH39" s="29" t="b">
        <f t="shared" si="1"/>
        <v>1</v>
      </c>
      <c r="BI39" s="29" t="b">
        <f t="shared" si="1"/>
        <v>1</v>
      </c>
      <c r="BJ39" s="29" t="b">
        <f t="shared" si="2"/>
        <v>1</v>
      </c>
      <c r="BK39" s="29" t="b">
        <f t="shared" si="2"/>
        <v>1</v>
      </c>
      <c r="BM39" s="58" t="s">
        <v>890</v>
      </c>
    </row>
    <row r="40" spans="1:65" s="58" customFormat="1" x14ac:dyDescent="0.2">
      <c r="A40" s="1605" t="s">
        <v>636</v>
      </c>
      <c r="B40" s="214" t="s">
        <v>56</v>
      </c>
      <c r="C40" s="2649">
        <v>3</v>
      </c>
      <c r="D40" s="110"/>
      <c r="E40" s="110"/>
      <c r="F40" s="249"/>
      <c r="G40" s="2658">
        <v>2</v>
      </c>
      <c r="H40" s="2675">
        <f t="shared" si="4"/>
        <v>60</v>
      </c>
      <c r="I40" s="2667">
        <v>10</v>
      </c>
      <c r="J40" s="395" t="s">
        <v>125</v>
      </c>
      <c r="K40" s="421"/>
      <c r="L40" s="397" t="s">
        <v>126</v>
      </c>
      <c r="M40" s="2689">
        <f>$H40-$I40</f>
        <v>50</v>
      </c>
      <c r="N40" s="2626"/>
      <c r="O40" s="3907"/>
      <c r="P40" s="3911"/>
      <c r="Q40" s="2680" t="s">
        <v>260</v>
      </c>
      <c r="R40" s="3843"/>
      <c r="S40" s="3945"/>
      <c r="T40" s="690"/>
      <c r="U40" s="93"/>
      <c r="V40" s="199"/>
      <c r="Y40" s="1689"/>
      <c r="AK40" s="1689"/>
      <c r="AT40" s="58">
        <v>2</v>
      </c>
      <c r="BF40" s="29" t="b">
        <f t="shared" si="0"/>
        <v>1</v>
      </c>
      <c r="BG40" s="29" t="b">
        <f t="shared" si="0"/>
        <v>1</v>
      </c>
      <c r="BH40" s="29" t="b">
        <f t="shared" si="1"/>
        <v>0</v>
      </c>
      <c r="BI40" s="29" t="b">
        <f t="shared" si="1"/>
        <v>1</v>
      </c>
      <c r="BJ40" s="29" t="b">
        <f t="shared" si="2"/>
        <v>1</v>
      </c>
      <c r="BK40" s="29" t="b">
        <f t="shared" si="2"/>
        <v>1</v>
      </c>
    </row>
    <row r="41" spans="1:65" x14ac:dyDescent="0.2">
      <c r="A41" s="1605" t="s">
        <v>637</v>
      </c>
      <c r="B41" s="1630" t="s">
        <v>753</v>
      </c>
      <c r="C41" s="390"/>
      <c r="D41" s="110"/>
      <c r="E41" s="110"/>
      <c r="F41" s="249"/>
      <c r="G41" s="2658">
        <v>11</v>
      </c>
      <c r="H41" s="2675">
        <f t="shared" si="4"/>
        <v>330</v>
      </c>
      <c r="I41" s="2670"/>
      <c r="J41" s="2479"/>
      <c r="K41" s="2480"/>
      <c r="L41" s="2479"/>
      <c r="M41" s="2689"/>
      <c r="N41" s="2626"/>
      <c r="O41" s="3907"/>
      <c r="P41" s="3911"/>
      <c r="Q41" s="2680"/>
      <c r="R41" s="3843"/>
      <c r="S41" s="3945"/>
      <c r="T41" s="690"/>
      <c r="U41" s="93"/>
      <c r="V41" s="199"/>
      <c r="Y41" s="1687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0"/>
        <v>1</v>
      </c>
      <c r="BH41" s="29" t="b">
        <f t="shared" si="1"/>
        <v>1</v>
      </c>
      <c r="BI41" s="29" t="b">
        <f t="shared" si="1"/>
        <v>1</v>
      </c>
      <c r="BJ41" s="29" t="b">
        <f t="shared" si="2"/>
        <v>1</v>
      </c>
      <c r="BK41" s="29" t="b">
        <f t="shared" si="2"/>
        <v>1</v>
      </c>
    </row>
    <row r="42" spans="1:65" x14ac:dyDescent="0.2">
      <c r="A42" s="1615"/>
      <c r="B42" s="1630" t="s">
        <v>730</v>
      </c>
      <c r="C42" s="390"/>
      <c r="D42" s="110"/>
      <c r="E42" s="110"/>
      <c r="F42" s="249"/>
      <c r="G42" s="2657">
        <v>0.5</v>
      </c>
      <c r="H42" s="2674">
        <f t="shared" si="4"/>
        <v>15</v>
      </c>
      <c r="I42" s="2670"/>
      <c r="J42" s="2479"/>
      <c r="K42" s="2480"/>
      <c r="L42" s="2479"/>
      <c r="M42" s="2689"/>
      <c r="N42" s="2626"/>
      <c r="O42" s="3907"/>
      <c r="P42" s="3911"/>
      <c r="Q42" s="2680"/>
      <c r="R42" s="3843"/>
      <c r="S42" s="3945"/>
      <c r="T42" s="690"/>
      <c r="U42" s="93"/>
      <c r="V42" s="199"/>
      <c r="Y42" s="1687"/>
      <c r="AK42" s="1687"/>
      <c r="BF42" s="29" t="b">
        <f t="shared" si="0"/>
        <v>1</v>
      </c>
      <c r="BG42" s="29" t="b">
        <f t="shared" si="0"/>
        <v>1</v>
      </c>
      <c r="BH42" s="29" t="b">
        <f t="shared" si="1"/>
        <v>1</v>
      </c>
      <c r="BI42" s="29" t="b">
        <f t="shared" si="1"/>
        <v>1</v>
      </c>
      <c r="BJ42" s="29" t="b">
        <f t="shared" si="2"/>
        <v>1</v>
      </c>
      <c r="BK42" s="29" t="b">
        <f t="shared" si="2"/>
        <v>1</v>
      </c>
    </row>
    <row r="43" spans="1:65" s="58" customFormat="1" x14ac:dyDescent="0.2">
      <c r="A43" s="1605" t="s">
        <v>638</v>
      </c>
      <c r="B43" s="214" t="s">
        <v>56</v>
      </c>
      <c r="C43" s="390"/>
      <c r="D43" s="110"/>
      <c r="E43" s="110"/>
      <c r="F43" s="249"/>
      <c r="G43" s="2658">
        <v>10.5</v>
      </c>
      <c r="H43" s="2675">
        <f t="shared" si="4"/>
        <v>315</v>
      </c>
      <c r="I43" s="2666">
        <v>28</v>
      </c>
      <c r="J43" s="421">
        <v>16</v>
      </c>
      <c r="K43" s="2481">
        <v>12</v>
      </c>
      <c r="L43" s="395"/>
      <c r="M43" s="2689">
        <f>$H43-$I43</f>
        <v>287</v>
      </c>
      <c r="N43" s="2626"/>
      <c r="O43" s="3907"/>
      <c r="P43" s="3911"/>
      <c r="Q43" s="2680"/>
      <c r="R43" s="3843"/>
      <c r="S43" s="3945"/>
      <c r="T43" s="690"/>
      <c r="U43" s="93"/>
      <c r="V43" s="199"/>
      <c r="Y43" s="1689"/>
      <c r="AK43" s="1689"/>
      <c r="BF43" s="29" t="b">
        <f t="shared" si="0"/>
        <v>1</v>
      </c>
      <c r="BG43" s="29" t="b">
        <f t="shared" si="0"/>
        <v>1</v>
      </c>
      <c r="BH43" s="29" t="b">
        <f t="shared" si="1"/>
        <v>1</v>
      </c>
      <c r="BI43" s="29" t="b">
        <f t="shared" si="1"/>
        <v>1</v>
      </c>
      <c r="BJ43" s="29" t="b">
        <f t="shared" si="2"/>
        <v>1</v>
      </c>
      <c r="BK43" s="29" t="b">
        <f t="shared" si="2"/>
        <v>1</v>
      </c>
    </row>
    <row r="44" spans="1:65" s="58" customFormat="1" x14ac:dyDescent="0.2">
      <c r="A44" s="1605" t="s">
        <v>640</v>
      </c>
      <c r="B44" s="214" t="s">
        <v>56</v>
      </c>
      <c r="C44" s="390"/>
      <c r="D44" s="108">
        <v>1</v>
      </c>
      <c r="E44" s="110"/>
      <c r="F44" s="249"/>
      <c r="G44" s="2658">
        <v>4.5</v>
      </c>
      <c r="H44" s="2675">
        <f t="shared" si="4"/>
        <v>135</v>
      </c>
      <c r="I44" s="2667">
        <v>14</v>
      </c>
      <c r="J44" s="395" t="s">
        <v>125</v>
      </c>
      <c r="K44" s="2481" t="s">
        <v>124</v>
      </c>
      <c r="L44" s="395"/>
      <c r="M44" s="2689">
        <f>$H44-$I44</f>
        <v>121</v>
      </c>
      <c r="N44" s="2626" t="s">
        <v>127</v>
      </c>
      <c r="O44" s="3907"/>
      <c r="P44" s="3911"/>
      <c r="Q44" s="2680"/>
      <c r="R44" s="3843"/>
      <c r="S44" s="3945"/>
      <c r="T44" s="690"/>
      <c r="U44" s="93"/>
      <c r="V44" s="199"/>
      <c r="Y44" s="1689"/>
      <c r="AK44" s="1689"/>
      <c r="AT44" s="58">
        <v>1</v>
      </c>
      <c r="BF44" s="29" t="b">
        <f t="shared" si="0"/>
        <v>0</v>
      </c>
      <c r="BG44" s="29" t="b">
        <f t="shared" si="0"/>
        <v>1</v>
      </c>
      <c r="BH44" s="29" t="b">
        <f t="shared" si="1"/>
        <v>1</v>
      </c>
      <c r="BI44" s="29" t="b">
        <f t="shared" si="1"/>
        <v>1</v>
      </c>
      <c r="BJ44" s="29" t="b">
        <f t="shared" si="2"/>
        <v>1</v>
      </c>
      <c r="BK44" s="29" t="b">
        <f t="shared" si="2"/>
        <v>1</v>
      </c>
      <c r="BM44" s="58" t="s">
        <v>891</v>
      </c>
    </row>
    <row r="45" spans="1:65" s="58" customFormat="1" x14ac:dyDescent="0.2">
      <c r="A45" s="1605" t="s">
        <v>639</v>
      </c>
      <c r="B45" s="214" t="s">
        <v>56</v>
      </c>
      <c r="C45" s="2649">
        <v>2</v>
      </c>
      <c r="D45" s="110"/>
      <c r="E45" s="110"/>
      <c r="F45" s="249"/>
      <c r="G45" s="2658">
        <v>6</v>
      </c>
      <c r="H45" s="2675">
        <f t="shared" si="4"/>
        <v>180</v>
      </c>
      <c r="I45" s="2667">
        <v>14</v>
      </c>
      <c r="J45" s="395" t="s">
        <v>125</v>
      </c>
      <c r="K45" s="2481" t="s">
        <v>124</v>
      </c>
      <c r="L45" s="395"/>
      <c r="M45" s="2689">
        <f>$H45-$I45</f>
        <v>166</v>
      </c>
      <c r="N45" s="2626"/>
      <c r="O45" s="3843" t="s">
        <v>127</v>
      </c>
      <c r="P45" s="3896"/>
      <c r="Q45" s="2680"/>
      <c r="R45" s="3843"/>
      <c r="S45" s="3945"/>
      <c r="T45" s="690"/>
      <c r="U45" s="93"/>
      <c r="V45" s="199"/>
      <c r="Y45" s="1689"/>
      <c r="AK45" s="1689"/>
      <c r="AT45" s="58">
        <v>1</v>
      </c>
      <c r="BF45" s="29" t="b">
        <f t="shared" si="0"/>
        <v>1</v>
      </c>
      <c r="BG45" s="29" t="b">
        <f t="shared" si="0"/>
        <v>0</v>
      </c>
      <c r="BH45" s="29" t="b">
        <f t="shared" si="1"/>
        <v>1</v>
      </c>
      <c r="BI45" s="29" t="b">
        <f t="shared" si="1"/>
        <v>1</v>
      </c>
      <c r="BJ45" s="29" t="b">
        <f t="shared" si="2"/>
        <v>1</v>
      </c>
      <c r="BK45" s="29" t="b">
        <f t="shared" si="2"/>
        <v>1</v>
      </c>
      <c r="BM45" s="58" t="s">
        <v>891</v>
      </c>
    </row>
    <row r="46" spans="1:65" x14ac:dyDescent="0.2">
      <c r="A46" s="1605" t="s">
        <v>641</v>
      </c>
      <c r="B46" s="1630" t="s">
        <v>754</v>
      </c>
      <c r="C46" s="390"/>
      <c r="D46" s="110"/>
      <c r="E46" s="110"/>
      <c r="F46" s="249"/>
      <c r="G46" s="2659">
        <v>5</v>
      </c>
      <c r="H46" s="2675">
        <f t="shared" si="4"/>
        <v>150</v>
      </c>
      <c r="I46" s="2665"/>
      <c r="J46" s="2479"/>
      <c r="K46" s="2480"/>
      <c r="L46" s="2479"/>
      <c r="M46" s="2689"/>
      <c r="N46" s="2626"/>
      <c r="O46" s="3907"/>
      <c r="P46" s="3911"/>
      <c r="Q46" s="2680"/>
      <c r="R46" s="3843"/>
      <c r="S46" s="3945"/>
      <c r="T46" s="690"/>
      <c r="U46" s="93"/>
      <c r="V46" s="199"/>
      <c r="Y46" s="1687"/>
      <c r="AK46" s="1687"/>
      <c r="BF46" s="29" t="b">
        <f t="shared" si="0"/>
        <v>1</v>
      </c>
      <c r="BG46" s="29" t="b">
        <f t="shared" si="0"/>
        <v>1</v>
      </c>
      <c r="BH46" s="29" t="b">
        <f t="shared" si="1"/>
        <v>1</v>
      </c>
      <c r="BI46" s="29" t="b">
        <f t="shared" si="1"/>
        <v>1</v>
      </c>
      <c r="BJ46" s="29" t="b">
        <f t="shared" si="2"/>
        <v>1</v>
      </c>
      <c r="BK46" s="29" t="b">
        <f t="shared" si="2"/>
        <v>1</v>
      </c>
    </row>
    <row r="47" spans="1:65" x14ac:dyDescent="0.2">
      <c r="A47" s="1615"/>
      <c r="B47" s="1630" t="s">
        <v>730</v>
      </c>
      <c r="C47" s="390"/>
      <c r="D47" s="110"/>
      <c r="E47" s="110"/>
      <c r="F47" s="249"/>
      <c r="G47" s="2657">
        <v>2.5</v>
      </c>
      <c r="H47" s="2674">
        <f t="shared" si="4"/>
        <v>75</v>
      </c>
      <c r="I47" s="2665"/>
      <c r="J47" s="2479"/>
      <c r="K47" s="2480"/>
      <c r="L47" s="2479"/>
      <c r="M47" s="2689"/>
      <c r="N47" s="2626"/>
      <c r="O47" s="3907"/>
      <c r="P47" s="3911"/>
      <c r="Q47" s="2680"/>
      <c r="R47" s="3843"/>
      <c r="S47" s="3945"/>
      <c r="T47" s="690"/>
      <c r="U47" s="93"/>
      <c r="V47" s="199"/>
      <c r="Y47" s="1687"/>
      <c r="AK47" s="1687"/>
      <c r="BF47" s="29" t="b">
        <f t="shared" si="0"/>
        <v>1</v>
      </c>
      <c r="BG47" s="29" t="b">
        <f t="shared" si="0"/>
        <v>1</v>
      </c>
      <c r="BH47" s="29" t="b">
        <f t="shared" si="1"/>
        <v>1</v>
      </c>
      <c r="BI47" s="29" t="b">
        <f t="shared" si="1"/>
        <v>1</v>
      </c>
      <c r="BJ47" s="29" t="b">
        <f t="shared" si="2"/>
        <v>1</v>
      </c>
      <c r="BK47" s="29" t="b">
        <f t="shared" si="2"/>
        <v>1</v>
      </c>
    </row>
    <row r="48" spans="1:65" s="58" customFormat="1" ht="15.75" customHeight="1" thickBot="1" x14ac:dyDescent="0.25">
      <c r="A48" s="1613" t="s">
        <v>642</v>
      </c>
      <c r="B48" s="232" t="s">
        <v>56</v>
      </c>
      <c r="C48" s="2724"/>
      <c r="D48" s="2725">
        <v>1</v>
      </c>
      <c r="E48" s="2725"/>
      <c r="F48" s="2726"/>
      <c r="G48" s="2727">
        <v>2.5</v>
      </c>
      <c r="H48" s="2728">
        <f t="shared" si="4"/>
        <v>75</v>
      </c>
      <c r="I48" s="2729">
        <v>4</v>
      </c>
      <c r="J48" s="2730">
        <v>4</v>
      </c>
      <c r="K48" s="2731"/>
      <c r="L48" s="2730"/>
      <c r="M48" s="2732">
        <f>$H48-$I48</f>
        <v>71</v>
      </c>
      <c r="N48" s="2733" t="s">
        <v>114</v>
      </c>
      <c r="O48" s="3908"/>
      <c r="P48" s="3963"/>
      <c r="Q48" s="2723"/>
      <c r="R48" s="3848"/>
      <c r="S48" s="3944"/>
      <c r="T48" s="1146"/>
      <c r="U48" s="844"/>
      <c r="V48" s="840"/>
      <c r="Y48" s="1689"/>
      <c r="AK48" s="1689"/>
      <c r="AT48" s="58">
        <v>1</v>
      </c>
      <c r="BF48" s="29" t="b">
        <f t="shared" si="0"/>
        <v>0</v>
      </c>
      <c r="BG48" s="29" t="b">
        <f t="shared" si="0"/>
        <v>1</v>
      </c>
      <c r="BH48" s="29" t="b">
        <f t="shared" si="1"/>
        <v>1</v>
      </c>
      <c r="BI48" s="29" t="b">
        <f t="shared" si="1"/>
        <v>1</v>
      </c>
      <c r="BJ48" s="29" t="b">
        <f t="shared" si="2"/>
        <v>1</v>
      </c>
      <c r="BK48" s="29" t="b">
        <f t="shared" si="2"/>
        <v>1</v>
      </c>
      <c r="BM48" s="58" t="s">
        <v>892</v>
      </c>
    </row>
    <row r="49" spans="1:65" ht="16.5" customHeight="1" thickBot="1" x14ac:dyDescent="0.25">
      <c r="A49" s="3949" t="s">
        <v>599</v>
      </c>
      <c r="B49" s="3950"/>
      <c r="C49" s="99"/>
      <c r="D49" s="2715"/>
      <c r="E49" s="2715"/>
      <c r="F49" s="2716"/>
      <c r="G49" s="2717">
        <f>G11+G14+G15+G16+G17+G20+G21+G26+G29+G30+G33+G36+G41+G46</f>
        <v>84.5</v>
      </c>
      <c r="H49" s="2718">
        <f t="shared" si="4"/>
        <v>2535</v>
      </c>
      <c r="I49" s="2719"/>
      <c r="J49" s="2720"/>
      <c r="K49" s="2720"/>
      <c r="L49" s="2720"/>
      <c r="M49" s="2721"/>
      <c r="N49" s="2722" t="s">
        <v>486</v>
      </c>
      <c r="O49" s="3951" t="s">
        <v>644</v>
      </c>
      <c r="P49" s="3952"/>
      <c r="Q49" s="2714" t="s">
        <v>260</v>
      </c>
      <c r="R49" s="3953">
        <f>SUM(R11:S20)</f>
        <v>0</v>
      </c>
      <c r="S49" s="3954"/>
      <c r="T49" s="2711">
        <f>SUM(T11:T20)</f>
        <v>0</v>
      </c>
      <c r="U49" s="2712" t="s">
        <v>114</v>
      </c>
      <c r="V49" s="2713">
        <f>SUM(V11:V20)</f>
        <v>0</v>
      </c>
      <c r="Y49" s="1687"/>
      <c r="AK49" s="1687"/>
    </row>
    <row r="50" spans="1:65" ht="17.25" customHeight="1" thickBot="1" x14ac:dyDescent="0.25">
      <c r="A50" s="3411" t="s">
        <v>736</v>
      </c>
      <c r="B50" s="3412"/>
      <c r="C50" s="208"/>
      <c r="D50" s="105"/>
      <c r="E50" s="105"/>
      <c r="F50" s="209"/>
      <c r="G50" s="2704">
        <f>G49-G51</f>
        <v>28.5</v>
      </c>
      <c r="H50" s="2705">
        <f>H49-H51</f>
        <v>855</v>
      </c>
      <c r="I50" s="2706"/>
      <c r="J50" s="2707"/>
      <c r="K50" s="2708"/>
      <c r="L50" s="2707"/>
      <c r="M50" s="2709"/>
      <c r="N50" s="2710"/>
      <c r="O50" s="3955"/>
      <c r="P50" s="3956"/>
      <c r="Q50" s="2703"/>
      <c r="R50" s="3957"/>
      <c r="S50" s="3958"/>
      <c r="T50" s="1128"/>
      <c r="U50" s="854"/>
      <c r="V50" s="852"/>
      <c r="Y50" s="1687"/>
      <c r="AK50" s="1687"/>
    </row>
    <row r="51" spans="1:65" ht="17.25" customHeight="1" thickBot="1" x14ac:dyDescent="0.25">
      <c r="A51" s="3436" t="s">
        <v>600</v>
      </c>
      <c r="B51" s="3437"/>
      <c r="C51" s="2695"/>
      <c r="D51" s="1371"/>
      <c r="E51" s="1371"/>
      <c r="F51" s="1372"/>
      <c r="G51" s="2696">
        <f>G13+G19+G23+G28+G32+G35+G38+G43+G48</f>
        <v>56</v>
      </c>
      <c r="H51" s="2697">
        <f>H13+H19+H23+H28+H32+H35+H38+H43+H48</f>
        <v>1680</v>
      </c>
      <c r="I51" s="2698">
        <f>I13+I19+I23+I28+I32+I35+I38+I43+I48</f>
        <v>108</v>
      </c>
      <c r="J51" s="2699">
        <v>72</v>
      </c>
      <c r="K51" s="2700">
        <v>20</v>
      </c>
      <c r="L51" s="2700">
        <v>16</v>
      </c>
      <c r="M51" s="2701">
        <f>H51-I51</f>
        <v>1572</v>
      </c>
      <c r="N51" s="2702" t="str">
        <f>N49</f>
        <v>44/14</v>
      </c>
      <c r="O51" s="3959" t="s">
        <v>644</v>
      </c>
      <c r="P51" s="3960"/>
      <c r="Q51" s="2694" t="str">
        <f>Q49</f>
        <v>8/2</v>
      </c>
      <c r="R51" s="3961">
        <f>R49</f>
        <v>0</v>
      </c>
      <c r="S51" s="3962"/>
      <c r="T51" s="2692">
        <f>T49</f>
        <v>0</v>
      </c>
      <c r="U51" s="2693" t="str">
        <f>U49</f>
        <v>4/0</v>
      </c>
      <c r="V51" s="2627">
        <f>V49</f>
        <v>0</v>
      </c>
      <c r="Y51" s="1687"/>
      <c r="AK51" s="1687"/>
      <c r="BF51" s="1187">
        <f t="shared" ref="BF51:BK51" si="5">SUMIF(BF11:BF49,FALSE,$G11:$G49)</f>
        <v>30</v>
      </c>
      <c r="BG51" s="1187">
        <f t="shared" si="5"/>
        <v>20</v>
      </c>
      <c r="BH51" s="1187">
        <f t="shared" si="5"/>
        <v>2</v>
      </c>
      <c r="BI51" s="1187">
        <f t="shared" si="5"/>
        <v>0</v>
      </c>
      <c r="BJ51" s="1187">
        <f t="shared" si="5"/>
        <v>0</v>
      </c>
      <c r="BK51" s="1187">
        <f t="shared" si="5"/>
        <v>4</v>
      </c>
      <c r="BL51" s="1183">
        <f>SUM(BF51:BK51)</f>
        <v>56</v>
      </c>
    </row>
    <row r="52" spans="1:65" ht="20.25" customHeight="1" thickBot="1" x14ac:dyDescent="0.25">
      <c r="A52" s="3511" t="s">
        <v>643</v>
      </c>
      <c r="B52" s="3512"/>
      <c r="C52" s="3512"/>
      <c r="D52" s="3512"/>
      <c r="E52" s="3512"/>
      <c r="F52" s="3512"/>
      <c r="G52" s="3512"/>
      <c r="H52" s="3512"/>
      <c r="I52" s="3512"/>
      <c r="J52" s="3512"/>
      <c r="K52" s="3512"/>
      <c r="L52" s="3512"/>
      <c r="M52" s="3512"/>
      <c r="N52" s="3512"/>
      <c r="O52" s="3512"/>
      <c r="P52" s="3512"/>
      <c r="Q52" s="3512"/>
      <c r="R52" s="3512"/>
      <c r="S52" s="3512"/>
      <c r="T52" s="3512"/>
      <c r="U52" s="3512"/>
      <c r="V52" s="3512"/>
      <c r="W52" s="3512"/>
      <c r="X52" s="3512"/>
      <c r="Y52" s="3513"/>
      <c r="AK52" s="1687"/>
    </row>
    <row r="53" spans="1:65" ht="18" customHeight="1" x14ac:dyDescent="0.2">
      <c r="A53" s="1605" t="s">
        <v>143</v>
      </c>
      <c r="B53" s="1630" t="s">
        <v>519</v>
      </c>
      <c r="C53" s="390"/>
      <c r="D53" s="110">
        <v>4</v>
      </c>
      <c r="E53" s="110"/>
      <c r="F53" s="267"/>
      <c r="G53" s="2760">
        <v>3</v>
      </c>
      <c r="H53" s="2671">
        <f>$G53*30</f>
        <v>90</v>
      </c>
      <c r="I53" s="2667">
        <v>6</v>
      </c>
      <c r="J53" s="395" t="s">
        <v>114</v>
      </c>
      <c r="K53" s="421"/>
      <c r="L53" s="395" t="s">
        <v>126</v>
      </c>
      <c r="M53" s="2792">
        <f>$H53-$I53</f>
        <v>84</v>
      </c>
      <c r="N53" s="2799"/>
      <c r="O53" s="3913"/>
      <c r="P53" s="3914"/>
      <c r="Q53" s="2636"/>
      <c r="R53" s="3947" t="s">
        <v>122</v>
      </c>
      <c r="S53" s="3948"/>
      <c r="T53" s="698"/>
      <c r="U53" s="98"/>
      <c r="V53" s="98"/>
      <c r="Z53" s="1177" t="s">
        <v>39</v>
      </c>
      <c r="AA53" s="1177" t="s">
        <v>507</v>
      </c>
      <c r="AB53" s="1177" t="s">
        <v>39</v>
      </c>
      <c r="AC53" s="1177" t="s">
        <v>507</v>
      </c>
      <c r="AD53" s="1177" t="s">
        <v>39</v>
      </c>
      <c r="AE53" s="1177" t="s">
        <v>507</v>
      </c>
      <c r="AF53" s="1177" t="s">
        <v>39</v>
      </c>
      <c r="AG53" s="1177" t="s">
        <v>507</v>
      </c>
      <c r="AH53" s="1177" t="s">
        <v>568</v>
      </c>
      <c r="AI53" s="1177" t="s">
        <v>560</v>
      </c>
      <c r="AJ53" s="1177" t="s">
        <v>568</v>
      </c>
      <c r="AK53" s="1690" t="s">
        <v>560</v>
      </c>
      <c r="AL53" s="1681"/>
      <c r="AM53" s="29"/>
      <c r="AN53" s="29"/>
      <c r="AT53" s="27">
        <v>2</v>
      </c>
      <c r="BD53" s="29" t="s">
        <v>542</v>
      </c>
      <c r="BE53" s="1183">
        <f>BF86+BG86</f>
        <v>10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5" ht="31.5" x14ac:dyDescent="0.2">
      <c r="A54" s="1605" t="s">
        <v>144</v>
      </c>
      <c r="B54" s="2755" t="s">
        <v>755</v>
      </c>
      <c r="C54" s="390"/>
      <c r="D54" s="110"/>
      <c r="E54" s="110"/>
      <c r="F54" s="267"/>
      <c r="G54" s="295">
        <v>10.5</v>
      </c>
      <c r="H54" s="2768">
        <f>SUM(H55+H56+H57)</f>
        <v>315</v>
      </c>
      <c r="I54" s="2665"/>
      <c r="J54" s="2479"/>
      <c r="K54" s="2483"/>
      <c r="L54" s="2479"/>
      <c r="M54" s="2792"/>
      <c r="N54" s="2800"/>
      <c r="O54" s="3907"/>
      <c r="P54" s="3903"/>
      <c r="Q54" s="2636"/>
      <c r="R54" s="3843"/>
      <c r="S54" s="3945"/>
      <c r="T54" s="2639"/>
      <c r="U54" s="93"/>
      <c r="V54" s="93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543</v>
      </c>
      <c r="BE54" s="1183">
        <f>BH86+BI86</f>
        <v>28.5</v>
      </c>
      <c r="BF54" s="29" t="b">
        <f t="shared" ref="BF54:BG85" si="6">ISBLANK(N54)</f>
        <v>1</v>
      </c>
      <c r="BG54" s="29" t="b">
        <f t="shared" si="6"/>
        <v>1</v>
      </c>
      <c r="BH54" s="29" t="b">
        <f t="shared" ref="BH54:BI85" si="7">ISBLANK(Q54)</f>
        <v>1</v>
      </c>
      <c r="BI54" s="29" t="b">
        <f t="shared" si="7"/>
        <v>1</v>
      </c>
      <c r="BJ54" s="29" t="b">
        <f t="shared" ref="BJ54:BK85" si="8">ISBLANK(T54)</f>
        <v>1</v>
      </c>
      <c r="BK54" s="29" t="b">
        <f t="shared" si="8"/>
        <v>1</v>
      </c>
    </row>
    <row r="55" spans="1:65" x14ac:dyDescent="0.2">
      <c r="A55" s="1615"/>
      <c r="B55" s="1630" t="s">
        <v>730</v>
      </c>
      <c r="C55" s="390"/>
      <c r="D55" s="110"/>
      <c r="E55" s="110"/>
      <c r="F55" s="267"/>
      <c r="G55" s="2761">
        <v>0.5</v>
      </c>
      <c r="H55" s="2674">
        <f>$G55*30</f>
        <v>15</v>
      </c>
      <c r="I55" s="2665"/>
      <c r="J55" s="2479"/>
      <c r="K55" s="2483"/>
      <c r="L55" s="2479"/>
      <c r="M55" s="2792"/>
      <c r="N55" s="2800"/>
      <c r="O55" s="3907"/>
      <c r="P55" s="3903"/>
      <c r="Q55" s="2636"/>
      <c r="R55" s="3843"/>
      <c r="S55" s="3945"/>
      <c r="T55" s="2639"/>
      <c r="U55" s="93"/>
      <c r="V55" s="93"/>
      <c r="AK55" s="1687"/>
      <c r="BD55" s="29" t="s">
        <v>30</v>
      </c>
      <c r="BE55" s="1183">
        <f>BJ86+BK86</f>
        <v>12</v>
      </c>
      <c r="BF55" s="29" t="b">
        <f t="shared" si="6"/>
        <v>1</v>
      </c>
      <c r="BG55" s="29" t="b">
        <f t="shared" si="6"/>
        <v>1</v>
      </c>
      <c r="BH55" s="29" t="b">
        <f t="shared" si="7"/>
        <v>1</v>
      </c>
      <c r="BI55" s="29" t="b">
        <f t="shared" si="7"/>
        <v>1</v>
      </c>
      <c r="BJ55" s="29" t="b">
        <f t="shared" si="8"/>
        <v>1</v>
      </c>
      <c r="BK55" s="29" t="b">
        <f t="shared" si="8"/>
        <v>1</v>
      </c>
    </row>
    <row r="56" spans="1:65" s="58" customFormat="1" x14ac:dyDescent="0.2">
      <c r="A56" s="1615" t="s">
        <v>455</v>
      </c>
      <c r="B56" s="214" t="s">
        <v>56</v>
      </c>
      <c r="C56" s="390">
        <v>3</v>
      </c>
      <c r="D56" s="110"/>
      <c r="E56" s="110"/>
      <c r="F56" s="267"/>
      <c r="G56" s="295">
        <v>8</v>
      </c>
      <c r="H56" s="2675">
        <f>$G56*30</f>
        <v>240</v>
      </c>
      <c r="I56" s="2667">
        <v>16</v>
      </c>
      <c r="J56" s="395" t="s">
        <v>123</v>
      </c>
      <c r="K56" s="421"/>
      <c r="L56" s="397" t="s">
        <v>324</v>
      </c>
      <c r="M56" s="2792">
        <f>$H56-$I56</f>
        <v>224</v>
      </c>
      <c r="N56" s="2800"/>
      <c r="O56" s="3907"/>
      <c r="P56" s="3903"/>
      <c r="Q56" s="2636" t="s">
        <v>456</v>
      </c>
      <c r="R56" s="3843"/>
      <c r="S56" s="3945"/>
      <c r="T56" s="691"/>
      <c r="U56" s="98"/>
      <c r="V56" s="98"/>
      <c r="AK56" s="1689"/>
      <c r="AT56" s="58">
        <v>2</v>
      </c>
      <c r="BD56" s="29"/>
      <c r="BE56" s="1185">
        <f>SUM(BE53:BE55)</f>
        <v>50.5</v>
      </c>
      <c r="BF56" s="29" t="b">
        <f t="shared" si="6"/>
        <v>1</v>
      </c>
      <c r="BG56" s="29" t="b">
        <f t="shared" si="6"/>
        <v>1</v>
      </c>
      <c r="BH56" s="29" t="b">
        <f t="shared" si="7"/>
        <v>0</v>
      </c>
      <c r="BI56" s="29" t="b">
        <f t="shared" si="7"/>
        <v>1</v>
      </c>
      <c r="BJ56" s="29" t="b">
        <f t="shared" si="8"/>
        <v>1</v>
      </c>
      <c r="BK56" s="29" t="b">
        <f t="shared" si="8"/>
        <v>1</v>
      </c>
    </row>
    <row r="57" spans="1:65" s="58" customFormat="1" ht="31.5" x14ac:dyDescent="0.2">
      <c r="A57" s="1605"/>
      <c r="B57" s="2755" t="s">
        <v>645</v>
      </c>
      <c r="C57" s="390"/>
      <c r="D57" s="110"/>
      <c r="E57" s="110"/>
      <c r="F57" s="267"/>
      <c r="G57" s="295">
        <f>G58+G59</f>
        <v>2</v>
      </c>
      <c r="H57" s="2768">
        <f>SUM(H58+H59)</f>
        <v>60</v>
      </c>
      <c r="I57" s="2665"/>
      <c r="J57" s="2479"/>
      <c r="K57" s="2483"/>
      <c r="L57" s="145"/>
      <c r="M57" s="2792"/>
      <c r="N57" s="2800"/>
      <c r="O57" s="3907"/>
      <c r="P57" s="3903"/>
      <c r="Q57" s="2636"/>
      <c r="R57" s="3843"/>
      <c r="S57" s="3945"/>
      <c r="T57" s="2639"/>
      <c r="U57" s="93"/>
      <c r="V57" s="93"/>
      <c r="AK57" s="1689"/>
      <c r="BF57" s="29" t="b">
        <f t="shared" si="6"/>
        <v>1</v>
      </c>
      <c r="BG57" s="29" t="b">
        <f t="shared" si="6"/>
        <v>1</v>
      </c>
      <c r="BH57" s="29" t="b">
        <f t="shared" si="7"/>
        <v>1</v>
      </c>
      <c r="BI57" s="29" t="b">
        <f t="shared" si="7"/>
        <v>1</v>
      </c>
      <c r="BJ57" s="29" t="b">
        <f t="shared" si="8"/>
        <v>1</v>
      </c>
      <c r="BK57" s="29" t="b">
        <f t="shared" si="8"/>
        <v>1</v>
      </c>
    </row>
    <row r="58" spans="1:65" s="58" customFormat="1" hidden="1" x14ac:dyDescent="0.2">
      <c r="A58" s="1615"/>
      <c r="B58" s="1630" t="s">
        <v>730</v>
      </c>
      <c r="C58" s="390"/>
      <c r="D58" s="110"/>
      <c r="E58" s="110"/>
      <c r="F58" s="267"/>
      <c r="G58" s="2761">
        <v>0</v>
      </c>
      <c r="H58" s="2674">
        <f>$G58*30</f>
        <v>0</v>
      </c>
      <c r="I58" s="2665"/>
      <c r="J58" s="2479"/>
      <c r="K58" s="2483"/>
      <c r="L58" s="145"/>
      <c r="M58" s="2792"/>
      <c r="N58" s="2800"/>
      <c r="O58" s="3907"/>
      <c r="P58" s="3903"/>
      <c r="Q58" s="2636"/>
      <c r="R58" s="3843"/>
      <c r="S58" s="3945"/>
      <c r="T58" s="2639"/>
      <c r="U58" s="93"/>
      <c r="V58" s="93"/>
      <c r="AK58" s="1689"/>
      <c r="BF58" s="29" t="b">
        <f t="shared" si="6"/>
        <v>1</v>
      </c>
      <c r="BG58" s="29" t="b">
        <f t="shared" si="6"/>
        <v>1</v>
      </c>
      <c r="BH58" s="29" t="b">
        <f t="shared" si="7"/>
        <v>1</v>
      </c>
      <c r="BI58" s="29" t="b">
        <f t="shared" si="7"/>
        <v>1</v>
      </c>
      <c r="BJ58" s="29" t="b">
        <f t="shared" si="8"/>
        <v>1</v>
      </c>
      <c r="BK58" s="29" t="b">
        <f t="shared" si="8"/>
        <v>1</v>
      </c>
    </row>
    <row r="59" spans="1:65" s="58" customFormat="1" x14ac:dyDescent="0.2">
      <c r="A59" s="1615" t="s">
        <v>646</v>
      </c>
      <c r="B59" s="214" t="s">
        <v>56</v>
      </c>
      <c r="C59" s="390"/>
      <c r="D59" s="110"/>
      <c r="E59" s="108">
        <v>4</v>
      </c>
      <c r="F59" s="267"/>
      <c r="G59" s="295">
        <v>2</v>
      </c>
      <c r="H59" s="2675">
        <f>$G59*30</f>
        <v>60</v>
      </c>
      <c r="I59" s="2667">
        <v>8</v>
      </c>
      <c r="J59" s="395"/>
      <c r="K59" s="421"/>
      <c r="L59" s="397" t="s">
        <v>113</v>
      </c>
      <c r="M59" s="2792">
        <f>$H59-$I59</f>
        <v>52</v>
      </c>
      <c r="N59" s="2800"/>
      <c r="O59" s="3907"/>
      <c r="P59" s="3903"/>
      <c r="Q59" s="2636"/>
      <c r="R59" s="3843" t="s">
        <v>113</v>
      </c>
      <c r="S59" s="3945"/>
      <c r="T59" s="691"/>
      <c r="U59" s="98"/>
      <c r="V59" s="98"/>
      <c r="AK59" s="1689"/>
      <c r="AT59" s="58">
        <v>2</v>
      </c>
      <c r="BF59" s="29" t="b">
        <f t="shared" si="6"/>
        <v>1</v>
      </c>
      <c r="BG59" s="29" t="b">
        <f t="shared" si="6"/>
        <v>1</v>
      </c>
      <c r="BH59" s="29" t="b">
        <f t="shared" si="7"/>
        <v>1</v>
      </c>
      <c r="BI59" s="29" t="b">
        <f t="shared" si="7"/>
        <v>0</v>
      </c>
      <c r="BJ59" s="29" t="b">
        <f t="shared" si="8"/>
        <v>1</v>
      </c>
      <c r="BK59" s="29" t="b">
        <f t="shared" si="8"/>
        <v>1</v>
      </c>
    </row>
    <row r="60" spans="1:65" s="58" customFormat="1" ht="31.5" x14ac:dyDescent="0.2">
      <c r="A60" s="1630" t="s">
        <v>145</v>
      </c>
      <c r="B60" s="1630" t="s">
        <v>647</v>
      </c>
      <c r="C60" s="390"/>
      <c r="D60" s="110"/>
      <c r="E60" s="108"/>
      <c r="F60" s="267"/>
      <c r="G60" s="295">
        <v>4</v>
      </c>
      <c r="H60" s="2769">
        <f>G60*30</f>
        <v>120</v>
      </c>
      <c r="I60" s="2667"/>
      <c r="J60" s="395"/>
      <c r="K60" s="421"/>
      <c r="L60" s="397"/>
      <c r="M60" s="2792"/>
      <c r="N60" s="2800"/>
      <c r="O60" s="3911"/>
      <c r="P60" s="3912"/>
      <c r="Q60" s="2636"/>
      <c r="R60" s="3896"/>
      <c r="S60" s="3946"/>
      <c r="T60" s="691"/>
      <c r="U60" s="98"/>
      <c r="V60" s="98"/>
      <c r="AK60" s="1689"/>
      <c r="BF60" s="29" t="b">
        <f t="shared" si="6"/>
        <v>1</v>
      </c>
      <c r="BG60" s="29" t="b">
        <f t="shared" si="6"/>
        <v>1</v>
      </c>
      <c r="BH60" s="29" t="b">
        <f t="shared" si="7"/>
        <v>1</v>
      </c>
      <c r="BI60" s="29" t="b">
        <f t="shared" si="7"/>
        <v>1</v>
      </c>
      <c r="BJ60" s="29" t="b">
        <f t="shared" si="8"/>
        <v>1</v>
      </c>
      <c r="BK60" s="29" t="b">
        <f t="shared" si="8"/>
        <v>1</v>
      </c>
    </row>
    <row r="61" spans="1:65" s="58" customFormat="1" hidden="1" x14ac:dyDescent="0.2">
      <c r="A61" s="1615"/>
      <c r="B61" s="1630" t="s">
        <v>730</v>
      </c>
      <c r="C61" s="390"/>
      <c r="D61" s="110"/>
      <c r="E61" s="108"/>
      <c r="F61" s="267"/>
      <c r="G61" s="2761">
        <v>0</v>
      </c>
      <c r="H61" s="2770">
        <f>G61*30</f>
        <v>0</v>
      </c>
      <c r="I61" s="2667"/>
      <c r="J61" s="395"/>
      <c r="K61" s="421"/>
      <c r="L61" s="397"/>
      <c r="M61" s="2792"/>
      <c r="N61" s="2800"/>
      <c r="O61" s="3911"/>
      <c r="P61" s="3912"/>
      <c r="Q61" s="2636"/>
      <c r="R61" s="3896"/>
      <c r="S61" s="3946"/>
      <c r="T61" s="691"/>
      <c r="U61" s="98"/>
      <c r="V61" s="98"/>
      <c r="AK61" s="1689"/>
      <c r="BF61" s="29" t="b">
        <f t="shared" si="6"/>
        <v>1</v>
      </c>
      <c r="BG61" s="29" t="b">
        <f t="shared" si="6"/>
        <v>1</v>
      </c>
      <c r="BH61" s="29" t="b">
        <f t="shared" si="7"/>
        <v>1</v>
      </c>
      <c r="BI61" s="29" t="b">
        <f t="shared" si="7"/>
        <v>1</v>
      </c>
      <c r="BJ61" s="29" t="b">
        <f t="shared" si="8"/>
        <v>1</v>
      </c>
      <c r="BK61" s="29" t="b">
        <f t="shared" si="8"/>
        <v>1</v>
      </c>
    </row>
    <row r="62" spans="1:65" s="58" customFormat="1" x14ac:dyDescent="0.2">
      <c r="A62" s="1615" t="s">
        <v>146</v>
      </c>
      <c r="B62" s="214" t="s">
        <v>538</v>
      </c>
      <c r="C62" s="262"/>
      <c r="D62" s="90">
        <v>2</v>
      </c>
      <c r="E62" s="95"/>
      <c r="F62" s="2758"/>
      <c r="G62" s="2762">
        <v>4</v>
      </c>
      <c r="H62" s="2769">
        <f>G62*30</f>
        <v>120</v>
      </c>
      <c r="I62" s="2765">
        <v>6</v>
      </c>
      <c r="J62" s="395" t="s">
        <v>114</v>
      </c>
      <c r="K62" s="395"/>
      <c r="L62" s="396" t="s">
        <v>126</v>
      </c>
      <c r="M62" s="2793">
        <f>H62-I62</f>
        <v>114</v>
      </c>
      <c r="N62" s="2801"/>
      <c r="O62" s="3843" t="s">
        <v>122</v>
      </c>
      <c r="P62" s="3945"/>
      <c r="Q62" s="2636"/>
      <c r="R62" s="3896"/>
      <c r="S62" s="3946"/>
      <c r="T62" s="691"/>
      <c r="U62" s="98"/>
      <c r="V62" s="98"/>
      <c r="AK62" s="1689"/>
      <c r="BF62" s="29" t="b">
        <f t="shared" si="6"/>
        <v>1</v>
      </c>
      <c r="BG62" s="29" t="b">
        <f t="shared" si="6"/>
        <v>0</v>
      </c>
      <c r="BH62" s="29" t="b">
        <f t="shared" si="7"/>
        <v>1</v>
      </c>
      <c r="BI62" s="29" t="b">
        <f t="shared" si="7"/>
        <v>1</v>
      </c>
      <c r="BJ62" s="29" t="b">
        <f t="shared" si="8"/>
        <v>1</v>
      </c>
      <c r="BK62" s="29" t="b">
        <f t="shared" si="8"/>
        <v>1</v>
      </c>
      <c r="BM62" s="58" t="s">
        <v>893</v>
      </c>
    </row>
    <row r="63" spans="1:65" s="58" customFormat="1" x14ac:dyDescent="0.2">
      <c r="A63" s="1605" t="s">
        <v>147</v>
      </c>
      <c r="B63" s="1630" t="s">
        <v>112</v>
      </c>
      <c r="C63" s="390"/>
      <c r="D63" s="110">
        <v>2</v>
      </c>
      <c r="E63" s="110"/>
      <c r="F63" s="267"/>
      <c r="G63" s="2762">
        <v>3</v>
      </c>
      <c r="H63" s="2675">
        <f>$G63*30</f>
        <v>90</v>
      </c>
      <c r="I63" s="2667">
        <v>8</v>
      </c>
      <c r="J63" s="395" t="s">
        <v>125</v>
      </c>
      <c r="K63" s="421"/>
      <c r="L63" s="396"/>
      <c r="M63" s="2792">
        <f>$H63-$I63</f>
        <v>82</v>
      </c>
      <c r="N63" s="2800"/>
      <c r="O63" s="3843" t="s">
        <v>125</v>
      </c>
      <c r="P63" s="3945"/>
      <c r="Q63" s="2636"/>
      <c r="R63" s="3843"/>
      <c r="S63" s="3945"/>
      <c r="T63" s="2639"/>
      <c r="U63" s="93"/>
      <c r="V63" s="93"/>
      <c r="AK63" s="1689"/>
      <c r="AT63" s="58">
        <v>1</v>
      </c>
      <c r="BF63" s="29" t="b">
        <f t="shared" si="6"/>
        <v>1</v>
      </c>
      <c r="BG63" s="29" t="b">
        <f t="shared" si="6"/>
        <v>0</v>
      </c>
      <c r="BH63" s="29" t="b">
        <f t="shared" si="7"/>
        <v>1</v>
      </c>
      <c r="BI63" s="29" t="b">
        <f t="shared" si="7"/>
        <v>1</v>
      </c>
      <c r="BJ63" s="29" t="b">
        <f t="shared" si="8"/>
        <v>1</v>
      </c>
      <c r="BK63" s="29" t="b">
        <f t="shared" si="8"/>
        <v>1</v>
      </c>
      <c r="BM63" s="58" t="s">
        <v>888</v>
      </c>
    </row>
    <row r="64" spans="1:65" s="58" customFormat="1" x14ac:dyDescent="0.2">
      <c r="A64" s="1630" t="s">
        <v>148</v>
      </c>
      <c r="B64" s="2756" t="s">
        <v>648</v>
      </c>
      <c r="C64" s="1800"/>
      <c r="D64" s="2500" t="s">
        <v>544</v>
      </c>
      <c r="E64" s="2500"/>
      <c r="F64" s="2759"/>
      <c r="G64" s="1803">
        <v>3</v>
      </c>
      <c r="H64" s="2769">
        <f>G64*30</f>
        <v>90</v>
      </c>
      <c r="I64" s="2667">
        <v>4</v>
      </c>
      <c r="J64" s="395" t="s">
        <v>114</v>
      </c>
      <c r="K64" s="421"/>
      <c r="L64" s="395"/>
      <c r="M64" s="2793">
        <f>H64-I64</f>
        <v>86</v>
      </c>
      <c r="N64" s="2800"/>
      <c r="O64" s="3911"/>
      <c r="P64" s="3912"/>
      <c r="Q64" s="2636"/>
      <c r="R64" s="3896"/>
      <c r="S64" s="3946"/>
      <c r="T64" s="691"/>
      <c r="U64" s="93" t="s">
        <v>114</v>
      </c>
      <c r="V64" s="98"/>
      <c r="AK64" s="1689"/>
      <c r="BF64" s="29" t="b">
        <f t="shared" si="6"/>
        <v>1</v>
      </c>
      <c r="BG64" s="29" t="b">
        <f t="shared" si="6"/>
        <v>1</v>
      </c>
      <c r="BH64" s="29" t="b">
        <f t="shared" si="7"/>
        <v>1</v>
      </c>
      <c r="BI64" s="29" t="b">
        <f t="shared" si="7"/>
        <v>1</v>
      </c>
      <c r="BJ64" s="29" t="b">
        <f t="shared" si="8"/>
        <v>1</v>
      </c>
      <c r="BK64" s="29" t="b">
        <f t="shared" si="8"/>
        <v>0</v>
      </c>
    </row>
    <row r="65" spans="1:65" x14ac:dyDescent="0.2">
      <c r="A65" s="1605" t="s">
        <v>150</v>
      </c>
      <c r="B65" s="1630" t="s">
        <v>756</v>
      </c>
      <c r="C65" s="390"/>
      <c r="D65" s="110"/>
      <c r="E65" s="110"/>
      <c r="F65" s="267"/>
      <c r="G65" s="2762">
        <v>7.5</v>
      </c>
      <c r="H65" s="2771">
        <f>SUM(H$66:H$67)</f>
        <v>225</v>
      </c>
      <c r="I65" s="2670"/>
      <c r="J65" s="2479"/>
      <c r="K65" s="2480"/>
      <c r="L65" s="2479"/>
      <c r="M65" s="2792"/>
      <c r="N65" s="2800"/>
      <c r="O65" s="3907"/>
      <c r="P65" s="3903"/>
      <c r="Q65" s="2636"/>
      <c r="R65" s="3843"/>
      <c r="S65" s="3945"/>
      <c r="T65" s="2639"/>
      <c r="U65" s="93"/>
      <c r="V65" s="93"/>
      <c r="AK65" s="1687"/>
      <c r="BF65" s="29" t="b">
        <f t="shared" si="6"/>
        <v>1</v>
      </c>
      <c r="BG65" s="29" t="b">
        <f t="shared" si="6"/>
        <v>1</v>
      </c>
      <c r="BH65" s="29" t="b">
        <f t="shared" si="7"/>
        <v>1</v>
      </c>
      <c r="BI65" s="29" t="b">
        <f t="shared" si="7"/>
        <v>1</v>
      </c>
      <c r="BJ65" s="29" t="b">
        <f t="shared" si="8"/>
        <v>1</v>
      </c>
      <c r="BK65" s="29" t="b">
        <f t="shared" si="8"/>
        <v>1</v>
      </c>
    </row>
    <row r="66" spans="1:65" x14ac:dyDescent="0.2">
      <c r="A66" s="1615"/>
      <c r="B66" s="1630" t="s">
        <v>730</v>
      </c>
      <c r="C66" s="390"/>
      <c r="D66" s="110"/>
      <c r="E66" s="110"/>
      <c r="F66" s="267"/>
      <c r="G66" s="2763">
        <v>2.5</v>
      </c>
      <c r="H66" s="2674">
        <f>$G66*30</f>
        <v>75</v>
      </c>
      <c r="I66" s="2670"/>
      <c r="J66" s="2479"/>
      <c r="K66" s="2480"/>
      <c r="L66" s="2479"/>
      <c r="M66" s="2792"/>
      <c r="N66" s="2800"/>
      <c r="O66" s="3907"/>
      <c r="P66" s="3903"/>
      <c r="Q66" s="2636"/>
      <c r="R66" s="3843"/>
      <c r="S66" s="3945"/>
      <c r="T66" s="2639"/>
      <c r="U66" s="93"/>
      <c r="V66" s="93"/>
      <c r="AK66" s="1687"/>
      <c r="BF66" s="29" t="b">
        <f t="shared" si="6"/>
        <v>1</v>
      </c>
      <c r="BG66" s="29" t="b">
        <f t="shared" si="6"/>
        <v>1</v>
      </c>
      <c r="BH66" s="29" t="b">
        <f t="shared" si="7"/>
        <v>1</v>
      </c>
      <c r="BI66" s="29" t="b">
        <f t="shared" si="7"/>
        <v>1</v>
      </c>
      <c r="BJ66" s="29" t="b">
        <f t="shared" si="8"/>
        <v>1</v>
      </c>
      <c r="BK66" s="29" t="b">
        <f t="shared" si="8"/>
        <v>1</v>
      </c>
    </row>
    <row r="67" spans="1:65" s="58" customFormat="1" x14ac:dyDescent="0.2">
      <c r="A67" s="1605" t="s">
        <v>162</v>
      </c>
      <c r="B67" s="214" t="s">
        <v>56</v>
      </c>
      <c r="C67" s="2649">
        <v>3</v>
      </c>
      <c r="D67" s="110"/>
      <c r="E67" s="110"/>
      <c r="F67" s="267"/>
      <c r="G67" s="2762">
        <v>5</v>
      </c>
      <c r="H67" s="2675">
        <f>$G67*30</f>
        <v>150</v>
      </c>
      <c r="I67" s="2766">
        <v>14</v>
      </c>
      <c r="J67" s="395" t="s">
        <v>125</v>
      </c>
      <c r="K67" s="2481"/>
      <c r="L67" s="395" t="s">
        <v>122</v>
      </c>
      <c r="M67" s="2792">
        <f>$H67-$I67</f>
        <v>136</v>
      </c>
      <c r="N67" s="2800"/>
      <c r="O67" s="3907"/>
      <c r="P67" s="3903"/>
      <c r="Q67" s="2636" t="s">
        <v>468</v>
      </c>
      <c r="R67" s="3843"/>
      <c r="S67" s="3945"/>
      <c r="T67" s="2639"/>
      <c r="U67" s="93"/>
      <c r="V67" s="93"/>
      <c r="AK67" s="1689"/>
      <c r="AT67" s="58">
        <v>2</v>
      </c>
      <c r="BF67" s="29" t="b">
        <f t="shared" si="6"/>
        <v>1</v>
      </c>
      <c r="BG67" s="29" t="b">
        <f t="shared" si="6"/>
        <v>1</v>
      </c>
      <c r="BH67" s="29" t="b">
        <f t="shared" si="7"/>
        <v>0</v>
      </c>
      <c r="BI67" s="29" t="b">
        <f t="shared" si="7"/>
        <v>1</v>
      </c>
      <c r="BJ67" s="29" t="b">
        <f t="shared" si="8"/>
        <v>1</v>
      </c>
      <c r="BK67" s="29" t="b">
        <f t="shared" si="8"/>
        <v>1</v>
      </c>
    </row>
    <row r="68" spans="1:65" s="58" customFormat="1" ht="19.5" customHeight="1" x14ac:dyDescent="0.2">
      <c r="A68" s="1630" t="s">
        <v>151</v>
      </c>
      <c r="B68" s="2756" t="s">
        <v>649</v>
      </c>
      <c r="C68" s="1800"/>
      <c r="D68" s="2558">
        <v>4</v>
      </c>
      <c r="E68" s="2500"/>
      <c r="F68" s="2759"/>
      <c r="G68" s="1803">
        <v>3</v>
      </c>
      <c r="H68" s="2769">
        <f>G68*30</f>
        <v>90</v>
      </c>
      <c r="I68" s="2667">
        <v>4</v>
      </c>
      <c r="J68" s="395" t="s">
        <v>114</v>
      </c>
      <c r="K68" s="421"/>
      <c r="L68" s="395"/>
      <c r="M68" s="2793">
        <f>H68-I68</f>
        <v>86</v>
      </c>
      <c r="N68" s="2800"/>
      <c r="O68" s="3907"/>
      <c r="P68" s="3842"/>
      <c r="Q68" s="2797"/>
      <c r="R68" s="3907" t="s">
        <v>114</v>
      </c>
      <c r="S68" s="3842"/>
      <c r="T68" s="2804"/>
      <c r="U68" s="98"/>
      <c r="V68" s="98"/>
      <c r="AK68" s="1689"/>
      <c r="BF68" s="29" t="b">
        <f t="shared" si="6"/>
        <v>1</v>
      </c>
      <c r="BG68" s="29" t="b">
        <f t="shared" si="6"/>
        <v>1</v>
      </c>
      <c r="BH68" s="29" t="b">
        <f t="shared" si="7"/>
        <v>1</v>
      </c>
      <c r="BI68" s="29" t="b">
        <f t="shared" si="7"/>
        <v>0</v>
      </c>
      <c r="BJ68" s="29" t="b">
        <f t="shared" si="8"/>
        <v>1</v>
      </c>
      <c r="BK68" s="29" t="b">
        <f t="shared" si="8"/>
        <v>1</v>
      </c>
    </row>
    <row r="69" spans="1:65" ht="31.5" x14ac:dyDescent="0.2">
      <c r="A69" s="1605" t="s">
        <v>153</v>
      </c>
      <c r="B69" s="1630" t="s">
        <v>156</v>
      </c>
      <c r="C69" s="390"/>
      <c r="D69" s="110"/>
      <c r="E69" s="110"/>
      <c r="F69" s="267"/>
      <c r="G69" s="2762">
        <v>6</v>
      </c>
      <c r="H69" s="2769">
        <f>G69*30</f>
        <v>180</v>
      </c>
      <c r="I69" s="2665"/>
      <c r="J69" s="2479"/>
      <c r="K69" s="2483"/>
      <c r="L69" s="2479"/>
      <c r="M69" s="2792"/>
      <c r="N69" s="2800"/>
      <c r="O69" s="3907"/>
      <c r="P69" s="3903"/>
      <c r="Q69" s="2636"/>
      <c r="R69" s="3843"/>
      <c r="S69" s="3945"/>
      <c r="T69" s="2639"/>
      <c r="U69" s="93"/>
      <c r="V69" s="93"/>
      <c r="AK69" s="1687"/>
      <c r="BF69" s="29" t="b">
        <f t="shared" si="6"/>
        <v>1</v>
      </c>
      <c r="BG69" s="29" t="b">
        <f t="shared" si="6"/>
        <v>1</v>
      </c>
      <c r="BH69" s="29" t="b">
        <f t="shared" si="7"/>
        <v>1</v>
      </c>
      <c r="BI69" s="29" t="b">
        <f t="shared" si="7"/>
        <v>1</v>
      </c>
      <c r="BJ69" s="29" t="b">
        <f t="shared" si="8"/>
        <v>1</v>
      </c>
      <c r="BK69" s="29" t="b">
        <f t="shared" si="8"/>
        <v>1</v>
      </c>
    </row>
    <row r="70" spans="1:65" ht="32.25" customHeight="1" x14ac:dyDescent="0.2">
      <c r="A70" s="1605"/>
      <c r="B70" s="1630" t="s">
        <v>737</v>
      </c>
      <c r="C70" s="390"/>
      <c r="D70" s="110"/>
      <c r="E70" s="110"/>
      <c r="F70" s="267"/>
      <c r="G70" s="2763">
        <v>2</v>
      </c>
      <c r="H70" s="2674">
        <f t="shared" ref="H70:H75" si="9">$G70*30</f>
        <v>60</v>
      </c>
      <c r="I70" s="2665"/>
      <c r="J70" s="2479"/>
      <c r="K70" s="2483"/>
      <c r="L70" s="2479"/>
      <c r="M70" s="2792"/>
      <c r="N70" s="2800"/>
      <c r="O70" s="3907"/>
      <c r="P70" s="3903"/>
      <c r="Q70" s="2636"/>
      <c r="R70" s="3843"/>
      <c r="S70" s="3945"/>
      <c r="T70" s="2639"/>
      <c r="U70" s="93"/>
      <c r="V70" s="93"/>
      <c r="AK70" s="1687"/>
      <c r="BF70" s="29" t="b">
        <f t="shared" si="6"/>
        <v>1</v>
      </c>
      <c r="BG70" s="29" t="b">
        <f t="shared" si="6"/>
        <v>1</v>
      </c>
      <c r="BH70" s="29" t="b">
        <f t="shared" si="7"/>
        <v>1</v>
      </c>
      <c r="BI70" s="29" t="b">
        <f t="shared" si="7"/>
        <v>1</v>
      </c>
      <c r="BJ70" s="29" t="b">
        <f t="shared" si="8"/>
        <v>1</v>
      </c>
      <c r="BK70" s="29" t="b">
        <f t="shared" si="8"/>
        <v>1</v>
      </c>
    </row>
    <row r="71" spans="1:65" ht="31.5" x14ac:dyDescent="0.2">
      <c r="A71" s="1605"/>
      <c r="B71" s="1630" t="s">
        <v>738</v>
      </c>
      <c r="C71" s="390"/>
      <c r="D71" s="110"/>
      <c r="E71" s="110"/>
      <c r="F71" s="267"/>
      <c r="G71" s="2763">
        <v>0.5</v>
      </c>
      <c r="H71" s="2674">
        <f t="shared" si="9"/>
        <v>15</v>
      </c>
      <c r="I71" s="2665"/>
      <c r="J71" s="2479"/>
      <c r="K71" s="2483"/>
      <c r="L71" s="2479"/>
      <c r="M71" s="2792"/>
      <c r="N71" s="2800"/>
      <c r="O71" s="3907"/>
      <c r="P71" s="3903"/>
      <c r="Q71" s="2636"/>
      <c r="R71" s="3843"/>
      <c r="S71" s="3945"/>
      <c r="T71" s="2639"/>
      <c r="U71" s="93"/>
      <c r="V71" s="93"/>
      <c r="AK71" s="1687"/>
      <c r="BF71" s="29" t="b">
        <f t="shared" si="6"/>
        <v>1</v>
      </c>
      <c r="BG71" s="29" t="b">
        <f t="shared" si="6"/>
        <v>1</v>
      </c>
      <c r="BH71" s="29" t="b">
        <f t="shared" si="7"/>
        <v>1</v>
      </c>
      <c r="BI71" s="29" t="b">
        <f t="shared" si="7"/>
        <v>1</v>
      </c>
      <c r="BJ71" s="29" t="b">
        <f t="shared" si="8"/>
        <v>1</v>
      </c>
      <c r="BK71" s="29" t="b">
        <f t="shared" si="8"/>
        <v>1</v>
      </c>
    </row>
    <row r="72" spans="1:65" s="58" customFormat="1" x14ac:dyDescent="0.2">
      <c r="A72" s="1605" t="s">
        <v>270</v>
      </c>
      <c r="B72" s="214" t="s">
        <v>56</v>
      </c>
      <c r="C72" s="2649">
        <v>5</v>
      </c>
      <c r="D72" s="110"/>
      <c r="E72" s="110"/>
      <c r="F72" s="267"/>
      <c r="G72" s="2762">
        <v>2.5</v>
      </c>
      <c r="H72" s="2675">
        <f t="shared" si="9"/>
        <v>75</v>
      </c>
      <c r="I72" s="2667">
        <v>4</v>
      </c>
      <c r="J72" s="395" t="s">
        <v>114</v>
      </c>
      <c r="K72" s="421"/>
      <c r="L72" s="396"/>
      <c r="M72" s="2792">
        <f>$H72-$I72</f>
        <v>71</v>
      </c>
      <c r="N72" s="2800"/>
      <c r="O72" s="3907"/>
      <c r="P72" s="3903"/>
      <c r="Q72" s="2636"/>
      <c r="R72" s="3843"/>
      <c r="S72" s="3945"/>
      <c r="T72" s="2639" t="s">
        <v>114</v>
      </c>
      <c r="U72" s="123"/>
      <c r="V72" s="93"/>
      <c r="Z72" s="58" t="s">
        <v>567</v>
      </c>
      <c r="AK72" s="1689"/>
      <c r="AT72" s="58">
        <v>3</v>
      </c>
      <c r="BF72" s="29" t="b">
        <f t="shared" si="6"/>
        <v>1</v>
      </c>
      <c r="BG72" s="29" t="b">
        <f t="shared" si="6"/>
        <v>1</v>
      </c>
      <c r="BH72" s="29" t="b">
        <f t="shared" si="7"/>
        <v>1</v>
      </c>
      <c r="BI72" s="29" t="b">
        <f t="shared" si="7"/>
        <v>1</v>
      </c>
      <c r="BJ72" s="29" t="b">
        <f t="shared" si="8"/>
        <v>0</v>
      </c>
      <c r="BK72" s="29" t="b">
        <f t="shared" si="8"/>
        <v>1</v>
      </c>
    </row>
    <row r="73" spans="1:65" s="58" customFormat="1" ht="31.5" x14ac:dyDescent="0.2">
      <c r="A73" s="1605" t="s">
        <v>650</v>
      </c>
      <c r="B73" s="1630" t="s">
        <v>757</v>
      </c>
      <c r="C73" s="2649"/>
      <c r="D73" s="109"/>
      <c r="E73" s="109"/>
      <c r="F73" s="1774"/>
      <c r="G73" s="295">
        <f>G74+G75</f>
        <v>3</v>
      </c>
      <c r="H73" s="2675">
        <f t="shared" si="9"/>
        <v>90</v>
      </c>
      <c r="I73" s="2665"/>
      <c r="J73" s="2479"/>
      <c r="K73" s="2483"/>
      <c r="L73" s="2479"/>
      <c r="M73" s="2794"/>
      <c r="N73" s="2800"/>
      <c r="O73" s="3907"/>
      <c r="P73" s="3903"/>
      <c r="Q73" s="2636"/>
      <c r="R73" s="3843"/>
      <c r="S73" s="3945"/>
      <c r="T73" s="2639"/>
      <c r="U73" s="93"/>
      <c r="V73" s="93"/>
      <c r="Z73" s="3495" t="s">
        <v>30</v>
      </c>
      <c r="AA73" s="3495"/>
      <c r="AB73" s="3495"/>
      <c r="AC73" s="3495"/>
      <c r="AD73" s="3495" t="s">
        <v>31</v>
      </c>
      <c r="AE73" s="3495"/>
      <c r="AF73" s="3495"/>
      <c r="AG73" s="3495"/>
      <c r="AH73" s="3495" t="s">
        <v>32</v>
      </c>
      <c r="AI73" s="3495"/>
      <c r="AJ73" s="3495"/>
      <c r="AK73" s="3496"/>
      <c r="AL73" s="1680" t="s">
        <v>511</v>
      </c>
      <c r="AM73" s="1177" t="s">
        <v>512</v>
      </c>
      <c r="AN73" s="1581" t="s">
        <v>503</v>
      </c>
      <c r="BF73" s="29" t="b">
        <f t="shared" si="6"/>
        <v>1</v>
      </c>
      <c r="BG73" s="29" t="b">
        <f t="shared" si="6"/>
        <v>1</v>
      </c>
      <c r="BH73" s="29" t="b">
        <f t="shared" si="7"/>
        <v>1</v>
      </c>
      <c r="BI73" s="29" t="b">
        <f t="shared" si="7"/>
        <v>1</v>
      </c>
      <c r="BJ73" s="29" t="b">
        <f t="shared" si="8"/>
        <v>1</v>
      </c>
      <c r="BK73" s="29" t="b">
        <f t="shared" si="8"/>
        <v>1</v>
      </c>
    </row>
    <row r="74" spans="1:65" s="58" customFormat="1" hidden="1" x14ac:dyDescent="0.2">
      <c r="A74" s="1605"/>
      <c r="B74" s="1630" t="s">
        <v>730</v>
      </c>
      <c r="C74" s="2649"/>
      <c r="D74" s="109"/>
      <c r="E74" s="109"/>
      <c r="F74" s="1774"/>
      <c r="G74" s="2761">
        <v>0</v>
      </c>
      <c r="H74" s="2674">
        <f t="shared" si="9"/>
        <v>0</v>
      </c>
      <c r="I74" s="2665"/>
      <c r="J74" s="2479"/>
      <c r="K74" s="2483"/>
      <c r="L74" s="2479"/>
      <c r="M74" s="2794"/>
      <c r="N74" s="2800"/>
      <c r="O74" s="3907"/>
      <c r="P74" s="3903"/>
      <c r="Q74" s="2636"/>
      <c r="R74" s="3843"/>
      <c r="S74" s="3945"/>
      <c r="T74" s="2639"/>
      <c r="U74" s="93"/>
      <c r="V74" s="93"/>
      <c r="Z74" s="3495" t="s">
        <v>562</v>
      </c>
      <c r="AA74" s="3495"/>
      <c r="AB74" s="3495" t="s">
        <v>563</v>
      </c>
      <c r="AC74" s="3495"/>
      <c r="AD74" s="3495" t="s">
        <v>564</v>
      </c>
      <c r="AE74" s="3495"/>
      <c r="AF74" s="3495" t="s">
        <v>565</v>
      </c>
      <c r="AG74" s="3495"/>
      <c r="AH74" s="3495" t="s">
        <v>506</v>
      </c>
      <c r="AI74" s="3495"/>
      <c r="AJ74" s="3495" t="s">
        <v>508</v>
      </c>
      <c r="AK74" s="3496"/>
      <c r="AL74" s="1680"/>
      <c r="AM74" s="1177"/>
      <c r="AN74" s="1581"/>
      <c r="BF74" s="29" t="b">
        <f t="shared" si="6"/>
        <v>1</v>
      </c>
      <c r="BG74" s="29" t="b">
        <f t="shared" si="6"/>
        <v>1</v>
      </c>
      <c r="BH74" s="29" t="b">
        <f t="shared" si="7"/>
        <v>1</v>
      </c>
      <c r="BI74" s="29" t="b">
        <f t="shared" si="7"/>
        <v>1</v>
      </c>
      <c r="BJ74" s="29" t="b">
        <f t="shared" si="8"/>
        <v>1</v>
      </c>
      <c r="BK74" s="29" t="b">
        <f t="shared" si="8"/>
        <v>1</v>
      </c>
    </row>
    <row r="75" spans="1:65" s="58" customFormat="1" x14ac:dyDescent="0.2">
      <c r="A75" s="1605" t="s">
        <v>651</v>
      </c>
      <c r="B75" s="232" t="s">
        <v>56</v>
      </c>
      <c r="C75" s="2649"/>
      <c r="D75" s="108">
        <v>5</v>
      </c>
      <c r="E75" s="109"/>
      <c r="F75" s="1774"/>
      <c r="G75" s="295">
        <v>3</v>
      </c>
      <c r="H75" s="2675">
        <f t="shared" si="9"/>
        <v>90</v>
      </c>
      <c r="I75" s="2667">
        <v>4</v>
      </c>
      <c r="J75" s="395" t="s">
        <v>114</v>
      </c>
      <c r="K75" s="421"/>
      <c r="L75" s="396"/>
      <c r="M75" s="2793">
        <f>H75-I75</f>
        <v>86</v>
      </c>
      <c r="N75" s="2800"/>
      <c r="O75" s="3907"/>
      <c r="P75" s="3903"/>
      <c r="Q75" s="2636"/>
      <c r="R75" s="3843"/>
      <c r="S75" s="3945"/>
      <c r="T75" s="2639" t="s">
        <v>114</v>
      </c>
      <c r="U75" s="93"/>
      <c r="V75" s="93"/>
      <c r="Z75" s="1177" t="s">
        <v>39</v>
      </c>
      <c r="AA75" s="1177" t="s">
        <v>507</v>
      </c>
      <c r="AB75" s="1177" t="s">
        <v>39</v>
      </c>
      <c r="AC75" s="1177" t="s">
        <v>507</v>
      </c>
      <c r="AD75" s="1177" t="s">
        <v>39</v>
      </c>
      <c r="AE75" s="1177" t="s">
        <v>507</v>
      </c>
      <c r="AF75" s="1177" t="s">
        <v>39</v>
      </c>
      <c r="AG75" s="1177" t="s">
        <v>507</v>
      </c>
      <c r="AH75" s="1177" t="s">
        <v>568</v>
      </c>
      <c r="AI75" s="1177" t="s">
        <v>560</v>
      </c>
      <c r="AJ75" s="1177" t="s">
        <v>568</v>
      </c>
      <c r="AK75" s="1690" t="s">
        <v>560</v>
      </c>
      <c r="AL75" s="1680"/>
      <c r="AM75" s="1177"/>
      <c r="AN75" s="1581"/>
      <c r="AT75" s="58">
        <v>3</v>
      </c>
      <c r="BF75" s="29" t="b">
        <f t="shared" si="6"/>
        <v>1</v>
      </c>
      <c r="BG75" s="29" t="b">
        <f t="shared" si="6"/>
        <v>1</v>
      </c>
      <c r="BH75" s="29" t="b">
        <f t="shared" si="7"/>
        <v>1</v>
      </c>
      <c r="BI75" s="29" t="b">
        <f t="shared" si="7"/>
        <v>1</v>
      </c>
      <c r="BJ75" s="29" t="b">
        <f t="shared" si="8"/>
        <v>0</v>
      </c>
      <c r="BK75" s="29" t="b">
        <f t="shared" si="8"/>
        <v>1</v>
      </c>
    </row>
    <row r="76" spans="1:65" s="58" customFormat="1" ht="17.25" customHeight="1" x14ac:dyDescent="0.2">
      <c r="A76" s="1605" t="s">
        <v>657</v>
      </c>
      <c r="B76" s="1630" t="s">
        <v>652</v>
      </c>
      <c r="C76" s="390"/>
      <c r="D76" s="110">
        <v>4</v>
      </c>
      <c r="E76" s="110"/>
      <c r="F76" s="267"/>
      <c r="G76" s="2762">
        <v>3</v>
      </c>
      <c r="H76" s="2675">
        <f>$G76*30</f>
        <v>90</v>
      </c>
      <c r="I76" s="2667">
        <v>4</v>
      </c>
      <c r="J76" s="395" t="s">
        <v>114</v>
      </c>
      <c r="K76" s="421"/>
      <c r="L76" s="396"/>
      <c r="M76" s="2792">
        <f>$H76-$I76</f>
        <v>86</v>
      </c>
      <c r="N76" s="2800"/>
      <c r="O76" s="3907"/>
      <c r="P76" s="3903"/>
      <c r="Q76" s="2636"/>
      <c r="R76" s="3843" t="s">
        <v>114</v>
      </c>
      <c r="S76" s="3945"/>
      <c r="T76" s="2639"/>
      <c r="U76" s="93"/>
      <c r="V76" s="93"/>
      <c r="AK76" s="1689"/>
      <c r="AT76" s="58">
        <v>2</v>
      </c>
      <c r="BF76" s="29" t="b">
        <f t="shared" si="6"/>
        <v>1</v>
      </c>
      <c r="BG76" s="29" t="b">
        <f t="shared" si="6"/>
        <v>1</v>
      </c>
      <c r="BH76" s="29" t="b">
        <f t="shared" si="7"/>
        <v>1</v>
      </c>
      <c r="BI76" s="29" t="b">
        <f t="shared" si="7"/>
        <v>0</v>
      </c>
      <c r="BJ76" s="29" t="b">
        <f t="shared" si="8"/>
        <v>1</v>
      </c>
      <c r="BK76" s="29" t="b">
        <f t="shared" si="8"/>
        <v>1</v>
      </c>
    </row>
    <row r="77" spans="1:65" s="58" customFormat="1" x14ac:dyDescent="0.2">
      <c r="A77" s="1605" t="s">
        <v>658</v>
      </c>
      <c r="B77" s="2757" t="s">
        <v>964</v>
      </c>
      <c r="C77" s="390"/>
      <c r="D77" s="110"/>
      <c r="E77" s="110"/>
      <c r="F77" s="267"/>
      <c r="G77" s="2762">
        <v>7.5</v>
      </c>
      <c r="H77" s="2769">
        <f t="shared" ref="H77:H85" si="10">G77*30</f>
        <v>225</v>
      </c>
      <c r="I77" s="2667"/>
      <c r="J77" s="395"/>
      <c r="K77" s="2481"/>
      <c r="L77" s="396"/>
      <c r="M77" s="2792"/>
      <c r="N77" s="2800"/>
      <c r="O77" s="3907"/>
      <c r="P77" s="3903"/>
      <c r="Q77" s="2636"/>
      <c r="R77" s="3843"/>
      <c r="S77" s="3945"/>
      <c r="T77" s="2639"/>
      <c r="U77" s="93"/>
      <c r="V77" s="93"/>
      <c r="AK77" s="1689"/>
      <c r="BF77" s="29" t="b">
        <f t="shared" si="6"/>
        <v>1</v>
      </c>
      <c r="BG77" s="29" t="b">
        <f t="shared" si="6"/>
        <v>1</v>
      </c>
      <c r="BH77" s="29" t="b">
        <f t="shared" si="7"/>
        <v>1</v>
      </c>
      <c r="BI77" s="29" t="b">
        <f t="shared" si="7"/>
        <v>1</v>
      </c>
      <c r="BJ77" s="29" t="b">
        <f t="shared" si="8"/>
        <v>1</v>
      </c>
      <c r="BK77" s="29" t="b">
        <f t="shared" si="8"/>
        <v>1</v>
      </c>
    </row>
    <row r="78" spans="1:65" hidden="1" x14ac:dyDescent="0.2">
      <c r="A78" s="1605"/>
      <c r="B78" s="1630" t="s">
        <v>739</v>
      </c>
      <c r="C78" s="390"/>
      <c r="D78" s="110"/>
      <c r="E78" s="110"/>
      <c r="F78" s="267"/>
      <c r="G78" s="2763">
        <v>0</v>
      </c>
      <c r="H78" s="2770">
        <f t="shared" si="10"/>
        <v>0</v>
      </c>
      <c r="I78" s="2670"/>
      <c r="J78" s="2479"/>
      <c r="K78" s="2480"/>
      <c r="L78" s="2479"/>
      <c r="M78" s="2792"/>
      <c r="N78" s="2800"/>
      <c r="O78" s="3907"/>
      <c r="P78" s="3903"/>
      <c r="Q78" s="2636"/>
      <c r="R78" s="3843"/>
      <c r="S78" s="3945"/>
      <c r="T78" s="2639"/>
      <c r="U78" s="93"/>
      <c r="V78" s="93"/>
      <c r="AK78" s="1687"/>
      <c r="BF78" s="29" t="b">
        <f t="shared" si="6"/>
        <v>1</v>
      </c>
      <c r="BG78" s="29" t="b">
        <f t="shared" si="6"/>
        <v>1</v>
      </c>
      <c r="BH78" s="29" t="b">
        <f t="shared" si="7"/>
        <v>1</v>
      </c>
      <c r="BI78" s="29" t="b">
        <f t="shared" si="7"/>
        <v>1</v>
      </c>
      <c r="BJ78" s="29" t="b">
        <f t="shared" si="8"/>
        <v>1</v>
      </c>
      <c r="BK78" s="29" t="b">
        <f t="shared" si="8"/>
        <v>1</v>
      </c>
    </row>
    <row r="79" spans="1:65" x14ac:dyDescent="0.2">
      <c r="A79" s="1615" t="s">
        <v>659</v>
      </c>
      <c r="B79" s="214" t="s">
        <v>538</v>
      </c>
      <c r="C79" s="390"/>
      <c r="D79" s="110"/>
      <c r="E79" s="110"/>
      <c r="F79" s="267"/>
      <c r="G79" s="2762">
        <v>7.5</v>
      </c>
      <c r="H79" s="2769">
        <f t="shared" si="10"/>
        <v>225</v>
      </c>
      <c r="I79" s="2767">
        <v>32</v>
      </c>
      <c r="J79" s="395" t="s">
        <v>666</v>
      </c>
      <c r="K79" s="2480"/>
      <c r="L79" s="2479"/>
      <c r="M79" s="2793">
        <f>H79-I79</f>
        <v>193</v>
      </c>
      <c r="N79" s="2800"/>
      <c r="O79" s="3907"/>
      <c r="P79" s="3903"/>
      <c r="Q79" s="2636"/>
      <c r="R79" s="3843"/>
      <c r="S79" s="3945"/>
      <c r="T79" s="2639"/>
      <c r="U79" s="93"/>
      <c r="V79" s="93"/>
      <c r="AK79" s="1687"/>
      <c r="BF79" s="29" t="b">
        <f t="shared" si="6"/>
        <v>1</v>
      </c>
      <c r="BG79" s="29" t="b">
        <f t="shared" si="6"/>
        <v>1</v>
      </c>
      <c r="BH79" s="29" t="b">
        <f t="shared" si="7"/>
        <v>1</v>
      </c>
      <c r="BI79" s="29" t="b">
        <f t="shared" si="7"/>
        <v>1</v>
      </c>
      <c r="BJ79" s="29" t="b">
        <f t="shared" si="8"/>
        <v>1</v>
      </c>
      <c r="BK79" s="29" t="b">
        <f t="shared" si="8"/>
        <v>1</v>
      </c>
    </row>
    <row r="80" spans="1:65" s="58" customFormat="1" ht="47.25" x14ac:dyDescent="0.2">
      <c r="A80" s="1605" t="s">
        <v>660</v>
      </c>
      <c r="B80" s="2757" t="s">
        <v>965</v>
      </c>
      <c r="C80" s="2649">
        <v>2</v>
      </c>
      <c r="D80" s="110"/>
      <c r="E80" s="110"/>
      <c r="F80" s="267"/>
      <c r="G80" s="1803">
        <v>3</v>
      </c>
      <c r="H80" s="2769">
        <f t="shared" si="10"/>
        <v>90</v>
      </c>
      <c r="I80" s="2667">
        <v>8</v>
      </c>
      <c r="J80" s="395" t="s">
        <v>125</v>
      </c>
      <c r="K80" s="421"/>
      <c r="L80" s="395"/>
      <c r="M80" s="2793">
        <f>H80-I80</f>
        <v>82</v>
      </c>
      <c r="N80" s="2800"/>
      <c r="O80" s="3907" t="s">
        <v>125</v>
      </c>
      <c r="P80" s="3903"/>
      <c r="Q80" s="2636"/>
      <c r="R80" s="3843"/>
      <c r="S80" s="3945"/>
      <c r="T80" s="2639"/>
      <c r="U80" s="93"/>
      <c r="V80" s="93"/>
      <c r="AK80" s="1689"/>
      <c r="BF80" s="29" t="b">
        <f t="shared" si="6"/>
        <v>1</v>
      </c>
      <c r="BG80" s="29" t="b">
        <f t="shared" si="6"/>
        <v>0</v>
      </c>
      <c r="BH80" s="29" t="b">
        <f t="shared" si="7"/>
        <v>1</v>
      </c>
      <c r="BI80" s="29" t="b">
        <f t="shared" si="7"/>
        <v>1</v>
      </c>
      <c r="BJ80" s="29" t="b">
        <f t="shared" si="8"/>
        <v>1</v>
      </c>
      <c r="BK80" s="29" t="b">
        <f t="shared" si="8"/>
        <v>1</v>
      </c>
      <c r="BM80" s="58" t="s">
        <v>888</v>
      </c>
    </row>
    <row r="81" spans="1:73" ht="31.5" x14ac:dyDescent="0.2">
      <c r="A81" s="1605" t="s">
        <v>661</v>
      </c>
      <c r="B81" s="2757" t="s">
        <v>966</v>
      </c>
      <c r="C81" s="390"/>
      <c r="D81" s="110">
        <v>3</v>
      </c>
      <c r="E81" s="110"/>
      <c r="F81" s="267"/>
      <c r="G81" s="2764">
        <v>1.5</v>
      </c>
      <c r="H81" s="2769">
        <f t="shared" si="10"/>
        <v>45</v>
      </c>
      <c r="I81" s="2667">
        <v>8</v>
      </c>
      <c r="J81" s="395" t="s">
        <v>125</v>
      </c>
      <c r="K81" s="421"/>
      <c r="L81" s="395"/>
      <c r="M81" s="2793">
        <f>H81-I81</f>
        <v>37</v>
      </c>
      <c r="N81" s="2800"/>
      <c r="O81" s="3907"/>
      <c r="P81" s="3903"/>
      <c r="Q81" s="2797" t="s">
        <v>125</v>
      </c>
      <c r="R81" s="3843"/>
      <c r="S81" s="3945"/>
      <c r="T81" s="2639"/>
      <c r="U81" s="93"/>
      <c r="V81" s="93"/>
      <c r="AK81" s="1687"/>
      <c r="BF81" s="29" t="b">
        <f t="shared" si="6"/>
        <v>1</v>
      </c>
      <c r="BG81" s="29" t="b">
        <f t="shared" si="6"/>
        <v>1</v>
      </c>
      <c r="BH81" s="29" t="b">
        <f t="shared" si="7"/>
        <v>0</v>
      </c>
      <c r="BI81" s="29" t="b">
        <f t="shared" si="7"/>
        <v>1</v>
      </c>
      <c r="BJ81" s="29" t="b">
        <f t="shared" si="8"/>
        <v>1</v>
      </c>
      <c r="BK81" s="29" t="b">
        <f t="shared" si="8"/>
        <v>1</v>
      </c>
    </row>
    <row r="82" spans="1:73" ht="50.25" customHeight="1" x14ac:dyDescent="0.2">
      <c r="A82" s="1605" t="s">
        <v>662</v>
      </c>
      <c r="B82" s="2757" t="s">
        <v>967</v>
      </c>
      <c r="C82" s="390"/>
      <c r="D82" s="110">
        <v>3</v>
      </c>
      <c r="E82" s="110"/>
      <c r="F82" s="267"/>
      <c r="G82" s="2764">
        <v>1.5</v>
      </c>
      <c r="H82" s="2769">
        <f t="shared" si="10"/>
        <v>45</v>
      </c>
      <c r="I82" s="2667">
        <v>8</v>
      </c>
      <c r="J82" s="395" t="s">
        <v>125</v>
      </c>
      <c r="K82" s="421"/>
      <c r="L82" s="395"/>
      <c r="M82" s="2793">
        <f>H82-I82</f>
        <v>37</v>
      </c>
      <c r="N82" s="2800"/>
      <c r="O82" s="3907"/>
      <c r="P82" s="3903"/>
      <c r="Q82" s="2797" t="s">
        <v>125</v>
      </c>
      <c r="R82" s="3843"/>
      <c r="S82" s="3945"/>
      <c r="T82" s="2639"/>
      <c r="U82" s="93"/>
      <c r="V82" s="93"/>
      <c r="AK82" s="1687"/>
      <c r="BF82" s="29" t="b">
        <f t="shared" si="6"/>
        <v>1</v>
      </c>
      <c r="BG82" s="29" t="b">
        <f t="shared" si="6"/>
        <v>1</v>
      </c>
      <c r="BH82" s="29" t="b">
        <f t="shared" si="7"/>
        <v>0</v>
      </c>
      <c r="BI82" s="29" t="b">
        <f t="shared" si="7"/>
        <v>1</v>
      </c>
      <c r="BJ82" s="29" t="b">
        <f t="shared" si="8"/>
        <v>1</v>
      </c>
      <c r="BK82" s="29" t="b">
        <f t="shared" si="8"/>
        <v>1</v>
      </c>
    </row>
    <row r="83" spans="1:73" ht="34.5" customHeight="1" x14ac:dyDescent="0.2">
      <c r="A83" s="1605" t="s">
        <v>663</v>
      </c>
      <c r="B83" s="2757" t="s">
        <v>968</v>
      </c>
      <c r="C83" s="390"/>
      <c r="D83" s="110">
        <v>4</v>
      </c>
      <c r="E83" s="110"/>
      <c r="F83" s="267"/>
      <c r="G83" s="2764">
        <v>1.5</v>
      </c>
      <c r="H83" s="2769">
        <f t="shared" si="10"/>
        <v>45</v>
      </c>
      <c r="I83" s="2667">
        <v>8</v>
      </c>
      <c r="J83" s="395" t="s">
        <v>125</v>
      </c>
      <c r="K83" s="421"/>
      <c r="L83" s="395"/>
      <c r="M83" s="2793">
        <f>H83-I83</f>
        <v>37</v>
      </c>
      <c r="N83" s="2800"/>
      <c r="O83" s="3907"/>
      <c r="P83" s="3903"/>
      <c r="Q83" s="2636"/>
      <c r="R83" s="3843" t="s">
        <v>125</v>
      </c>
      <c r="S83" s="3945"/>
      <c r="T83" s="2639"/>
      <c r="U83" s="93"/>
      <c r="V83" s="93"/>
      <c r="AK83" s="1687"/>
      <c r="BF83" s="29" t="b">
        <f t="shared" si="6"/>
        <v>1</v>
      </c>
      <c r="BG83" s="29" t="b">
        <f t="shared" si="6"/>
        <v>1</v>
      </c>
      <c r="BH83" s="29" t="b">
        <f t="shared" si="7"/>
        <v>1</v>
      </c>
      <c r="BI83" s="29" t="b">
        <f t="shared" si="7"/>
        <v>0</v>
      </c>
      <c r="BJ83" s="29" t="b">
        <f t="shared" si="8"/>
        <v>1</v>
      </c>
      <c r="BK83" s="29" t="b">
        <f t="shared" si="8"/>
        <v>1</v>
      </c>
    </row>
    <row r="84" spans="1:73" s="58" customFormat="1" ht="31.5" x14ac:dyDescent="0.2">
      <c r="A84" s="1605" t="s">
        <v>664</v>
      </c>
      <c r="B84" s="2756" t="s">
        <v>759</v>
      </c>
      <c r="C84" s="797"/>
      <c r="D84" s="90"/>
      <c r="E84" s="90"/>
      <c r="F84" s="1774"/>
      <c r="G84" s="1803">
        <v>3.5</v>
      </c>
      <c r="H84" s="2764">
        <f t="shared" si="10"/>
        <v>105</v>
      </c>
      <c r="I84" s="2663"/>
      <c r="J84" s="455"/>
      <c r="K84" s="144"/>
      <c r="L84" s="455"/>
      <c r="M84" s="2795"/>
      <c r="N84" s="2800"/>
      <c r="O84" s="3907"/>
      <c r="P84" s="3903"/>
      <c r="Q84" s="2636"/>
      <c r="R84" s="3843"/>
      <c r="S84" s="3945"/>
      <c r="T84" s="2639"/>
      <c r="U84" s="93"/>
      <c r="V84" s="93"/>
      <c r="AK84" s="1689"/>
      <c r="BF84" s="29" t="b">
        <f t="shared" si="6"/>
        <v>1</v>
      </c>
      <c r="BG84" s="29" t="b">
        <f t="shared" si="6"/>
        <v>1</v>
      </c>
      <c r="BH84" s="29" t="b">
        <f t="shared" si="7"/>
        <v>1</v>
      </c>
      <c r="BI84" s="29" t="b">
        <f t="shared" si="7"/>
        <v>1</v>
      </c>
      <c r="BJ84" s="29" t="b">
        <f t="shared" si="8"/>
        <v>1</v>
      </c>
      <c r="BK84" s="29" t="b">
        <f t="shared" si="8"/>
        <v>1</v>
      </c>
    </row>
    <row r="85" spans="1:73" s="58" customFormat="1" ht="16.5" thickBot="1" x14ac:dyDescent="0.25">
      <c r="A85" s="1605" t="s">
        <v>665</v>
      </c>
      <c r="B85" s="214" t="s">
        <v>56</v>
      </c>
      <c r="C85" s="1648"/>
      <c r="D85" s="89">
        <v>5</v>
      </c>
      <c r="E85" s="103"/>
      <c r="F85" s="2772"/>
      <c r="G85" s="1851">
        <v>3.5</v>
      </c>
      <c r="H85" s="1816">
        <f t="shared" si="10"/>
        <v>105</v>
      </c>
      <c r="I85" s="2773">
        <v>8</v>
      </c>
      <c r="J85" s="2774" t="s">
        <v>114</v>
      </c>
      <c r="K85" s="1366" t="s">
        <v>114</v>
      </c>
      <c r="L85" s="2775"/>
      <c r="M85" s="1844">
        <f>H85-I85</f>
        <v>97</v>
      </c>
      <c r="N85" s="2802"/>
      <c r="O85" s="3942"/>
      <c r="P85" s="3943"/>
      <c r="Q85" s="2798"/>
      <c r="R85" s="3848"/>
      <c r="S85" s="3944"/>
      <c r="T85" s="689" t="s">
        <v>125</v>
      </c>
      <c r="U85" s="2631"/>
      <c r="V85" s="2631"/>
      <c r="Z85" s="3495"/>
      <c r="AA85" s="3495"/>
      <c r="AB85" s="3495"/>
      <c r="AC85" s="3495"/>
      <c r="AD85" s="3495"/>
      <c r="AE85" s="3495"/>
      <c r="AF85" s="3495"/>
      <c r="AG85" s="3495"/>
      <c r="AH85" s="3495"/>
      <c r="AI85" s="3495"/>
      <c r="AJ85" s="3495"/>
      <c r="AK85" s="3496"/>
      <c r="AL85" s="1680"/>
      <c r="AM85" s="1177"/>
      <c r="AN85" s="1581"/>
      <c r="BF85" s="29" t="b">
        <f t="shared" si="6"/>
        <v>1</v>
      </c>
      <c r="BG85" s="29" t="b">
        <f t="shared" si="6"/>
        <v>1</v>
      </c>
      <c r="BH85" s="29" t="b">
        <f t="shared" si="7"/>
        <v>1</v>
      </c>
      <c r="BI85" s="29" t="b">
        <f t="shared" si="7"/>
        <v>1</v>
      </c>
      <c r="BJ85" s="29" t="b">
        <f t="shared" si="8"/>
        <v>0</v>
      </c>
      <c r="BK85" s="29" t="b">
        <f t="shared" si="8"/>
        <v>1</v>
      </c>
    </row>
    <row r="86" spans="1:73" ht="17.25" customHeight="1" thickBot="1" x14ac:dyDescent="0.25">
      <c r="A86" s="3417" t="s">
        <v>592</v>
      </c>
      <c r="B86" s="3883"/>
      <c r="C86" s="208"/>
      <c r="D86" s="105"/>
      <c r="E86" s="105"/>
      <c r="F86" s="242"/>
      <c r="G86" s="2777">
        <f>G53+G54+G60+G63+G64+G65+G68+G69+G73+G76+G77+G84</f>
        <v>57</v>
      </c>
      <c r="H86" s="2778">
        <f>H53+H54+H60+H63+H64+H65+H68+H69+H73+H76+H77+H84</f>
        <v>1710</v>
      </c>
      <c r="I86" s="2779"/>
      <c r="J86" s="2780"/>
      <c r="K86" s="2780"/>
      <c r="L86" s="2781"/>
      <c r="M86" s="2796"/>
      <c r="N86" s="2803"/>
      <c r="O86" s="3874" t="s">
        <v>670</v>
      </c>
      <c r="P86" s="3875"/>
      <c r="Q86" s="2640" t="s">
        <v>671</v>
      </c>
      <c r="R86" s="3935" t="s">
        <v>581</v>
      </c>
      <c r="S86" s="3936"/>
      <c r="T86" s="712" t="s">
        <v>672</v>
      </c>
      <c r="U86" s="2630" t="s">
        <v>114</v>
      </c>
      <c r="V86" s="3937">
        <f>SUM(V52:V85)</f>
        <v>0</v>
      </c>
      <c r="W86" s="3520">
        <f>30*G86</f>
        <v>1710</v>
      </c>
      <c r="Y86" s="27">
        <v>36</v>
      </c>
      <c r="Z86" s="27">
        <v>14</v>
      </c>
      <c r="AA86" s="27">
        <v>16</v>
      </c>
      <c r="AB86" s="27">
        <v>10</v>
      </c>
      <c r="AC86" s="27">
        <v>8</v>
      </c>
      <c r="AD86" s="27">
        <v>2</v>
      </c>
      <c r="AE86" s="27">
        <v>8</v>
      </c>
      <c r="AK86" s="1687"/>
      <c r="BF86" s="1187">
        <f t="shared" ref="BF86:BK86" si="11">SUMIF(BF53:BF85,FALSE,$G53:$G85)</f>
        <v>0</v>
      </c>
      <c r="BG86" s="1187">
        <f t="shared" si="11"/>
        <v>10</v>
      </c>
      <c r="BH86" s="1187">
        <f t="shared" si="11"/>
        <v>16</v>
      </c>
      <c r="BI86" s="1187">
        <f t="shared" si="11"/>
        <v>12.5</v>
      </c>
      <c r="BJ86" s="1187">
        <f t="shared" si="11"/>
        <v>9</v>
      </c>
      <c r="BK86" s="1187">
        <f t="shared" si="11"/>
        <v>3</v>
      </c>
      <c r="BL86" s="1183">
        <f>SUM(BF86:BK86)</f>
        <v>50.5</v>
      </c>
    </row>
    <row r="87" spans="1:73" ht="18" customHeight="1" thickBot="1" x14ac:dyDescent="0.25">
      <c r="A87" s="3411" t="s">
        <v>740</v>
      </c>
      <c r="B87" s="3412"/>
      <c r="C87" s="845"/>
      <c r="D87" s="105"/>
      <c r="E87" s="105"/>
      <c r="F87" s="242"/>
      <c r="G87" s="2786">
        <f>G86-G88</f>
        <v>6.5</v>
      </c>
      <c r="H87" s="2705">
        <f>H86-H88</f>
        <v>195</v>
      </c>
      <c r="I87" s="2706"/>
      <c r="J87" s="2707"/>
      <c r="K87" s="2708"/>
      <c r="L87" s="2707"/>
      <c r="M87" s="2708"/>
      <c r="N87" s="2787"/>
      <c r="O87" s="3938"/>
      <c r="P87" s="3938"/>
      <c r="Q87" s="45"/>
      <c r="R87" s="3939"/>
      <c r="S87" s="3939"/>
      <c r="T87" s="854"/>
      <c r="U87" s="854"/>
      <c r="V87" s="854"/>
      <c r="W87" s="27">
        <f>30*G87</f>
        <v>195</v>
      </c>
      <c r="AK87" s="1687"/>
    </row>
    <row r="88" spans="1:73" ht="20.25" customHeight="1" thickBot="1" x14ac:dyDescent="0.25">
      <c r="A88" s="3417" t="s">
        <v>593</v>
      </c>
      <c r="B88" s="3509"/>
      <c r="C88" s="800"/>
      <c r="D88" s="183"/>
      <c r="E88" s="183"/>
      <c r="F88" s="2634"/>
      <c r="G88" s="2782">
        <f>G53+G56+G59+G62+G63+G64+G67+G68+G72+G75+G76+G79+G85</f>
        <v>50.5</v>
      </c>
      <c r="H88" s="2783">
        <f>H53+H56+H59+H62+H63+H64+H67+H68+H72+H75+H76+H79+H85</f>
        <v>1515</v>
      </c>
      <c r="I88" s="2784">
        <f>I53+I56+I59+I62+I63+I64+I67+I68+I72+I75+I76+I79+I85</f>
        <v>118</v>
      </c>
      <c r="J88" s="2785" t="s">
        <v>667</v>
      </c>
      <c r="K88" s="2785" t="s">
        <v>53</v>
      </c>
      <c r="L88" s="2785">
        <v>22</v>
      </c>
      <c r="M88" s="2791">
        <f>H88-I88</f>
        <v>1397</v>
      </c>
      <c r="N88" s="2790"/>
      <c r="O88" s="3874" t="str">
        <f>O86</f>
        <v>20/2</v>
      </c>
      <c r="P88" s="3940"/>
      <c r="Q88" s="2789" t="str">
        <f>Q86</f>
        <v>40/6</v>
      </c>
      <c r="R88" s="3941" t="str">
        <f>R86</f>
        <v>24/6</v>
      </c>
      <c r="S88" s="3940"/>
      <c r="T88" s="1091" t="str">
        <f>T86</f>
        <v>16/0</v>
      </c>
      <c r="U88" s="2638" t="str">
        <f>U86</f>
        <v>4/0</v>
      </c>
      <c r="V88" s="2788">
        <f>V86</f>
        <v>0</v>
      </c>
      <c r="W88" s="27">
        <f>30*G88</f>
        <v>1515</v>
      </c>
      <c r="AK88" s="1687"/>
    </row>
    <row r="89" spans="1:73" s="30" customFormat="1" ht="18.75" customHeight="1" thickBot="1" x14ac:dyDescent="0.25">
      <c r="A89" s="3503" t="s">
        <v>591</v>
      </c>
      <c r="B89" s="3504"/>
      <c r="C89" s="3504"/>
      <c r="D89" s="3504"/>
      <c r="E89" s="3504"/>
      <c r="F89" s="3504"/>
      <c r="G89" s="3504"/>
      <c r="H89" s="3505"/>
      <c r="I89" s="3505"/>
      <c r="J89" s="3505"/>
      <c r="K89" s="3505"/>
      <c r="L89" s="3505"/>
      <c r="M89" s="3505"/>
      <c r="N89" s="3505"/>
      <c r="O89" s="3505"/>
      <c r="P89" s="3505"/>
      <c r="Q89" s="3505"/>
      <c r="R89" s="3505"/>
      <c r="S89" s="3505"/>
      <c r="T89" s="3505"/>
      <c r="U89" s="3505"/>
      <c r="V89" s="3929"/>
      <c r="AK89" s="1698"/>
      <c r="BF89" s="2805"/>
      <c r="BG89" s="2805"/>
      <c r="BH89" s="2805"/>
      <c r="BI89" s="2805"/>
      <c r="BJ89" s="2805"/>
      <c r="BK89" s="2805"/>
    </row>
    <row r="90" spans="1:73" s="30" customFormat="1" ht="33.75" customHeight="1" x14ac:dyDescent="0.2">
      <c r="A90" s="1614" t="s">
        <v>585</v>
      </c>
      <c r="B90" s="2824" t="s">
        <v>741</v>
      </c>
      <c r="C90" s="2633"/>
      <c r="D90" s="880"/>
      <c r="E90" s="880"/>
      <c r="F90" s="1632"/>
      <c r="G90" s="2827">
        <v>3</v>
      </c>
      <c r="H90" s="2837">
        <f>30*G90</f>
        <v>90</v>
      </c>
      <c r="I90" s="2834">
        <f>SUM(J90:L90)</f>
        <v>0</v>
      </c>
      <c r="J90" s="2807"/>
      <c r="K90" s="2807"/>
      <c r="L90" s="2807"/>
      <c r="M90" s="2846">
        <f>H90-I90</f>
        <v>90</v>
      </c>
      <c r="N90" s="2842"/>
      <c r="O90" s="3930"/>
      <c r="P90" s="3931"/>
      <c r="Q90" s="2842"/>
      <c r="R90" s="3930"/>
      <c r="S90" s="3931"/>
      <c r="T90" s="1674"/>
      <c r="U90" s="1589"/>
      <c r="V90" s="1589"/>
      <c r="W90" s="2808"/>
      <c r="X90" s="2808"/>
      <c r="Y90" s="2808"/>
      <c r="Z90" s="2808"/>
      <c r="AA90" s="2808"/>
      <c r="AB90" s="2808"/>
      <c r="AC90" s="2808"/>
      <c r="AD90" s="2808"/>
      <c r="AE90" s="2808"/>
      <c r="AF90" s="2808"/>
      <c r="AG90" s="2808"/>
      <c r="AH90" s="2808"/>
      <c r="AI90" s="2808"/>
      <c r="AJ90" s="2808"/>
      <c r="AK90" s="2809"/>
      <c r="AL90" s="2808"/>
      <c r="AM90" s="2808"/>
      <c r="AN90" s="2808"/>
      <c r="AO90" s="2808"/>
      <c r="AP90" s="2808"/>
      <c r="AQ90" s="2808"/>
      <c r="AR90" s="2808"/>
      <c r="AS90" s="2808"/>
      <c r="AT90" s="2808"/>
      <c r="AU90" s="2808"/>
      <c r="AV90" s="2808"/>
      <c r="AW90" s="2808"/>
      <c r="AX90" s="2808"/>
      <c r="AY90" s="2808"/>
      <c r="AZ90" s="2808"/>
      <c r="BA90" s="2808"/>
      <c r="BB90" s="2808"/>
      <c r="BC90" s="2808"/>
      <c r="BD90" s="2808" t="s">
        <v>864</v>
      </c>
      <c r="BE90" s="2808"/>
      <c r="BF90" s="2810"/>
      <c r="BG90" s="2810"/>
      <c r="BH90" s="2810"/>
      <c r="BI90" s="2810"/>
      <c r="BJ90" s="2810"/>
      <c r="BK90" s="2810"/>
      <c r="BL90" s="2808"/>
      <c r="BM90" s="2808"/>
      <c r="BN90" s="2808"/>
      <c r="BO90" s="2808"/>
      <c r="BP90" s="2808"/>
      <c r="BQ90" s="2808"/>
      <c r="BR90" s="2808"/>
      <c r="BS90" s="2808"/>
      <c r="BT90" s="2808"/>
      <c r="BU90" s="2809"/>
    </row>
    <row r="91" spans="1:73" s="30" customFormat="1" ht="36" customHeight="1" x14ac:dyDescent="0.2">
      <c r="A91" s="1605" t="s">
        <v>587</v>
      </c>
      <c r="B91" s="2825" t="s">
        <v>742</v>
      </c>
      <c r="C91" s="2633"/>
      <c r="D91" s="880"/>
      <c r="E91" s="880"/>
      <c r="F91" s="1590"/>
      <c r="G91" s="2827">
        <v>4.5</v>
      </c>
      <c r="H91" s="2838">
        <f>30*G91</f>
        <v>135</v>
      </c>
      <c r="I91" s="2835">
        <f>SUM(J91:L91)</f>
        <v>0</v>
      </c>
      <c r="J91" s="2635"/>
      <c r="K91" s="2635"/>
      <c r="L91" s="2635"/>
      <c r="M91" s="2847">
        <f>H91-I91</f>
        <v>135</v>
      </c>
      <c r="N91" s="2843"/>
      <c r="O91" s="3855"/>
      <c r="P91" s="3932"/>
      <c r="Q91" s="2843"/>
      <c r="R91" s="3855"/>
      <c r="S91" s="3932"/>
      <c r="T91" s="2633"/>
      <c r="U91" s="880"/>
      <c r="V91" s="880"/>
      <c r="AK91" s="1698"/>
      <c r="BD91" s="30" t="s">
        <v>542</v>
      </c>
      <c r="BF91" s="603"/>
      <c r="BG91" s="603"/>
      <c r="BH91" s="603"/>
      <c r="BI91" s="603"/>
      <c r="BJ91" s="603"/>
      <c r="BK91" s="603"/>
      <c r="BU91" s="1698"/>
    </row>
    <row r="92" spans="1:73" s="30" customFormat="1" ht="18.75" customHeight="1" thickBot="1" x14ac:dyDescent="0.25">
      <c r="A92" s="1613" t="s">
        <v>668</v>
      </c>
      <c r="B92" s="2826" t="s">
        <v>669</v>
      </c>
      <c r="C92" s="2823"/>
      <c r="D92" s="2817" t="s">
        <v>545</v>
      </c>
      <c r="E92" s="2815"/>
      <c r="F92" s="2832"/>
      <c r="G92" s="2828">
        <v>5</v>
      </c>
      <c r="H92" s="2839">
        <f>30*G92</f>
        <v>150</v>
      </c>
      <c r="I92" s="2836">
        <f>SUM(J92:L92)</f>
        <v>0</v>
      </c>
      <c r="J92" s="2816"/>
      <c r="K92" s="2816"/>
      <c r="L92" s="2816"/>
      <c r="M92" s="2848">
        <f>H92-I92</f>
        <v>150</v>
      </c>
      <c r="N92" s="2844"/>
      <c r="O92" s="3933"/>
      <c r="P92" s="3934"/>
      <c r="Q92" s="2844"/>
      <c r="R92" s="3933"/>
      <c r="S92" s="3934"/>
      <c r="T92" s="2851"/>
      <c r="U92" s="2815"/>
      <c r="V92" s="2815"/>
      <c r="AK92" s="1698"/>
      <c r="BD92" s="30" t="s">
        <v>543</v>
      </c>
      <c r="BF92" s="603"/>
      <c r="BG92" s="603"/>
      <c r="BH92" s="603"/>
      <c r="BI92" s="603"/>
      <c r="BJ92" s="603"/>
      <c r="BK92" s="603"/>
      <c r="BU92" s="1698"/>
    </row>
    <row r="93" spans="1:73" s="30" customFormat="1" ht="16.5" customHeight="1" thickBot="1" x14ac:dyDescent="0.3">
      <c r="A93" s="3417" t="s">
        <v>590</v>
      </c>
      <c r="B93" s="3509"/>
      <c r="C93" s="1662"/>
      <c r="D93" s="892"/>
      <c r="E93" s="892"/>
      <c r="F93" s="951"/>
      <c r="G93" s="2829">
        <f t="shared" ref="G93:M93" si="12">G90+G92+G91</f>
        <v>12.5</v>
      </c>
      <c r="H93" s="2840">
        <f t="shared" si="12"/>
        <v>375</v>
      </c>
      <c r="I93" s="2831">
        <f t="shared" si="12"/>
        <v>0</v>
      </c>
      <c r="J93" s="2820">
        <f t="shared" si="12"/>
        <v>0</v>
      </c>
      <c r="K93" s="2820">
        <f t="shared" si="12"/>
        <v>0</v>
      </c>
      <c r="L93" s="2820">
        <f t="shared" si="12"/>
        <v>0</v>
      </c>
      <c r="M93" s="2849">
        <f t="shared" si="12"/>
        <v>375</v>
      </c>
      <c r="N93" s="2845">
        <f>SUM(N90:N92)</f>
        <v>0</v>
      </c>
      <c r="O93" s="3919">
        <f>SUM(O90:P92)</f>
        <v>0</v>
      </c>
      <c r="P93" s="3920"/>
      <c r="Q93" s="2819">
        <f>SUM(Q90:Q92)</f>
        <v>0</v>
      </c>
      <c r="R93" s="3919">
        <f>SUM(R90:S92)</f>
        <v>0</v>
      </c>
      <c r="S93" s="3920"/>
      <c r="T93" s="2818">
        <f>SUM(T90:T92)</f>
        <v>0</v>
      </c>
      <c r="U93" s="1745">
        <f>SUM(U90:U92)</f>
        <v>0</v>
      </c>
      <c r="V93" s="1746">
        <f>SUM(V90:V92)</f>
        <v>0</v>
      </c>
      <c r="W93" s="2811"/>
      <c r="X93" s="2811"/>
      <c r="Y93" s="2811"/>
      <c r="Z93" s="2811"/>
      <c r="AA93" s="2811"/>
      <c r="AB93" s="2811"/>
      <c r="AC93" s="2811"/>
      <c r="AD93" s="2811"/>
      <c r="AE93" s="2811"/>
      <c r="AF93" s="2811"/>
      <c r="AG93" s="2811"/>
      <c r="AH93" s="2811"/>
      <c r="AI93" s="2811"/>
      <c r="AJ93" s="2811"/>
      <c r="AK93" s="2812"/>
      <c r="AL93" s="2811"/>
      <c r="AM93" s="2811"/>
      <c r="AN93" s="2811"/>
      <c r="AO93" s="2811"/>
      <c r="AP93" s="2811"/>
      <c r="AQ93" s="2811"/>
      <c r="AR93" s="2811"/>
      <c r="AS93" s="2811"/>
      <c r="AT93" s="2811"/>
      <c r="AU93" s="2811"/>
      <c r="AV93" s="2811"/>
      <c r="AW93" s="2811"/>
      <c r="AX93" s="2811"/>
      <c r="AY93" s="2811"/>
      <c r="AZ93" s="2811"/>
      <c r="BA93" s="2811"/>
      <c r="BB93" s="2811"/>
      <c r="BC93" s="2811"/>
      <c r="BD93" s="2811" t="s">
        <v>30</v>
      </c>
      <c r="BE93" s="2813">
        <f>G92+G98</f>
        <v>12.5</v>
      </c>
      <c r="BF93" s="2814"/>
      <c r="BG93" s="2814"/>
      <c r="BH93" s="2814"/>
      <c r="BI93" s="2814"/>
      <c r="BJ93" s="2814"/>
      <c r="BK93" s="2814"/>
      <c r="BL93" s="2811"/>
      <c r="BM93" s="2811"/>
      <c r="BN93" s="2811"/>
      <c r="BO93" s="2811"/>
      <c r="BP93" s="2811"/>
      <c r="BQ93" s="2811"/>
      <c r="BR93" s="2811"/>
      <c r="BS93" s="2811"/>
      <c r="BT93" s="2811"/>
      <c r="BU93" s="2812"/>
    </row>
    <row r="94" spans="1:73" s="30" customFormat="1" ht="16.5" customHeight="1" thickBot="1" x14ac:dyDescent="0.3">
      <c r="A94" s="3915" t="s">
        <v>743</v>
      </c>
      <c r="B94" s="3916"/>
      <c r="C94" s="887"/>
      <c r="D94" s="887"/>
      <c r="E94" s="887"/>
      <c r="F94" s="950"/>
      <c r="G94" s="2833">
        <f>G90+G91</f>
        <v>7.5</v>
      </c>
      <c r="H94" s="2841">
        <f>H90+H91</f>
        <v>225</v>
      </c>
      <c r="I94" s="2830"/>
      <c r="J94" s="2821"/>
      <c r="K94" s="2821"/>
      <c r="L94" s="2821"/>
      <c r="M94" s="2850"/>
      <c r="N94" s="2830"/>
      <c r="O94" s="3917"/>
      <c r="P94" s="3918"/>
      <c r="Q94" s="2852"/>
      <c r="R94" s="3917"/>
      <c r="S94" s="3918"/>
      <c r="T94" s="1662"/>
      <c r="U94" s="887"/>
      <c r="V94" s="887"/>
      <c r="AK94" s="1698"/>
      <c r="BF94" s="2806"/>
      <c r="BG94" s="2806"/>
      <c r="BH94" s="2806"/>
      <c r="BI94" s="2806"/>
      <c r="BJ94" s="2806"/>
      <c r="BK94" s="2806"/>
    </row>
    <row r="95" spans="1:73" s="30" customFormat="1" ht="16.5" customHeight="1" thickBot="1" x14ac:dyDescent="0.3">
      <c r="A95" s="3417" t="s">
        <v>594</v>
      </c>
      <c r="B95" s="3883"/>
      <c r="C95" s="1662"/>
      <c r="D95" s="892"/>
      <c r="E95" s="892"/>
      <c r="F95" s="951"/>
      <c r="G95" s="2819">
        <f t="shared" ref="G95:M95" si="13">G92</f>
        <v>5</v>
      </c>
      <c r="H95" s="2840">
        <f t="shared" si="13"/>
        <v>150</v>
      </c>
      <c r="I95" s="2831">
        <f t="shared" si="13"/>
        <v>0</v>
      </c>
      <c r="J95" s="2820">
        <f t="shared" si="13"/>
        <v>0</v>
      </c>
      <c r="K95" s="2820">
        <f t="shared" si="13"/>
        <v>0</v>
      </c>
      <c r="L95" s="2820">
        <f t="shared" si="13"/>
        <v>0</v>
      </c>
      <c r="M95" s="2849">
        <f t="shared" si="13"/>
        <v>150</v>
      </c>
      <c r="N95" s="2845">
        <f>N93</f>
        <v>0</v>
      </c>
      <c r="O95" s="3919">
        <f>O93</f>
        <v>0</v>
      </c>
      <c r="P95" s="3920"/>
      <c r="Q95" s="2819">
        <f>Q93</f>
        <v>0</v>
      </c>
      <c r="R95" s="3919">
        <f>R93</f>
        <v>0</v>
      </c>
      <c r="S95" s="3920"/>
      <c r="T95" s="2818">
        <f>T93</f>
        <v>0</v>
      </c>
      <c r="U95" s="1745">
        <f>U93</f>
        <v>0</v>
      </c>
      <c r="V95" s="1746">
        <f>V93</f>
        <v>0</v>
      </c>
      <c r="AK95" s="1698"/>
      <c r="BF95" s="603"/>
      <c r="BG95" s="603"/>
      <c r="BH95" s="603"/>
      <c r="BI95" s="603"/>
      <c r="BJ95" s="603"/>
      <c r="BK95" s="603"/>
    </row>
    <row r="96" spans="1:73" ht="16.5" thickBot="1" x14ac:dyDescent="0.3">
      <c r="A96" s="1712"/>
      <c r="B96" s="2596"/>
      <c r="C96" s="2822"/>
      <c r="D96" s="2822"/>
      <c r="E96" s="2822"/>
      <c r="F96" s="2822"/>
      <c r="G96" s="2637"/>
      <c r="H96" s="2637"/>
      <c r="I96" s="2637"/>
      <c r="J96" s="2637"/>
      <c r="K96" s="2637"/>
      <c r="L96" s="2637"/>
      <c r="M96" s="2637"/>
      <c r="N96" s="2637"/>
      <c r="O96" s="3924"/>
      <c r="P96" s="3925"/>
      <c r="Q96" s="2637"/>
      <c r="R96" s="3924"/>
      <c r="S96" s="3925"/>
      <c r="T96" s="2822"/>
      <c r="U96" s="2822"/>
      <c r="V96" s="2822"/>
      <c r="AK96" s="1687"/>
    </row>
    <row r="97" spans="1:63" s="30" customFormat="1" ht="18.75" customHeight="1" thickBot="1" x14ac:dyDescent="0.25">
      <c r="A97" s="3503" t="s">
        <v>612</v>
      </c>
      <c r="B97" s="3504"/>
      <c r="C97" s="3504"/>
      <c r="D97" s="3504"/>
      <c r="E97" s="3504"/>
      <c r="F97" s="3504"/>
      <c r="G97" s="3504"/>
      <c r="H97" s="3504"/>
      <c r="I97" s="3504"/>
      <c r="J97" s="3504"/>
      <c r="K97" s="3504"/>
      <c r="L97" s="3504"/>
      <c r="M97" s="3504"/>
      <c r="N97" s="3504"/>
      <c r="O97" s="3504"/>
      <c r="P97" s="3504"/>
      <c r="Q97" s="3504"/>
      <c r="R97" s="3504"/>
      <c r="S97" s="3504"/>
      <c r="T97" s="3504"/>
      <c r="U97" s="3504"/>
      <c r="V97" s="3506"/>
      <c r="AK97" s="1698"/>
      <c r="BF97" s="603"/>
      <c r="BG97" s="603"/>
      <c r="BH97" s="603"/>
      <c r="BI97" s="603"/>
      <c r="BJ97" s="603"/>
      <c r="BK97" s="603"/>
    </row>
    <row r="98" spans="1:63" s="30" customFormat="1" ht="18.75" customHeight="1" thickBot="1" x14ac:dyDescent="0.3">
      <c r="A98" s="2863" t="s">
        <v>595</v>
      </c>
      <c r="B98" s="2864" t="s">
        <v>611</v>
      </c>
      <c r="C98" s="2856" t="s">
        <v>728</v>
      </c>
      <c r="D98" s="2857"/>
      <c r="E98" s="2858"/>
      <c r="F98" s="2854"/>
      <c r="G98" s="2859">
        <v>7.5</v>
      </c>
      <c r="H98" s="2833">
        <f>30*G98</f>
        <v>225</v>
      </c>
      <c r="I98" s="2855">
        <f>SUM(J98:L98)</f>
        <v>0</v>
      </c>
      <c r="J98" s="2860"/>
      <c r="K98" s="2860"/>
      <c r="L98" s="2860"/>
      <c r="M98" s="2861">
        <f>H98-I98</f>
        <v>225</v>
      </c>
      <c r="N98" s="2862"/>
      <c r="O98" s="3926"/>
      <c r="P98" s="3927"/>
      <c r="Q98" s="2855"/>
      <c r="R98" s="3926"/>
      <c r="S98" s="3928"/>
      <c r="T98" s="2853"/>
      <c r="U98" s="1551"/>
      <c r="V98" s="2854"/>
      <c r="AK98" s="1698"/>
      <c r="BF98" s="603"/>
      <c r="BG98" s="603"/>
      <c r="BH98" s="603"/>
      <c r="BI98" s="603"/>
      <c r="BJ98" s="603"/>
      <c r="BK98" s="603"/>
    </row>
    <row r="99" spans="1:63" s="30" customFormat="1" ht="16.5" customHeight="1" thickBot="1" x14ac:dyDescent="0.3">
      <c r="A99" s="3417" t="s">
        <v>596</v>
      </c>
      <c r="B99" s="3509"/>
      <c r="C99" s="1662"/>
      <c r="D99" s="892"/>
      <c r="E99" s="892"/>
      <c r="F99" s="951"/>
      <c r="G99" s="2829">
        <f t="shared" ref="G99:O99" si="14">G98</f>
        <v>7.5</v>
      </c>
      <c r="H99" s="2840">
        <f t="shared" si="14"/>
        <v>225</v>
      </c>
      <c r="I99" s="2831">
        <f t="shared" si="14"/>
        <v>0</v>
      </c>
      <c r="J99" s="2820">
        <f t="shared" si="14"/>
        <v>0</v>
      </c>
      <c r="K99" s="2820">
        <f t="shared" si="14"/>
        <v>0</v>
      </c>
      <c r="L99" s="2820">
        <f t="shared" si="14"/>
        <v>0</v>
      </c>
      <c r="M99" s="2865">
        <f t="shared" si="14"/>
        <v>225</v>
      </c>
      <c r="N99" s="2819">
        <f t="shared" si="14"/>
        <v>0</v>
      </c>
      <c r="O99" s="3919">
        <f t="shared" si="14"/>
        <v>0</v>
      </c>
      <c r="P99" s="3920"/>
      <c r="Q99" s="2819">
        <f>Q98</f>
        <v>0</v>
      </c>
      <c r="R99" s="3919">
        <f>R98</f>
        <v>0</v>
      </c>
      <c r="S99" s="3920"/>
      <c r="T99" s="2818">
        <f>T98</f>
        <v>0</v>
      </c>
      <c r="U99" s="1745">
        <f>U98</f>
        <v>0</v>
      </c>
      <c r="V99" s="1746">
        <f>V98</f>
        <v>0</v>
      </c>
      <c r="AK99" s="1698"/>
      <c r="BF99" s="603"/>
      <c r="BG99" s="603"/>
      <c r="BH99" s="603"/>
      <c r="BI99" s="603"/>
      <c r="BJ99" s="603"/>
      <c r="BK99" s="603"/>
    </row>
    <row r="100" spans="1:63" s="30" customFormat="1" ht="16.5" customHeight="1" thickBot="1" x14ac:dyDescent="0.3">
      <c r="A100" s="3921" t="s">
        <v>744</v>
      </c>
      <c r="B100" s="3922"/>
      <c r="C100" s="887"/>
      <c r="D100" s="887"/>
      <c r="E100" s="887"/>
      <c r="F100" s="950"/>
      <c r="G100" s="2867">
        <v>0</v>
      </c>
      <c r="H100" s="2841">
        <v>0</v>
      </c>
      <c r="I100" s="2830"/>
      <c r="J100" s="2821"/>
      <c r="K100" s="2821"/>
      <c r="L100" s="2821"/>
      <c r="M100" s="2868"/>
      <c r="N100" s="2869"/>
      <c r="O100" s="3917"/>
      <c r="P100" s="3923"/>
      <c r="Q100" s="2830"/>
      <c r="R100" s="3917"/>
      <c r="S100" s="3918"/>
      <c r="T100" s="2866"/>
      <c r="U100" s="887"/>
      <c r="V100" s="950"/>
      <c r="AK100" s="1698"/>
      <c r="BF100" s="603"/>
      <c r="BG100" s="603"/>
      <c r="BH100" s="603"/>
      <c r="BI100" s="603"/>
      <c r="BJ100" s="603"/>
      <c r="BK100" s="603"/>
    </row>
    <row r="101" spans="1:63" s="30" customFormat="1" ht="16.5" customHeight="1" thickBot="1" x14ac:dyDescent="0.3">
      <c r="A101" s="3417" t="s">
        <v>597</v>
      </c>
      <c r="B101" s="3509"/>
      <c r="C101" s="1662"/>
      <c r="D101" s="892"/>
      <c r="E101" s="892"/>
      <c r="F101" s="951"/>
      <c r="G101" s="2872">
        <f t="shared" ref="G101:M101" si="15">G98</f>
        <v>7.5</v>
      </c>
      <c r="H101" s="2819">
        <f t="shared" si="15"/>
        <v>225</v>
      </c>
      <c r="I101" s="2831">
        <f t="shared" si="15"/>
        <v>0</v>
      </c>
      <c r="J101" s="2820">
        <f t="shared" si="15"/>
        <v>0</v>
      </c>
      <c r="K101" s="2820">
        <f t="shared" si="15"/>
        <v>0</v>
      </c>
      <c r="L101" s="2820">
        <f t="shared" si="15"/>
        <v>0</v>
      </c>
      <c r="M101" s="2865">
        <f t="shared" si="15"/>
        <v>225</v>
      </c>
      <c r="N101" s="2819">
        <f>N99</f>
        <v>0</v>
      </c>
      <c r="O101" s="3919">
        <f>O99</f>
        <v>0</v>
      </c>
      <c r="P101" s="3920"/>
      <c r="Q101" s="2819">
        <f>Q99</f>
        <v>0</v>
      </c>
      <c r="R101" s="3919">
        <f>R99</f>
        <v>0</v>
      </c>
      <c r="S101" s="3920"/>
      <c r="T101" s="2818">
        <f>T99</f>
        <v>0</v>
      </c>
      <c r="U101" s="1745">
        <f>U99</f>
        <v>0</v>
      </c>
      <c r="V101" s="1746">
        <f>V99</f>
        <v>0</v>
      </c>
      <c r="AK101" s="1698"/>
      <c r="BF101" s="603"/>
      <c r="BG101" s="603"/>
      <c r="BH101" s="603"/>
      <c r="BI101" s="603"/>
      <c r="BJ101" s="603"/>
      <c r="BK101" s="603"/>
    </row>
    <row r="102" spans="1:63" ht="20.25" customHeight="1" thickBot="1" x14ac:dyDescent="0.3">
      <c r="A102" s="3989" t="s">
        <v>598</v>
      </c>
      <c r="B102" s="3990"/>
      <c r="C102" s="99"/>
      <c r="D102" s="2715"/>
      <c r="E102" s="2715"/>
      <c r="F102" s="2716"/>
      <c r="G102" s="2717">
        <f t="shared" ref="G102:H104" si="16">G49+G86+G93+G99</f>
        <v>161.5</v>
      </c>
      <c r="H102" s="2876">
        <f t="shared" si="16"/>
        <v>4845</v>
      </c>
      <c r="I102" s="2719"/>
      <c r="J102" s="2720"/>
      <c r="K102" s="2720"/>
      <c r="L102" s="2720"/>
      <c r="M102" s="2868"/>
      <c r="N102" s="2714" t="s">
        <v>486</v>
      </c>
      <c r="O102" s="3991" t="s">
        <v>486</v>
      </c>
      <c r="P102" s="3992"/>
      <c r="Q102" s="2875" t="s">
        <v>673</v>
      </c>
      <c r="R102" s="3991" t="s">
        <v>581</v>
      </c>
      <c r="S102" s="3993"/>
      <c r="T102" s="2873" t="s">
        <v>672</v>
      </c>
      <c r="U102" s="886" t="s">
        <v>125</v>
      </c>
      <c r="V102" s="2874">
        <f>V49+V86+V93+V99</f>
        <v>0</v>
      </c>
      <c r="AK102" s="1687"/>
    </row>
    <row r="103" spans="1:63" ht="20.25" customHeight="1" thickBot="1" x14ac:dyDescent="0.3">
      <c r="A103" s="3411" t="s">
        <v>745</v>
      </c>
      <c r="B103" s="3879"/>
      <c r="C103" s="208"/>
      <c r="D103" s="105"/>
      <c r="E103" s="105"/>
      <c r="F103" s="209"/>
      <c r="G103" s="2704">
        <f t="shared" si="16"/>
        <v>42.5</v>
      </c>
      <c r="H103" s="2819">
        <f t="shared" si="16"/>
        <v>1275</v>
      </c>
      <c r="I103" s="2831"/>
      <c r="J103" s="2820"/>
      <c r="K103" s="2820"/>
      <c r="L103" s="2820"/>
      <c r="M103" s="2865"/>
      <c r="N103" s="2803"/>
      <c r="O103" s="3935"/>
      <c r="P103" s="3936"/>
      <c r="Q103" s="2776"/>
      <c r="R103" s="3874"/>
      <c r="S103" s="3875"/>
      <c r="T103" s="712"/>
      <c r="U103" s="2629"/>
      <c r="V103" s="852"/>
      <c r="AK103" s="1687"/>
    </row>
    <row r="104" spans="1:63" ht="20.25" customHeight="1" thickBot="1" x14ac:dyDescent="0.25">
      <c r="A104" s="3430" t="s">
        <v>450</v>
      </c>
      <c r="B104" s="3578"/>
      <c r="C104" s="800"/>
      <c r="D104" s="183"/>
      <c r="E104" s="183"/>
      <c r="F104" s="2870"/>
      <c r="G104" s="2871">
        <f t="shared" si="16"/>
        <v>119</v>
      </c>
      <c r="H104" s="2877">
        <f t="shared" si="16"/>
        <v>3570</v>
      </c>
      <c r="I104" s="2878">
        <f>I51+I88+I95+I101</f>
        <v>226</v>
      </c>
      <c r="J104" s="2700">
        <f>J51+J88+J95+J101</f>
        <v>164</v>
      </c>
      <c r="K104" s="2700">
        <f>K51+K88+K95+K101</f>
        <v>24</v>
      </c>
      <c r="L104" s="2700">
        <f>L51+L88+L95+L101</f>
        <v>38</v>
      </c>
      <c r="M104" s="2879">
        <f>M51+M88+M95+M101</f>
        <v>3344</v>
      </c>
      <c r="N104" s="2882" t="str">
        <f>N102</f>
        <v>44/14</v>
      </c>
      <c r="O104" s="3874" t="str">
        <f>O102</f>
        <v>44/14</v>
      </c>
      <c r="P104" s="3940"/>
      <c r="Q104" s="2776" t="str">
        <f>Q102</f>
        <v>48/8</v>
      </c>
      <c r="R104" s="3994" t="str">
        <f>R102</f>
        <v>24/6</v>
      </c>
      <c r="S104" s="3995"/>
      <c r="T104" s="2880" t="str">
        <f>T102</f>
        <v>16/0</v>
      </c>
      <c r="U104" s="2632" t="str">
        <f>U102</f>
        <v>8/0</v>
      </c>
      <c r="V104" s="2881">
        <f>V102</f>
        <v>0</v>
      </c>
      <c r="Y104" s="1634">
        <v>40</v>
      </c>
      <c r="Z104" s="1634">
        <v>14</v>
      </c>
      <c r="AA104" s="27">
        <v>16</v>
      </c>
      <c r="AB104" s="27">
        <v>10</v>
      </c>
      <c r="AC104" s="30">
        <v>8</v>
      </c>
      <c r="AD104" s="30">
        <v>2</v>
      </c>
      <c r="AE104" s="27">
        <v>8</v>
      </c>
      <c r="AF104" s="27">
        <v>4</v>
      </c>
      <c r="AK104" s="1687"/>
    </row>
    <row r="105" spans="1:63" s="30" customFormat="1" ht="16.5" customHeight="1" thickBot="1" x14ac:dyDescent="0.25">
      <c r="A105" s="3571"/>
      <c r="B105" s="3572"/>
      <c r="C105" s="3572"/>
      <c r="D105" s="3572"/>
      <c r="E105" s="3572"/>
      <c r="F105" s="3572"/>
      <c r="G105" s="3572"/>
      <c r="H105" s="3573"/>
      <c r="I105" s="3573"/>
      <c r="J105" s="3573"/>
      <c r="K105" s="3573"/>
      <c r="L105" s="3573"/>
      <c r="M105" s="3573"/>
      <c r="N105" s="3572"/>
      <c r="O105" s="3572"/>
      <c r="P105" s="3572"/>
      <c r="Q105" s="3572"/>
      <c r="R105" s="3572"/>
      <c r="S105" s="3572"/>
      <c r="T105" s="3572"/>
      <c r="U105" s="3572"/>
      <c r="V105" s="3502"/>
      <c r="AK105" s="1698"/>
      <c r="BF105" s="603"/>
      <c r="BG105" s="603"/>
      <c r="BH105" s="603"/>
      <c r="BI105" s="603"/>
      <c r="BJ105" s="603"/>
      <c r="BK105" s="603"/>
    </row>
    <row r="106" spans="1:63" ht="20.25" customHeight="1" thickBot="1" x14ac:dyDescent="0.25">
      <c r="A106" s="3760" t="s">
        <v>159</v>
      </c>
      <c r="B106" s="3761"/>
      <c r="C106" s="3761"/>
      <c r="D106" s="3761"/>
      <c r="E106" s="3761"/>
      <c r="F106" s="3761"/>
      <c r="G106" s="3761"/>
      <c r="H106" s="3761"/>
      <c r="I106" s="3761"/>
      <c r="J106" s="3761"/>
      <c r="K106" s="3761"/>
      <c r="L106" s="3761"/>
      <c r="M106" s="3761"/>
      <c r="N106" s="3761"/>
      <c r="O106" s="3761"/>
      <c r="P106" s="3761"/>
      <c r="Q106" s="3761"/>
      <c r="R106" s="3761"/>
      <c r="S106" s="3761"/>
      <c r="T106" s="3761"/>
      <c r="U106" s="3761"/>
      <c r="V106" s="3762"/>
      <c r="AK106" s="1687"/>
    </row>
    <row r="107" spans="1:63" ht="20.25" customHeight="1" thickBot="1" x14ac:dyDescent="0.25">
      <c r="A107" s="3568" t="s">
        <v>674</v>
      </c>
      <c r="B107" s="3569"/>
      <c r="C107" s="3569"/>
      <c r="D107" s="3569"/>
      <c r="E107" s="3569"/>
      <c r="F107" s="3569"/>
      <c r="G107" s="3569"/>
      <c r="H107" s="3569"/>
      <c r="I107" s="3569"/>
      <c r="J107" s="3569"/>
      <c r="K107" s="3569"/>
      <c r="L107" s="3569"/>
      <c r="M107" s="3569"/>
      <c r="N107" s="3569"/>
      <c r="O107" s="3569"/>
      <c r="P107" s="3569"/>
      <c r="Q107" s="3569"/>
      <c r="R107" s="3569"/>
      <c r="S107" s="3569"/>
      <c r="T107" s="3569"/>
      <c r="U107" s="3569"/>
      <c r="V107" s="3570"/>
      <c r="AK107" s="1687"/>
    </row>
    <row r="108" spans="1:63" ht="20.25" customHeight="1" thickBot="1" x14ac:dyDescent="0.25">
      <c r="A108" s="3568" t="s">
        <v>719</v>
      </c>
      <c r="B108" s="3576"/>
      <c r="C108" s="3576"/>
      <c r="D108" s="3576"/>
      <c r="E108" s="3576"/>
      <c r="F108" s="3576"/>
      <c r="G108" s="3576"/>
      <c r="H108" s="3576"/>
      <c r="I108" s="3576"/>
      <c r="J108" s="3576"/>
      <c r="K108" s="3576"/>
      <c r="L108" s="3576"/>
      <c r="M108" s="3576"/>
      <c r="N108" s="3576"/>
      <c r="O108" s="3576"/>
      <c r="P108" s="3576"/>
      <c r="Q108" s="3576"/>
      <c r="R108" s="3576"/>
      <c r="S108" s="3576"/>
      <c r="T108" s="3576"/>
      <c r="U108" s="3576"/>
      <c r="V108" s="3577"/>
      <c r="AK108" s="1687"/>
    </row>
    <row r="109" spans="1:63" s="58" customFormat="1" ht="20.25" customHeight="1" x14ac:dyDescent="0.2">
      <c r="A109" s="1605" t="s">
        <v>676</v>
      </c>
      <c r="B109" s="2597" t="s">
        <v>554</v>
      </c>
      <c r="C109" s="2885">
        <v>3</v>
      </c>
      <c r="D109" s="220"/>
      <c r="E109" s="220"/>
      <c r="F109" s="2644"/>
      <c r="G109" s="2890">
        <v>5</v>
      </c>
      <c r="H109" s="2671">
        <f>$G109*30</f>
        <v>150</v>
      </c>
      <c r="I109" s="2667">
        <v>10</v>
      </c>
      <c r="J109" s="395" t="s">
        <v>125</v>
      </c>
      <c r="K109" s="421"/>
      <c r="L109" s="397" t="s">
        <v>126</v>
      </c>
      <c r="M109" s="2792">
        <f>$H109-$I109</f>
        <v>140</v>
      </c>
      <c r="N109" s="2908"/>
      <c r="O109" s="3913"/>
      <c r="P109" s="3914"/>
      <c r="Q109" s="2745" t="s">
        <v>260</v>
      </c>
      <c r="R109" s="3843"/>
      <c r="S109" s="3896"/>
      <c r="T109" s="228"/>
      <c r="U109" s="175"/>
      <c r="V109" s="224"/>
      <c r="AK109" s="1689"/>
      <c r="AT109" s="58">
        <v>2</v>
      </c>
      <c r="BC109" s="58" t="s">
        <v>866</v>
      </c>
      <c r="BD109" s="58" t="s">
        <v>542</v>
      </c>
      <c r="BE109" s="1185">
        <f>BF148+BG148</f>
        <v>0</v>
      </c>
      <c r="BF109" s="29" t="b">
        <f t="shared" ref="BF109:BF147" si="17">ISBLANK(N109)</f>
        <v>1</v>
      </c>
      <c r="BG109" s="29" t="b">
        <f t="shared" ref="BG109:BG147" si="18">ISBLANK(O109)</f>
        <v>1</v>
      </c>
      <c r="BH109" s="29" t="b">
        <f t="shared" ref="BH109:BH147" si="19">ISBLANK(Q109)</f>
        <v>0</v>
      </c>
      <c r="BI109" s="29" t="b">
        <f t="shared" ref="BI109:BI147" si="20">ISBLANK(R109)</f>
        <v>1</v>
      </c>
      <c r="BJ109" s="29" t="b">
        <f t="shared" ref="BJ109:BJ147" si="21">ISBLANK(T109)</f>
        <v>1</v>
      </c>
      <c r="BK109" s="29" t="b">
        <f t="shared" ref="BK109:BK147" si="22">ISBLANK(U109)</f>
        <v>1</v>
      </c>
    </row>
    <row r="110" spans="1:63" ht="32.25" customHeight="1" x14ac:dyDescent="0.2">
      <c r="A110" s="1605" t="s">
        <v>678</v>
      </c>
      <c r="B110" s="2548" t="s">
        <v>677</v>
      </c>
      <c r="C110" s="265"/>
      <c r="D110" s="110"/>
      <c r="E110" s="110"/>
      <c r="F110" s="249"/>
      <c r="G110" s="2897">
        <v>3.5</v>
      </c>
      <c r="H110" s="2769">
        <f>G110*30</f>
        <v>105</v>
      </c>
      <c r="I110" s="2665"/>
      <c r="J110" s="2479"/>
      <c r="K110" s="2483"/>
      <c r="L110" s="2479"/>
      <c r="M110" s="2792"/>
      <c r="N110" s="2800"/>
      <c r="O110" s="3907"/>
      <c r="P110" s="3903"/>
      <c r="Q110" s="2745"/>
      <c r="R110" s="3843"/>
      <c r="S110" s="3896"/>
      <c r="T110" s="197"/>
      <c r="U110" s="2735"/>
      <c r="V110" s="2736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1689"/>
      <c r="AL110" s="58"/>
      <c r="AM110" s="58"/>
      <c r="AN110" s="58"/>
      <c r="AU110" s="29"/>
      <c r="AV110" s="1187"/>
      <c r="BC110" s="58" t="s">
        <v>866</v>
      </c>
      <c r="BD110" s="58" t="s">
        <v>543</v>
      </c>
      <c r="BE110" s="1183">
        <f>BH148+BI148</f>
        <v>29.5</v>
      </c>
      <c r="BF110" s="29" t="b">
        <f t="shared" si="17"/>
        <v>1</v>
      </c>
      <c r="BG110" s="29" t="b">
        <f t="shared" si="18"/>
        <v>1</v>
      </c>
      <c r="BH110" s="29" t="b">
        <f t="shared" si="19"/>
        <v>1</v>
      </c>
      <c r="BI110" s="29" t="b">
        <f t="shared" si="20"/>
        <v>1</v>
      </c>
      <c r="BJ110" s="29" t="b">
        <f t="shared" si="21"/>
        <v>1</v>
      </c>
      <c r="BK110" s="29" t="b">
        <f t="shared" si="22"/>
        <v>1</v>
      </c>
    </row>
    <row r="111" spans="1:63" ht="20.25" customHeight="1" x14ac:dyDescent="0.2">
      <c r="A111" s="1605"/>
      <c r="B111" s="2353" t="s">
        <v>730</v>
      </c>
      <c r="C111" s="265"/>
      <c r="D111" s="110"/>
      <c r="E111" s="108"/>
      <c r="F111" s="249"/>
      <c r="G111" s="2898">
        <v>0.5</v>
      </c>
      <c r="H111" s="2770">
        <f>G111*30</f>
        <v>15</v>
      </c>
      <c r="I111" s="2667"/>
      <c r="J111" s="395"/>
      <c r="K111" s="421"/>
      <c r="L111" s="397"/>
      <c r="M111" s="2792"/>
      <c r="N111" s="2800"/>
      <c r="O111" s="3911"/>
      <c r="P111" s="3912"/>
      <c r="Q111" s="2745"/>
      <c r="R111" s="3843"/>
      <c r="S111" s="3896"/>
      <c r="T111" s="229"/>
      <c r="U111" s="2739"/>
      <c r="V111" s="2740"/>
      <c r="Z111" s="3495"/>
      <c r="AA111" s="3495"/>
      <c r="AB111" s="3495"/>
      <c r="AC111" s="3495"/>
      <c r="AD111" s="3495"/>
      <c r="AE111" s="3495"/>
      <c r="AF111" s="3495"/>
      <c r="AG111" s="3495"/>
      <c r="AH111" s="3495"/>
      <c r="AI111" s="3495"/>
      <c r="AJ111" s="3495"/>
      <c r="AK111" s="3496"/>
      <c r="AL111" s="1680"/>
      <c r="AM111" s="1177"/>
      <c r="AN111" s="1581"/>
      <c r="AU111" s="29"/>
      <c r="AV111" s="1187"/>
      <c r="BC111" s="58" t="s">
        <v>866</v>
      </c>
      <c r="BD111" s="58" t="s">
        <v>30</v>
      </c>
      <c r="BE111" s="1183">
        <f>BJ148+BK148</f>
        <v>31.5</v>
      </c>
      <c r="BF111" s="29" t="b">
        <f t="shared" si="17"/>
        <v>1</v>
      </c>
      <c r="BG111" s="29" t="b">
        <f t="shared" si="18"/>
        <v>1</v>
      </c>
      <c r="BH111" s="29" t="b">
        <f t="shared" si="19"/>
        <v>1</v>
      </c>
      <c r="BI111" s="29" t="b">
        <f t="shared" si="20"/>
        <v>1</v>
      </c>
      <c r="BJ111" s="29" t="b">
        <f t="shared" si="21"/>
        <v>1</v>
      </c>
      <c r="BK111" s="29" t="b">
        <f t="shared" si="22"/>
        <v>1</v>
      </c>
    </row>
    <row r="112" spans="1:63" ht="16.5" thickBot="1" x14ac:dyDescent="0.3">
      <c r="A112" s="1640" t="s">
        <v>679</v>
      </c>
      <c r="B112" s="2598" t="s">
        <v>56</v>
      </c>
      <c r="C112" s="1628"/>
      <c r="D112" s="2747">
        <v>3</v>
      </c>
      <c r="E112" s="95"/>
      <c r="F112" s="760"/>
      <c r="G112" s="2891">
        <v>3</v>
      </c>
      <c r="H112" s="2895">
        <f>G112*30</f>
        <v>90</v>
      </c>
      <c r="I112" s="2744">
        <v>6</v>
      </c>
      <c r="J112" s="2582" t="s">
        <v>114</v>
      </c>
      <c r="K112" s="2582"/>
      <c r="L112" s="2582" t="s">
        <v>126</v>
      </c>
      <c r="M112" s="2743">
        <f>H112-I112</f>
        <v>84</v>
      </c>
      <c r="N112" s="2909"/>
      <c r="O112" s="3841"/>
      <c r="P112" s="3844"/>
      <c r="Q112" s="2744" t="s">
        <v>122</v>
      </c>
      <c r="R112" s="3841"/>
      <c r="S112" s="3864"/>
      <c r="T112" s="197"/>
      <c r="U112" s="2735"/>
      <c r="V112" s="2736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1691"/>
      <c r="AL112" s="1681"/>
      <c r="AM112" s="29"/>
      <c r="AN112" s="29"/>
      <c r="BC112" s="58" t="s">
        <v>866</v>
      </c>
      <c r="BE112" s="1183">
        <f>SUM(BE109:BE111)</f>
        <v>61</v>
      </c>
      <c r="BF112" s="29" t="b">
        <f t="shared" si="17"/>
        <v>1</v>
      </c>
      <c r="BG112" s="29" t="b">
        <f t="shared" si="18"/>
        <v>1</v>
      </c>
      <c r="BH112" s="29" t="b">
        <f t="shared" si="19"/>
        <v>0</v>
      </c>
      <c r="BI112" s="29" t="b">
        <f t="shared" si="20"/>
        <v>1</v>
      </c>
      <c r="BJ112" s="29" t="b">
        <f t="shared" si="21"/>
        <v>1</v>
      </c>
      <c r="BK112" s="29" t="b">
        <f t="shared" si="22"/>
        <v>1</v>
      </c>
    </row>
    <row r="113" spans="1:63" x14ac:dyDescent="0.25">
      <c r="A113" s="1839" t="s">
        <v>681</v>
      </c>
      <c r="B113" s="2547" t="s">
        <v>680</v>
      </c>
      <c r="C113" s="218"/>
      <c r="D113" s="108">
        <v>4</v>
      </c>
      <c r="E113" s="109"/>
      <c r="F113" s="219"/>
      <c r="G113" s="2891">
        <v>3</v>
      </c>
      <c r="H113" s="2769">
        <f>G113*30</f>
        <v>90</v>
      </c>
      <c r="I113" s="2744">
        <v>8</v>
      </c>
      <c r="J113" s="2582" t="s">
        <v>125</v>
      </c>
      <c r="K113" s="2582"/>
      <c r="L113" s="2582"/>
      <c r="M113" s="2743">
        <f>H113-I113</f>
        <v>82</v>
      </c>
      <c r="N113" s="2909"/>
      <c r="O113" s="3864"/>
      <c r="P113" s="3899"/>
      <c r="Q113" s="2744"/>
      <c r="R113" s="3841" t="s">
        <v>125</v>
      </c>
      <c r="S113" s="3864"/>
      <c r="T113" s="225"/>
      <c r="U113" s="2739"/>
      <c r="V113" s="2740"/>
      <c r="AK113" s="1687"/>
      <c r="BC113" s="58" t="s">
        <v>865</v>
      </c>
      <c r="BF113" s="29" t="b">
        <f t="shared" si="17"/>
        <v>1</v>
      </c>
      <c r="BG113" s="29" t="b">
        <f t="shared" si="18"/>
        <v>1</v>
      </c>
      <c r="BH113" s="29" t="b">
        <f t="shared" si="19"/>
        <v>1</v>
      </c>
      <c r="BI113" s="29" t="b">
        <f t="shared" si="20"/>
        <v>0</v>
      </c>
      <c r="BJ113" s="29" t="b">
        <f t="shared" si="21"/>
        <v>1</v>
      </c>
      <c r="BK113" s="29" t="b">
        <f t="shared" si="22"/>
        <v>1</v>
      </c>
    </row>
    <row r="114" spans="1:63" s="1163" customFormat="1" x14ac:dyDescent="0.2">
      <c r="A114" s="1605" t="s">
        <v>682</v>
      </c>
      <c r="B114" s="1798" t="s">
        <v>74</v>
      </c>
      <c r="C114" s="1664"/>
      <c r="D114" s="2747" t="s">
        <v>544</v>
      </c>
      <c r="E114" s="95"/>
      <c r="F114" s="219"/>
      <c r="G114" s="2899">
        <v>8</v>
      </c>
      <c r="H114" s="2764">
        <f>G114*30</f>
        <v>240</v>
      </c>
      <c r="I114" s="2664"/>
      <c r="J114" s="2484"/>
      <c r="K114" s="240"/>
      <c r="L114" s="396"/>
      <c r="M114" s="2793"/>
      <c r="N114" s="2800"/>
      <c r="O114" s="3907"/>
      <c r="P114" s="3903"/>
      <c r="Q114" s="2745"/>
      <c r="R114" s="3843"/>
      <c r="S114" s="3896"/>
      <c r="T114" s="197"/>
      <c r="U114" s="2735"/>
      <c r="V114" s="2736"/>
      <c r="Z114" s="1181"/>
      <c r="AA114" s="1181"/>
      <c r="AB114" s="1181"/>
      <c r="AC114" s="1181"/>
      <c r="AD114" s="1181"/>
      <c r="AE114" s="1181"/>
      <c r="AF114" s="1181"/>
      <c r="AG114" s="1181"/>
      <c r="AH114" s="1181"/>
      <c r="AI114" s="1181"/>
      <c r="AJ114" s="1181"/>
      <c r="AK114" s="1696"/>
      <c r="AL114" s="1181"/>
      <c r="AM114" s="1181"/>
      <c r="AT114" s="1163">
        <v>3</v>
      </c>
      <c r="BC114" s="58" t="s">
        <v>865</v>
      </c>
      <c r="BF114" s="29" t="b">
        <f t="shared" si="17"/>
        <v>1</v>
      </c>
      <c r="BG114" s="29" t="b">
        <f t="shared" si="18"/>
        <v>1</v>
      </c>
      <c r="BH114" s="29" t="b">
        <f t="shared" si="19"/>
        <v>1</v>
      </c>
      <c r="BI114" s="29" t="b">
        <f t="shared" si="20"/>
        <v>1</v>
      </c>
      <c r="BJ114" s="29" t="b">
        <f t="shared" si="21"/>
        <v>1</v>
      </c>
      <c r="BK114" s="29" t="b">
        <f t="shared" si="22"/>
        <v>1</v>
      </c>
    </row>
    <row r="115" spans="1:63" s="1163" customFormat="1" x14ac:dyDescent="0.2">
      <c r="A115" s="1605"/>
      <c r="B115" s="2353" t="s">
        <v>730</v>
      </c>
      <c r="C115" s="1664"/>
      <c r="D115" s="2747"/>
      <c r="E115" s="95"/>
      <c r="F115" s="219"/>
      <c r="G115" s="2900">
        <v>2.5</v>
      </c>
      <c r="H115" s="2901">
        <v>150</v>
      </c>
      <c r="I115" s="2664"/>
      <c r="J115" s="2484"/>
      <c r="K115" s="240"/>
      <c r="L115" s="396"/>
      <c r="M115" s="2793"/>
      <c r="N115" s="2800"/>
      <c r="O115" s="3911"/>
      <c r="P115" s="3912"/>
      <c r="Q115" s="2745"/>
      <c r="R115" s="3896"/>
      <c r="S115" s="3898"/>
      <c r="T115" s="197"/>
      <c r="U115" s="2735"/>
      <c r="V115" s="2736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BC115" s="58" t="s">
        <v>865</v>
      </c>
      <c r="BF115" s="29" t="b">
        <f t="shared" si="17"/>
        <v>1</v>
      </c>
      <c r="BG115" s="29" t="b">
        <f t="shared" si="18"/>
        <v>1</v>
      </c>
      <c r="BH115" s="29" t="b">
        <f t="shared" si="19"/>
        <v>1</v>
      </c>
      <c r="BI115" s="29" t="b">
        <f t="shared" si="20"/>
        <v>1</v>
      </c>
      <c r="BJ115" s="29" t="b">
        <f t="shared" si="21"/>
        <v>1</v>
      </c>
      <c r="BK115" s="29" t="b">
        <f t="shared" si="22"/>
        <v>1</v>
      </c>
    </row>
    <row r="116" spans="1:63" s="1163" customFormat="1" x14ac:dyDescent="0.2">
      <c r="A116" s="1605" t="s">
        <v>722</v>
      </c>
      <c r="B116" s="2594" t="s">
        <v>56</v>
      </c>
      <c r="C116" s="1664"/>
      <c r="D116" s="2747"/>
      <c r="E116" s="95"/>
      <c r="F116" s="219"/>
      <c r="G116" s="2899">
        <v>5.5</v>
      </c>
      <c r="H116" s="2764">
        <v>90</v>
      </c>
      <c r="I116" s="2664">
        <v>8</v>
      </c>
      <c r="J116" s="2484" t="s">
        <v>125</v>
      </c>
      <c r="K116" s="240"/>
      <c r="L116" s="396"/>
      <c r="M116" s="2793">
        <f>H116-I116</f>
        <v>82</v>
      </c>
      <c r="N116" s="2800"/>
      <c r="O116" s="3911"/>
      <c r="P116" s="3912"/>
      <c r="Q116" s="2745"/>
      <c r="R116" s="3896"/>
      <c r="S116" s="3898"/>
      <c r="T116" s="197"/>
      <c r="U116" s="2735" t="s">
        <v>125</v>
      </c>
      <c r="V116" s="2736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C116" s="58" t="s">
        <v>865</v>
      </c>
      <c r="BF116" s="29" t="b">
        <f t="shared" si="17"/>
        <v>1</v>
      </c>
      <c r="BG116" s="29" t="b">
        <f t="shared" si="18"/>
        <v>1</v>
      </c>
      <c r="BH116" s="29" t="b">
        <f t="shared" si="19"/>
        <v>1</v>
      </c>
      <c r="BI116" s="29" t="b">
        <f t="shared" si="20"/>
        <v>1</v>
      </c>
      <c r="BJ116" s="29" t="b">
        <f t="shared" si="21"/>
        <v>1</v>
      </c>
      <c r="BK116" s="29" t="b">
        <f t="shared" si="22"/>
        <v>0</v>
      </c>
    </row>
    <row r="117" spans="1:63" ht="31.5" x14ac:dyDescent="0.25">
      <c r="A117" s="1605" t="s">
        <v>683</v>
      </c>
      <c r="B117" s="2353" t="s">
        <v>40</v>
      </c>
      <c r="C117" s="1664"/>
      <c r="D117" s="2747"/>
      <c r="E117" s="2747"/>
      <c r="F117" s="206"/>
      <c r="G117" s="2891">
        <v>8</v>
      </c>
      <c r="H117" s="2764">
        <f>G117*30</f>
        <v>240</v>
      </c>
      <c r="I117" s="2682"/>
      <c r="J117" s="455"/>
      <c r="K117" s="144"/>
      <c r="L117" s="455"/>
      <c r="M117" s="2795"/>
      <c r="N117" s="2800"/>
      <c r="O117" s="3907"/>
      <c r="P117" s="3903"/>
      <c r="Q117" s="2745"/>
      <c r="R117" s="3843"/>
      <c r="S117" s="3896"/>
      <c r="T117" s="197"/>
      <c r="U117" s="2735"/>
      <c r="V117" s="2736"/>
      <c r="Z117" s="1177"/>
      <c r="AA117" s="1177"/>
      <c r="AB117" s="1177"/>
      <c r="AC117" s="1177"/>
      <c r="AD117" s="1177"/>
      <c r="AE117" s="1177"/>
      <c r="AF117" s="1177"/>
      <c r="AG117" s="1177"/>
      <c r="AH117" s="1177"/>
      <c r="AI117" s="1177"/>
      <c r="AJ117" s="1177"/>
      <c r="AK117" s="1690"/>
      <c r="AL117" s="1680"/>
      <c r="AM117" s="1177"/>
      <c r="AN117" s="1187"/>
      <c r="BC117" s="58" t="s">
        <v>865</v>
      </c>
      <c r="BF117" s="29" t="b">
        <f t="shared" si="17"/>
        <v>1</v>
      </c>
      <c r="BG117" s="29" t="b">
        <f t="shared" si="18"/>
        <v>1</v>
      </c>
      <c r="BH117" s="29" t="b">
        <f t="shared" si="19"/>
        <v>1</v>
      </c>
      <c r="BI117" s="29" t="b">
        <f t="shared" si="20"/>
        <v>1</v>
      </c>
      <c r="BJ117" s="29" t="b">
        <f t="shared" si="21"/>
        <v>1</v>
      </c>
      <c r="BK117" s="29" t="b">
        <f t="shared" si="22"/>
        <v>1</v>
      </c>
    </row>
    <row r="118" spans="1:63" hidden="1" x14ac:dyDescent="0.25">
      <c r="A118" s="1615"/>
      <c r="B118" s="2353" t="s">
        <v>730</v>
      </c>
      <c r="C118" s="1664"/>
      <c r="D118" s="2747"/>
      <c r="E118" s="2747"/>
      <c r="F118" s="206"/>
      <c r="G118" s="2891">
        <v>0</v>
      </c>
      <c r="H118" s="2901">
        <f>G118*30</f>
        <v>0</v>
      </c>
      <c r="I118" s="2682"/>
      <c r="J118" s="455"/>
      <c r="K118" s="144"/>
      <c r="L118" s="455"/>
      <c r="M118" s="2795"/>
      <c r="N118" s="2800"/>
      <c r="O118" s="3907"/>
      <c r="P118" s="3903"/>
      <c r="Q118" s="2745"/>
      <c r="R118" s="3843"/>
      <c r="S118" s="3896"/>
      <c r="T118" s="197"/>
      <c r="U118" s="2735"/>
      <c r="V118" s="2736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  <c r="BC118" s="58" t="s">
        <v>865</v>
      </c>
      <c r="BF118" s="29" t="b">
        <f t="shared" si="17"/>
        <v>1</v>
      </c>
      <c r="BG118" s="29" t="b">
        <f t="shared" si="18"/>
        <v>1</v>
      </c>
      <c r="BH118" s="29" t="b">
        <f t="shared" si="19"/>
        <v>1</v>
      </c>
      <c r="BI118" s="29" t="b">
        <f t="shared" si="20"/>
        <v>1</v>
      </c>
      <c r="BJ118" s="29" t="b">
        <f t="shared" si="21"/>
        <v>1</v>
      </c>
      <c r="BK118" s="29" t="b">
        <f t="shared" si="22"/>
        <v>1</v>
      </c>
    </row>
    <row r="119" spans="1:63" x14ac:dyDescent="0.2">
      <c r="A119" s="1605" t="s">
        <v>684</v>
      </c>
      <c r="B119" s="2594" t="s">
        <v>56</v>
      </c>
      <c r="C119" s="1664">
        <v>5</v>
      </c>
      <c r="D119" s="2747"/>
      <c r="E119" s="2747"/>
      <c r="F119" s="206"/>
      <c r="G119" s="2899">
        <v>8</v>
      </c>
      <c r="H119" s="2764">
        <f>G119*30</f>
        <v>240</v>
      </c>
      <c r="I119" s="2667">
        <v>10</v>
      </c>
      <c r="J119" s="395" t="s">
        <v>125</v>
      </c>
      <c r="K119" s="421"/>
      <c r="L119" s="397" t="s">
        <v>126</v>
      </c>
      <c r="M119" s="2793">
        <f>H119-I119</f>
        <v>230</v>
      </c>
      <c r="N119" s="2800"/>
      <c r="O119" s="3907"/>
      <c r="P119" s="3903"/>
      <c r="Q119" s="2745"/>
      <c r="R119" s="3843"/>
      <c r="S119" s="3896"/>
      <c r="T119" s="197" t="s">
        <v>260</v>
      </c>
      <c r="U119" s="2735"/>
      <c r="V119" s="2736"/>
      <c r="Z119" s="1177"/>
      <c r="AA119" s="1177"/>
      <c r="AB119" s="1177"/>
      <c r="AC119" s="1177"/>
      <c r="AD119" s="1177"/>
      <c r="AE119" s="1177"/>
      <c r="AF119" s="1177"/>
      <c r="AG119" s="1177"/>
      <c r="AH119" s="1177">
        <v>8</v>
      </c>
      <c r="AI119" s="1177">
        <v>2</v>
      </c>
      <c r="AJ119" s="1177"/>
      <c r="AK119" s="1690"/>
      <c r="AL119" s="1680">
        <v>8</v>
      </c>
      <c r="AM119" s="1177">
        <v>2</v>
      </c>
      <c r="AN119" s="1187"/>
      <c r="AT119" s="27">
        <v>3</v>
      </c>
      <c r="BC119" s="58" t="s">
        <v>865</v>
      </c>
      <c r="BF119" s="29" t="b">
        <f t="shared" si="17"/>
        <v>1</v>
      </c>
      <c r="BG119" s="29" t="b">
        <f t="shared" si="18"/>
        <v>1</v>
      </c>
      <c r="BH119" s="29" t="b">
        <f t="shared" si="19"/>
        <v>1</v>
      </c>
      <c r="BI119" s="29" t="b">
        <f t="shared" si="20"/>
        <v>1</v>
      </c>
      <c r="BJ119" s="29" t="b">
        <f t="shared" si="21"/>
        <v>0</v>
      </c>
      <c r="BK119" s="29" t="b">
        <f t="shared" si="22"/>
        <v>1</v>
      </c>
    </row>
    <row r="120" spans="1:63" ht="31.5" x14ac:dyDescent="0.2">
      <c r="A120" s="1605" t="s">
        <v>685</v>
      </c>
      <c r="B120" s="2353" t="s">
        <v>41</v>
      </c>
      <c r="C120" s="1664"/>
      <c r="D120" s="2737"/>
      <c r="E120" s="2737"/>
      <c r="F120" s="1641"/>
      <c r="G120" s="2899">
        <v>6</v>
      </c>
      <c r="H120" s="2769">
        <f>G120*30</f>
        <v>180</v>
      </c>
      <c r="I120" s="2682"/>
      <c r="J120" s="455"/>
      <c r="K120" s="144"/>
      <c r="L120" s="455"/>
      <c r="M120" s="2795"/>
      <c r="N120" s="2800"/>
      <c r="O120" s="3907"/>
      <c r="P120" s="3903"/>
      <c r="Q120" s="2745"/>
      <c r="R120" s="3843"/>
      <c r="S120" s="3896"/>
      <c r="T120" s="197"/>
      <c r="U120" s="2735"/>
      <c r="V120" s="2736"/>
      <c r="Z120" s="1177"/>
      <c r="AA120" s="1177"/>
      <c r="AB120" s="1177"/>
      <c r="AC120" s="1177"/>
      <c r="AD120" s="1177"/>
      <c r="AE120" s="1177"/>
      <c r="AF120" s="1177"/>
      <c r="AG120" s="1177"/>
      <c r="AH120" s="1177"/>
      <c r="AI120" s="1177"/>
      <c r="AJ120" s="1177"/>
      <c r="AK120" s="1690"/>
      <c r="AL120" s="1680"/>
      <c r="AM120" s="1177"/>
      <c r="AN120" s="1187"/>
      <c r="BC120" s="58" t="s">
        <v>865</v>
      </c>
      <c r="BF120" s="29" t="b">
        <f t="shared" si="17"/>
        <v>1</v>
      </c>
      <c r="BG120" s="29" t="b">
        <f t="shared" si="18"/>
        <v>1</v>
      </c>
      <c r="BH120" s="29" t="b">
        <f t="shared" si="19"/>
        <v>1</v>
      </c>
      <c r="BI120" s="29" t="b">
        <f t="shared" si="20"/>
        <v>1</v>
      </c>
      <c r="BJ120" s="29" t="b">
        <f t="shared" si="21"/>
        <v>1</v>
      </c>
      <c r="BK120" s="29" t="b">
        <f t="shared" si="22"/>
        <v>1</v>
      </c>
    </row>
    <row r="121" spans="1:63" hidden="1" x14ac:dyDescent="0.25">
      <c r="A121" s="1615"/>
      <c r="B121" s="2353"/>
      <c r="C121" s="1664"/>
      <c r="D121" s="2737"/>
      <c r="E121" s="2737"/>
      <c r="F121" s="1641"/>
      <c r="G121" s="2891"/>
      <c r="H121" s="2901"/>
      <c r="I121" s="2682"/>
      <c r="J121" s="455"/>
      <c r="K121" s="144"/>
      <c r="L121" s="455"/>
      <c r="M121" s="2795"/>
      <c r="N121" s="2800"/>
      <c r="O121" s="3907"/>
      <c r="P121" s="3903"/>
      <c r="Q121" s="2745"/>
      <c r="R121" s="3843"/>
      <c r="S121" s="3896"/>
      <c r="T121" s="197"/>
      <c r="U121" s="2735"/>
      <c r="V121" s="2736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  <c r="BC121" s="58" t="s">
        <v>865</v>
      </c>
      <c r="BF121" s="29" t="b">
        <f t="shared" si="17"/>
        <v>1</v>
      </c>
      <c r="BG121" s="29" t="b">
        <f t="shared" si="18"/>
        <v>1</v>
      </c>
      <c r="BH121" s="29" t="b">
        <f t="shared" si="19"/>
        <v>1</v>
      </c>
      <c r="BI121" s="29" t="b">
        <f t="shared" si="20"/>
        <v>1</v>
      </c>
      <c r="BJ121" s="29" t="b">
        <f t="shared" si="21"/>
        <v>1</v>
      </c>
      <c r="BK121" s="29" t="b">
        <f t="shared" si="22"/>
        <v>1</v>
      </c>
    </row>
    <row r="122" spans="1:63" hidden="1" x14ac:dyDescent="0.25">
      <c r="A122" s="1615"/>
      <c r="B122" s="2353" t="s">
        <v>730</v>
      </c>
      <c r="C122" s="1664"/>
      <c r="D122" s="2737"/>
      <c r="E122" s="2737"/>
      <c r="F122" s="1641"/>
      <c r="G122" s="2891">
        <v>0</v>
      </c>
      <c r="H122" s="2901">
        <v>60</v>
      </c>
      <c r="I122" s="2682"/>
      <c r="J122" s="455"/>
      <c r="K122" s="144"/>
      <c r="L122" s="455"/>
      <c r="M122" s="2795"/>
      <c r="N122" s="2800"/>
      <c r="O122" s="3911"/>
      <c r="P122" s="3912"/>
      <c r="Q122" s="2745"/>
      <c r="R122" s="3896"/>
      <c r="S122" s="3898"/>
      <c r="T122" s="197"/>
      <c r="U122" s="2735"/>
      <c r="V122" s="2736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  <c r="BC122" s="58" t="s">
        <v>865</v>
      </c>
      <c r="BF122" s="29" t="b">
        <f t="shared" si="17"/>
        <v>1</v>
      </c>
      <c r="BG122" s="29" t="b">
        <f t="shared" si="18"/>
        <v>1</v>
      </c>
      <c r="BH122" s="29" t="b">
        <f t="shared" si="19"/>
        <v>1</v>
      </c>
      <c r="BI122" s="29" t="b">
        <f t="shared" si="20"/>
        <v>1</v>
      </c>
      <c r="BJ122" s="29" t="b">
        <f t="shared" si="21"/>
        <v>1</v>
      </c>
      <c r="BK122" s="29" t="b">
        <f t="shared" si="22"/>
        <v>1</v>
      </c>
    </row>
    <row r="123" spans="1:63" x14ac:dyDescent="0.25">
      <c r="A123" s="1605" t="s">
        <v>686</v>
      </c>
      <c r="B123" s="2594" t="s">
        <v>56</v>
      </c>
      <c r="C123" s="1664">
        <v>5</v>
      </c>
      <c r="D123" s="2737"/>
      <c r="E123" s="2737"/>
      <c r="F123" s="1641"/>
      <c r="G123" s="2891">
        <v>5</v>
      </c>
      <c r="H123" s="2764">
        <f>G123*30</f>
        <v>150</v>
      </c>
      <c r="I123" s="2744">
        <v>14</v>
      </c>
      <c r="J123" s="396" t="s">
        <v>125</v>
      </c>
      <c r="K123" s="240" t="s">
        <v>573</v>
      </c>
      <c r="L123" s="396"/>
      <c r="M123" s="2793">
        <f>H123-I123</f>
        <v>136</v>
      </c>
      <c r="N123" s="2800"/>
      <c r="O123" s="3907"/>
      <c r="P123" s="3903"/>
      <c r="Q123" s="2745"/>
      <c r="R123" s="3843"/>
      <c r="S123" s="3896"/>
      <c r="T123" s="197" t="s">
        <v>574</v>
      </c>
      <c r="U123" s="2735"/>
      <c r="V123" s="2736"/>
      <c r="Z123" s="1177"/>
      <c r="AA123" s="1177"/>
      <c r="AB123" s="1177"/>
      <c r="AC123" s="1177"/>
      <c r="AD123" s="1177"/>
      <c r="AE123" s="1177"/>
      <c r="AF123" s="1177"/>
      <c r="AG123" s="1177"/>
      <c r="AH123" s="1177">
        <v>14</v>
      </c>
      <c r="AI123" s="1177"/>
      <c r="AJ123" s="1177"/>
      <c r="AK123" s="1690"/>
      <c r="AL123" s="1680">
        <v>8</v>
      </c>
      <c r="AM123" s="1177"/>
      <c r="AN123" s="1187">
        <v>6</v>
      </c>
      <c r="AT123" s="27">
        <v>3</v>
      </c>
      <c r="BC123" s="58" t="s">
        <v>865</v>
      </c>
      <c r="BF123" s="29" t="b">
        <f t="shared" si="17"/>
        <v>1</v>
      </c>
      <c r="BG123" s="29" t="b">
        <f t="shared" si="18"/>
        <v>1</v>
      </c>
      <c r="BH123" s="29" t="b">
        <f t="shared" si="19"/>
        <v>1</v>
      </c>
      <c r="BI123" s="29" t="b">
        <f t="shared" si="20"/>
        <v>1</v>
      </c>
      <c r="BJ123" s="29" t="b">
        <f t="shared" si="21"/>
        <v>0</v>
      </c>
      <c r="BK123" s="29" t="b">
        <f t="shared" si="22"/>
        <v>1</v>
      </c>
    </row>
    <row r="124" spans="1:63" hidden="1" x14ac:dyDescent="0.25">
      <c r="A124" s="1605"/>
      <c r="B124" s="2353"/>
      <c r="C124" s="1664"/>
      <c r="D124" s="2737"/>
      <c r="E124" s="2737"/>
      <c r="F124" s="1641"/>
      <c r="G124" s="2891"/>
      <c r="H124" s="2901"/>
      <c r="I124" s="2682"/>
      <c r="J124" s="455"/>
      <c r="K124" s="144"/>
      <c r="L124" s="455"/>
      <c r="M124" s="2795"/>
      <c r="N124" s="2800"/>
      <c r="O124" s="3907"/>
      <c r="P124" s="3903"/>
      <c r="Q124" s="2745"/>
      <c r="R124" s="3843"/>
      <c r="S124" s="3896"/>
      <c r="T124" s="197"/>
      <c r="U124" s="2735"/>
      <c r="V124" s="2736"/>
      <c r="Z124" s="1177"/>
      <c r="AA124" s="1177"/>
      <c r="AB124" s="1177"/>
      <c r="AC124" s="1177"/>
      <c r="AD124" s="1177"/>
      <c r="AE124" s="1177"/>
      <c r="AF124" s="1177"/>
      <c r="AG124" s="1177"/>
      <c r="AH124" s="1177"/>
      <c r="AI124" s="1177"/>
      <c r="AJ124" s="1177"/>
      <c r="AK124" s="1690"/>
      <c r="AL124" s="1680"/>
      <c r="AM124" s="1177"/>
      <c r="AN124" s="1187"/>
      <c r="BC124" s="58" t="s">
        <v>865</v>
      </c>
      <c r="BF124" s="29" t="b">
        <f t="shared" si="17"/>
        <v>1</v>
      </c>
      <c r="BG124" s="29" t="b">
        <f t="shared" si="18"/>
        <v>1</v>
      </c>
      <c r="BH124" s="29" t="b">
        <f t="shared" si="19"/>
        <v>1</v>
      </c>
      <c r="BI124" s="29" t="b">
        <f t="shared" si="20"/>
        <v>1</v>
      </c>
      <c r="BJ124" s="29" t="b">
        <f t="shared" si="21"/>
        <v>1</v>
      </c>
      <c r="BK124" s="29" t="b">
        <f t="shared" si="22"/>
        <v>1</v>
      </c>
    </row>
    <row r="125" spans="1:63" hidden="1" x14ac:dyDescent="0.25">
      <c r="A125" s="1615"/>
      <c r="B125" s="2353"/>
      <c r="C125" s="1664"/>
      <c r="D125" s="2737"/>
      <c r="E125" s="2737"/>
      <c r="F125" s="1641"/>
      <c r="G125" s="2891"/>
      <c r="H125" s="2901"/>
      <c r="I125" s="2682"/>
      <c r="J125" s="455"/>
      <c r="K125" s="144"/>
      <c r="L125" s="455"/>
      <c r="M125" s="2795"/>
      <c r="N125" s="2800"/>
      <c r="O125" s="3907"/>
      <c r="P125" s="3903"/>
      <c r="Q125" s="2745"/>
      <c r="R125" s="3843"/>
      <c r="S125" s="3896"/>
      <c r="T125" s="197"/>
      <c r="U125" s="2735"/>
      <c r="V125" s="2736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  <c r="BC125" s="58" t="s">
        <v>865</v>
      </c>
      <c r="BF125" s="29" t="b">
        <f t="shared" si="17"/>
        <v>1</v>
      </c>
      <c r="BG125" s="29" t="b">
        <f t="shared" si="18"/>
        <v>1</v>
      </c>
      <c r="BH125" s="29" t="b">
        <f t="shared" si="19"/>
        <v>1</v>
      </c>
      <c r="BI125" s="29" t="b">
        <f t="shared" si="20"/>
        <v>1</v>
      </c>
      <c r="BJ125" s="29" t="b">
        <f t="shared" si="21"/>
        <v>1</v>
      </c>
      <c r="BK125" s="29" t="b">
        <f t="shared" si="22"/>
        <v>1</v>
      </c>
    </row>
    <row r="126" spans="1:63" ht="31.5" x14ac:dyDescent="0.25">
      <c r="A126" s="1605" t="s">
        <v>723</v>
      </c>
      <c r="B126" s="2353" t="s">
        <v>83</v>
      </c>
      <c r="C126" s="1664"/>
      <c r="D126" s="2737"/>
      <c r="E126" s="2737"/>
      <c r="F126" s="1641" t="s">
        <v>544</v>
      </c>
      <c r="G126" s="2891">
        <v>1</v>
      </c>
      <c r="H126" s="2901">
        <f t="shared" ref="H126:H132" si="23">G126*30</f>
        <v>30</v>
      </c>
      <c r="I126" s="2744">
        <v>4</v>
      </c>
      <c r="J126" s="396"/>
      <c r="K126" s="240"/>
      <c r="L126" s="396" t="s">
        <v>460</v>
      </c>
      <c r="M126" s="2793">
        <f>H126-I126</f>
        <v>26</v>
      </c>
      <c r="N126" s="2800"/>
      <c r="O126" s="3907"/>
      <c r="P126" s="3903"/>
      <c r="Q126" s="2745"/>
      <c r="R126" s="3843"/>
      <c r="S126" s="3896"/>
      <c r="T126" s="197"/>
      <c r="U126" s="2735" t="s">
        <v>114</v>
      </c>
      <c r="V126" s="2736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>
        <v>4</v>
      </c>
      <c r="AK126" s="1690"/>
      <c r="AL126" s="1680"/>
      <c r="AM126" s="1177">
        <v>4</v>
      </c>
      <c r="AN126" s="1187"/>
      <c r="AT126" s="27">
        <v>3</v>
      </c>
      <c r="BC126" s="58" t="s">
        <v>865</v>
      </c>
      <c r="BF126" s="29" t="b">
        <f t="shared" si="17"/>
        <v>1</v>
      </c>
      <c r="BG126" s="29" t="b">
        <f t="shared" si="18"/>
        <v>1</v>
      </c>
      <c r="BH126" s="29" t="b">
        <f t="shared" si="19"/>
        <v>1</v>
      </c>
      <c r="BI126" s="29" t="b">
        <f t="shared" si="20"/>
        <v>1</v>
      </c>
      <c r="BJ126" s="29" t="b">
        <f t="shared" si="21"/>
        <v>1</v>
      </c>
      <c r="BK126" s="29" t="b">
        <f t="shared" si="22"/>
        <v>0</v>
      </c>
    </row>
    <row r="127" spans="1:63" ht="31.5" x14ac:dyDescent="0.25">
      <c r="A127" s="1605" t="s">
        <v>687</v>
      </c>
      <c r="B127" s="2353" t="s">
        <v>42</v>
      </c>
      <c r="C127" s="1664"/>
      <c r="D127" s="2747"/>
      <c r="E127" s="2747"/>
      <c r="F127" s="206"/>
      <c r="G127" s="2891">
        <v>5</v>
      </c>
      <c r="H127" s="2764">
        <f t="shared" si="23"/>
        <v>150</v>
      </c>
      <c r="I127" s="2682"/>
      <c r="J127" s="455"/>
      <c r="K127" s="144"/>
      <c r="L127" s="455"/>
      <c r="M127" s="2795"/>
      <c r="N127" s="2800"/>
      <c r="O127" s="3907"/>
      <c r="P127" s="3903"/>
      <c r="Q127" s="2745"/>
      <c r="R127" s="3843"/>
      <c r="S127" s="3896"/>
      <c r="T127" s="197"/>
      <c r="U127" s="2735"/>
      <c r="V127" s="2736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/>
      <c r="AK127" s="1690"/>
      <c r="AL127" s="1680"/>
      <c r="AM127" s="1177"/>
      <c r="AN127" s="1187"/>
      <c r="BC127" s="58" t="s">
        <v>865</v>
      </c>
      <c r="BF127" s="29" t="b">
        <f t="shared" si="17"/>
        <v>1</v>
      </c>
      <c r="BG127" s="29" t="b">
        <f t="shared" si="18"/>
        <v>1</v>
      </c>
      <c r="BH127" s="29" t="b">
        <f t="shared" si="19"/>
        <v>1</v>
      </c>
      <c r="BI127" s="29" t="b">
        <f t="shared" si="20"/>
        <v>1</v>
      </c>
      <c r="BJ127" s="29" t="b">
        <f t="shared" si="21"/>
        <v>1</v>
      </c>
      <c r="BK127" s="29" t="b">
        <f t="shared" si="22"/>
        <v>1</v>
      </c>
    </row>
    <row r="128" spans="1:63" x14ac:dyDescent="0.25">
      <c r="A128" s="1615"/>
      <c r="B128" s="2353" t="s">
        <v>730</v>
      </c>
      <c r="C128" s="1664"/>
      <c r="D128" s="2747"/>
      <c r="E128" s="2747"/>
      <c r="F128" s="206"/>
      <c r="G128" s="2891">
        <v>3</v>
      </c>
      <c r="H128" s="2901">
        <f t="shared" si="23"/>
        <v>90</v>
      </c>
      <c r="I128" s="2744"/>
      <c r="J128" s="396"/>
      <c r="K128" s="240"/>
      <c r="L128" s="396"/>
      <c r="M128" s="2793"/>
      <c r="N128" s="2800"/>
      <c r="O128" s="3907"/>
      <c r="P128" s="3903"/>
      <c r="Q128" s="2745"/>
      <c r="R128" s="3843"/>
      <c r="S128" s="3896"/>
      <c r="T128" s="197"/>
      <c r="U128" s="2735"/>
      <c r="V128" s="2736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  <c r="BC128" s="58" t="s">
        <v>865</v>
      </c>
      <c r="BF128" s="29" t="b">
        <f t="shared" si="17"/>
        <v>1</v>
      </c>
      <c r="BG128" s="29" t="b">
        <f t="shared" si="18"/>
        <v>1</v>
      </c>
      <c r="BH128" s="29" t="b">
        <f t="shared" si="19"/>
        <v>1</v>
      </c>
      <c r="BI128" s="29" t="b">
        <f t="shared" si="20"/>
        <v>1</v>
      </c>
      <c r="BJ128" s="29" t="b">
        <f t="shared" si="21"/>
        <v>1</v>
      </c>
      <c r="BK128" s="29" t="b">
        <f t="shared" si="22"/>
        <v>1</v>
      </c>
    </row>
    <row r="129" spans="1:63" s="30" customFormat="1" ht="18" customHeight="1" x14ac:dyDescent="0.25">
      <c r="A129" s="1605" t="s">
        <v>724</v>
      </c>
      <c r="B129" s="2594" t="s">
        <v>56</v>
      </c>
      <c r="C129" s="1664" t="s">
        <v>544</v>
      </c>
      <c r="D129" s="2737"/>
      <c r="E129" s="2737"/>
      <c r="F129" s="1641"/>
      <c r="G129" s="2899">
        <v>2</v>
      </c>
      <c r="H129" s="2764">
        <f t="shared" si="23"/>
        <v>60</v>
      </c>
      <c r="I129" s="2744">
        <v>14</v>
      </c>
      <c r="J129" s="396" t="s">
        <v>125</v>
      </c>
      <c r="K129" s="240" t="s">
        <v>54</v>
      </c>
      <c r="L129" s="396"/>
      <c r="M129" s="2793">
        <f>H129-I129</f>
        <v>46</v>
      </c>
      <c r="N129" s="2800"/>
      <c r="O129" s="3907"/>
      <c r="P129" s="3903"/>
      <c r="Q129" s="2745"/>
      <c r="R129" s="3843"/>
      <c r="S129" s="3896"/>
      <c r="T129" s="197"/>
      <c r="U129" s="2735" t="s">
        <v>127</v>
      </c>
      <c r="V129" s="2736"/>
      <c r="Z129" s="1182"/>
      <c r="AA129" s="1182"/>
      <c r="AB129" s="1182"/>
      <c r="AC129" s="1182"/>
      <c r="AD129" s="1182"/>
      <c r="AE129" s="1182"/>
      <c r="AF129" s="1182"/>
      <c r="AG129" s="1182"/>
      <c r="AH129" s="1182"/>
      <c r="AI129" s="1182"/>
      <c r="AJ129" s="1182">
        <v>8</v>
      </c>
      <c r="AK129" s="1694">
        <v>6</v>
      </c>
      <c r="AL129" s="1683">
        <v>8</v>
      </c>
      <c r="AM129" s="1182"/>
      <c r="AN129" s="1586">
        <v>6</v>
      </c>
      <c r="AT129" s="30">
        <v>3</v>
      </c>
      <c r="BC129" s="58" t="s">
        <v>865</v>
      </c>
      <c r="BF129" s="29" t="b">
        <f t="shared" si="17"/>
        <v>1</v>
      </c>
      <c r="BG129" s="29" t="b">
        <f t="shared" si="18"/>
        <v>1</v>
      </c>
      <c r="BH129" s="29" t="b">
        <f t="shared" si="19"/>
        <v>1</v>
      </c>
      <c r="BI129" s="29" t="b">
        <f t="shared" si="20"/>
        <v>1</v>
      </c>
      <c r="BJ129" s="29" t="b">
        <f t="shared" si="21"/>
        <v>1</v>
      </c>
      <c r="BK129" s="29" t="b">
        <f t="shared" si="22"/>
        <v>0</v>
      </c>
    </row>
    <row r="130" spans="1:63" ht="31.5" x14ac:dyDescent="0.25">
      <c r="A130" s="1605" t="s">
        <v>688</v>
      </c>
      <c r="B130" s="2353" t="s">
        <v>407</v>
      </c>
      <c r="C130" s="1664"/>
      <c r="D130" s="2747"/>
      <c r="E130" s="2747"/>
      <c r="F130" s="206"/>
      <c r="G130" s="2891">
        <v>8</v>
      </c>
      <c r="H130" s="2764">
        <f t="shared" si="23"/>
        <v>240</v>
      </c>
      <c r="I130" s="2682"/>
      <c r="J130" s="455"/>
      <c r="K130" s="455"/>
      <c r="L130" s="455"/>
      <c r="M130" s="2795"/>
      <c r="N130" s="2800"/>
      <c r="O130" s="3907"/>
      <c r="P130" s="3903"/>
      <c r="Q130" s="2745"/>
      <c r="R130" s="3843"/>
      <c r="S130" s="3896"/>
      <c r="T130" s="197"/>
      <c r="U130" s="2735"/>
      <c r="V130" s="2736"/>
      <c r="Z130" s="1186"/>
      <c r="AA130" s="1186"/>
      <c r="AB130" s="1186"/>
      <c r="AC130" s="1186"/>
      <c r="AD130" s="1186"/>
      <c r="AE130" s="1186"/>
      <c r="AF130" s="1186"/>
      <c r="AG130" s="1186"/>
      <c r="AH130" s="1186"/>
      <c r="AI130" s="1186"/>
      <c r="AJ130" s="1186">
        <v>8</v>
      </c>
      <c r="AK130" s="1693"/>
      <c r="AL130" s="1682">
        <v>8</v>
      </c>
      <c r="AM130" s="1186"/>
      <c r="AN130" s="1187"/>
      <c r="AU130" s="29"/>
      <c r="AV130" s="1586">
        <f>SUM(AV127:AV129)</f>
        <v>0</v>
      </c>
      <c r="BC130" s="58" t="s">
        <v>865</v>
      </c>
      <c r="BF130" s="29" t="b">
        <f t="shared" si="17"/>
        <v>1</v>
      </c>
      <c r="BG130" s="29" t="b">
        <f t="shared" si="18"/>
        <v>1</v>
      </c>
      <c r="BH130" s="29" t="b">
        <f t="shared" si="19"/>
        <v>1</v>
      </c>
      <c r="BI130" s="29" t="b">
        <f t="shared" si="20"/>
        <v>1</v>
      </c>
      <c r="BJ130" s="29" t="b">
        <f t="shared" si="21"/>
        <v>1</v>
      </c>
      <c r="BK130" s="29" t="b">
        <f t="shared" si="22"/>
        <v>1</v>
      </c>
    </row>
    <row r="131" spans="1:63" hidden="1" x14ac:dyDescent="0.25">
      <c r="A131" s="1710"/>
      <c r="B131" s="2353" t="s">
        <v>730</v>
      </c>
      <c r="C131" s="1664"/>
      <c r="D131" s="2747"/>
      <c r="E131" s="2747"/>
      <c r="F131" s="206"/>
      <c r="G131" s="2891">
        <v>0</v>
      </c>
      <c r="H131" s="2901">
        <f t="shared" si="23"/>
        <v>0</v>
      </c>
      <c r="I131" s="2682"/>
      <c r="J131" s="455"/>
      <c r="K131" s="455"/>
      <c r="L131" s="455"/>
      <c r="M131" s="2795"/>
      <c r="N131" s="2800"/>
      <c r="O131" s="3907"/>
      <c r="P131" s="3903"/>
      <c r="Q131" s="2745"/>
      <c r="R131" s="3843"/>
      <c r="S131" s="3896"/>
      <c r="T131" s="197"/>
      <c r="U131" s="2735"/>
      <c r="V131" s="2736"/>
      <c r="Z131" s="1177"/>
      <c r="AA131" s="1177"/>
      <c r="AB131" s="1177"/>
      <c r="AC131" s="1177"/>
      <c r="AD131" s="1177"/>
      <c r="AE131" s="1177"/>
      <c r="AF131" s="1177"/>
      <c r="AG131" s="1177"/>
      <c r="AH131" s="1177"/>
      <c r="AI131" s="1177"/>
      <c r="AJ131" s="1177"/>
      <c r="AK131" s="1690"/>
      <c r="AL131" s="1680"/>
      <c r="AM131" s="1177"/>
      <c r="AN131" s="1187"/>
      <c r="BC131" s="58" t="s">
        <v>865</v>
      </c>
      <c r="BF131" s="29" t="b">
        <f t="shared" si="17"/>
        <v>1</v>
      </c>
      <c r="BG131" s="29" t="b">
        <f t="shared" si="18"/>
        <v>1</v>
      </c>
      <c r="BH131" s="29" t="b">
        <f t="shared" si="19"/>
        <v>1</v>
      </c>
      <c r="BI131" s="29" t="b">
        <f t="shared" si="20"/>
        <v>1</v>
      </c>
      <c r="BJ131" s="29" t="b">
        <f t="shared" si="21"/>
        <v>1</v>
      </c>
      <c r="BK131" s="29" t="b">
        <f t="shared" si="22"/>
        <v>1</v>
      </c>
    </row>
    <row r="132" spans="1:63" x14ac:dyDescent="0.25">
      <c r="A132" s="1613" t="s">
        <v>689</v>
      </c>
      <c r="B132" s="2593" t="s">
        <v>56</v>
      </c>
      <c r="C132" s="1664">
        <v>4</v>
      </c>
      <c r="D132" s="2747"/>
      <c r="E132" s="2747"/>
      <c r="F132" s="206"/>
      <c r="G132" s="2891">
        <v>8</v>
      </c>
      <c r="H132" s="2764">
        <f t="shared" si="23"/>
        <v>240</v>
      </c>
      <c r="I132" s="2683">
        <v>8</v>
      </c>
      <c r="J132" s="2582" t="s">
        <v>125</v>
      </c>
      <c r="K132" s="240"/>
      <c r="L132" s="2582"/>
      <c r="M132" s="2793">
        <f>H132-I132</f>
        <v>232</v>
      </c>
      <c r="N132" s="2800"/>
      <c r="O132" s="3907"/>
      <c r="P132" s="3903"/>
      <c r="Q132" s="2745"/>
      <c r="R132" s="3843" t="s">
        <v>125</v>
      </c>
      <c r="S132" s="3896"/>
      <c r="T132" s="197"/>
      <c r="U132" s="2735"/>
      <c r="V132" s="2736"/>
      <c r="Z132" s="1177"/>
      <c r="AA132" s="1177"/>
      <c r="AB132" s="1177"/>
      <c r="AC132" s="1177"/>
      <c r="AD132" s="1177"/>
      <c r="AE132" s="1177"/>
      <c r="AF132" s="1177">
        <v>8</v>
      </c>
      <c r="AG132" s="1177"/>
      <c r="AH132" s="1177"/>
      <c r="AI132" s="1177"/>
      <c r="AJ132" s="1177"/>
      <c r="AK132" s="1690"/>
      <c r="AL132" s="1680">
        <v>8</v>
      </c>
      <c r="AM132" s="1177"/>
      <c r="AN132" s="1187"/>
      <c r="AT132" s="27">
        <v>2</v>
      </c>
      <c r="BC132" s="58" t="s">
        <v>865</v>
      </c>
      <c r="BF132" s="29" t="b">
        <f t="shared" si="17"/>
        <v>1</v>
      </c>
      <c r="BG132" s="29" t="b">
        <f t="shared" si="18"/>
        <v>1</v>
      </c>
      <c r="BH132" s="29" t="b">
        <f t="shared" si="19"/>
        <v>1</v>
      </c>
      <c r="BI132" s="29" t="b">
        <f t="shared" si="20"/>
        <v>0</v>
      </c>
      <c r="BJ132" s="29" t="b">
        <f t="shared" si="21"/>
        <v>1</v>
      </c>
      <c r="BK132" s="29" t="b">
        <f t="shared" si="22"/>
        <v>1</v>
      </c>
    </row>
    <row r="133" spans="1:63" ht="31.5" x14ac:dyDescent="0.25">
      <c r="A133" s="1605" t="s">
        <v>690</v>
      </c>
      <c r="B133" s="2353" t="s">
        <v>44</v>
      </c>
      <c r="C133" s="1664"/>
      <c r="D133" s="2747"/>
      <c r="E133" s="2747"/>
      <c r="F133" s="206"/>
      <c r="G133" s="2891">
        <v>6</v>
      </c>
      <c r="H133" s="2764">
        <f>H134+H135</f>
        <v>180</v>
      </c>
      <c r="I133" s="2682"/>
      <c r="J133" s="455"/>
      <c r="K133" s="144"/>
      <c r="L133" s="455"/>
      <c r="M133" s="2795"/>
      <c r="N133" s="2800"/>
      <c r="O133" s="3907"/>
      <c r="P133" s="3903"/>
      <c r="Q133" s="2745"/>
      <c r="R133" s="3843"/>
      <c r="S133" s="3896"/>
      <c r="T133" s="197"/>
      <c r="U133" s="2735"/>
      <c r="V133" s="2736"/>
      <c r="Z133" s="3495" t="s">
        <v>30</v>
      </c>
      <c r="AA133" s="3495"/>
      <c r="AB133" s="3495"/>
      <c r="AC133" s="3495"/>
      <c r="AD133" s="3495" t="s">
        <v>31</v>
      </c>
      <c r="AE133" s="3495"/>
      <c r="AF133" s="3495"/>
      <c r="AG133" s="3495"/>
      <c r="AH133" s="3495" t="s">
        <v>32</v>
      </c>
      <c r="AI133" s="3495"/>
      <c r="AJ133" s="3495"/>
      <c r="AK133" s="3496"/>
      <c r="AL133" s="1680" t="s">
        <v>511</v>
      </c>
      <c r="AM133" s="1177" t="s">
        <v>512</v>
      </c>
      <c r="AN133" s="29" t="s">
        <v>503</v>
      </c>
      <c r="AU133" s="29" t="s">
        <v>542</v>
      </c>
      <c r="AV133" s="1187" t="e">
        <f>SUMIF(#REF!,1,#REF!)</f>
        <v>#REF!</v>
      </c>
      <c r="BC133" s="58" t="s">
        <v>865</v>
      </c>
      <c r="BF133" s="29" t="b">
        <f t="shared" si="17"/>
        <v>1</v>
      </c>
      <c r="BG133" s="29" t="b">
        <f t="shared" si="18"/>
        <v>1</v>
      </c>
      <c r="BH133" s="29" t="b">
        <f t="shared" si="19"/>
        <v>1</v>
      </c>
      <c r="BI133" s="29" t="b">
        <f t="shared" si="20"/>
        <v>1</v>
      </c>
      <c r="BJ133" s="29" t="b">
        <f t="shared" si="21"/>
        <v>1</v>
      </c>
      <c r="BK133" s="29" t="b">
        <f t="shared" si="22"/>
        <v>1</v>
      </c>
    </row>
    <row r="134" spans="1:63" x14ac:dyDescent="0.25">
      <c r="A134" s="1709"/>
      <c r="B134" s="2353" t="s">
        <v>730</v>
      </c>
      <c r="C134" s="1664"/>
      <c r="D134" s="2747"/>
      <c r="E134" s="2747"/>
      <c r="F134" s="206"/>
      <c r="G134" s="2891">
        <v>4.5</v>
      </c>
      <c r="H134" s="2901">
        <f t="shared" ref="H134:H141" si="24">G134*30</f>
        <v>135</v>
      </c>
      <c r="I134" s="2682"/>
      <c r="J134" s="455"/>
      <c r="K134" s="144"/>
      <c r="L134" s="455"/>
      <c r="M134" s="2795"/>
      <c r="N134" s="2800"/>
      <c r="O134" s="3907"/>
      <c r="P134" s="3903"/>
      <c r="Q134" s="2745"/>
      <c r="R134" s="3843"/>
      <c r="S134" s="3896"/>
      <c r="T134" s="197"/>
      <c r="U134" s="2735"/>
      <c r="V134" s="2736"/>
      <c r="Z134" s="3495" t="s">
        <v>506</v>
      </c>
      <c r="AA134" s="3495"/>
      <c r="AB134" s="3495" t="s">
        <v>508</v>
      </c>
      <c r="AC134" s="3495"/>
      <c r="AD134" s="3495" t="s">
        <v>509</v>
      </c>
      <c r="AE134" s="3495"/>
      <c r="AF134" s="3495" t="s">
        <v>510</v>
      </c>
      <c r="AG134" s="3495"/>
      <c r="AH134" s="3495" t="s">
        <v>513</v>
      </c>
      <c r="AI134" s="3495"/>
      <c r="AJ134" s="3495" t="s">
        <v>514</v>
      </c>
      <c r="AK134" s="3496"/>
      <c r="AL134" s="1680"/>
      <c r="AM134" s="1177"/>
      <c r="AN134" s="1187"/>
      <c r="AU134" s="29" t="s">
        <v>543</v>
      </c>
      <c r="AV134" s="1187" t="e">
        <f>SUMIF(#REF!,2,#REF!)</f>
        <v>#REF!</v>
      </c>
      <c r="BC134" s="58" t="s">
        <v>865</v>
      </c>
      <c r="BF134" s="29" t="b">
        <f t="shared" si="17"/>
        <v>1</v>
      </c>
      <c r="BG134" s="29" t="b">
        <f t="shared" si="18"/>
        <v>1</v>
      </c>
      <c r="BH134" s="29" t="b">
        <f t="shared" si="19"/>
        <v>1</v>
      </c>
      <c r="BI134" s="29" t="b">
        <f t="shared" si="20"/>
        <v>1</v>
      </c>
      <c r="BJ134" s="29" t="b">
        <f t="shared" si="21"/>
        <v>1</v>
      </c>
      <c r="BK134" s="29" t="b">
        <f t="shared" si="22"/>
        <v>1</v>
      </c>
    </row>
    <row r="135" spans="1:63" x14ac:dyDescent="0.25">
      <c r="A135" s="1605" t="s">
        <v>691</v>
      </c>
      <c r="B135" s="2594" t="s">
        <v>56</v>
      </c>
      <c r="C135" s="1664"/>
      <c r="D135" s="2747" t="s">
        <v>544</v>
      </c>
      <c r="E135" s="2747"/>
      <c r="F135" s="206"/>
      <c r="G135" s="2891">
        <v>1.5</v>
      </c>
      <c r="H135" s="2764">
        <f t="shared" si="24"/>
        <v>45</v>
      </c>
      <c r="I135" s="2744">
        <v>8</v>
      </c>
      <c r="J135" s="2484" t="s">
        <v>125</v>
      </c>
      <c r="K135" s="240"/>
      <c r="L135" s="2484"/>
      <c r="M135" s="2793">
        <f>H135-I135</f>
        <v>37</v>
      </c>
      <c r="N135" s="2800"/>
      <c r="O135" s="3907"/>
      <c r="P135" s="3903"/>
      <c r="Q135" s="2745"/>
      <c r="R135" s="3843"/>
      <c r="S135" s="3896"/>
      <c r="T135" s="197"/>
      <c r="U135" s="2735" t="s">
        <v>125</v>
      </c>
      <c r="V135" s="2736"/>
      <c r="Z135" s="1177" t="s">
        <v>39</v>
      </c>
      <c r="AA135" s="1177" t="s">
        <v>507</v>
      </c>
      <c r="AB135" s="1177" t="s">
        <v>39</v>
      </c>
      <c r="AC135" s="1177" t="s">
        <v>507</v>
      </c>
      <c r="AD135" s="1177" t="s">
        <v>39</v>
      </c>
      <c r="AE135" s="1177" t="s">
        <v>507</v>
      </c>
      <c r="AF135" s="1177" t="s">
        <v>39</v>
      </c>
      <c r="AG135" s="1177" t="s">
        <v>507</v>
      </c>
      <c r="AH135" s="1177"/>
      <c r="AI135" s="1177"/>
      <c r="AJ135" s="1177"/>
      <c r="AK135" s="1690"/>
      <c r="AL135" s="1680"/>
      <c r="AM135" s="1177"/>
      <c r="AN135" s="1187"/>
      <c r="AT135" s="27">
        <v>3</v>
      </c>
      <c r="AU135" s="29" t="s">
        <v>30</v>
      </c>
      <c r="AV135" s="1187" t="e">
        <f>SUMIF(#REF!,3,#REF!)</f>
        <v>#REF!</v>
      </c>
      <c r="BC135" s="58" t="s">
        <v>865</v>
      </c>
      <c r="BF135" s="29" t="b">
        <f t="shared" si="17"/>
        <v>1</v>
      </c>
      <c r="BG135" s="29" t="b">
        <f t="shared" si="18"/>
        <v>1</v>
      </c>
      <c r="BH135" s="29" t="b">
        <f t="shared" si="19"/>
        <v>1</v>
      </c>
      <c r="BI135" s="29" t="b">
        <f t="shared" si="20"/>
        <v>1</v>
      </c>
      <c r="BJ135" s="29" t="b">
        <f t="shared" si="21"/>
        <v>1</v>
      </c>
      <c r="BK135" s="29" t="b">
        <f t="shared" si="22"/>
        <v>0</v>
      </c>
    </row>
    <row r="136" spans="1:63" ht="18.75" customHeight="1" x14ac:dyDescent="0.2">
      <c r="A136" s="1605" t="s">
        <v>692</v>
      </c>
      <c r="B136" s="2353" t="s">
        <v>760</v>
      </c>
      <c r="C136" s="1664"/>
      <c r="D136" s="2747"/>
      <c r="E136" s="2747"/>
      <c r="F136" s="206"/>
      <c r="G136" s="2899">
        <f>G137+G138</f>
        <v>6</v>
      </c>
      <c r="H136" s="2764">
        <f t="shared" si="24"/>
        <v>180</v>
      </c>
      <c r="I136" s="2682"/>
      <c r="J136" s="455"/>
      <c r="K136" s="455"/>
      <c r="L136" s="455"/>
      <c r="M136" s="2795"/>
      <c r="N136" s="2800"/>
      <c r="O136" s="3907"/>
      <c r="P136" s="3903"/>
      <c r="Q136" s="2745"/>
      <c r="R136" s="3843"/>
      <c r="S136" s="3896"/>
      <c r="T136" s="197"/>
      <c r="U136" s="2735"/>
      <c r="V136" s="2736"/>
      <c r="Z136" s="1177"/>
      <c r="AA136" s="1177"/>
      <c r="AB136" s="1177"/>
      <c r="AC136" s="1177"/>
      <c r="AD136" s="1177"/>
      <c r="AE136" s="1177"/>
      <c r="AF136" s="1177"/>
      <c r="AG136" s="1177"/>
      <c r="AH136" s="1177"/>
      <c r="AI136" s="1177"/>
      <c r="AJ136" s="1177"/>
      <c r="AK136" s="1690"/>
      <c r="AL136" s="1680"/>
      <c r="AM136" s="1177"/>
      <c r="AN136" s="1187"/>
      <c r="BC136" s="58" t="s">
        <v>865</v>
      </c>
      <c r="BF136" s="29" t="b">
        <f t="shared" si="17"/>
        <v>1</v>
      </c>
      <c r="BG136" s="29" t="b">
        <f t="shared" si="18"/>
        <v>1</v>
      </c>
      <c r="BH136" s="29" t="b">
        <f t="shared" si="19"/>
        <v>1</v>
      </c>
      <c r="BI136" s="29" t="b">
        <f t="shared" si="20"/>
        <v>1</v>
      </c>
      <c r="BJ136" s="29" t="b">
        <f t="shared" si="21"/>
        <v>1</v>
      </c>
      <c r="BK136" s="29" t="b">
        <f t="shared" si="22"/>
        <v>1</v>
      </c>
    </row>
    <row r="137" spans="1:63" hidden="1" x14ac:dyDescent="0.25">
      <c r="A137" s="1710"/>
      <c r="B137" s="2353" t="s">
        <v>730</v>
      </c>
      <c r="C137" s="1664"/>
      <c r="D137" s="2747"/>
      <c r="E137" s="2747"/>
      <c r="F137" s="206"/>
      <c r="G137" s="2891">
        <v>0</v>
      </c>
      <c r="H137" s="2901">
        <f t="shared" si="24"/>
        <v>0</v>
      </c>
      <c r="I137" s="2682"/>
      <c r="J137" s="455"/>
      <c r="K137" s="455"/>
      <c r="L137" s="455"/>
      <c r="M137" s="2795"/>
      <c r="N137" s="2800"/>
      <c r="O137" s="3907"/>
      <c r="P137" s="3903"/>
      <c r="Q137" s="2745"/>
      <c r="R137" s="3843"/>
      <c r="S137" s="3896"/>
      <c r="T137" s="197"/>
      <c r="U137" s="2735"/>
      <c r="V137" s="2736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  <c r="BC137" s="58" t="s">
        <v>865</v>
      </c>
      <c r="BF137" s="29" t="b">
        <f t="shared" si="17"/>
        <v>1</v>
      </c>
      <c r="BG137" s="29" t="b">
        <f t="shared" si="18"/>
        <v>1</v>
      </c>
      <c r="BH137" s="29" t="b">
        <f t="shared" si="19"/>
        <v>1</v>
      </c>
      <c r="BI137" s="29" t="b">
        <f t="shared" si="20"/>
        <v>1</v>
      </c>
      <c r="BJ137" s="29" t="b">
        <f t="shared" si="21"/>
        <v>1</v>
      </c>
      <c r="BK137" s="29" t="b">
        <f t="shared" si="22"/>
        <v>1</v>
      </c>
    </row>
    <row r="138" spans="1:63" s="58" customFormat="1" x14ac:dyDescent="0.25">
      <c r="A138" s="1605" t="s">
        <v>693</v>
      </c>
      <c r="B138" s="2594" t="s">
        <v>56</v>
      </c>
      <c r="C138" s="1664">
        <v>4</v>
      </c>
      <c r="D138" s="2747"/>
      <c r="E138" s="2747"/>
      <c r="F138" s="206"/>
      <c r="G138" s="2891">
        <v>6</v>
      </c>
      <c r="H138" s="2764">
        <f t="shared" si="24"/>
        <v>180</v>
      </c>
      <c r="I138" s="2667">
        <v>10</v>
      </c>
      <c r="J138" s="395" t="s">
        <v>125</v>
      </c>
      <c r="K138" s="421"/>
      <c r="L138" s="397" t="s">
        <v>126</v>
      </c>
      <c r="M138" s="2793">
        <f>H138-I138</f>
        <v>170</v>
      </c>
      <c r="N138" s="2800"/>
      <c r="O138" s="3907"/>
      <c r="P138" s="3903"/>
      <c r="Q138" s="2745"/>
      <c r="R138" s="3843" t="s">
        <v>260</v>
      </c>
      <c r="S138" s="3896"/>
      <c r="T138" s="997"/>
      <c r="U138" s="2735"/>
      <c r="V138" s="2736"/>
      <c r="Z138" s="1178"/>
      <c r="AA138" s="1178"/>
      <c r="AB138" s="1178"/>
      <c r="AC138" s="1178"/>
      <c r="AD138" s="1178"/>
      <c r="AE138" s="1178"/>
      <c r="AF138" s="1178">
        <v>8</v>
      </c>
      <c r="AG138" s="1178">
        <v>2</v>
      </c>
      <c r="AH138" s="1178"/>
      <c r="AI138" s="1178"/>
      <c r="AJ138" s="1178"/>
      <c r="AK138" s="1695"/>
      <c r="AL138" s="1684">
        <v>8</v>
      </c>
      <c r="AM138" s="1178">
        <v>2</v>
      </c>
      <c r="AN138" s="1273"/>
      <c r="AT138" s="58">
        <v>2</v>
      </c>
      <c r="BC138" s="58" t="s">
        <v>865</v>
      </c>
      <c r="BF138" s="29" t="b">
        <f t="shared" si="17"/>
        <v>1</v>
      </c>
      <c r="BG138" s="29" t="b">
        <f t="shared" si="18"/>
        <v>1</v>
      </c>
      <c r="BH138" s="29" t="b">
        <f t="shared" si="19"/>
        <v>1</v>
      </c>
      <c r="BI138" s="29" t="b">
        <f t="shared" si="20"/>
        <v>0</v>
      </c>
      <c r="BJ138" s="29" t="b">
        <f t="shared" si="21"/>
        <v>1</v>
      </c>
      <c r="BK138" s="29" t="b">
        <f t="shared" si="22"/>
        <v>1</v>
      </c>
    </row>
    <row r="139" spans="1:63" x14ac:dyDescent="0.25">
      <c r="A139" s="1605" t="s">
        <v>694</v>
      </c>
      <c r="B139" s="2353" t="s">
        <v>43</v>
      </c>
      <c r="C139" s="1664"/>
      <c r="D139" s="2737"/>
      <c r="E139" s="2737"/>
      <c r="F139" s="1641"/>
      <c r="G139" s="2891">
        <v>6</v>
      </c>
      <c r="H139" s="2764">
        <f t="shared" si="24"/>
        <v>180</v>
      </c>
      <c r="I139" s="2682"/>
      <c r="J139" s="455"/>
      <c r="K139" s="144"/>
      <c r="L139" s="455"/>
      <c r="M139" s="2795"/>
      <c r="N139" s="2800"/>
      <c r="O139" s="3907"/>
      <c r="P139" s="3903"/>
      <c r="Q139" s="2745"/>
      <c r="R139" s="3843"/>
      <c r="S139" s="3896"/>
      <c r="T139" s="197"/>
      <c r="U139" s="2735"/>
      <c r="V139" s="2736"/>
      <c r="Z139" s="1177"/>
      <c r="AA139" s="1177"/>
      <c r="AB139" s="1177"/>
      <c r="AC139" s="1177"/>
      <c r="AD139" s="1177"/>
      <c r="AE139" s="1177"/>
      <c r="AF139" s="1177"/>
      <c r="AG139" s="1177"/>
      <c r="AH139" s="1177"/>
      <c r="AI139" s="1177"/>
      <c r="AJ139" s="1177"/>
      <c r="AK139" s="1690"/>
      <c r="AL139" s="1680"/>
      <c r="AM139" s="1177"/>
      <c r="AN139" s="1187"/>
      <c r="BC139" s="58" t="s">
        <v>865</v>
      </c>
      <c r="BF139" s="29" t="b">
        <f t="shared" si="17"/>
        <v>1</v>
      </c>
      <c r="BG139" s="29" t="b">
        <f t="shared" si="18"/>
        <v>1</v>
      </c>
      <c r="BH139" s="29" t="b">
        <f t="shared" si="19"/>
        <v>1</v>
      </c>
      <c r="BI139" s="29" t="b">
        <f t="shared" si="20"/>
        <v>1</v>
      </c>
      <c r="BJ139" s="29" t="b">
        <f t="shared" si="21"/>
        <v>1</v>
      </c>
      <c r="BK139" s="29" t="b">
        <f t="shared" si="22"/>
        <v>1</v>
      </c>
    </row>
    <row r="140" spans="1:63" hidden="1" x14ac:dyDescent="0.25">
      <c r="A140" s="1615"/>
      <c r="B140" s="2353" t="s">
        <v>730</v>
      </c>
      <c r="C140" s="1664"/>
      <c r="D140" s="2737"/>
      <c r="E140" s="2737"/>
      <c r="F140" s="1641"/>
      <c r="G140" s="2891">
        <v>0</v>
      </c>
      <c r="H140" s="2901">
        <f t="shared" si="24"/>
        <v>0</v>
      </c>
      <c r="I140" s="2682"/>
      <c r="J140" s="455"/>
      <c r="K140" s="144"/>
      <c r="L140" s="455"/>
      <c r="M140" s="2795"/>
      <c r="N140" s="2800"/>
      <c r="O140" s="3907"/>
      <c r="P140" s="3903"/>
      <c r="Q140" s="2745"/>
      <c r="R140" s="3843"/>
      <c r="S140" s="3896"/>
      <c r="T140" s="197"/>
      <c r="U140" s="2735"/>
      <c r="V140" s="2736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  <c r="BC140" s="58" t="s">
        <v>865</v>
      </c>
      <c r="BF140" s="29" t="b">
        <f t="shared" si="17"/>
        <v>1</v>
      </c>
      <c r="BG140" s="29" t="b">
        <f t="shared" si="18"/>
        <v>1</v>
      </c>
      <c r="BH140" s="29" t="b">
        <f t="shared" si="19"/>
        <v>1</v>
      </c>
      <c r="BI140" s="29" t="b">
        <f t="shared" si="20"/>
        <v>1</v>
      </c>
      <c r="BJ140" s="29" t="b">
        <f t="shared" si="21"/>
        <v>1</v>
      </c>
      <c r="BK140" s="29" t="b">
        <f t="shared" si="22"/>
        <v>1</v>
      </c>
    </row>
    <row r="141" spans="1:63" x14ac:dyDescent="0.25">
      <c r="A141" s="1605" t="s">
        <v>695</v>
      </c>
      <c r="B141" s="2595" t="s">
        <v>56</v>
      </c>
      <c r="C141" s="1664"/>
      <c r="D141" s="2737">
        <v>5</v>
      </c>
      <c r="E141" s="2737"/>
      <c r="F141" s="1641"/>
      <c r="G141" s="2899">
        <v>6</v>
      </c>
      <c r="H141" s="2764">
        <f t="shared" si="24"/>
        <v>180</v>
      </c>
      <c r="I141" s="2744">
        <v>8</v>
      </c>
      <c r="J141" s="396" t="s">
        <v>569</v>
      </c>
      <c r="K141" s="240"/>
      <c r="L141" s="396" t="s">
        <v>126</v>
      </c>
      <c r="M141" s="2793">
        <f>H141-I141</f>
        <v>172</v>
      </c>
      <c r="N141" s="2800"/>
      <c r="O141" s="3907"/>
      <c r="P141" s="3903"/>
      <c r="Q141" s="2745"/>
      <c r="R141" s="3843"/>
      <c r="S141" s="3896"/>
      <c r="T141" s="197" t="s">
        <v>570</v>
      </c>
      <c r="U141" s="2735"/>
      <c r="V141" s="2736"/>
      <c r="Z141" s="1177"/>
      <c r="AA141" s="1177"/>
      <c r="AB141" s="1177"/>
      <c r="AC141" s="1177"/>
      <c r="AD141" s="1177"/>
      <c r="AE141" s="1177"/>
      <c r="AF141" s="1177"/>
      <c r="AG141" s="1177"/>
      <c r="AH141" s="1177">
        <v>6</v>
      </c>
      <c r="AI141" s="1177">
        <v>2</v>
      </c>
      <c r="AJ141" s="1177"/>
      <c r="AK141" s="1690"/>
      <c r="AL141" s="1680">
        <v>6</v>
      </c>
      <c r="AM141" s="1177">
        <v>2</v>
      </c>
      <c r="AN141" s="1187"/>
      <c r="AT141" s="27">
        <v>3</v>
      </c>
      <c r="BC141" s="58" t="s">
        <v>865</v>
      </c>
      <c r="BF141" s="29" t="b">
        <f t="shared" si="17"/>
        <v>1</v>
      </c>
      <c r="BG141" s="29" t="b">
        <f t="shared" si="18"/>
        <v>1</v>
      </c>
      <c r="BH141" s="29" t="b">
        <f t="shared" si="19"/>
        <v>1</v>
      </c>
      <c r="BI141" s="29" t="b">
        <f t="shared" si="20"/>
        <v>1</v>
      </c>
      <c r="BJ141" s="29" t="b">
        <f t="shared" si="21"/>
        <v>0</v>
      </c>
      <c r="BK141" s="29" t="b">
        <f t="shared" si="22"/>
        <v>1</v>
      </c>
    </row>
    <row r="142" spans="1:63" x14ac:dyDescent="0.2">
      <c r="A142" s="1605" t="s">
        <v>696</v>
      </c>
      <c r="B142" s="2353" t="s">
        <v>761</v>
      </c>
      <c r="C142" s="1664"/>
      <c r="D142" s="2747"/>
      <c r="E142" s="2747"/>
      <c r="F142" s="206"/>
      <c r="G142" s="2899">
        <f>G143+G144</f>
        <v>6</v>
      </c>
      <c r="H142" s="2764">
        <v>180</v>
      </c>
      <c r="I142" s="2682"/>
      <c r="J142" s="455"/>
      <c r="K142" s="455"/>
      <c r="L142" s="455"/>
      <c r="M142" s="2795"/>
      <c r="N142" s="2800"/>
      <c r="O142" s="3907"/>
      <c r="P142" s="3903"/>
      <c r="Q142" s="2745"/>
      <c r="R142" s="3843"/>
      <c r="S142" s="3896"/>
      <c r="T142" s="197"/>
      <c r="U142" s="2735"/>
      <c r="V142" s="2736"/>
      <c r="Z142" s="1177"/>
      <c r="AA142" s="1177"/>
      <c r="AB142" s="1177"/>
      <c r="AC142" s="1177"/>
      <c r="AD142" s="1177"/>
      <c r="AE142" s="1177"/>
      <c r="AF142" s="1177"/>
      <c r="AG142" s="1177"/>
      <c r="AH142" s="1177"/>
      <c r="AI142" s="1177"/>
      <c r="AJ142" s="1177"/>
      <c r="AK142" s="1690"/>
      <c r="AL142" s="1680"/>
      <c r="AM142" s="1177"/>
      <c r="AN142" s="1187"/>
      <c r="BC142" s="58" t="s">
        <v>865</v>
      </c>
      <c r="BF142" s="29" t="b">
        <f t="shared" si="17"/>
        <v>1</v>
      </c>
      <c r="BG142" s="29" t="b">
        <f t="shared" si="18"/>
        <v>1</v>
      </c>
      <c r="BH142" s="29" t="b">
        <f t="shared" si="19"/>
        <v>1</v>
      </c>
      <c r="BI142" s="29" t="b">
        <f t="shared" si="20"/>
        <v>1</v>
      </c>
      <c r="BJ142" s="29" t="b">
        <f t="shared" si="21"/>
        <v>1</v>
      </c>
      <c r="BK142" s="29" t="b">
        <f t="shared" si="22"/>
        <v>1</v>
      </c>
    </row>
    <row r="143" spans="1:63" x14ac:dyDescent="0.2">
      <c r="A143" s="1615"/>
      <c r="B143" s="2353" t="s">
        <v>730</v>
      </c>
      <c r="C143" s="1664"/>
      <c r="D143" s="2747"/>
      <c r="E143" s="2747"/>
      <c r="F143" s="206"/>
      <c r="G143" s="2900">
        <v>1.5</v>
      </c>
      <c r="H143" s="2901">
        <f>G143*30</f>
        <v>45</v>
      </c>
      <c r="I143" s="2682"/>
      <c r="J143" s="455"/>
      <c r="K143" s="455"/>
      <c r="L143" s="455"/>
      <c r="M143" s="2795"/>
      <c r="N143" s="2800"/>
      <c r="O143" s="3907"/>
      <c r="P143" s="3903"/>
      <c r="Q143" s="2745"/>
      <c r="R143" s="3843"/>
      <c r="S143" s="3896"/>
      <c r="T143" s="197"/>
      <c r="U143" s="2735"/>
      <c r="V143" s="2736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  <c r="BC143" s="58" t="s">
        <v>865</v>
      </c>
      <c r="BF143" s="29" t="b">
        <f t="shared" si="17"/>
        <v>1</v>
      </c>
      <c r="BG143" s="29" t="b">
        <f t="shared" si="18"/>
        <v>1</v>
      </c>
      <c r="BH143" s="29" t="b">
        <f t="shared" si="19"/>
        <v>1</v>
      </c>
      <c r="BI143" s="29" t="b">
        <f t="shared" si="20"/>
        <v>1</v>
      </c>
      <c r="BJ143" s="29" t="b">
        <f t="shared" si="21"/>
        <v>1</v>
      </c>
      <c r="BK143" s="29" t="b">
        <f t="shared" si="22"/>
        <v>1</v>
      </c>
    </row>
    <row r="144" spans="1:63" s="58" customFormat="1" x14ac:dyDescent="0.2">
      <c r="A144" s="1605" t="s">
        <v>697</v>
      </c>
      <c r="B144" s="2594" t="s">
        <v>56</v>
      </c>
      <c r="C144" s="1664">
        <v>3</v>
      </c>
      <c r="D144" s="2747"/>
      <c r="E144" s="2747"/>
      <c r="F144" s="206"/>
      <c r="G144" s="2899">
        <v>4.5</v>
      </c>
      <c r="H144" s="2764">
        <f>G144*30</f>
        <v>135</v>
      </c>
      <c r="I144" s="2667">
        <v>12</v>
      </c>
      <c r="J144" s="395" t="s">
        <v>125</v>
      </c>
      <c r="K144" s="397" t="s">
        <v>126</v>
      </c>
      <c r="L144" s="397" t="s">
        <v>126</v>
      </c>
      <c r="M144" s="2793">
        <f>H144-I144</f>
        <v>123</v>
      </c>
      <c r="N144" s="2800"/>
      <c r="O144" s="3907"/>
      <c r="P144" s="3903"/>
      <c r="Q144" s="2745" t="s">
        <v>111</v>
      </c>
      <c r="R144" s="3843"/>
      <c r="S144" s="3896"/>
      <c r="T144" s="197"/>
      <c r="U144" s="2735"/>
      <c r="V144" s="2736"/>
      <c r="Z144" s="1178"/>
      <c r="AA144" s="1178"/>
      <c r="AB144" s="1178"/>
      <c r="AC144" s="1178"/>
      <c r="AD144" s="1178">
        <v>8</v>
      </c>
      <c r="AE144" s="1178">
        <v>4</v>
      </c>
      <c r="AF144" s="1178"/>
      <c r="AG144" s="1178"/>
      <c r="AH144" s="1178"/>
      <c r="AI144" s="1178"/>
      <c r="AJ144" s="1178"/>
      <c r="AK144" s="1695"/>
      <c r="AL144" s="1684">
        <v>8</v>
      </c>
      <c r="AM144" s="1178">
        <v>2</v>
      </c>
      <c r="AN144" s="1273">
        <v>2</v>
      </c>
      <c r="AT144" s="58">
        <v>2</v>
      </c>
      <c r="BC144" s="58" t="s">
        <v>865</v>
      </c>
      <c r="BF144" s="29" t="b">
        <f t="shared" si="17"/>
        <v>1</v>
      </c>
      <c r="BG144" s="29" t="b">
        <f t="shared" si="18"/>
        <v>1</v>
      </c>
      <c r="BH144" s="29" t="b">
        <f t="shared" si="19"/>
        <v>0</v>
      </c>
      <c r="BI144" s="29" t="b">
        <f t="shared" si="20"/>
        <v>1</v>
      </c>
      <c r="BJ144" s="29" t="b">
        <f t="shared" si="21"/>
        <v>1</v>
      </c>
      <c r="BK144" s="29" t="b">
        <f t="shared" si="22"/>
        <v>1</v>
      </c>
    </row>
    <row r="145" spans="1:64" ht="31.5" x14ac:dyDescent="0.25">
      <c r="A145" s="1613" t="s">
        <v>698</v>
      </c>
      <c r="B145" s="2548" t="s">
        <v>700</v>
      </c>
      <c r="C145" s="2886"/>
      <c r="D145" s="2734"/>
      <c r="E145" s="2734"/>
      <c r="F145" s="2887"/>
      <c r="G145" s="2899">
        <v>8</v>
      </c>
      <c r="H145" s="2764">
        <f>G145*30</f>
        <v>240</v>
      </c>
      <c r="I145" s="2664"/>
      <c r="J145" s="421"/>
      <c r="K145" s="240"/>
      <c r="L145" s="421"/>
      <c r="M145" s="2793"/>
      <c r="N145" s="2800"/>
      <c r="O145" s="3841"/>
      <c r="P145" s="3844"/>
      <c r="Q145" s="2746"/>
      <c r="R145" s="3841"/>
      <c r="S145" s="3864"/>
      <c r="T145" s="197"/>
      <c r="U145" s="2735"/>
      <c r="V145" s="2736"/>
      <c r="AK145" s="1687"/>
      <c r="BC145" s="58" t="s">
        <v>865</v>
      </c>
      <c r="BF145" s="29" t="b">
        <f t="shared" si="17"/>
        <v>1</v>
      </c>
      <c r="BG145" s="29" t="b">
        <f t="shared" si="18"/>
        <v>1</v>
      </c>
      <c r="BH145" s="29" t="b">
        <f t="shared" si="19"/>
        <v>1</v>
      </c>
      <c r="BI145" s="29" t="b">
        <f t="shared" si="20"/>
        <v>1</v>
      </c>
      <c r="BJ145" s="29" t="b">
        <f t="shared" si="21"/>
        <v>1</v>
      </c>
      <c r="BK145" s="29" t="b">
        <f t="shared" si="22"/>
        <v>1</v>
      </c>
    </row>
    <row r="146" spans="1:64" ht="19.5" customHeight="1" x14ac:dyDescent="0.25">
      <c r="A146" s="1615"/>
      <c r="B146" s="2353" t="s">
        <v>730</v>
      </c>
      <c r="C146" s="1664"/>
      <c r="D146" s="2737"/>
      <c r="E146" s="2737"/>
      <c r="F146" s="1641"/>
      <c r="G146" s="2891">
        <v>5.5</v>
      </c>
      <c r="H146" s="2901">
        <f>G146*30</f>
        <v>165</v>
      </c>
      <c r="I146" s="2682"/>
      <c r="J146" s="455"/>
      <c r="K146" s="144"/>
      <c r="L146" s="455"/>
      <c r="M146" s="2795"/>
      <c r="N146" s="2800"/>
      <c r="O146" s="3907"/>
      <c r="P146" s="3903"/>
      <c r="Q146" s="2745"/>
      <c r="R146" s="3843"/>
      <c r="S146" s="3896"/>
      <c r="T146" s="197"/>
      <c r="U146" s="2735"/>
      <c r="V146" s="2736"/>
      <c r="AK146" s="1687"/>
      <c r="BC146" s="58" t="s">
        <v>865</v>
      </c>
      <c r="BF146" s="29" t="b">
        <f t="shared" si="17"/>
        <v>1</v>
      </c>
      <c r="BG146" s="29" t="b">
        <f t="shared" si="18"/>
        <v>1</v>
      </c>
      <c r="BH146" s="29" t="b">
        <f t="shared" si="19"/>
        <v>1</v>
      </c>
      <c r="BI146" s="29" t="b">
        <f t="shared" si="20"/>
        <v>1</v>
      </c>
      <c r="BJ146" s="29" t="b">
        <f t="shared" si="21"/>
        <v>1</v>
      </c>
      <c r="BK146" s="29" t="b">
        <f t="shared" si="22"/>
        <v>1</v>
      </c>
    </row>
    <row r="147" spans="1:64" ht="16.5" thickBot="1" x14ac:dyDescent="0.25">
      <c r="A147" s="1613" t="s">
        <v>699</v>
      </c>
      <c r="B147" s="2599" t="s">
        <v>56</v>
      </c>
      <c r="C147" s="830"/>
      <c r="D147" s="1000" t="s">
        <v>544</v>
      </c>
      <c r="E147" s="1000"/>
      <c r="F147" s="2927"/>
      <c r="G147" s="2928">
        <v>2.5</v>
      </c>
      <c r="H147" s="2929">
        <f>G147*30</f>
        <v>75</v>
      </c>
      <c r="I147" s="2930">
        <v>12</v>
      </c>
      <c r="J147" s="2730" t="s">
        <v>114</v>
      </c>
      <c r="K147" s="2931" t="s">
        <v>701</v>
      </c>
      <c r="L147" s="2730"/>
      <c r="M147" s="2932">
        <f>H147-I147</f>
        <v>63</v>
      </c>
      <c r="N147" s="2933"/>
      <c r="O147" s="3908"/>
      <c r="P147" s="3909"/>
      <c r="Q147" s="2926"/>
      <c r="R147" s="3848"/>
      <c r="S147" s="3910"/>
      <c r="T147" s="1631"/>
      <c r="U147" s="844" t="s">
        <v>603</v>
      </c>
      <c r="V147" s="840"/>
      <c r="AK147" s="1687"/>
      <c r="BC147" s="58" t="s">
        <v>865</v>
      </c>
      <c r="BF147" s="29" t="b">
        <f t="shared" si="17"/>
        <v>1</v>
      </c>
      <c r="BG147" s="29" t="b">
        <f t="shared" si="18"/>
        <v>1</v>
      </c>
      <c r="BH147" s="29" t="b">
        <f t="shared" si="19"/>
        <v>1</v>
      </c>
      <c r="BI147" s="29" t="b">
        <f t="shared" si="20"/>
        <v>1</v>
      </c>
      <c r="BJ147" s="29" t="b">
        <f t="shared" si="21"/>
        <v>1</v>
      </c>
      <c r="BK147" s="29" t="b">
        <f t="shared" si="22"/>
        <v>0</v>
      </c>
    </row>
    <row r="148" spans="1:64" ht="16.5" hidden="1" thickBot="1" x14ac:dyDescent="0.3">
      <c r="A148" s="3468" t="s">
        <v>762</v>
      </c>
      <c r="B148" s="3895"/>
      <c r="C148" s="2017"/>
      <c r="D148" s="2922"/>
      <c r="E148" s="2922"/>
      <c r="F148" s="2923"/>
      <c r="G148" s="2871">
        <f>G109+G110+G113+G114+G117+G120+G127+G130+G133+G136+G139+G142+G145</f>
        <v>78.5</v>
      </c>
      <c r="H148" s="2924">
        <f>H109+H110+H113+H114+H117+H120+H127+H130+H133+H136+H139+H142+H145</f>
        <v>2355</v>
      </c>
      <c r="I148" s="2921"/>
      <c r="J148" s="2637"/>
      <c r="K148" s="2637"/>
      <c r="L148" s="2637"/>
      <c r="M148" s="2893"/>
      <c r="N148" s="2925"/>
      <c r="O148" s="3889"/>
      <c r="P148" s="3890"/>
      <c r="Q148" s="2921"/>
      <c r="R148" s="3891"/>
      <c r="S148" s="3892"/>
      <c r="T148" s="2918"/>
      <c r="U148" s="2919"/>
      <c r="V148" s="2920"/>
      <c r="AK148" s="1687"/>
      <c r="BF148" s="1187">
        <f t="shared" ref="BF148:BK148" si="25">SUMIF(BF109:BF147,FALSE,$G109:$G147)</f>
        <v>0</v>
      </c>
      <c r="BG148" s="1187">
        <f t="shared" si="25"/>
        <v>0</v>
      </c>
      <c r="BH148" s="1187">
        <f t="shared" si="25"/>
        <v>12.5</v>
      </c>
      <c r="BI148" s="1187">
        <f t="shared" si="25"/>
        <v>17</v>
      </c>
      <c r="BJ148" s="1187">
        <f t="shared" si="25"/>
        <v>19</v>
      </c>
      <c r="BK148" s="1187">
        <f t="shared" si="25"/>
        <v>12.5</v>
      </c>
      <c r="BL148" s="27">
        <f>SUM(BF148:BK148)</f>
        <v>61</v>
      </c>
    </row>
    <row r="149" spans="1:64" ht="16.5" hidden="1" thickBot="1" x14ac:dyDescent="0.3">
      <c r="A149" s="3480" t="s">
        <v>746</v>
      </c>
      <c r="B149" s="3481"/>
      <c r="C149" s="2022"/>
      <c r="D149" s="2559"/>
      <c r="E149" s="2559"/>
      <c r="F149" s="2888"/>
      <c r="G149" s="2892">
        <f>G148-G150</f>
        <v>17.5</v>
      </c>
      <c r="H149" s="2895">
        <f>H148-H150</f>
        <v>600</v>
      </c>
      <c r="I149" s="2683"/>
      <c r="J149" s="2582"/>
      <c r="K149" s="2582"/>
      <c r="L149" s="2582"/>
      <c r="M149" s="2743"/>
      <c r="N149" s="2909"/>
      <c r="O149" s="3893"/>
      <c r="P149" s="3894"/>
      <c r="Q149" s="2744"/>
      <c r="R149" s="3841"/>
      <c r="S149" s="3864"/>
      <c r="T149" s="2911"/>
      <c r="U149" s="2749"/>
      <c r="V149" s="2912"/>
      <c r="AK149" s="1687"/>
    </row>
    <row r="150" spans="1:64" ht="16.5" hidden="1" thickBot="1" x14ac:dyDescent="0.3">
      <c r="A150" s="3482" t="s">
        <v>727</v>
      </c>
      <c r="B150" s="3905"/>
      <c r="C150" s="2022"/>
      <c r="D150" s="2559"/>
      <c r="E150" s="2559"/>
      <c r="F150" s="2888"/>
      <c r="G150" s="2890">
        <f>G109+G112+G113+G116+G119+G123+G126+G129+G132+G135+G138+G141+G144+G147</f>
        <v>61</v>
      </c>
      <c r="H150" s="2895">
        <f>H109+H112+H113+H116+H119+H123+H126+H129+H132+H135+H138+H141+H144+H147</f>
        <v>1755</v>
      </c>
      <c r="I150" s="2744">
        <f>I109+I112+I113+I116+I119+I123+I126+I129+I132+I135+I138+I141+I144+I147</f>
        <v>132</v>
      </c>
      <c r="J150" s="2582">
        <v>94</v>
      </c>
      <c r="K150" s="2582" t="s">
        <v>720</v>
      </c>
      <c r="L150" s="2582" t="s">
        <v>578</v>
      </c>
      <c r="M150" s="2743">
        <f>M109+M112+M113+M116+M119+M123+M126+M129+M132+M135+M138+M141+M144+M147</f>
        <v>1623</v>
      </c>
      <c r="N150" s="2909"/>
      <c r="O150" s="3841"/>
      <c r="P150" s="3844"/>
      <c r="Q150" s="420" t="s">
        <v>470</v>
      </c>
      <c r="R150" s="3841" t="s">
        <v>763</v>
      </c>
      <c r="S150" s="3864"/>
      <c r="T150" s="2913" t="s">
        <v>764</v>
      </c>
      <c r="U150" s="1307" t="s">
        <v>765</v>
      </c>
      <c r="V150" s="2912"/>
      <c r="AK150" s="1687"/>
    </row>
    <row r="151" spans="1:64" s="978" customFormat="1" ht="34.5" customHeight="1" x14ac:dyDescent="0.25">
      <c r="A151" s="2270" t="s">
        <v>702</v>
      </c>
      <c r="B151" s="2600" t="s">
        <v>586</v>
      </c>
      <c r="C151" s="2288"/>
      <c r="D151" s="2289"/>
      <c r="E151" s="2290"/>
      <c r="F151" s="2291"/>
      <c r="G151" s="2891">
        <f>SUM(G152:G153)</f>
        <v>4</v>
      </c>
      <c r="H151" s="2895">
        <f>SUM(H152:H153)</f>
        <v>120</v>
      </c>
      <c r="I151" s="558"/>
      <c r="J151" s="546"/>
      <c r="K151" s="570"/>
      <c r="L151" s="546"/>
      <c r="M151" s="2902"/>
      <c r="N151" s="2909"/>
      <c r="O151" s="3841"/>
      <c r="P151" s="3906"/>
      <c r="Q151" s="2907"/>
      <c r="R151" s="3841"/>
      <c r="S151" s="3864"/>
      <c r="T151" s="2341"/>
      <c r="U151" s="2738"/>
      <c r="V151" s="1641"/>
      <c r="Y151" s="977"/>
      <c r="Z151" s="977"/>
      <c r="AC151" s="977"/>
      <c r="AD151" s="977"/>
      <c r="AK151" s="1697"/>
      <c r="AT151" s="978">
        <v>3</v>
      </c>
      <c r="AU151" s="897" t="s">
        <v>542</v>
      </c>
      <c r="AV151" s="1188">
        <f>SUMIF(AT$196:AT$254,1,G$196:G$254)</f>
        <v>0</v>
      </c>
      <c r="BC151" s="978" t="s">
        <v>867</v>
      </c>
      <c r="BD151" s="58" t="s">
        <v>542</v>
      </c>
      <c r="BE151" s="1587">
        <f>BF203+BG203</f>
        <v>0</v>
      </c>
      <c r="BF151" s="29" t="b">
        <f t="shared" ref="BF151:BF201" si="26">ISBLANK(N151)</f>
        <v>1</v>
      </c>
      <c r="BG151" s="29" t="b">
        <f t="shared" ref="BG151:BG202" si="27">ISBLANK(O151)</f>
        <v>1</v>
      </c>
      <c r="BH151" s="29" t="b">
        <f t="shared" ref="BH151:BH202" si="28">ISBLANK(Q151)</f>
        <v>1</v>
      </c>
      <c r="BI151" s="29" t="b">
        <f t="shared" ref="BI151:BI202" si="29">ISBLANK(R151)</f>
        <v>1</v>
      </c>
      <c r="BJ151" s="29" t="b">
        <f t="shared" ref="BJ151:BJ202" si="30">ISBLANK(T151)</f>
        <v>1</v>
      </c>
      <c r="BK151" s="29" t="b">
        <f t="shared" ref="BK151:BK202" si="31">ISBLANK(U151)</f>
        <v>1</v>
      </c>
    </row>
    <row r="152" spans="1:64" s="978" customFormat="1" ht="20.25" customHeight="1" x14ac:dyDescent="0.25">
      <c r="A152" s="2286"/>
      <c r="B152" s="2353" t="s">
        <v>730</v>
      </c>
      <c r="C152" s="2288"/>
      <c r="D152" s="2289"/>
      <c r="E152" s="2290"/>
      <c r="F152" s="2291"/>
      <c r="G152" s="2891">
        <v>2</v>
      </c>
      <c r="H152" s="2895">
        <f>G152*30</f>
        <v>60</v>
      </c>
      <c r="I152" s="2667"/>
      <c r="J152" s="395"/>
      <c r="K152" s="421"/>
      <c r="L152" s="396"/>
      <c r="M152" s="2753"/>
      <c r="N152" s="2800"/>
      <c r="O152" s="3841"/>
      <c r="P152" s="3844"/>
      <c r="Q152" s="2744"/>
      <c r="R152" s="3841"/>
      <c r="S152" s="3864"/>
      <c r="T152" s="225"/>
      <c r="U152" s="2735"/>
      <c r="V152" s="2736"/>
      <c r="Y152" s="977"/>
      <c r="Z152" s="977"/>
      <c r="AC152" s="977"/>
      <c r="AD152" s="977"/>
      <c r="AK152" s="1697"/>
      <c r="BC152" s="978" t="s">
        <v>867</v>
      </c>
      <c r="BD152" s="58" t="s">
        <v>543</v>
      </c>
      <c r="BE152" s="1587">
        <f>BH205+BI205</f>
        <v>29.5</v>
      </c>
      <c r="BF152" s="29" t="b">
        <f t="shared" si="26"/>
        <v>1</v>
      </c>
      <c r="BG152" s="29" t="b">
        <f t="shared" si="27"/>
        <v>1</v>
      </c>
      <c r="BH152" s="29" t="b">
        <f t="shared" si="28"/>
        <v>1</v>
      </c>
      <c r="BI152" s="29" t="b">
        <f t="shared" si="29"/>
        <v>1</v>
      </c>
      <c r="BJ152" s="29" t="b">
        <f t="shared" si="30"/>
        <v>1</v>
      </c>
      <c r="BK152" s="29" t="b">
        <f t="shared" si="31"/>
        <v>1</v>
      </c>
    </row>
    <row r="153" spans="1:64" s="978" customFormat="1" ht="20.25" customHeight="1" x14ac:dyDescent="0.25">
      <c r="A153" s="2294" t="s">
        <v>800</v>
      </c>
      <c r="B153" s="2601" t="s">
        <v>56</v>
      </c>
      <c r="C153" s="2288" t="s">
        <v>544</v>
      </c>
      <c r="D153" s="2296"/>
      <c r="E153" s="2290"/>
      <c r="F153" s="2291"/>
      <c r="G153" s="2891">
        <v>2</v>
      </c>
      <c r="H153" s="2895">
        <f>G153*30</f>
        <v>60</v>
      </c>
      <c r="I153" s="558">
        <v>8</v>
      </c>
      <c r="J153" s="546" t="s">
        <v>114</v>
      </c>
      <c r="K153" s="570"/>
      <c r="L153" s="546" t="s">
        <v>324</v>
      </c>
      <c r="M153" s="2753">
        <f>$H153-$I153</f>
        <v>52</v>
      </c>
      <c r="N153" s="2800"/>
      <c r="O153" s="3841"/>
      <c r="P153" s="3844"/>
      <c r="Q153" s="2744"/>
      <c r="R153" s="3841"/>
      <c r="S153" s="3864"/>
      <c r="T153" s="225"/>
      <c r="U153" s="2735" t="s">
        <v>113</v>
      </c>
      <c r="V153" s="2736"/>
      <c r="Y153" s="977"/>
      <c r="Z153" s="977"/>
      <c r="AC153" s="977"/>
      <c r="AD153" s="977"/>
      <c r="AK153" s="1697"/>
      <c r="AT153" s="978">
        <v>3</v>
      </c>
      <c r="BC153" s="978" t="s">
        <v>867</v>
      </c>
      <c r="BD153" s="58" t="s">
        <v>30</v>
      </c>
      <c r="BE153" s="1587">
        <f>BJ205+BK205</f>
        <v>31.5</v>
      </c>
      <c r="BF153" s="29" t="b">
        <f t="shared" si="26"/>
        <v>1</v>
      </c>
      <c r="BG153" s="29" t="b">
        <f t="shared" si="27"/>
        <v>1</v>
      </c>
      <c r="BH153" s="29" t="b">
        <f t="shared" si="28"/>
        <v>1</v>
      </c>
      <c r="BI153" s="29" t="b">
        <f t="shared" si="29"/>
        <v>1</v>
      </c>
      <c r="BJ153" s="29" t="b">
        <f t="shared" si="30"/>
        <v>1</v>
      </c>
      <c r="BK153" s="29" t="b">
        <f t="shared" si="31"/>
        <v>0</v>
      </c>
    </row>
    <row r="154" spans="1:64" s="978" customFormat="1" ht="36" customHeight="1" x14ac:dyDescent="0.25">
      <c r="A154" s="2300" t="s">
        <v>703</v>
      </c>
      <c r="B154" s="2334" t="s">
        <v>790</v>
      </c>
      <c r="C154" s="2288"/>
      <c r="D154" s="2289"/>
      <c r="E154" s="2290"/>
      <c r="F154" s="2291"/>
      <c r="G154" s="2891">
        <f>SUM(G155:G156)</f>
        <v>8.5</v>
      </c>
      <c r="H154" s="2895">
        <f>SUM(H155:H156)</f>
        <v>255</v>
      </c>
      <c r="I154" s="2744"/>
      <c r="J154" s="2582"/>
      <c r="K154" s="2582"/>
      <c r="L154" s="2582"/>
      <c r="M154" s="2743"/>
      <c r="N154" s="2909"/>
      <c r="O154" s="3841"/>
      <c r="P154" s="3844"/>
      <c r="Q154" s="2744"/>
      <c r="R154" s="3841"/>
      <c r="S154" s="3864"/>
      <c r="T154" s="1664"/>
      <c r="U154" s="2747"/>
      <c r="V154" s="1641"/>
      <c r="Y154" s="977"/>
      <c r="Z154" s="977"/>
      <c r="AC154" s="977"/>
      <c r="AD154" s="977"/>
      <c r="AK154" s="1697"/>
      <c r="AU154" s="897" t="s">
        <v>543</v>
      </c>
      <c r="AV154" s="1188">
        <f>SUMIF(AT$196:AT$254,2,G$196:G$254)</f>
        <v>0</v>
      </c>
      <c r="BC154" s="978" t="s">
        <v>867</v>
      </c>
      <c r="BE154" s="1587">
        <f>SUM(BE151:BE153)</f>
        <v>61</v>
      </c>
      <c r="BF154" s="29" t="b">
        <f t="shared" si="26"/>
        <v>1</v>
      </c>
      <c r="BG154" s="29" t="b">
        <f t="shared" si="27"/>
        <v>1</v>
      </c>
      <c r="BH154" s="29" t="b">
        <f t="shared" si="28"/>
        <v>1</v>
      </c>
      <c r="BI154" s="29" t="b">
        <f t="shared" si="29"/>
        <v>1</v>
      </c>
      <c r="BJ154" s="29" t="b">
        <f t="shared" si="30"/>
        <v>1</v>
      </c>
      <c r="BK154" s="29" t="b">
        <f t="shared" si="31"/>
        <v>1</v>
      </c>
    </row>
    <row r="155" spans="1:64" s="978" customFormat="1" ht="20.25" customHeight="1" x14ac:dyDescent="0.25">
      <c r="A155" s="2286"/>
      <c r="B155" s="2312" t="s">
        <v>730</v>
      </c>
      <c r="C155" s="2288"/>
      <c r="D155" s="2289"/>
      <c r="E155" s="2290"/>
      <c r="F155" s="2291"/>
      <c r="G155" s="2891">
        <v>2</v>
      </c>
      <c r="H155" s="2895">
        <f>G155*30</f>
        <v>60</v>
      </c>
      <c r="I155" s="2744"/>
      <c r="J155" s="2582"/>
      <c r="K155" s="2582"/>
      <c r="L155" s="2582"/>
      <c r="M155" s="2743"/>
      <c r="N155" s="2909"/>
      <c r="O155" s="3841"/>
      <c r="P155" s="3844"/>
      <c r="Q155" s="2744"/>
      <c r="R155" s="3841"/>
      <c r="S155" s="3864"/>
      <c r="T155" s="1664"/>
      <c r="U155" s="2747"/>
      <c r="V155" s="1641"/>
      <c r="Y155" s="977"/>
      <c r="Z155" s="977"/>
      <c r="AC155" s="977"/>
      <c r="AD155" s="977"/>
      <c r="AK155" s="1697"/>
      <c r="AU155" s="897" t="s">
        <v>30</v>
      </c>
      <c r="AV155" s="1188">
        <f>SUMIF(AT$196:AT$254,3,G$196:G$254)</f>
        <v>14.5</v>
      </c>
      <c r="BC155" s="978" t="s">
        <v>867</v>
      </c>
      <c r="BF155" s="29" t="b">
        <f t="shared" si="26"/>
        <v>1</v>
      </c>
      <c r="BG155" s="29" t="b">
        <f t="shared" si="27"/>
        <v>1</v>
      </c>
      <c r="BH155" s="29" t="b">
        <f t="shared" si="28"/>
        <v>1</v>
      </c>
      <c r="BI155" s="29" t="b">
        <f t="shared" si="29"/>
        <v>1</v>
      </c>
      <c r="BJ155" s="29" t="b">
        <f t="shared" si="30"/>
        <v>1</v>
      </c>
      <c r="BK155" s="29" t="b">
        <f t="shared" si="31"/>
        <v>1</v>
      </c>
    </row>
    <row r="156" spans="1:64" s="978" customFormat="1" ht="20.25" customHeight="1" x14ac:dyDescent="0.25">
      <c r="A156" s="2286" t="s">
        <v>704</v>
      </c>
      <c r="B156" s="2601" t="s">
        <v>56</v>
      </c>
      <c r="C156" s="2288"/>
      <c r="D156" s="2289"/>
      <c r="E156" s="2290"/>
      <c r="F156" s="2291"/>
      <c r="G156" s="2891">
        <f>SUM(G157:G159)</f>
        <v>6.5</v>
      </c>
      <c r="H156" s="2895">
        <f>G156*30</f>
        <v>195</v>
      </c>
      <c r="I156" s="2744">
        <f>SUM(I157:I159)</f>
        <v>26</v>
      </c>
      <c r="J156" s="546" t="s">
        <v>578</v>
      </c>
      <c r="K156" s="546" t="s">
        <v>124</v>
      </c>
      <c r="L156" s="546" t="s">
        <v>324</v>
      </c>
      <c r="M156" s="2903">
        <f>SUM(M157:M159)</f>
        <v>169</v>
      </c>
      <c r="N156" s="2909"/>
      <c r="O156" s="3841"/>
      <c r="P156" s="3844"/>
      <c r="Q156" s="2744"/>
      <c r="R156" s="3841"/>
      <c r="S156" s="3864"/>
      <c r="T156" s="1664"/>
      <c r="U156" s="2747"/>
      <c r="V156" s="1641"/>
      <c r="Y156" s="977"/>
      <c r="Z156" s="977"/>
      <c r="AC156" s="977"/>
      <c r="AD156" s="977"/>
      <c r="AK156" s="1697"/>
      <c r="AU156" s="897"/>
      <c r="AV156" s="1677">
        <f>SUM(AV151:AV155)</f>
        <v>14.5</v>
      </c>
      <c r="BC156" s="978" t="s">
        <v>867</v>
      </c>
      <c r="BF156" s="29" t="b">
        <f t="shared" si="26"/>
        <v>1</v>
      </c>
      <c r="BG156" s="29" t="b">
        <f t="shared" si="27"/>
        <v>1</v>
      </c>
      <c r="BH156" s="29" t="b">
        <f t="shared" si="28"/>
        <v>1</v>
      </c>
      <c r="BI156" s="29" t="b">
        <f t="shared" si="29"/>
        <v>1</v>
      </c>
      <c r="BJ156" s="29" t="b">
        <f t="shared" si="30"/>
        <v>1</v>
      </c>
      <c r="BK156" s="29" t="b">
        <f t="shared" si="31"/>
        <v>1</v>
      </c>
    </row>
    <row r="157" spans="1:64" s="978" customFormat="1" ht="31.5" customHeight="1" x14ac:dyDescent="0.25">
      <c r="A157" s="2286"/>
      <c r="B157" s="2334" t="s">
        <v>790</v>
      </c>
      <c r="C157" s="2288"/>
      <c r="D157" s="2289">
        <v>4</v>
      </c>
      <c r="E157" s="2290"/>
      <c r="F157" s="2291"/>
      <c r="G157" s="2891">
        <v>3</v>
      </c>
      <c r="H157" s="2895">
        <f>$G157*30</f>
        <v>90</v>
      </c>
      <c r="I157" s="2665">
        <v>4</v>
      </c>
      <c r="J157" s="2479" t="s">
        <v>114</v>
      </c>
      <c r="K157" s="2483"/>
      <c r="L157" s="455"/>
      <c r="M157" s="2743">
        <f>$H157-$I157</f>
        <v>86</v>
      </c>
      <c r="N157" s="2800"/>
      <c r="O157" s="3841"/>
      <c r="P157" s="3844"/>
      <c r="Q157" s="2744"/>
      <c r="R157" s="3841" t="s">
        <v>114</v>
      </c>
      <c r="S157" s="3864"/>
      <c r="T157" s="1664"/>
      <c r="U157" s="2747"/>
      <c r="V157" s="1641"/>
      <c r="Y157" s="977"/>
      <c r="Z157" s="977"/>
      <c r="AC157" s="977"/>
      <c r="AD157" s="977"/>
      <c r="AK157" s="1697"/>
      <c r="AT157" s="978">
        <v>2</v>
      </c>
      <c r="AV157" s="1678"/>
      <c r="BC157" s="978" t="s">
        <v>867</v>
      </c>
      <c r="BF157" s="29" t="b">
        <f t="shared" si="26"/>
        <v>1</v>
      </c>
      <c r="BG157" s="29" t="b">
        <f t="shared" si="27"/>
        <v>1</v>
      </c>
      <c r="BH157" s="29" t="b">
        <f t="shared" si="28"/>
        <v>1</v>
      </c>
      <c r="BI157" s="29" t="b">
        <f t="shared" si="29"/>
        <v>0</v>
      </c>
      <c r="BJ157" s="29" t="b">
        <f t="shared" si="30"/>
        <v>1</v>
      </c>
      <c r="BK157" s="29" t="b">
        <f t="shared" si="31"/>
        <v>1</v>
      </c>
    </row>
    <row r="158" spans="1:64" s="978" customFormat="1" ht="31.5" customHeight="1" x14ac:dyDescent="0.25">
      <c r="A158" s="2312"/>
      <c r="B158" s="2334" t="s">
        <v>790</v>
      </c>
      <c r="C158" s="2288"/>
      <c r="D158" s="2289"/>
      <c r="E158" s="2290"/>
      <c r="F158" s="2291"/>
      <c r="G158" s="2891">
        <v>1.5</v>
      </c>
      <c r="H158" s="2895">
        <f>$G158*30</f>
        <v>45</v>
      </c>
      <c r="I158" s="2744">
        <v>8</v>
      </c>
      <c r="J158" s="552" t="s">
        <v>114</v>
      </c>
      <c r="K158" s="553"/>
      <c r="L158" s="552" t="s">
        <v>324</v>
      </c>
      <c r="M158" s="2904">
        <f>$H158-$I158</f>
        <v>37</v>
      </c>
      <c r="N158" s="2909"/>
      <c r="O158" s="3841"/>
      <c r="P158" s="3844"/>
      <c r="Q158" s="2744"/>
      <c r="R158" s="3841"/>
      <c r="S158" s="3864"/>
      <c r="T158" s="1679" t="s">
        <v>113</v>
      </c>
      <c r="U158" s="2747"/>
      <c r="V158" s="1641"/>
      <c r="Y158" s="977"/>
      <c r="Z158" s="977"/>
      <c r="AC158" s="977"/>
      <c r="AD158" s="977"/>
      <c r="AK158" s="1697"/>
      <c r="AT158" s="978">
        <v>3</v>
      </c>
      <c r="BC158" s="978" t="s">
        <v>867</v>
      </c>
      <c r="BF158" s="29" t="b">
        <f t="shared" si="26"/>
        <v>1</v>
      </c>
      <c r="BG158" s="29" t="b">
        <f t="shared" si="27"/>
        <v>1</v>
      </c>
      <c r="BH158" s="29" t="b">
        <f t="shared" si="28"/>
        <v>1</v>
      </c>
      <c r="BI158" s="29" t="b">
        <f t="shared" si="29"/>
        <v>1</v>
      </c>
      <c r="BJ158" s="29" t="b">
        <f t="shared" si="30"/>
        <v>0</v>
      </c>
      <c r="BK158" s="29" t="b">
        <f t="shared" si="31"/>
        <v>1</v>
      </c>
    </row>
    <row r="159" spans="1:64" s="978" customFormat="1" ht="32.25" customHeight="1" x14ac:dyDescent="0.25">
      <c r="A159" s="2312"/>
      <c r="B159" s="2334" t="s">
        <v>790</v>
      </c>
      <c r="C159" s="2288" t="s">
        <v>544</v>
      </c>
      <c r="D159" s="2289"/>
      <c r="E159" s="2290"/>
      <c r="F159" s="2291"/>
      <c r="G159" s="2891">
        <v>2</v>
      </c>
      <c r="H159" s="2895">
        <f>$G159*30</f>
        <v>60</v>
      </c>
      <c r="I159" s="2744">
        <v>14</v>
      </c>
      <c r="J159" s="552" t="s">
        <v>125</v>
      </c>
      <c r="K159" s="552" t="s">
        <v>124</v>
      </c>
      <c r="L159" s="552"/>
      <c r="M159" s="2904">
        <f>$H159-$I159</f>
        <v>46</v>
      </c>
      <c r="N159" s="2909"/>
      <c r="O159" s="3841"/>
      <c r="P159" s="3844"/>
      <c r="Q159" s="2744"/>
      <c r="R159" s="3841"/>
      <c r="S159" s="3864"/>
      <c r="T159" s="1664"/>
      <c r="U159" s="2738" t="s">
        <v>127</v>
      </c>
      <c r="V159" s="1641"/>
      <c r="Y159" s="977"/>
      <c r="Z159" s="977"/>
      <c r="AC159" s="977"/>
      <c r="AD159" s="977"/>
      <c r="AK159" s="1697"/>
      <c r="AT159" s="978">
        <v>3</v>
      </c>
      <c r="BC159" s="978" t="s">
        <v>867</v>
      </c>
      <c r="BF159" s="29" t="b">
        <f t="shared" si="26"/>
        <v>1</v>
      </c>
      <c r="BG159" s="29" t="b">
        <f t="shared" si="27"/>
        <v>1</v>
      </c>
      <c r="BH159" s="29" t="b">
        <f t="shared" si="28"/>
        <v>1</v>
      </c>
      <c r="BI159" s="29" t="b">
        <f t="shared" si="29"/>
        <v>1</v>
      </c>
      <c r="BJ159" s="29" t="b">
        <f t="shared" si="30"/>
        <v>1</v>
      </c>
      <c r="BK159" s="29" t="b">
        <f t="shared" si="31"/>
        <v>0</v>
      </c>
    </row>
    <row r="160" spans="1:64" ht="20.25" customHeight="1" x14ac:dyDescent="0.25">
      <c r="A160" s="2294" t="s">
        <v>705</v>
      </c>
      <c r="B160" s="2353" t="s">
        <v>601</v>
      </c>
      <c r="C160" s="265"/>
      <c r="D160" s="110"/>
      <c r="E160" s="110"/>
      <c r="F160" s="249"/>
      <c r="G160" s="2891">
        <f>SUM(G161:G162)</f>
        <v>3.5</v>
      </c>
      <c r="H160" s="2675">
        <f>SUM(H161:H162)</f>
        <v>105</v>
      </c>
      <c r="I160" s="2667"/>
      <c r="J160" s="395"/>
      <c r="K160" s="421"/>
      <c r="L160" s="395"/>
      <c r="M160" s="2792"/>
      <c r="N160" s="2889"/>
      <c r="O160" s="3841"/>
      <c r="P160" s="3903"/>
      <c r="Q160" s="2745"/>
      <c r="R160" s="3841"/>
      <c r="S160" s="3864"/>
      <c r="T160" s="2914"/>
      <c r="U160" s="2739"/>
      <c r="V160" s="2740"/>
      <c r="Z160" s="1177" t="s">
        <v>39</v>
      </c>
      <c r="AA160" s="1177" t="s">
        <v>507</v>
      </c>
      <c r="AB160" s="1177" t="s">
        <v>39</v>
      </c>
      <c r="AC160" s="1177" t="s">
        <v>507</v>
      </c>
      <c r="AD160" s="1177" t="s">
        <v>39</v>
      </c>
      <c r="AE160" s="1177" t="s">
        <v>507</v>
      </c>
      <c r="AF160" s="1177" t="s">
        <v>39</v>
      </c>
      <c r="AG160" s="1177" t="s">
        <v>507</v>
      </c>
      <c r="AH160" s="1177" t="s">
        <v>568</v>
      </c>
      <c r="AI160" s="1177" t="s">
        <v>560</v>
      </c>
      <c r="AJ160" s="1177" t="s">
        <v>568</v>
      </c>
      <c r="AK160" s="1690" t="s">
        <v>560</v>
      </c>
      <c r="AL160" s="1681"/>
      <c r="AM160" s="29"/>
      <c r="AN160" s="29"/>
      <c r="AT160" s="27">
        <v>2</v>
      </c>
      <c r="BC160" s="978" t="s">
        <v>867</v>
      </c>
      <c r="BF160" s="29" t="b">
        <f t="shared" si="26"/>
        <v>1</v>
      </c>
      <c r="BG160" s="29" t="b">
        <f t="shared" si="27"/>
        <v>1</v>
      </c>
      <c r="BH160" s="29" t="b">
        <f t="shared" si="28"/>
        <v>1</v>
      </c>
      <c r="BI160" s="29" t="b">
        <f t="shared" si="29"/>
        <v>1</v>
      </c>
      <c r="BJ160" s="29" t="b">
        <f t="shared" si="30"/>
        <v>1</v>
      </c>
      <c r="BK160" s="29" t="b">
        <f t="shared" si="31"/>
        <v>1</v>
      </c>
    </row>
    <row r="161" spans="1:63" s="978" customFormat="1" ht="20.25" customHeight="1" x14ac:dyDescent="0.25">
      <c r="A161" s="2286"/>
      <c r="B161" s="2312" t="s">
        <v>730</v>
      </c>
      <c r="C161" s="2288"/>
      <c r="D161" s="2289"/>
      <c r="E161" s="2290"/>
      <c r="F161" s="2291"/>
      <c r="G161" s="2891">
        <v>2</v>
      </c>
      <c r="H161" s="2895">
        <f>$G161*30</f>
        <v>60</v>
      </c>
      <c r="I161" s="2744"/>
      <c r="J161" s="2582"/>
      <c r="K161" s="2582"/>
      <c r="L161" s="2582"/>
      <c r="M161" s="2743"/>
      <c r="N161" s="2909"/>
      <c r="O161" s="3841"/>
      <c r="P161" s="3844"/>
      <c r="Q161" s="2744"/>
      <c r="R161" s="3841"/>
      <c r="S161" s="3864"/>
      <c r="T161" s="1664"/>
      <c r="U161" s="2747"/>
      <c r="V161" s="1641"/>
      <c r="Y161" s="977"/>
      <c r="Z161" s="977"/>
      <c r="AC161" s="977"/>
      <c r="AD161" s="977"/>
      <c r="AK161" s="1697"/>
      <c r="BC161" s="978" t="s">
        <v>867</v>
      </c>
      <c r="BF161" s="29" t="b">
        <f t="shared" si="26"/>
        <v>1</v>
      </c>
      <c r="BG161" s="29" t="b">
        <f t="shared" si="27"/>
        <v>1</v>
      </c>
      <c r="BH161" s="29" t="b">
        <f t="shared" si="28"/>
        <v>1</v>
      </c>
      <c r="BI161" s="29" t="b">
        <f t="shared" si="29"/>
        <v>1</v>
      </c>
      <c r="BJ161" s="29" t="b">
        <f t="shared" si="30"/>
        <v>1</v>
      </c>
      <c r="BK161" s="29" t="b">
        <f t="shared" si="31"/>
        <v>1</v>
      </c>
    </row>
    <row r="162" spans="1:63" s="978" customFormat="1" ht="20.25" customHeight="1" x14ac:dyDescent="0.25">
      <c r="A162" s="2294" t="s">
        <v>801</v>
      </c>
      <c r="B162" s="2601" t="s">
        <v>56</v>
      </c>
      <c r="C162" s="265">
        <v>3</v>
      </c>
      <c r="D162" s="2289"/>
      <c r="E162" s="2290"/>
      <c r="F162" s="2291"/>
      <c r="G162" s="2891">
        <v>1.5</v>
      </c>
      <c r="H162" s="2895">
        <f>$G162*30</f>
        <v>45</v>
      </c>
      <c r="I162" s="2667">
        <v>6</v>
      </c>
      <c r="J162" s="395" t="s">
        <v>114</v>
      </c>
      <c r="K162" s="421"/>
      <c r="L162" s="395" t="s">
        <v>126</v>
      </c>
      <c r="M162" s="2902">
        <f>$H162-$I162</f>
        <v>39</v>
      </c>
      <c r="N162" s="2909"/>
      <c r="O162" s="3841"/>
      <c r="P162" s="3844"/>
      <c r="Q162" s="2744" t="s">
        <v>122</v>
      </c>
      <c r="R162" s="3841"/>
      <c r="S162" s="3864"/>
      <c r="T162" s="1664"/>
      <c r="U162" s="2747"/>
      <c r="V162" s="1641"/>
      <c r="Y162" s="977"/>
      <c r="Z162" s="977"/>
      <c r="AC162" s="977"/>
      <c r="AD162" s="977"/>
      <c r="AK162" s="1697"/>
      <c r="AT162" s="978">
        <v>2</v>
      </c>
      <c r="BC162" s="978" t="s">
        <v>867</v>
      </c>
      <c r="BF162" s="29" t="b">
        <f t="shared" si="26"/>
        <v>1</v>
      </c>
      <c r="BG162" s="29" t="b">
        <f t="shared" si="27"/>
        <v>1</v>
      </c>
      <c r="BH162" s="29" t="b">
        <f t="shared" si="28"/>
        <v>0</v>
      </c>
      <c r="BI162" s="29" t="b">
        <f t="shared" si="29"/>
        <v>1</v>
      </c>
      <c r="BJ162" s="29" t="b">
        <f t="shared" si="30"/>
        <v>1</v>
      </c>
      <c r="BK162" s="29" t="b">
        <f t="shared" si="31"/>
        <v>1</v>
      </c>
    </row>
    <row r="163" spans="1:63" s="978" customFormat="1" ht="20.25" customHeight="1" x14ac:dyDescent="0.25">
      <c r="A163" s="2294" t="s">
        <v>706</v>
      </c>
      <c r="B163" s="2312" t="s">
        <v>579</v>
      </c>
      <c r="C163" s="2323"/>
      <c r="D163" s="2296"/>
      <c r="E163" s="2324"/>
      <c r="F163" s="2325"/>
      <c r="G163" s="2891">
        <f>SUM(G164:G165)</f>
        <v>3.5</v>
      </c>
      <c r="H163" s="2895">
        <f>SUM(H164:H165)</f>
        <v>105</v>
      </c>
      <c r="I163" s="2744"/>
      <c r="J163" s="546"/>
      <c r="K163" s="570"/>
      <c r="L163" s="570"/>
      <c r="M163" s="2905"/>
      <c r="N163" s="576"/>
      <c r="O163" s="3841"/>
      <c r="P163" s="3904"/>
      <c r="Q163" s="642"/>
      <c r="R163" s="3372"/>
      <c r="S163" s="3864"/>
      <c r="T163" s="1679"/>
      <c r="U163" s="2738"/>
      <c r="V163" s="2915"/>
      <c r="Y163" s="977"/>
      <c r="Z163" s="977"/>
      <c r="AC163" s="977"/>
      <c r="AD163" s="977"/>
      <c r="AK163" s="1697"/>
      <c r="AT163" s="978">
        <v>3</v>
      </c>
      <c r="BC163" s="978" t="s">
        <v>867</v>
      </c>
      <c r="BF163" s="29" t="b">
        <f t="shared" si="26"/>
        <v>1</v>
      </c>
      <c r="BG163" s="29" t="b">
        <f t="shared" si="27"/>
        <v>1</v>
      </c>
      <c r="BH163" s="29" t="b">
        <f t="shared" si="28"/>
        <v>1</v>
      </c>
      <c r="BI163" s="29" t="b">
        <f t="shared" si="29"/>
        <v>1</v>
      </c>
      <c r="BJ163" s="29" t="b">
        <f t="shared" si="30"/>
        <v>1</v>
      </c>
      <c r="BK163" s="29" t="b">
        <f t="shared" si="31"/>
        <v>1</v>
      </c>
    </row>
    <row r="164" spans="1:63" s="978" customFormat="1" ht="20.25" customHeight="1" x14ac:dyDescent="0.25">
      <c r="A164" s="2286"/>
      <c r="B164" s="2312" t="s">
        <v>730</v>
      </c>
      <c r="C164" s="2288"/>
      <c r="D164" s="2289"/>
      <c r="E164" s="2290"/>
      <c r="F164" s="2291"/>
      <c r="G164" s="2891">
        <v>1</v>
      </c>
      <c r="H164" s="2895">
        <f>$G164*30</f>
        <v>30</v>
      </c>
      <c r="I164" s="2744"/>
      <c r="J164" s="2582"/>
      <c r="K164" s="2582"/>
      <c r="L164" s="2582"/>
      <c r="M164" s="2743"/>
      <c r="N164" s="2909"/>
      <c r="O164" s="3841"/>
      <c r="P164" s="3844"/>
      <c r="Q164" s="2744"/>
      <c r="R164" s="3841"/>
      <c r="S164" s="3864"/>
      <c r="T164" s="1664"/>
      <c r="U164" s="2747"/>
      <c r="V164" s="1641"/>
      <c r="Y164" s="977"/>
      <c r="Z164" s="977"/>
      <c r="AC164" s="977"/>
      <c r="AD164" s="977"/>
      <c r="AK164" s="1697"/>
      <c r="BC164" s="978" t="s">
        <v>867</v>
      </c>
      <c r="BF164" s="29" t="b">
        <f t="shared" si="26"/>
        <v>1</v>
      </c>
      <c r="BG164" s="29" t="b">
        <f t="shared" si="27"/>
        <v>1</v>
      </c>
      <c r="BH164" s="29" t="b">
        <f t="shared" si="28"/>
        <v>1</v>
      </c>
      <c r="BI164" s="29" t="b">
        <f t="shared" si="29"/>
        <v>1</v>
      </c>
      <c r="BJ164" s="29" t="b">
        <f t="shared" si="30"/>
        <v>1</v>
      </c>
      <c r="BK164" s="29" t="b">
        <f t="shared" si="31"/>
        <v>1</v>
      </c>
    </row>
    <row r="165" spans="1:63" s="978" customFormat="1" ht="20.25" customHeight="1" x14ac:dyDescent="0.25">
      <c r="A165" s="2294" t="s">
        <v>710</v>
      </c>
      <c r="B165" s="2601" t="s">
        <v>56</v>
      </c>
      <c r="C165" s="265"/>
      <c r="D165" s="2296">
        <v>5</v>
      </c>
      <c r="E165" s="2290"/>
      <c r="F165" s="2291"/>
      <c r="G165" s="2891">
        <v>2.5</v>
      </c>
      <c r="H165" s="2895">
        <f>$G165*30</f>
        <v>75</v>
      </c>
      <c r="I165" s="2744">
        <v>4</v>
      </c>
      <c r="J165" s="546" t="s">
        <v>114</v>
      </c>
      <c r="K165" s="570"/>
      <c r="L165" s="2582">
        <v>0</v>
      </c>
      <c r="M165" s="2902">
        <f>$H165-$I165</f>
        <v>71</v>
      </c>
      <c r="N165" s="2909"/>
      <c r="O165" s="3841"/>
      <c r="P165" s="3844"/>
      <c r="Q165" s="2744"/>
      <c r="R165" s="3841"/>
      <c r="S165" s="3864"/>
      <c r="T165" s="1679" t="s">
        <v>114</v>
      </c>
      <c r="U165" s="2747"/>
      <c r="V165" s="1641"/>
      <c r="Y165" s="977"/>
      <c r="Z165" s="977"/>
      <c r="AC165" s="977"/>
      <c r="AD165" s="977"/>
      <c r="AK165" s="1697"/>
      <c r="AT165" s="978">
        <v>2</v>
      </c>
      <c r="BC165" s="978" t="s">
        <v>867</v>
      </c>
      <c r="BF165" s="29" t="b">
        <f t="shared" si="26"/>
        <v>1</v>
      </c>
      <c r="BG165" s="29" t="b">
        <f t="shared" si="27"/>
        <v>1</v>
      </c>
      <c r="BH165" s="29" t="b">
        <f t="shared" si="28"/>
        <v>1</v>
      </c>
      <c r="BI165" s="29" t="b">
        <f t="shared" si="29"/>
        <v>1</v>
      </c>
      <c r="BJ165" s="29" t="b">
        <f t="shared" si="30"/>
        <v>0</v>
      </c>
      <c r="BK165" s="29" t="b">
        <f t="shared" si="31"/>
        <v>1</v>
      </c>
    </row>
    <row r="166" spans="1:63" s="978" customFormat="1" ht="20.25" customHeight="1" x14ac:dyDescent="0.25">
      <c r="A166" s="2294" t="s">
        <v>707</v>
      </c>
      <c r="B166" s="2312" t="s">
        <v>791</v>
      </c>
      <c r="C166" s="2288"/>
      <c r="D166" s="2289"/>
      <c r="E166" s="2290"/>
      <c r="F166" s="2291"/>
      <c r="G166" s="2891">
        <f>G167+G168</f>
        <v>4</v>
      </c>
      <c r="H166" s="2895">
        <f>H167+H168</f>
        <v>120</v>
      </c>
      <c r="I166" s="2744"/>
      <c r="J166" s="2582"/>
      <c r="K166" s="2582"/>
      <c r="L166" s="2582"/>
      <c r="M166" s="2743"/>
      <c r="N166" s="2909"/>
      <c r="O166" s="3841"/>
      <c r="P166" s="3844"/>
      <c r="Q166" s="2744"/>
      <c r="R166" s="3841"/>
      <c r="S166" s="3864"/>
      <c r="T166" s="1664"/>
      <c r="U166" s="2747"/>
      <c r="V166" s="1641"/>
      <c r="Y166" s="977"/>
      <c r="Z166" s="977"/>
      <c r="AC166" s="977"/>
      <c r="AD166" s="977"/>
      <c r="AK166" s="1697"/>
      <c r="BC166" s="978" t="s">
        <v>867</v>
      </c>
      <c r="BF166" s="29" t="b">
        <f t="shared" si="26"/>
        <v>1</v>
      </c>
      <c r="BG166" s="29" t="b">
        <f t="shared" si="27"/>
        <v>1</v>
      </c>
      <c r="BH166" s="29" t="b">
        <f t="shared" si="28"/>
        <v>1</v>
      </c>
      <c r="BI166" s="29" t="b">
        <f t="shared" si="29"/>
        <v>1</v>
      </c>
      <c r="BJ166" s="29" t="b">
        <f t="shared" si="30"/>
        <v>1</v>
      </c>
      <c r="BK166" s="29" t="b">
        <f t="shared" si="31"/>
        <v>1</v>
      </c>
    </row>
    <row r="167" spans="1:63" s="978" customFormat="1" ht="20.25" customHeight="1" x14ac:dyDescent="0.25">
      <c r="A167" s="2286"/>
      <c r="B167" s="2312" t="s">
        <v>730</v>
      </c>
      <c r="C167" s="2288"/>
      <c r="D167" s="2289"/>
      <c r="E167" s="2290"/>
      <c r="F167" s="2291"/>
      <c r="G167" s="2891">
        <v>0.5</v>
      </c>
      <c r="H167" s="2895">
        <f>$G167*30</f>
        <v>15</v>
      </c>
      <c r="I167" s="2744"/>
      <c r="J167" s="2582"/>
      <c r="K167" s="2582"/>
      <c r="L167" s="2582"/>
      <c r="M167" s="2743"/>
      <c r="N167" s="2909"/>
      <c r="O167" s="3841"/>
      <c r="P167" s="3844"/>
      <c r="Q167" s="2744"/>
      <c r="R167" s="3841"/>
      <c r="S167" s="3864"/>
      <c r="T167" s="1664"/>
      <c r="U167" s="2747"/>
      <c r="V167" s="1641"/>
      <c r="Y167" s="977"/>
      <c r="Z167" s="977"/>
      <c r="AC167" s="977"/>
      <c r="AD167" s="977"/>
      <c r="AK167" s="1697"/>
      <c r="BC167" s="978" t="s">
        <v>867</v>
      </c>
      <c r="BF167" s="29" t="b">
        <f t="shared" si="26"/>
        <v>1</v>
      </c>
      <c r="BG167" s="29" t="b">
        <f t="shared" si="27"/>
        <v>1</v>
      </c>
      <c r="BH167" s="29" t="b">
        <f t="shared" si="28"/>
        <v>1</v>
      </c>
      <c r="BI167" s="29" t="b">
        <f t="shared" si="29"/>
        <v>1</v>
      </c>
      <c r="BJ167" s="29" t="b">
        <f t="shared" si="30"/>
        <v>1</v>
      </c>
      <c r="BK167" s="29" t="b">
        <f t="shared" si="31"/>
        <v>1</v>
      </c>
    </row>
    <row r="168" spans="1:63" s="978" customFormat="1" ht="20.25" customHeight="1" x14ac:dyDescent="0.25">
      <c r="A168" s="2294" t="s">
        <v>708</v>
      </c>
      <c r="B168" s="2601" t="s">
        <v>56</v>
      </c>
      <c r="C168" s="2288">
        <v>4</v>
      </c>
      <c r="D168" s="2289"/>
      <c r="E168" s="2290"/>
      <c r="F168" s="2291"/>
      <c r="G168" s="2891">
        <v>3.5</v>
      </c>
      <c r="H168" s="2895">
        <f>$G168*30</f>
        <v>105</v>
      </c>
      <c r="I168" s="2744">
        <v>6</v>
      </c>
      <c r="J168" s="570" t="s">
        <v>114</v>
      </c>
      <c r="K168" s="570"/>
      <c r="L168" s="546" t="s">
        <v>126</v>
      </c>
      <c r="M168" s="2902">
        <f>$H168-$I168</f>
        <v>99</v>
      </c>
      <c r="N168" s="2909"/>
      <c r="O168" s="3841"/>
      <c r="P168" s="3844"/>
      <c r="Q168" s="2744"/>
      <c r="R168" s="3841" t="s">
        <v>122</v>
      </c>
      <c r="S168" s="3864"/>
      <c r="T168" s="1664"/>
      <c r="U168" s="2747"/>
      <c r="V168" s="1641"/>
      <c r="Y168" s="977"/>
      <c r="Z168" s="977"/>
      <c r="AC168" s="977"/>
      <c r="AD168" s="977"/>
      <c r="AK168" s="1697"/>
      <c r="AT168" s="978">
        <v>2</v>
      </c>
      <c r="BC168" s="978" t="s">
        <v>867</v>
      </c>
      <c r="BF168" s="29" t="b">
        <f t="shared" si="26"/>
        <v>1</v>
      </c>
      <c r="BG168" s="29" t="b">
        <f t="shared" si="27"/>
        <v>1</v>
      </c>
      <c r="BH168" s="29" t="b">
        <f t="shared" si="28"/>
        <v>1</v>
      </c>
      <c r="BI168" s="29" t="b">
        <f t="shared" si="29"/>
        <v>0</v>
      </c>
      <c r="BJ168" s="29" t="b">
        <f t="shared" si="30"/>
        <v>1</v>
      </c>
      <c r="BK168" s="29" t="b">
        <f t="shared" si="31"/>
        <v>1</v>
      </c>
    </row>
    <row r="169" spans="1:63" s="978" customFormat="1" ht="34.5" customHeight="1" x14ac:dyDescent="0.25">
      <c r="A169" s="2294" t="s">
        <v>709</v>
      </c>
      <c r="B169" s="2334" t="s">
        <v>792</v>
      </c>
      <c r="C169" s="2288"/>
      <c r="D169" s="2289"/>
      <c r="E169" s="2290"/>
      <c r="F169" s="2291"/>
      <c r="G169" s="2891">
        <f>G170+G173</f>
        <v>9</v>
      </c>
      <c r="H169" s="2895">
        <f>H170+H173</f>
        <v>270</v>
      </c>
      <c r="I169" s="2667"/>
      <c r="J169" s="395"/>
      <c r="K169" s="421"/>
      <c r="L169" s="396"/>
      <c r="M169" s="2753"/>
      <c r="N169" s="2800"/>
      <c r="O169" s="3841"/>
      <c r="P169" s="3844"/>
      <c r="Q169" s="2744"/>
      <c r="R169" s="3841"/>
      <c r="S169" s="3864"/>
      <c r="T169" s="225"/>
      <c r="U169" s="2735"/>
      <c r="V169" s="2736"/>
      <c r="Y169" s="977"/>
      <c r="Z169" s="977"/>
      <c r="AC169" s="977"/>
      <c r="AD169" s="977"/>
      <c r="AK169" s="1697"/>
      <c r="BC169" s="978" t="s">
        <v>867</v>
      </c>
      <c r="BF169" s="29" t="b">
        <f t="shared" si="26"/>
        <v>1</v>
      </c>
      <c r="BG169" s="29" t="b">
        <f t="shared" si="27"/>
        <v>1</v>
      </c>
      <c r="BH169" s="29" t="b">
        <f t="shared" si="28"/>
        <v>1</v>
      </c>
      <c r="BI169" s="29" t="b">
        <f t="shared" si="29"/>
        <v>1</v>
      </c>
      <c r="BJ169" s="29" t="b">
        <f t="shared" si="30"/>
        <v>1</v>
      </c>
      <c r="BK169" s="29" t="b">
        <f t="shared" si="31"/>
        <v>1</v>
      </c>
    </row>
    <row r="170" spans="1:63" s="978" customFormat="1" ht="20.25" customHeight="1" x14ac:dyDescent="0.25">
      <c r="A170" s="2294" t="s">
        <v>711</v>
      </c>
      <c r="B170" s="2334" t="s">
        <v>793</v>
      </c>
      <c r="C170" s="2288"/>
      <c r="D170" s="2289"/>
      <c r="E170" s="2290"/>
      <c r="F170" s="2291"/>
      <c r="G170" s="2891">
        <f>SUM(G171:G172)</f>
        <v>5.5</v>
      </c>
      <c r="H170" s="2895">
        <f>SUM(H171:H172)</f>
        <v>165</v>
      </c>
      <c r="I170" s="2667"/>
      <c r="J170" s="395"/>
      <c r="K170" s="421"/>
      <c r="L170" s="396"/>
      <c r="M170" s="2753"/>
      <c r="N170" s="2800"/>
      <c r="O170" s="3841"/>
      <c r="P170" s="3844"/>
      <c r="Q170" s="2744"/>
      <c r="R170" s="3841"/>
      <c r="S170" s="3864"/>
      <c r="T170" s="225"/>
      <c r="U170" s="2735"/>
      <c r="V170" s="2736"/>
      <c r="Y170" s="977"/>
      <c r="Z170" s="977"/>
      <c r="AC170" s="977"/>
      <c r="AD170" s="977"/>
      <c r="AK170" s="1697"/>
      <c r="BC170" s="978" t="s">
        <v>867</v>
      </c>
      <c r="BF170" s="29" t="b">
        <f t="shared" si="26"/>
        <v>1</v>
      </c>
      <c r="BG170" s="29" t="b">
        <f t="shared" si="27"/>
        <v>1</v>
      </c>
      <c r="BH170" s="29" t="b">
        <f t="shared" si="28"/>
        <v>1</v>
      </c>
      <c r="BI170" s="29" t="b">
        <f t="shared" si="29"/>
        <v>1</v>
      </c>
      <c r="BJ170" s="29" t="b">
        <f t="shared" si="30"/>
        <v>1</v>
      </c>
      <c r="BK170" s="29" t="b">
        <f t="shared" si="31"/>
        <v>1</v>
      </c>
    </row>
    <row r="171" spans="1:63" s="978" customFormat="1" ht="20.25" customHeight="1" x14ac:dyDescent="0.25">
      <c r="A171" s="2286"/>
      <c r="B171" s="2353" t="s">
        <v>730</v>
      </c>
      <c r="C171" s="2288"/>
      <c r="D171" s="2289"/>
      <c r="E171" s="2290"/>
      <c r="F171" s="2291"/>
      <c r="G171" s="2891">
        <v>4</v>
      </c>
      <c r="H171" s="2895">
        <f>G171*30</f>
        <v>120</v>
      </c>
      <c r="I171" s="2667"/>
      <c r="J171" s="395"/>
      <c r="K171" s="421"/>
      <c r="L171" s="396"/>
      <c r="M171" s="2753"/>
      <c r="N171" s="2800"/>
      <c r="O171" s="3841"/>
      <c r="P171" s="3844"/>
      <c r="Q171" s="2744"/>
      <c r="R171" s="3841"/>
      <c r="S171" s="3864"/>
      <c r="T171" s="225"/>
      <c r="U171" s="2735"/>
      <c r="V171" s="2736"/>
      <c r="Y171" s="977"/>
      <c r="Z171" s="977"/>
      <c r="AC171" s="977"/>
      <c r="AD171" s="977"/>
      <c r="AK171" s="1697"/>
      <c r="BC171" s="978" t="s">
        <v>867</v>
      </c>
      <c r="BF171" s="29" t="b">
        <f t="shared" si="26"/>
        <v>1</v>
      </c>
      <c r="BG171" s="29" t="b">
        <f t="shared" si="27"/>
        <v>1</v>
      </c>
      <c r="BH171" s="29" t="b">
        <f t="shared" si="28"/>
        <v>1</v>
      </c>
      <c r="BI171" s="29" t="b">
        <f t="shared" si="29"/>
        <v>1</v>
      </c>
      <c r="BJ171" s="29" t="b">
        <f t="shared" si="30"/>
        <v>1</v>
      </c>
      <c r="BK171" s="29" t="b">
        <f t="shared" si="31"/>
        <v>1</v>
      </c>
    </row>
    <row r="172" spans="1:63" s="978" customFormat="1" ht="20.25" customHeight="1" x14ac:dyDescent="0.25">
      <c r="A172" s="2294" t="s">
        <v>802</v>
      </c>
      <c r="B172" s="2601" t="s">
        <v>56</v>
      </c>
      <c r="C172" s="2288"/>
      <c r="D172" s="2290">
        <v>4</v>
      </c>
      <c r="E172" s="2290"/>
      <c r="F172" s="2291"/>
      <c r="G172" s="2891">
        <v>1.5</v>
      </c>
      <c r="H172" s="2895">
        <f>G172*30</f>
        <v>45</v>
      </c>
      <c r="I172" s="2744">
        <v>8</v>
      </c>
      <c r="J172" s="395" t="s">
        <v>114</v>
      </c>
      <c r="K172" s="395"/>
      <c r="L172" s="395" t="s">
        <v>114</v>
      </c>
      <c r="M172" s="2753">
        <f>$H172-$I172</f>
        <v>37</v>
      </c>
      <c r="N172" s="2800"/>
      <c r="O172" s="3841"/>
      <c r="P172" s="3844"/>
      <c r="Q172" s="2744"/>
      <c r="R172" s="3841" t="s">
        <v>125</v>
      </c>
      <c r="S172" s="3864"/>
      <c r="T172" s="225"/>
      <c r="U172" s="2735"/>
      <c r="V172" s="2736"/>
      <c r="Y172" s="977"/>
      <c r="Z172" s="977"/>
      <c r="AC172" s="977"/>
      <c r="AD172" s="977"/>
      <c r="AK172" s="1697"/>
      <c r="AT172" s="978">
        <v>2</v>
      </c>
      <c r="BC172" s="978" t="s">
        <v>867</v>
      </c>
      <c r="BF172" s="29" t="b">
        <f t="shared" si="26"/>
        <v>1</v>
      </c>
      <c r="BG172" s="29" t="b">
        <f t="shared" si="27"/>
        <v>1</v>
      </c>
      <c r="BH172" s="29" t="b">
        <f t="shared" si="28"/>
        <v>1</v>
      </c>
      <c r="BI172" s="29" t="b">
        <f t="shared" si="29"/>
        <v>0</v>
      </c>
      <c r="BJ172" s="29" t="b">
        <f t="shared" si="30"/>
        <v>1</v>
      </c>
      <c r="BK172" s="29" t="b">
        <f t="shared" si="31"/>
        <v>1</v>
      </c>
    </row>
    <row r="173" spans="1:63" s="978" customFormat="1" ht="31.5" customHeight="1" x14ac:dyDescent="0.25">
      <c r="A173" s="2294" t="s">
        <v>712</v>
      </c>
      <c r="B173" s="2334" t="s">
        <v>794</v>
      </c>
      <c r="C173" s="2288"/>
      <c r="D173" s="2289"/>
      <c r="E173" s="2290"/>
      <c r="F173" s="2291"/>
      <c r="G173" s="2891">
        <f>SUM(G174:G175)</f>
        <v>3.5</v>
      </c>
      <c r="H173" s="2895">
        <f>SUM(H174:H175)</f>
        <v>105</v>
      </c>
      <c r="I173" s="2667"/>
      <c r="J173" s="395"/>
      <c r="K173" s="421"/>
      <c r="L173" s="396"/>
      <c r="M173" s="2753"/>
      <c r="N173" s="2800"/>
      <c r="O173" s="3841"/>
      <c r="P173" s="3844"/>
      <c r="Q173" s="2744"/>
      <c r="R173" s="3841"/>
      <c r="S173" s="3864"/>
      <c r="T173" s="225"/>
      <c r="U173" s="2735"/>
      <c r="V173" s="2736"/>
      <c r="Y173" s="977"/>
      <c r="Z173" s="977"/>
      <c r="AC173" s="977"/>
      <c r="AD173" s="977"/>
      <c r="AK173" s="1697"/>
      <c r="BC173" s="978" t="s">
        <v>867</v>
      </c>
      <c r="BF173" s="29" t="b">
        <f t="shared" si="26"/>
        <v>1</v>
      </c>
      <c r="BG173" s="29" t="b">
        <f t="shared" si="27"/>
        <v>1</v>
      </c>
      <c r="BH173" s="29" t="b">
        <f t="shared" si="28"/>
        <v>1</v>
      </c>
      <c r="BI173" s="29" t="b">
        <f t="shared" si="29"/>
        <v>1</v>
      </c>
      <c r="BJ173" s="29" t="b">
        <f t="shared" si="30"/>
        <v>1</v>
      </c>
      <c r="BK173" s="29" t="b">
        <f t="shared" si="31"/>
        <v>1</v>
      </c>
    </row>
    <row r="174" spans="1:63" s="978" customFormat="1" ht="20.25" hidden="1" customHeight="1" x14ac:dyDescent="0.25">
      <c r="A174" s="2300"/>
      <c r="B174" s="2353" t="s">
        <v>730</v>
      </c>
      <c r="C174" s="2288"/>
      <c r="D174" s="2289"/>
      <c r="E174" s="2290"/>
      <c r="F174" s="2291"/>
      <c r="G174" s="2891">
        <v>0</v>
      </c>
      <c r="H174" s="2895">
        <f>G174*30</f>
        <v>0</v>
      </c>
      <c r="I174" s="2667"/>
      <c r="J174" s="395"/>
      <c r="K174" s="421"/>
      <c r="L174" s="396"/>
      <c r="M174" s="2753"/>
      <c r="N174" s="2800"/>
      <c r="O174" s="3841"/>
      <c r="P174" s="3844"/>
      <c r="Q174" s="2744"/>
      <c r="R174" s="3841"/>
      <c r="S174" s="3864"/>
      <c r="T174" s="225"/>
      <c r="U174" s="2735"/>
      <c r="V174" s="2736"/>
      <c r="Y174" s="977"/>
      <c r="Z174" s="977"/>
      <c r="AC174" s="977"/>
      <c r="AD174" s="977"/>
      <c r="AK174" s="1697"/>
      <c r="BC174" s="978" t="s">
        <v>867</v>
      </c>
      <c r="BF174" s="29" t="b">
        <f t="shared" si="26"/>
        <v>1</v>
      </c>
      <c r="BG174" s="29" t="b">
        <f t="shared" si="27"/>
        <v>1</v>
      </c>
      <c r="BH174" s="29" t="b">
        <f t="shared" si="28"/>
        <v>1</v>
      </c>
      <c r="BI174" s="29" t="b">
        <f t="shared" si="29"/>
        <v>1</v>
      </c>
      <c r="BJ174" s="29" t="b">
        <f t="shared" si="30"/>
        <v>1</v>
      </c>
      <c r="BK174" s="29" t="b">
        <f t="shared" si="31"/>
        <v>1</v>
      </c>
    </row>
    <row r="175" spans="1:63" s="978" customFormat="1" ht="20.25" customHeight="1" x14ac:dyDescent="0.25">
      <c r="A175" s="2294" t="s">
        <v>803</v>
      </c>
      <c r="B175" s="2601" t="s">
        <v>56</v>
      </c>
      <c r="C175" s="2288"/>
      <c r="D175" s="2296" t="s">
        <v>544</v>
      </c>
      <c r="E175" s="2290"/>
      <c r="F175" s="2291"/>
      <c r="G175" s="2891">
        <v>3.5</v>
      </c>
      <c r="H175" s="2895">
        <f>G175*30</f>
        <v>105</v>
      </c>
      <c r="I175" s="2744">
        <v>8</v>
      </c>
      <c r="J175" s="570" t="s">
        <v>114</v>
      </c>
      <c r="K175" s="570"/>
      <c r="L175" s="395" t="s">
        <v>114</v>
      </c>
      <c r="M175" s="2753">
        <f>$H175-$I175</f>
        <v>97</v>
      </c>
      <c r="N175" s="2800"/>
      <c r="O175" s="3841"/>
      <c r="P175" s="3844"/>
      <c r="Q175" s="2744"/>
      <c r="R175" s="3841"/>
      <c r="S175" s="3864"/>
      <c r="T175" s="1679" t="s">
        <v>125</v>
      </c>
      <c r="U175" s="2735"/>
      <c r="V175" s="2736"/>
      <c r="Y175" s="977"/>
      <c r="Z175" s="977"/>
      <c r="AC175" s="977"/>
      <c r="AD175" s="977"/>
      <c r="AK175" s="1697"/>
      <c r="AT175" s="978">
        <v>3</v>
      </c>
      <c r="BC175" s="978" t="s">
        <v>867</v>
      </c>
      <c r="BF175" s="29" t="b">
        <f t="shared" si="26"/>
        <v>1</v>
      </c>
      <c r="BG175" s="29" t="b">
        <f t="shared" si="27"/>
        <v>1</v>
      </c>
      <c r="BH175" s="29" t="b">
        <f t="shared" si="28"/>
        <v>1</v>
      </c>
      <c r="BI175" s="29" t="b">
        <f t="shared" si="29"/>
        <v>1</v>
      </c>
      <c r="BJ175" s="29" t="b">
        <f t="shared" si="30"/>
        <v>0</v>
      </c>
      <c r="BK175" s="29" t="b">
        <f t="shared" si="31"/>
        <v>1</v>
      </c>
    </row>
    <row r="176" spans="1:63" s="978" customFormat="1" ht="31.5" customHeight="1" x14ac:dyDescent="0.25">
      <c r="A176" s="2294" t="s">
        <v>713</v>
      </c>
      <c r="B176" s="2334" t="s">
        <v>795</v>
      </c>
      <c r="C176" s="2288"/>
      <c r="D176" s="2289"/>
      <c r="E176" s="2290"/>
      <c r="F176" s="2291"/>
      <c r="G176" s="2891">
        <f>G177+G178</f>
        <v>4</v>
      </c>
      <c r="H176" s="2895">
        <f>H177+H178</f>
        <v>120</v>
      </c>
      <c r="I176" s="2744"/>
      <c r="J176" s="2582"/>
      <c r="K176" s="2582"/>
      <c r="L176" s="2582"/>
      <c r="M176" s="2743"/>
      <c r="N176" s="2909"/>
      <c r="O176" s="3841"/>
      <c r="P176" s="3844"/>
      <c r="Q176" s="2744"/>
      <c r="R176" s="3372"/>
      <c r="S176" s="3864"/>
      <c r="T176" s="2341"/>
      <c r="U176" s="2738"/>
      <c r="V176" s="2915"/>
      <c r="Y176" s="977"/>
      <c r="Z176" s="977"/>
      <c r="AC176" s="977"/>
      <c r="AD176" s="977"/>
      <c r="AK176" s="1697"/>
      <c r="BC176" s="978" t="s">
        <v>867</v>
      </c>
      <c r="BF176" s="29" t="b">
        <f t="shared" si="26"/>
        <v>1</v>
      </c>
      <c r="BG176" s="29" t="b">
        <f t="shared" si="27"/>
        <v>1</v>
      </c>
      <c r="BH176" s="29" t="b">
        <f t="shared" si="28"/>
        <v>1</v>
      </c>
      <c r="BI176" s="29" t="b">
        <f t="shared" si="29"/>
        <v>1</v>
      </c>
      <c r="BJ176" s="29" t="b">
        <f t="shared" si="30"/>
        <v>1</v>
      </c>
      <c r="BK176" s="29" t="b">
        <f t="shared" si="31"/>
        <v>1</v>
      </c>
    </row>
    <row r="177" spans="1:63" s="978" customFormat="1" ht="20.25" customHeight="1" x14ac:dyDescent="0.25">
      <c r="A177" s="2300"/>
      <c r="B177" s="2312" t="s">
        <v>730</v>
      </c>
      <c r="C177" s="2288"/>
      <c r="D177" s="2289"/>
      <c r="E177" s="2290"/>
      <c r="F177" s="2291"/>
      <c r="G177" s="2891">
        <v>0</v>
      </c>
      <c r="H177" s="2895">
        <f>$G177*30</f>
        <v>0</v>
      </c>
      <c r="I177" s="2744"/>
      <c r="J177" s="2582"/>
      <c r="K177" s="2582"/>
      <c r="L177" s="2582"/>
      <c r="M177" s="2743"/>
      <c r="N177" s="2909"/>
      <c r="O177" s="3841"/>
      <c r="P177" s="3844"/>
      <c r="Q177" s="2744"/>
      <c r="R177" s="3372"/>
      <c r="S177" s="3864"/>
      <c r="T177" s="1679"/>
      <c r="U177" s="2738"/>
      <c r="V177" s="2915"/>
      <c r="Y177" s="977"/>
      <c r="Z177" s="977"/>
      <c r="AC177" s="977"/>
      <c r="AD177" s="977"/>
      <c r="AK177" s="1697"/>
      <c r="AT177" s="978">
        <v>3</v>
      </c>
      <c r="BC177" s="978" t="s">
        <v>867</v>
      </c>
      <c r="BF177" s="29" t="b">
        <f t="shared" si="26"/>
        <v>1</v>
      </c>
      <c r="BG177" s="29" t="b">
        <f t="shared" si="27"/>
        <v>1</v>
      </c>
      <c r="BH177" s="29" t="b">
        <f t="shared" si="28"/>
        <v>1</v>
      </c>
      <c r="BI177" s="29" t="b">
        <f t="shared" si="29"/>
        <v>1</v>
      </c>
      <c r="BJ177" s="29" t="b">
        <f t="shared" si="30"/>
        <v>1</v>
      </c>
      <c r="BK177" s="29" t="b">
        <f t="shared" si="31"/>
        <v>1</v>
      </c>
    </row>
    <row r="178" spans="1:63" s="978" customFormat="1" ht="24.75" customHeight="1" x14ac:dyDescent="0.25">
      <c r="A178" s="2294" t="s">
        <v>714</v>
      </c>
      <c r="B178" s="2601" t="s">
        <v>56</v>
      </c>
      <c r="C178" s="2288">
        <v>5</v>
      </c>
      <c r="D178" s="2289"/>
      <c r="E178" s="2290"/>
      <c r="F178" s="2291"/>
      <c r="G178" s="2891">
        <v>4</v>
      </c>
      <c r="H178" s="2895">
        <f>$G178*30</f>
        <v>120</v>
      </c>
      <c r="I178" s="2744">
        <v>8</v>
      </c>
      <c r="J178" s="570" t="s">
        <v>114</v>
      </c>
      <c r="K178" s="570"/>
      <c r="L178" s="546" t="s">
        <v>324</v>
      </c>
      <c r="M178" s="2902">
        <f>$H178-$I178</f>
        <v>112</v>
      </c>
      <c r="N178" s="2909"/>
      <c r="O178" s="3841"/>
      <c r="P178" s="3844"/>
      <c r="Q178" s="2744"/>
      <c r="R178" s="3372"/>
      <c r="S178" s="3864"/>
      <c r="T178" s="1679" t="s">
        <v>113</v>
      </c>
      <c r="U178" s="2738"/>
      <c r="V178" s="2915"/>
      <c r="Y178" s="977"/>
      <c r="Z178" s="977"/>
      <c r="AC178" s="977"/>
      <c r="AD178" s="977"/>
      <c r="AK178" s="1697"/>
      <c r="AT178" s="978">
        <v>3</v>
      </c>
      <c r="BC178" s="978" t="s">
        <v>867</v>
      </c>
      <c r="BF178" s="29" t="b">
        <f t="shared" si="26"/>
        <v>1</v>
      </c>
      <c r="BG178" s="29" t="b">
        <f t="shared" si="27"/>
        <v>1</v>
      </c>
      <c r="BH178" s="29" t="b">
        <f t="shared" si="28"/>
        <v>1</v>
      </c>
      <c r="BI178" s="29" t="b">
        <f t="shared" si="29"/>
        <v>1</v>
      </c>
      <c r="BJ178" s="29" t="b">
        <f t="shared" si="30"/>
        <v>0</v>
      </c>
      <c r="BK178" s="29" t="b">
        <f t="shared" si="31"/>
        <v>1</v>
      </c>
    </row>
    <row r="179" spans="1:63" s="978" customFormat="1" ht="21.75" customHeight="1" x14ac:dyDescent="0.25">
      <c r="A179" s="2294" t="s">
        <v>715</v>
      </c>
      <c r="B179" s="2334" t="s">
        <v>789</v>
      </c>
      <c r="C179" s="2336"/>
      <c r="D179" s="2290"/>
      <c r="E179" s="2296"/>
      <c r="F179" s="2337"/>
      <c r="G179" s="2891">
        <f>SUM(G180:G181)</f>
        <v>3.5</v>
      </c>
      <c r="H179" s="2895">
        <f>SUM(H180:H181)</f>
        <v>105</v>
      </c>
      <c r="I179" s="2744"/>
      <c r="J179" s="569"/>
      <c r="K179" s="569"/>
      <c r="L179" s="570"/>
      <c r="M179" s="2902"/>
      <c r="N179" s="2909"/>
      <c r="O179" s="3841"/>
      <c r="P179" s="3844"/>
      <c r="Q179" s="2744"/>
      <c r="R179" s="3841"/>
      <c r="S179" s="3864"/>
      <c r="T179" s="1664"/>
      <c r="U179" s="2747"/>
      <c r="V179" s="1641"/>
      <c r="Y179" s="977"/>
      <c r="Z179" s="977"/>
      <c r="AC179" s="977"/>
      <c r="AD179" s="977"/>
      <c r="AK179" s="1697"/>
      <c r="BC179" s="978" t="s">
        <v>867</v>
      </c>
      <c r="BF179" s="29" t="b">
        <f t="shared" si="26"/>
        <v>1</v>
      </c>
      <c r="BG179" s="29" t="b">
        <f t="shared" si="27"/>
        <v>1</v>
      </c>
      <c r="BH179" s="29" t="b">
        <f t="shared" si="28"/>
        <v>1</v>
      </c>
      <c r="BI179" s="29" t="b">
        <f t="shared" si="29"/>
        <v>1</v>
      </c>
      <c r="BJ179" s="29" t="b">
        <f t="shared" si="30"/>
        <v>1</v>
      </c>
      <c r="BK179" s="29" t="b">
        <f t="shared" si="31"/>
        <v>1</v>
      </c>
    </row>
    <row r="180" spans="1:63" s="978" customFormat="1" ht="20.25" hidden="1" customHeight="1" x14ac:dyDescent="0.25">
      <c r="A180" s="2300"/>
      <c r="B180" s="2353" t="s">
        <v>730</v>
      </c>
      <c r="C180" s="2336"/>
      <c r="D180" s="2290"/>
      <c r="E180" s="2296"/>
      <c r="F180" s="2337"/>
      <c r="G180" s="2891">
        <v>0</v>
      </c>
      <c r="H180" s="2895">
        <f>G180*30</f>
        <v>0</v>
      </c>
      <c r="I180" s="2744"/>
      <c r="J180" s="569"/>
      <c r="K180" s="569"/>
      <c r="L180" s="570"/>
      <c r="M180" s="2902"/>
      <c r="N180" s="2909"/>
      <c r="O180" s="3841"/>
      <c r="P180" s="3844"/>
      <c r="Q180" s="2744"/>
      <c r="R180" s="3841"/>
      <c r="S180" s="3864"/>
      <c r="T180" s="1664"/>
      <c r="U180" s="2747"/>
      <c r="V180" s="1641"/>
      <c r="Y180" s="977"/>
      <c r="Z180" s="977"/>
      <c r="AC180" s="977"/>
      <c r="AD180" s="977"/>
      <c r="AK180" s="1697"/>
      <c r="BC180" s="978" t="s">
        <v>867</v>
      </c>
      <c r="BF180" s="29" t="b">
        <f t="shared" si="26"/>
        <v>1</v>
      </c>
      <c r="BG180" s="29" t="b">
        <f t="shared" si="27"/>
        <v>1</v>
      </c>
      <c r="BH180" s="29" t="b">
        <f t="shared" si="28"/>
        <v>1</v>
      </c>
      <c r="BI180" s="29" t="b">
        <f t="shared" si="29"/>
        <v>1</v>
      </c>
      <c r="BJ180" s="29" t="b">
        <f t="shared" si="30"/>
        <v>1</v>
      </c>
      <c r="BK180" s="29" t="b">
        <f t="shared" si="31"/>
        <v>1</v>
      </c>
    </row>
    <row r="181" spans="1:63" s="978" customFormat="1" ht="20.25" customHeight="1" x14ac:dyDescent="0.25">
      <c r="A181" s="2294" t="s">
        <v>804</v>
      </c>
      <c r="B181" s="2601" t="s">
        <v>56</v>
      </c>
      <c r="C181" s="2336"/>
      <c r="D181" s="2289">
        <v>4</v>
      </c>
      <c r="E181" s="2296"/>
      <c r="F181" s="2337"/>
      <c r="G181" s="2891">
        <v>3.5</v>
      </c>
      <c r="H181" s="2895">
        <f>G181*30</f>
        <v>105</v>
      </c>
      <c r="I181" s="2744">
        <v>8</v>
      </c>
      <c r="J181" s="570" t="s">
        <v>114</v>
      </c>
      <c r="K181" s="570"/>
      <c r="L181" s="546" t="s">
        <v>324</v>
      </c>
      <c r="M181" s="2902">
        <f>$H181-$I181</f>
        <v>97</v>
      </c>
      <c r="N181" s="2909"/>
      <c r="O181" s="3841"/>
      <c r="P181" s="3844"/>
      <c r="Q181" s="2744"/>
      <c r="R181" s="3841" t="s">
        <v>113</v>
      </c>
      <c r="S181" s="3864"/>
      <c r="T181" s="1679"/>
      <c r="U181" s="2747"/>
      <c r="V181" s="1641"/>
      <c r="Y181" s="977"/>
      <c r="Z181" s="977"/>
      <c r="AC181" s="977"/>
      <c r="AD181" s="977"/>
      <c r="AK181" s="1697"/>
      <c r="AT181" s="978">
        <v>2</v>
      </c>
      <c r="BC181" s="978" t="s">
        <v>867</v>
      </c>
      <c r="BF181" s="29" t="b">
        <f t="shared" si="26"/>
        <v>1</v>
      </c>
      <c r="BG181" s="29" t="b">
        <f t="shared" si="27"/>
        <v>1</v>
      </c>
      <c r="BH181" s="29" t="b">
        <f t="shared" si="28"/>
        <v>1</v>
      </c>
      <c r="BI181" s="29" t="b">
        <f t="shared" si="29"/>
        <v>0</v>
      </c>
      <c r="BJ181" s="29" t="b">
        <f t="shared" si="30"/>
        <v>1</v>
      </c>
      <c r="BK181" s="29" t="b">
        <f t="shared" si="31"/>
        <v>1</v>
      </c>
    </row>
    <row r="182" spans="1:63" s="58" customFormat="1" ht="20.25" customHeight="1" x14ac:dyDescent="0.25">
      <c r="A182" s="2294" t="s">
        <v>716</v>
      </c>
      <c r="B182" s="2312" t="s">
        <v>861</v>
      </c>
      <c r="C182" s="265"/>
      <c r="D182" s="110"/>
      <c r="E182" s="110"/>
      <c r="F182" s="249"/>
      <c r="G182" s="2891">
        <f>SUM(G183:G184)</f>
        <v>3.5</v>
      </c>
      <c r="H182" s="2675">
        <f>SUM(H183:H184)</f>
        <v>105</v>
      </c>
      <c r="I182" s="2667"/>
      <c r="J182" s="395"/>
      <c r="K182" s="421"/>
      <c r="L182" s="396"/>
      <c r="M182" s="2792"/>
      <c r="N182" s="2800"/>
      <c r="O182" s="3841"/>
      <c r="P182" s="3903"/>
      <c r="Q182" s="2745"/>
      <c r="R182" s="3841"/>
      <c r="S182" s="3864"/>
      <c r="T182" s="197"/>
      <c r="U182" s="2735"/>
      <c r="V182" s="2736"/>
      <c r="AK182" s="1689"/>
      <c r="AT182" s="58">
        <v>2</v>
      </c>
      <c r="BC182" s="978" t="s">
        <v>867</v>
      </c>
      <c r="BF182" s="29" t="b">
        <f t="shared" si="26"/>
        <v>1</v>
      </c>
      <c r="BG182" s="29" t="b">
        <f t="shared" si="27"/>
        <v>1</v>
      </c>
      <c r="BH182" s="29" t="b">
        <f t="shared" si="28"/>
        <v>1</v>
      </c>
      <c r="BI182" s="29" t="b">
        <f t="shared" si="29"/>
        <v>1</v>
      </c>
      <c r="BJ182" s="29" t="b">
        <f t="shared" si="30"/>
        <v>1</v>
      </c>
      <c r="BK182" s="29" t="b">
        <f t="shared" si="31"/>
        <v>1</v>
      </c>
    </row>
    <row r="183" spans="1:63" s="978" customFormat="1" ht="20.25" customHeight="1" x14ac:dyDescent="0.25">
      <c r="A183" s="2286"/>
      <c r="B183" s="2353" t="s">
        <v>730</v>
      </c>
      <c r="C183" s="2336"/>
      <c r="D183" s="2290"/>
      <c r="E183" s="2296"/>
      <c r="F183" s="2337"/>
      <c r="G183" s="2891">
        <v>1</v>
      </c>
      <c r="H183" s="2895">
        <f>G183*30</f>
        <v>30</v>
      </c>
      <c r="I183" s="2744"/>
      <c r="J183" s="569"/>
      <c r="K183" s="569"/>
      <c r="L183" s="570"/>
      <c r="M183" s="2902"/>
      <c r="N183" s="2909"/>
      <c r="O183" s="3841"/>
      <c r="P183" s="3844"/>
      <c r="Q183" s="2744"/>
      <c r="R183" s="3841"/>
      <c r="S183" s="3864"/>
      <c r="T183" s="1664"/>
      <c r="U183" s="2747"/>
      <c r="V183" s="1641"/>
      <c r="Y183" s="977"/>
      <c r="Z183" s="977"/>
      <c r="AC183" s="977"/>
      <c r="AD183" s="977"/>
      <c r="AK183" s="1697"/>
      <c r="BC183" s="978" t="s">
        <v>867</v>
      </c>
      <c r="BF183" s="29" t="b">
        <f t="shared" si="26"/>
        <v>1</v>
      </c>
      <c r="BG183" s="29" t="b">
        <f t="shared" si="27"/>
        <v>1</v>
      </c>
      <c r="BH183" s="29" t="b">
        <f t="shared" si="28"/>
        <v>1</v>
      </c>
      <c r="BI183" s="29" t="b">
        <f t="shared" si="29"/>
        <v>1</v>
      </c>
      <c r="BJ183" s="29" t="b">
        <f t="shared" si="30"/>
        <v>1</v>
      </c>
      <c r="BK183" s="29" t="b">
        <f t="shared" si="31"/>
        <v>1</v>
      </c>
    </row>
    <row r="184" spans="1:63" s="978" customFormat="1" ht="20.25" customHeight="1" x14ac:dyDescent="0.25">
      <c r="A184" s="2294" t="s">
        <v>717</v>
      </c>
      <c r="B184" s="2601" t="s">
        <v>56</v>
      </c>
      <c r="C184" s="2336"/>
      <c r="D184" s="2289">
        <v>3</v>
      </c>
      <c r="E184" s="2296"/>
      <c r="F184" s="2337"/>
      <c r="G184" s="2891">
        <v>2.5</v>
      </c>
      <c r="H184" s="2895">
        <f>G184*30</f>
        <v>75</v>
      </c>
      <c r="I184" s="2744">
        <v>6</v>
      </c>
      <c r="J184" s="570" t="s">
        <v>114</v>
      </c>
      <c r="K184" s="570"/>
      <c r="L184" s="546" t="s">
        <v>126</v>
      </c>
      <c r="M184" s="2902">
        <f>$H184-$I184</f>
        <v>69</v>
      </c>
      <c r="N184" s="2909"/>
      <c r="O184" s="3841"/>
      <c r="P184" s="3844"/>
      <c r="Q184" s="2744" t="s">
        <v>122</v>
      </c>
      <c r="R184" s="3841"/>
      <c r="S184" s="3864"/>
      <c r="T184" s="1679"/>
      <c r="U184" s="2747"/>
      <c r="V184" s="1641"/>
      <c r="Y184" s="977"/>
      <c r="Z184" s="977"/>
      <c r="AC184" s="977"/>
      <c r="AD184" s="977"/>
      <c r="AK184" s="1697"/>
      <c r="AT184" s="978">
        <v>2</v>
      </c>
      <c r="BC184" s="978" t="s">
        <v>867</v>
      </c>
      <c r="BF184" s="29" t="b">
        <f t="shared" si="26"/>
        <v>1</v>
      </c>
      <c r="BG184" s="29" t="b">
        <f t="shared" si="27"/>
        <v>1</v>
      </c>
      <c r="BH184" s="29" t="b">
        <f t="shared" si="28"/>
        <v>0</v>
      </c>
      <c r="BI184" s="29" t="b">
        <f t="shared" si="29"/>
        <v>1</v>
      </c>
      <c r="BJ184" s="29" t="b">
        <f t="shared" si="30"/>
        <v>1</v>
      </c>
      <c r="BK184" s="29" t="b">
        <f t="shared" si="31"/>
        <v>1</v>
      </c>
    </row>
    <row r="185" spans="1:63" s="58" customFormat="1" ht="20.25" customHeight="1" x14ac:dyDescent="0.25">
      <c r="A185" s="2294" t="s">
        <v>718</v>
      </c>
      <c r="B185" s="2353" t="s">
        <v>788</v>
      </c>
      <c r="C185" s="265"/>
      <c r="D185" s="110"/>
      <c r="E185" s="110"/>
      <c r="F185" s="249"/>
      <c r="G185" s="2891">
        <f>SUM(G186:G187)</f>
        <v>4</v>
      </c>
      <c r="H185" s="2675">
        <f>SUM(H186:H187)</f>
        <v>120</v>
      </c>
      <c r="I185" s="2667"/>
      <c r="J185" s="395"/>
      <c r="K185" s="421"/>
      <c r="L185" s="396"/>
      <c r="M185" s="2792"/>
      <c r="N185" s="2800"/>
      <c r="O185" s="3841"/>
      <c r="P185" s="3903"/>
      <c r="Q185" s="2745"/>
      <c r="R185" s="3841"/>
      <c r="S185" s="3864"/>
      <c r="T185" s="197"/>
      <c r="U185" s="2735"/>
      <c r="V185" s="2736"/>
      <c r="AK185" s="1689"/>
      <c r="AT185" s="58">
        <v>2</v>
      </c>
      <c r="BC185" s="978" t="s">
        <v>867</v>
      </c>
      <c r="BF185" s="29" t="b">
        <f t="shared" si="26"/>
        <v>1</v>
      </c>
      <c r="BG185" s="29" t="b">
        <f t="shared" si="27"/>
        <v>1</v>
      </c>
      <c r="BH185" s="29" t="b">
        <f t="shared" si="28"/>
        <v>1</v>
      </c>
      <c r="BI185" s="29" t="b">
        <f t="shared" si="29"/>
        <v>1</v>
      </c>
      <c r="BJ185" s="29" t="b">
        <f t="shared" si="30"/>
        <v>1</v>
      </c>
      <c r="BK185" s="29" t="b">
        <f t="shared" si="31"/>
        <v>1</v>
      </c>
    </row>
    <row r="186" spans="1:63" s="978" customFormat="1" ht="20.25" customHeight="1" x14ac:dyDescent="0.25">
      <c r="A186" s="2286"/>
      <c r="B186" s="2353" t="s">
        <v>730</v>
      </c>
      <c r="C186" s="2336"/>
      <c r="D186" s="2290"/>
      <c r="E186" s="2296"/>
      <c r="F186" s="2337"/>
      <c r="G186" s="2891">
        <v>2</v>
      </c>
      <c r="H186" s="2895">
        <f>G186*30</f>
        <v>60</v>
      </c>
      <c r="I186" s="2744"/>
      <c r="J186" s="569"/>
      <c r="K186" s="569"/>
      <c r="L186" s="570"/>
      <c r="M186" s="2902"/>
      <c r="N186" s="2909"/>
      <c r="O186" s="3841"/>
      <c r="P186" s="3844"/>
      <c r="Q186" s="2744"/>
      <c r="R186" s="3841"/>
      <c r="S186" s="3864"/>
      <c r="T186" s="1664"/>
      <c r="U186" s="2747"/>
      <c r="V186" s="1641"/>
      <c r="Y186" s="977"/>
      <c r="Z186" s="977"/>
      <c r="AC186" s="977"/>
      <c r="AD186" s="977"/>
      <c r="AK186" s="1697"/>
      <c r="BC186" s="978" t="s">
        <v>867</v>
      </c>
      <c r="BF186" s="29" t="b">
        <f t="shared" si="26"/>
        <v>1</v>
      </c>
      <c r="BG186" s="29" t="b">
        <f t="shared" si="27"/>
        <v>1</v>
      </c>
      <c r="BH186" s="29" t="b">
        <f t="shared" si="28"/>
        <v>1</v>
      </c>
      <c r="BI186" s="29" t="b">
        <f t="shared" si="29"/>
        <v>1</v>
      </c>
      <c r="BJ186" s="29" t="b">
        <f t="shared" si="30"/>
        <v>1</v>
      </c>
      <c r="BK186" s="29" t="b">
        <f t="shared" si="31"/>
        <v>1</v>
      </c>
    </row>
    <row r="187" spans="1:63" s="978" customFormat="1" ht="20.25" customHeight="1" x14ac:dyDescent="0.25">
      <c r="A187" s="2294" t="s">
        <v>805</v>
      </c>
      <c r="B187" s="2601" t="s">
        <v>56</v>
      </c>
      <c r="C187" s="2336"/>
      <c r="D187" s="2296" t="s">
        <v>544</v>
      </c>
      <c r="E187" s="2296"/>
      <c r="F187" s="2337"/>
      <c r="G187" s="2891">
        <v>2</v>
      </c>
      <c r="H187" s="2895">
        <f>G187*30</f>
        <v>60</v>
      </c>
      <c r="I187" s="2667">
        <v>8</v>
      </c>
      <c r="J187" s="395" t="s">
        <v>114</v>
      </c>
      <c r="K187" s="421"/>
      <c r="L187" s="395" t="s">
        <v>114</v>
      </c>
      <c r="M187" s="2902">
        <f>$H187-$I187</f>
        <v>52</v>
      </c>
      <c r="N187" s="2909"/>
      <c r="O187" s="3841"/>
      <c r="P187" s="3844"/>
      <c r="Q187" s="2744"/>
      <c r="R187" s="3841"/>
      <c r="S187" s="3864"/>
      <c r="T187" s="1679"/>
      <c r="U187" s="2735" t="s">
        <v>125</v>
      </c>
      <c r="V187" s="1641"/>
      <c r="Y187" s="977"/>
      <c r="Z187" s="977"/>
      <c r="AC187" s="977"/>
      <c r="AD187" s="977"/>
      <c r="AK187" s="1697"/>
      <c r="AT187" s="978">
        <v>2</v>
      </c>
      <c r="BC187" s="978" t="s">
        <v>867</v>
      </c>
      <c r="BF187" s="29" t="b">
        <f t="shared" si="26"/>
        <v>1</v>
      </c>
      <c r="BG187" s="29" t="b">
        <f t="shared" si="27"/>
        <v>1</v>
      </c>
      <c r="BH187" s="29" t="b">
        <f t="shared" si="28"/>
        <v>1</v>
      </c>
      <c r="BI187" s="29" t="b">
        <f t="shared" si="29"/>
        <v>1</v>
      </c>
      <c r="BJ187" s="29" t="b">
        <f t="shared" si="30"/>
        <v>1</v>
      </c>
      <c r="BK187" s="29" t="b">
        <f t="shared" si="31"/>
        <v>0</v>
      </c>
    </row>
    <row r="188" spans="1:63" s="58" customFormat="1" ht="14.25" customHeight="1" x14ac:dyDescent="0.25">
      <c r="A188" s="2294" t="s">
        <v>806</v>
      </c>
      <c r="B188" s="2312" t="s">
        <v>602</v>
      </c>
      <c r="C188" s="265"/>
      <c r="D188" s="110"/>
      <c r="E188" s="110"/>
      <c r="F188" s="249"/>
      <c r="G188" s="2891">
        <f>SUM(G189:G190)</f>
        <v>4</v>
      </c>
      <c r="H188" s="2675">
        <f>SUM(H189:H190)</f>
        <v>120</v>
      </c>
      <c r="I188" s="2667"/>
      <c r="J188" s="395"/>
      <c r="K188" s="421"/>
      <c r="L188" s="396"/>
      <c r="M188" s="2792"/>
      <c r="N188" s="2800"/>
      <c r="O188" s="3841"/>
      <c r="P188" s="3903"/>
      <c r="Q188" s="2745"/>
      <c r="R188" s="3841"/>
      <c r="S188" s="3864"/>
      <c r="T188" s="197"/>
      <c r="U188" s="2735"/>
      <c r="V188" s="2736"/>
      <c r="AK188" s="1689"/>
      <c r="AT188" s="58">
        <v>2</v>
      </c>
      <c r="BC188" s="978" t="s">
        <v>867</v>
      </c>
      <c r="BF188" s="29" t="b">
        <f t="shared" si="26"/>
        <v>1</v>
      </c>
      <c r="BG188" s="29" t="b">
        <f t="shared" si="27"/>
        <v>1</v>
      </c>
      <c r="BH188" s="29" t="b">
        <f t="shared" si="28"/>
        <v>1</v>
      </c>
      <c r="BI188" s="29" t="b">
        <f t="shared" si="29"/>
        <v>1</v>
      </c>
      <c r="BJ188" s="29" t="b">
        <f t="shared" si="30"/>
        <v>1</v>
      </c>
      <c r="BK188" s="29" t="b">
        <f t="shared" si="31"/>
        <v>1</v>
      </c>
    </row>
    <row r="189" spans="1:63" s="978" customFormat="1" ht="20.25" hidden="1" customHeight="1" x14ac:dyDescent="0.25">
      <c r="A189" s="2286"/>
      <c r="B189" s="2353" t="s">
        <v>730</v>
      </c>
      <c r="C189" s="2336"/>
      <c r="D189" s="2290"/>
      <c r="E189" s="2296"/>
      <c r="F189" s="2337"/>
      <c r="G189" s="2891">
        <v>0</v>
      </c>
      <c r="H189" s="2895">
        <f>G189*30</f>
        <v>0</v>
      </c>
      <c r="I189" s="2744"/>
      <c r="J189" s="569"/>
      <c r="K189" s="569"/>
      <c r="L189" s="570"/>
      <c r="M189" s="2902"/>
      <c r="N189" s="2909"/>
      <c r="O189" s="3841"/>
      <c r="P189" s="3844"/>
      <c r="Q189" s="2744"/>
      <c r="R189" s="3841"/>
      <c r="S189" s="3864"/>
      <c r="T189" s="1664"/>
      <c r="U189" s="2747"/>
      <c r="V189" s="1641"/>
      <c r="Y189" s="977"/>
      <c r="Z189" s="977"/>
      <c r="AC189" s="977"/>
      <c r="AD189" s="977"/>
      <c r="AK189" s="1697"/>
      <c r="BC189" s="978" t="s">
        <v>867</v>
      </c>
      <c r="BF189" s="29" t="b">
        <f t="shared" si="26"/>
        <v>1</v>
      </c>
      <c r="BG189" s="29" t="b">
        <f t="shared" si="27"/>
        <v>1</v>
      </c>
      <c r="BH189" s="29" t="b">
        <f t="shared" si="28"/>
        <v>1</v>
      </c>
      <c r="BI189" s="29" t="b">
        <f t="shared" si="29"/>
        <v>1</v>
      </c>
      <c r="BJ189" s="29" t="b">
        <f t="shared" si="30"/>
        <v>1</v>
      </c>
      <c r="BK189" s="29" t="b">
        <f t="shared" si="31"/>
        <v>1</v>
      </c>
    </row>
    <row r="190" spans="1:63" s="978" customFormat="1" ht="20.25" customHeight="1" x14ac:dyDescent="0.25">
      <c r="A190" s="2294" t="s">
        <v>807</v>
      </c>
      <c r="B190" s="2601" t="s">
        <v>56</v>
      </c>
      <c r="C190" s="2336"/>
      <c r="D190" s="2289">
        <v>5</v>
      </c>
      <c r="E190" s="2296"/>
      <c r="F190" s="2337"/>
      <c r="G190" s="2891">
        <v>4</v>
      </c>
      <c r="H190" s="2895">
        <f>G190*30</f>
        <v>120</v>
      </c>
      <c r="I190" s="2667">
        <v>4</v>
      </c>
      <c r="J190" s="395" t="s">
        <v>114</v>
      </c>
      <c r="K190" s="421"/>
      <c r="L190" s="396"/>
      <c r="M190" s="2902">
        <f>$H190-$I190</f>
        <v>116</v>
      </c>
      <c r="N190" s="2909"/>
      <c r="O190" s="3841"/>
      <c r="P190" s="3844"/>
      <c r="Q190" s="2744"/>
      <c r="R190" s="3841"/>
      <c r="S190" s="3864"/>
      <c r="T190" s="1679" t="s">
        <v>114</v>
      </c>
      <c r="U190" s="2747"/>
      <c r="V190" s="1641"/>
      <c r="Y190" s="977"/>
      <c r="Z190" s="977"/>
      <c r="AC190" s="977"/>
      <c r="AD190" s="977"/>
      <c r="AK190" s="1697"/>
      <c r="AT190" s="978">
        <v>2</v>
      </c>
      <c r="BC190" s="978" t="s">
        <v>867</v>
      </c>
      <c r="BF190" s="29" t="b">
        <f t="shared" si="26"/>
        <v>1</v>
      </c>
      <c r="BG190" s="29" t="b">
        <f t="shared" si="27"/>
        <v>1</v>
      </c>
      <c r="BH190" s="29" t="b">
        <f t="shared" si="28"/>
        <v>1</v>
      </c>
      <c r="BI190" s="29" t="b">
        <f t="shared" si="29"/>
        <v>1</v>
      </c>
      <c r="BJ190" s="29" t="b">
        <f t="shared" si="30"/>
        <v>0</v>
      </c>
      <c r="BK190" s="29" t="b">
        <f t="shared" si="31"/>
        <v>1</v>
      </c>
    </row>
    <row r="191" spans="1:63" s="978" customFormat="1" ht="18" customHeight="1" x14ac:dyDescent="0.25">
      <c r="A191" s="2294" t="s">
        <v>808</v>
      </c>
      <c r="B191" s="2334" t="s">
        <v>588</v>
      </c>
      <c r="C191" s="2336"/>
      <c r="D191" s="2290"/>
      <c r="E191" s="2296"/>
      <c r="F191" s="2337"/>
      <c r="G191" s="2891">
        <f>G192+G195+G199</f>
        <v>18.5</v>
      </c>
      <c r="H191" s="2895">
        <f>H192+H195+H199</f>
        <v>555</v>
      </c>
      <c r="I191" s="536"/>
      <c r="J191" s="2582"/>
      <c r="K191" s="2582"/>
      <c r="L191" s="2582"/>
      <c r="M191" s="2902"/>
      <c r="N191" s="2909"/>
      <c r="O191" s="3841"/>
      <c r="P191" s="3844"/>
      <c r="Q191" s="2744"/>
      <c r="R191" s="3841"/>
      <c r="S191" s="3864"/>
      <c r="T191" s="1664"/>
      <c r="U191" s="2747"/>
      <c r="V191" s="1641"/>
      <c r="Y191" s="977"/>
      <c r="Z191" s="977"/>
      <c r="AC191" s="977"/>
      <c r="AD191" s="977"/>
      <c r="AK191" s="1697"/>
      <c r="BC191" s="978" t="s">
        <v>867</v>
      </c>
      <c r="BF191" s="29" t="b">
        <f t="shared" si="26"/>
        <v>1</v>
      </c>
      <c r="BG191" s="29" t="b">
        <f t="shared" si="27"/>
        <v>1</v>
      </c>
      <c r="BH191" s="29" t="b">
        <f t="shared" si="28"/>
        <v>1</v>
      </c>
      <c r="BI191" s="29" t="b">
        <f t="shared" si="29"/>
        <v>1</v>
      </c>
      <c r="BJ191" s="29" t="b">
        <f t="shared" si="30"/>
        <v>1</v>
      </c>
      <c r="BK191" s="29" t="b">
        <f t="shared" si="31"/>
        <v>1</v>
      </c>
    </row>
    <row r="192" spans="1:63" s="978" customFormat="1" ht="31.5" customHeight="1" x14ac:dyDescent="0.25">
      <c r="A192" s="2294" t="s">
        <v>809</v>
      </c>
      <c r="B192" s="2334" t="s">
        <v>796</v>
      </c>
      <c r="C192" s="2336"/>
      <c r="D192" s="2290"/>
      <c r="E192" s="2296"/>
      <c r="F192" s="2337"/>
      <c r="G192" s="2891">
        <f>SUM(G193:G194)</f>
        <v>6</v>
      </c>
      <c r="H192" s="2895">
        <f>SUM(H193:H194)</f>
        <v>180</v>
      </c>
      <c r="I192" s="2744"/>
      <c r="J192" s="569"/>
      <c r="K192" s="569"/>
      <c r="L192" s="570"/>
      <c r="M192" s="2902"/>
      <c r="N192" s="2909"/>
      <c r="O192" s="3841"/>
      <c r="P192" s="3844"/>
      <c r="Q192" s="2744"/>
      <c r="R192" s="3841"/>
      <c r="S192" s="3864"/>
      <c r="T192" s="1664"/>
      <c r="U192" s="2747"/>
      <c r="V192" s="1641"/>
      <c r="Y192" s="977"/>
      <c r="Z192" s="977"/>
      <c r="AC192" s="977"/>
      <c r="AD192" s="977"/>
      <c r="AK192" s="1697"/>
      <c r="BC192" s="978" t="s">
        <v>867</v>
      </c>
      <c r="BF192" s="29" t="b">
        <f t="shared" si="26"/>
        <v>1</v>
      </c>
      <c r="BG192" s="29" t="b">
        <f t="shared" si="27"/>
        <v>1</v>
      </c>
      <c r="BH192" s="29" t="b">
        <f t="shared" si="28"/>
        <v>1</v>
      </c>
      <c r="BI192" s="29" t="b">
        <f t="shared" si="29"/>
        <v>1</v>
      </c>
      <c r="BJ192" s="29" t="b">
        <f t="shared" si="30"/>
        <v>1</v>
      </c>
      <c r="BK192" s="29" t="b">
        <f t="shared" si="31"/>
        <v>1</v>
      </c>
    </row>
    <row r="193" spans="1:64" s="978" customFormat="1" ht="17.25" customHeight="1" x14ac:dyDescent="0.25">
      <c r="A193" s="2300"/>
      <c r="B193" s="2353" t="s">
        <v>730</v>
      </c>
      <c r="C193" s="2336"/>
      <c r="D193" s="2290"/>
      <c r="E193" s="2296"/>
      <c r="F193" s="2337"/>
      <c r="G193" s="2891">
        <v>0</v>
      </c>
      <c r="H193" s="2895">
        <f>G193*30</f>
        <v>0</v>
      </c>
      <c r="I193" s="2744"/>
      <c r="J193" s="546"/>
      <c r="K193" s="570"/>
      <c r="L193" s="546"/>
      <c r="M193" s="2902"/>
      <c r="N193" s="2909"/>
      <c r="O193" s="3841"/>
      <c r="P193" s="3844"/>
      <c r="Q193" s="2744"/>
      <c r="R193" s="3841"/>
      <c r="S193" s="3864"/>
      <c r="T193" s="1664"/>
      <c r="U193" s="2747"/>
      <c r="V193" s="1641"/>
      <c r="Y193" s="977"/>
      <c r="Z193" s="977"/>
      <c r="AC193" s="977"/>
      <c r="AD193" s="977"/>
      <c r="AK193" s="1697"/>
      <c r="BC193" s="978" t="s">
        <v>867</v>
      </c>
      <c r="BF193" s="29" t="b">
        <f t="shared" si="26"/>
        <v>1</v>
      </c>
      <c r="BG193" s="29" t="b">
        <f t="shared" si="27"/>
        <v>1</v>
      </c>
      <c r="BH193" s="29" t="b">
        <f t="shared" si="28"/>
        <v>1</v>
      </c>
      <c r="BI193" s="29" t="b">
        <f t="shared" si="29"/>
        <v>1</v>
      </c>
      <c r="BJ193" s="29" t="b">
        <f t="shared" si="30"/>
        <v>1</v>
      </c>
      <c r="BK193" s="29" t="b">
        <f t="shared" si="31"/>
        <v>1</v>
      </c>
    </row>
    <row r="194" spans="1:64" s="978" customFormat="1" ht="16.5" customHeight="1" x14ac:dyDescent="0.25">
      <c r="A194" s="2294" t="s">
        <v>810</v>
      </c>
      <c r="B194" s="2601" t="s">
        <v>56</v>
      </c>
      <c r="C194" s="2288">
        <v>4</v>
      </c>
      <c r="D194" s="2290"/>
      <c r="E194" s="2296"/>
      <c r="F194" s="2337"/>
      <c r="G194" s="2891">
        <v>6</v>
      </c>
      <c r="H194" s="2895">
        <f>G194*30</f>
        <v>180</v>
      </c>
      <c r="I194" s="2744">
        <v>6</v>
      </c>
      <c r="J194" s="570" t="s">
        <v>114</v>
      </c>
      <c r="K194" s="570"/>
      <c r="L194" s="546" t="s">
        <v>126</v>
      </c>
      <c r="M194" s="2902">
        <f>$H194-$I194</f>
        <v>174</v>
      </c>
      <c r="N194" s="2909"/>
      <c r="O194" s="3841"/>
      <c r="P194" s="3844"/>
      <c r="Q194" s="2744"/>
      <c r="R194" s="3841" t="s">
        <v>122</v>
      </c>
      <c r="S194" s="3864"/>
      <c r="T194" s="1679"/>
      <c r="U194" s="2747"/>
      <c r="V194" s="1641"/>
      <c r="Y194" s="977"/>
      <c r="Z194" s="977"/>
      <c r="AC194" s="977"/>
      <c r="AD194" s="977"/>
      <c r="AK194" s="1697"/>
      <c r="AT194" s="978">
        <v>2</v>
      </c>
      <c r="BC194" s="978" t="s">
        <v>867</v>
      </c>
      <c r="BF194" s="29" t="b">
        <f t="shared" si="26"/>
        <v>1</v>
      </c>
      <c r="BG194" s="29" t="b">
        <f t="shared" si="27"/>
        <v>1</v>
      </c>
      <c r="BH194" s="29" t="b">
        <f t="shared" si="28"/>
        <v>1</v>
      </c>
      <c r="BI194" s="29" t="b">
        <f t="shared" si="29"/>
        <v>0</v>
      </c>
      <c r="BJ194" s="29" t="b">
        <f t="shared" si="30"/>
        <v>1</v>
      </c>
      <c r="BK194" s="29" t="b">
        <f t="shared" si="31"/>
        <v>1</v>
      </c>
    </row>
    <row r="195" spans="1:64" s="978" customFormat="1" ht="33.75" customHeight="1" x14ac:dyDescent="0.25">
      <c r="A195" s="2294" t="s">
        <v>811</v>
      </c>
      <c r="B195" s="2334" t="s">
        <v>797</v>
      </c>
      <c r="C195" s="2288"/>
      <c r="D195" s="2289"/>
      <c r="E195" s="2290"/>
      <c r="F195" s="2291"/>
      <c r="G195" s="2891">
        <f>SUM(G196:G198)</f>
        <v>8</v>
      </c>
      <c r="H195" s="2895">
        <f>SUM(H196:H198)</f>
        <v>240</v>
      </c>
      <c r="I195" s="2744"/>
      <c r="J195" s="2582"/>
      <c r="K195" s="2582"/>
      <c r="L195" s="2582"/>
      <c r="M195" s="2743"/>
      <c r="N195" s="2909"/>
      <c r="O195" s="3841"/>
      <c r="P195" s="3844"/>
      <c r="Q195" s="2744"/>
      <c r="R195" s="3841"/>
      <c r="S195" s="3864"/>
      <c r="T195" s="1664"/>
      <c r="U195" s="2747"/>
      <c r="V195" s="1641"/>
      <c r="Y195" s="977"/>
      <c r="Z195" s="977"/>
      <c r="AC195" s="977"/>
      <c r="AD195" s="977"/>
      <c r="AK195" s="1697"/>
      <c r="BC195" s="978" t="s">
        <v>867</v>
      </c>
      <c r="BF195" s="29" t="b">
        <f t="shared" si="26"/>
        <v>1</v>
      </c>
      <c r="BG195" s="29" t="b">
        <f t="shared" si="27"/>
        <v>1</v>
      </c>
      <c r="BH195" s="29" t="b">
        <f t="shared" si="28"/>
        <v>1</v>
      </c>
      <c r="BI195" s="29" t="b">
        <f t="shared" si="29"/>
        <v>1</v>
      </c>
      <c r="BJ195" s="29" t="b">
        <f t="shared" si="30"/>
        <v>1</v>
      </c>
      <c r="BK195" s="29" t="b">
        <f t="shared" si="31"/>
        <v>1</v>
      </c>
    </row>
    <row r="196" spans="1:64" s="978" customFormat="1" ht="20.25" customHeight="1" x14ac:dyDescent="0.25">
      <c r="A196" s="2300"/>
      <c r="B196" s="2312" t="s">
        <v>730</v>
      </c>
      <c r="C196" s="2288"/>
      <c r="D196" s="2289"/>
      <c r="E196" s="2290"/>
      <c r="F196" s="2291"/>
      <c r="G196" s="2891">
        <v>1</v>
      </c>
      <c r="H196" s="2895">
        <f>$G196*30</f>
        <v>30</v>
      </c>
      <c r="I196" s="2744"/>
      <c r="J196" s="2582"/>
      <c r="K196" s="2582"/>
      <c r="L196" s="2582"/>
      <c r="M196" s="2743"/>
      <c r="N196" s="2909"/>
      <c r="O196" s="3841"/>
      <c r="P196" s="3844"/>
      <c r="Q196" s="2744"/>
      <c r="R196" s="3841"/>
      <c r="S196" s="3864"/>
      <c r="T196" s="1664"/>
      <c r="U196" s="2747"/>
      <c r="V196" s="1641"/>
      <c r="Y196" s="977"/>
      <c r="Z196" s="977"/>
      <c r="AC196" s="977"/>
      <c r="AD196" s="977"/>
      <c r="AK196" s="1697"/>
      <c r="BC196" s="978" t="s">
        <v>867</v>
      </c>
      <c r="BF196" s="29" t="b">
        <f t="shared" si="26"/>
        <v>1</v>
      </c>
      <c r="BG196" s="29" t="b">
        <f t="shared" si="27"/>
        <v>1</v>
      </c>
      <c r="BH196" s="29" t="b">
        <f t="shared" si="28"/>
        <v>1</v>
      </c>
      <c r="BI196" s="29" t="b">
        <f t="shared" si="29"/>
        <v>1</v>
      </c>
      <c r="BJ196" s="29" t="b">
        <f t="shared" si="30"/>
        <v>1</v>
      </c>
      <c r="BK196" s="29" t="b">
        <f t="shared" si="31"/>
        <v>1</v>
      </c>
    </row>
    <row r="197" spans="1:64" s="978" customFormat="1" ht="20.25" customHeight="1" x14ac:dyDescent="0.25">
      <c r="A197" s="2294" t="s">
        <v>812</v>
      </c>
      <c r="B197" s="2601" t="s">
        <v>56</v>
      </c>
      <c r="C197" s="2288">
        <v>5</v>
      </c>
      <c r="D197" s="2289"/>
      <c r="E197" s="2290"/>
      <c r="F197" s="2291"/>
      <c r="G197" s="2891">
        <v>5.5</v>
      </c>
      <c r="H197" s="2895">
        <f>$G197*30</f>
        <v>165</v>
      </c>
      <c r="I197" s="2744">
        <v>14</v>
      </c>
      <c r="J197" s="396" t="s">
        <v>125</v>
      </c>
      <c r="K197" s="240" t="s">
        <v>54</v>
      </c>
      <c r="L197" s="396"/>
      <c r="M197" s="2902">
        <f>$H197-$I197</f>
        <v>151</v>
      </c>
      <c r="N197" s="2909"/>
      <c r="O197" s="3841"/>
      <c r="P197" s="3844"/>
      <c r="Q197" s="2744"/>
      <c r="R197" s="3841"/>
      <c r="S197" s="3864"/>
      <c r="T197" s="197" t="s">
        <v>127</v>
      </c>
      <c r="U197" s="2346"/>
      <c r="V197" s="1641"/>
      <c r="Y197" s="977"/>
      <c r="Z197" s="977"/>
      <c r="AC197" s="977"/>
      <c r="AD197" s="977"/>
      <c r="AK197" s="1697"/>
      <c r="AT197" s="978">
        <v>3</v>
      </c>
      <c r="BC197" s="978" t="s">
        <v>867</v>
      </c>
      <c r="BF197" s="29" t="b">
        <f t="shared" si="26"/>
        <v>1</v>
      </c>
      <c r="BG197" s="29" t="b">
        <f t="shared" si="27"/>
        <v>1</v>
      </c>
      <c r="BH197" s="29" t="b">
        <f t="shared" si="28"/>
        <v>1</v>
      </c>
      <c r="BI197" s="29" t="b">
        <f t="shared" si="29"/>
        <v>1</v>
      </c>
      <c r="BJ197" s="29" t="b">
        <f t="shared" si="30"/>
        <v>0</v>
      </c>
      <c r="BK197" s="29" t="b">
        <f t="shared" si="31"/>
        <v>1</v>
      </c>
    </row>
    <row r="198" spans="1:64" s="978" customFormat="1" ht="31.5" customHeight="1" x14ac:dyDescent="0.25">
      <c r="A198" s="2294" t="s">
        <v>813</v>
      </c>
      <c r="B198" s="2334" t="s">
        <v>589</v>
      </c>
      <c r="C198" s="2347"/>
      <c r="D198" s="2348"/>
      <c r="E198" s="2290" t="s">
        <v>544</v>
      </c>
      <c r="F198" s="2291"/>
      <c r="G198" s="2891">
        <v>1.5</v>
      </c>
      <c r="H198" s="2895">
        <f>$G198*30</f>
        <v>45</v>
      </c>
      <c r="I198" s="2744">
        <v>8</v>
      </c>
      <c r="J198" s="573"/>
      <c r="K198" s="574"/>
      <c r="L198" s="546" t="s">
        <v>113</v>
      </c>
      <c r="M198" s="2902">
        <f>$H198-$I198</f>
        <v>37</v>
      </c>
      <c r="N198" s="2909"/>
      <c r="O198" s="3841"/>
      <c r="P198" s="3844"/>
      <c r="Q198" s="2744"/>
      <c r="R198" s="3841"/>
      <c r="S198" s="3864"/>
      <c r="T198" s="2341"/>
      <c r="U198" s="2738" t="s">
        <v>113</v>
      </c>
      <c r="V198" s="1641"/>
      <c r="Y198" s="977"/>
      <c r="Z198" s="977"/>
      <c r="AC198" s="977"/>
      <c r="AD198" s="977"/>
      <c r="AK198" s="1697"/>
      <c r="AT198" s="978">
        <v>3</v>
      </c>
      <c r="BC198" s="978" t="s">
        <v>867</v>
      </c>
      <c r="BF198" s="29" t="b">
        <f t="shared" si="26"/>
        <v>1</v>
      </c>
      <c r="BG198" s="29" t="b">
        <f t="shared" si="27"/>
        <v>1</v>
      </c>
      <c r="BH198" s="29" t="b">
        <f t="shared" si="28"/>
        <v>1</v>
      </c>
      <c r="BI198" s="29" t="b">
        <f t="shared" si="29"/>
        <v>1</v>
      </c>
      <c r="BJ198" s="29" t="b">
        <f t="shared" si="30"/>
        <v>1</v>
      </c>
      <c r="BK198" s="29" t="b">
        <f t="shared" si="31"/>
        <v>0</v>
      </c>
    </row>
    <row r="199" spans="1:64" s="978" customFormat="1" ht="33" customHeight="1" x14ac:dyDescent="0.25">
      <c r="A199" s="2294" t="s">
        <v>814</v>
      </c>
      <c r="B199" s="2334" t="s">
        <v>798</v>
      </c>
      <c r="C199" s="2288"/>
      <c r="D199" s="2289"/>
      <c r="E199" s="2351"/>
      <c r="F199" s="2352"/>
      <c r="G199" s="2891">
        <f>SUM(G201:G202)</f>
        <v>4.5</v>
      </c>
      <c r="H199" s="2895">
        <f>SUM(H201:H202)</f>
        <v>135</v>
      </c>
      <c r="I199" s="2744"/>
      <c r="J199" s="546"/>
      <c r="K199" s="570"/>
      <c r="L199" s="546"/>
      <c r="M199" s="2902"/>
      <c r="N199" s="2909"/>
      <c r="O199" s="3841"/>
      <c r="P199" s="3844"/>
      <c r="Q199" s="2744"/>
      <c r="R199" s="3841"/>
      <c r="S199" s="3864"/>
      <c r="T199" s="1664"/>
      <c r="U199" s="2738"/>
      <c r="V199" s="1641"/>
      <c r="Y199" s="977"/>
      <c r="Z199" s="977"/>
      <c r="AC199" s="977"/>
      <c r="AD199" s="977"/>
      <c r="AK199" s="1697"/>
      <c r="AT199" s="978">
        <v>3</v>
      </c>
      <c r="BC199" s="978" t="s">
        <v>867</v>
      </c>
      <c r="BF199" s="29" t="b">
        <f t="shared" si="26"/>
        <v>1</v>
      </c>
      <c r="BG199" s="29" t="b">
        <f t="shared" si="27"/>
        <v>1</v>
      </c>
      <c r="BH199" s="29" t="b">
        <f t="shared" si="28"/>
        <v>1</v>
      </c>
      <c r="BI199" s="29" t="b">
        <f t="shared" si="29"/>
        <v>1</v>
      </c>
      <c r="BJ199" s="29" t="b">
        <f t="shared" si="30"/>
        <v>1</v>
      </c>
      <c r="BK199" s="29" t="b">
        <f t="shared" si="31"/>
        <v>1</v>
      </c>
    </row>
    <row r="200" spans="1:64" s="1163" customFormat="1" ht="17.25" hidden="1" customHeight="1" x14ac:dyDescent="0.25">
      <c r="A200" s="2286"/>
      <c r="B200" s="2353" t="s">
        <v>730</v>
      </c>
      <c r="C200" s="265"/>
      <c r="D200" s="110"/>
      <c r="E200" s="110"/>
      <c r="F200" s="249"/>
      <c r="G200" s="2891"/>
      <c r="H200" s="2895">
        <f>G200*30</f>
        <v>0</v>
      </c>
      <c r="I200" s="2670"/>
      <c r="J200" s="2479"/>
      <c r="K200" s="2480"/>
      <c r="L200" s="455"/>
      <c r="M200" s="2792"/>
      <c r="N200" s="2800"/>
      <c r="O200" s="3841"/>
      <c r="P200" s="3903"/>
      <c r="Q200" s="2745"/>
      <c r="R200" s="3841"/>
      <c r="S200" s="3864"/>
      <c r="T200" s="197"/>
      <c r="U200" s="2735"/>
      <c r="V200" s="2736"/>
      <c r="AK200" s="1692"/>
      <c r="BC200" s="978" t="s">
        <v>867</v>
      </c>
      <c r="BF200" s="29" t="b">
        <f t="shared" si="26"/>
        <v>1</v>
      </c>
      <c r="BG200" s="29" t="b">
        <f t="shared" si="27"/>
        <v>1</v>
      </c>
      <c r="BH200" s="29" t="b">
        <f t="shared" si="28"/>
        <v>1</v>
      </c>
      <c r="BI200" s="29" t="b">
        <f t="shared" si="29"/>
        <v>1</v>
      </c>
      <c r="BJ200" s="29" t="b">
        <f t="shared" si="30"/>
        <v>1</v>
      </c>
      <c r="BK200" s="29" t="b">
        <f t="shared" si="31"/>
        <v>1</v>
      </c>
    </row>
    <row r="201" spans="1:64" s="978" customFormat="1" ht="17.25" customHeight="1" x14ac:dyDescent="0.25">
      <c r="A201" s="2294"/>
      <c r="B201" s="2312" t="s">
        <v>730</v>
      </c>
      <c r="C201" s="2288"/>
      <c r="D201" s="2289"/>
      <c r="E201" s="2290"/>
      <c r="F201" s="2291"/>
      <c r="G201" s="2891">
        <v>1.5</v>
      </c>
      <c r="H201" s="2895">
        <f>$G201*30</f>
        <v>45</v>
      </c>
      <c r="I201" s="2744"/>
      <c r="J201" s="2582"/>
      <c r="K201" s="2582"/>
      <c r="L201" s="2582"/>
      <c r="M201" s="2743"/>
      <c r="N201" s="2909"/>
      <c r="O201" s="3841"/>
      <c r="P201" s="3844"/>
      <c r="Q201" s="2744"/>
      <c r="R201" s="3841"/>
      <c r="S201" s="3864"/>
      <c r="T201" s="1664"/>
      <c r="U201" s="2747"/>
      <c r="V201" s="1641"/>
      <c r="Y201" s="977"/>
      <c r="Z201" s="977"/>
      <c r="AC201" s="977"/>
      <c r="AD201" s="977"/>
      <c r="AK201" s="1697"/>
      <c r="BC201" s="978" t="s">
        <v>867</v>
      </c>
      <c r="BF201" s="29" t="b">
        <f t="shared" si="26"/>
        <v>1</v>
      </c>
      <c r="BG201" s="29" t="b">
        <f t="shared" si="27"/>
        <v>1</v>
      </c>
      <c r="BH201" s="29" t="b">
        <f t="shared" si="28"/>
        <v>1</v>
      </c>
      <c r="BI201" s="29" t="b">
        <f t="shared" si="29"/>
        <v>1</v>
      </c>
      <c r="BJ201" s="29" t="b">
        <f t="shared" si="30"/>
        <v>1</v>
      </c>
      <c r="BK201" s="29" t="b">
        <f t="shared" si="31"/>
        <v>1</v>
      </c>
    </row>
    <row r="202" spans="1:64" s="978" customFormat="1" ht="20.25" customHeight="1" thickBot="1" x14ac:dyDescent="0.3">
      <c r="A202" s="2354" t="s">
        <v>815</v>
      </c>
      <c r="B202" s="2602" t="s">
        <v>56</v>
      </c>
      <c r="C202" s="2288"/>
      <c r="D202" s="2289" t="s">
        <v>544</v>
      </c>
      <c r="E202" s="2290"/>
      <c r="F202" s="2291"/>
      <c r="G202" s="2891">
        <v>3</v>
      </c>
      <c r="H202" s="2895">
        <f>$G202*30</f>
        <v>90</v>
      </c>
      <c r="I202" s="2744">
        <v>8</v>
      </c>
      <c r="J202" s="395" t="s">
        <v>114</v>
      </c>
      <c r="K202" s="421"/>
      <c r="L202" s="395" t="s">
        <v>114</v>
      </c>
      <c r="M202" s="2902">
        <f>$H202-$I202</f>
        <v>82</v>
      </c>
      <c r="N202" s="2909"/>
      <c r="O202" s="3841"/>
      <c r="P202" s="3844"/>
      <c r="Q202" s="2744"/>
      <c r="R202" s="3841"/>
      <c r="S202" s="3864"/>
      <c r="T202" s="197"/>
      <c r="U202" s="2738" t="s">
        <v>125</v>
      </c>
      <c r="V202" s="1641"/>
      <c r="Y202" s="977"/>
      <c r="Z202" s="977"/>
      <c r="AC202" s="977"/>
      <c r="AD202" s="977"/>
      <c r="AK202" s="1697"/>
      <c r="AT202" s="978">
        <v>3</v>
      </c>
      <c r="BC202" s="978" t="s">
        <v>867</v>
      </c>
      <c r="BF202" s="29" t="b">
        <f>ISBLANK(N202)</f>
        <v>1</v>
      </c>
      <c r="BG202" s="29" t="b">
        <f t="shared" si="27"/>
        <v>1</v>
      </c>
      <c r="BH202" s="29" t="b">
        <f t="shared" si="28"/>
        <v>1</v>
      </c>
      <c r="BI202" s="29" t="b">
        <f t="shared" si="29"/>
        <v>1</v>
      </c>
      <c r="BJ202" s="29" t="b">
        <f t="shared" si="30"/>
        <v>1</v>
      </c>
      <c r="BK202" s="29" t="b">
        <f t="shared" si="31"/>
        <v>0</v>
      </c>
    </row>
    <row r="203" spans="1:64" s="1163" customFormat="1" ht="17.25" hidden="1" customHeight="1" thickBot="1" x14ac:dyDescent="0.3">
      <c r="A203" s="3468" t="s">
        <v>766</v>
      </c>
      <c r="B203" s="3895"/>
      <c r="C203" s="2022"/>
      <c r="D203" s="2559"/>
      <c r="E203" s="2559"/>
      <c r="F203" s="2888"/>
      <c r="G203" s="2891">
        <f>G109+G110+G151+G154+G160+G163+G166+G169+G176+G179+G182+G185+G188+G191</f>
        <v>78.5</v>
      </c>
      <c r="H203" s="2895">
        <f>H109+H110+H151+H154+H160+H163+H166+H169+H176+H179+H182+H185+H188+H191</f>
        <v>2355</v>
      </c>
      <c r="I203" s="2744"/>
      <c r="J203" s="2582"/>
      <c r="K203" s="2582"/>
      <c r="L203" s="2582"/>
      <c r="M203" s="2743"/>
      <c r="N203" s="2909"/>
      <c r="O203" s="3841"/>
      <c r="P203" s="3844"/>
      <c r="Q203" s="2744"/>
      <c r="R203" s="3841"/>
      <c r="S203" s="3864"/>
      <c r="T203" s="2916"/>
      <c r="U203" s="2575"/>
      <c r="V203" s="2917"/>
      <c r="AK203" s="1692"/>
      <c r="BD203" s="27" t="s">
        <v>868</v>
      </c>
      <c r="BE203" s="27"/>
      <c r="BF203" s="1187">
        <f t="shared" ref="BF203:BK203" si="32">SUMIF(BF151:BF202,FALSE,$G151:$G202)</f>
        <v>0</v>
      </c>
      <c r="BG203" s="1187">
        <f t="shared" si="32"/>
        <v>0</v>
      </c>
      <c r="BH203" s="2379">
        <f t="shared" si="32"/>
        <v>4</v>
      </c>
      <c r="BI203" s="2379">
        <f t="shared" si="32"/>
        <v>17.5</v>
      </c>
      <c r="BJ203" s="2379">
        <f t="shared" si="32"/>
        <v>21</v>
      </c>
      <c r="BK203" s="2379">
        <f t="shared" si="32"/>
        <v>10.5</v>
      </c>
      <c r="BL203" s="27">
        <f>SUM(BF203:BK203)</f>
        <v>53</v>
      </c>
    </row>
    <row r="204" spans="1:64" s="1163" customFormat="1" ht="17.25" hidden="1" customHeight="1" thickBot="1" x14ac:dyDescent="0.3">
      <c r="A204" s="3480" t="s">
        <v>746</v>
      </c>
      <c r="B204" s="3481"/>
      <c r="C204" s="2022"/>
      <c r="D204" s="2559"/>
      <c r="E204" s="2559"/>
      <c r="F204" s="2888"/>
      <c r="G204" s="2892">
        <f>SUMIF($B$109:$B$112,"на базі фахової передвищої освіти",G$109:G$112)+SUMIF($B$151:$B$202,"на базі фахової передвищої освіти",G$151:G$202)</f>
        <v>17.5</v>
      </c>
      <c r="H204" s="2895">
        <f>SUMIF($B$109:$B$112,"на базі фахової передвищої освіти",H$109:H$112)+SUMIF($B$151:$B$202,"на базі фахової передвищої освіти",H$151:H$202)</f>
        <v>525</v>
      </c>
      <c r="I204" s="2744"/>
      <c r="J204" s="2582"/>
      <c r="K204" s="2582"/>
      <c r="L204" s="2582"/>
      <c r="M204" s="2743"/>
      <c r="N204" s="2909"/>
      <c r="O204" s="3841"/>
      <c r="P204" s="3844"/>
      <c r="Q204" s="2744"/>
      <c r="R204" s="3841"/>
      <c r="S204" s="3864"/>
      <c r="T204" s="2916"/>
      <c r="U204" s="2575"/>
      <c r="V204" s="2917"/>
      <c r="AK204" s="1692"/>
      <c r="BD204" s="27" t="s">
        <v>869</v>
      </c>
      <c r="BE204" s="27"/>
      <c r="BF204" s="29"/>
      <c r="BG204" s="29"/>
      <c r="BH204" s="2379">
        <f>G109+G112</f>
        <v>8</v>
      </c>
      <c r="BI204" s="2379"/>
      <c r="BJ204" s="2379"/>
      <c r="BK204" s="2379"/>
      <c r="BL204" s="27"/>
    </row>
    <row r="205" spans="1:64" s="1163" customFormat="1" ht="17.25" hidden="1" customHeight="1" thickBot="1" x14ac:dyDescent="0.3">
      <c r="A205" s="3468" t="s">
        <v>727</v>
      </c>
      <c r="B205" s="3895"/>
      <c r="C205" s="2938"/>
      <c r="D205" s="2939"/>
      <c r="E205" s="2939"/>
      <c r="F205" s="2940"/>
      <c r="G205" s="2941">
        <f>SUMIF($B$109:$B$112,"на базі академії",G$109:G$112)+SUMIF($B$151:$B$202,"на базі академії",G$151:G$202)+G109+G198</f>
        <v>61</v>
      </c>
      <c r="H205" s="2942">
        <f>SUMIF($B$109:$B$112,"на базі академії",H$109:H$112)+SUMIF($B$151:$B$202,"на базі академії",H$151:H$202)+H109+H198</f>
        <v>1830</v>
      </c>
      <c r="I205" s="2937">
        <f>SUMIF($B$109:$B$112,"на базі академії",I$109:I$112)+SUMIF($B$151:$B$202,"на базі академії",I$151:I$202)+I109+I198</f>
        <v>152</v>
      </c>
      <c r="J205" s="2750">
        <v>88</v>
      </c>
      <c r="K205" s="2750">
        <v>12</v>
      </c>
      <c r="L205" s="2750">
        <v>52</v>
      </c>
      <c r="M205" s="2943">
        <f>SUMIF($B$109:$B$112,"на базі академії",M$109:M$112)+SUMIF($B$151:$B$202,"на базі академії",M$151:M$202)+M109+M198</f>
        <v>1678</v>
      </c>
      <c r="N205" s="2944"/>
      <c r="O205" s="3900"/>
      <c r="P205" s="3901"/>
      <c r="Q205" s="2937" t="s">
        <v>470</v>
      </c>
      <c r="R205" s="3900" t="s">
        <v>799</v>
      </c>
      <c r="S205" s="3876"/>
      <c r="T205" s="2934" t="s">
        <v>765</v>
      </c>
      <c r="U205" s="2935" t="s">
        <v>765</v>
      </c>
      <c r="V205" s="2936"/>
      <c r="AK205" s="1692"/>
      <c r="BD205" s="27" t="s">
        <v>870</v>
      </c>
      <c r="BF205" s="29">
        <f t="shared" ref="BF205:BK205" si="33">BF203+BF204</f>
        <v>0</v>
      </c>
      <c r="BG205" s="29">
        <f t="shared" si="33"/>
        <v>0</v>
      </c>
      <c r="BH205" s="2379">
        <f t="shared" si="33"/>
        <v>12</v>
      </c>
      <c r="BI205" s="2379">
        <f t="shared" si="33"/>
        <v>17.5</v>
      </c>
      <c r="BJ205" s="2379">
        <f t="shared" si="33"/>
        <v>21</v>
      </c>
      <c r="BK205" s="2379">
        <f t="shared" si="33"/>
        <v>10.5</v>
      </c>
      <c r="BL205" s="27">
        <f>SUM(BF205:BK205)</f>
        <v>61</v>
      </c>
    </row>
    <row r="206" spans="1:64" ht="16.5" customHeight="1" x14ac:dyDescent="0.25">
      <c r="A206" s="2369" t="s">
        <v>816</v>
      </c>
      <c r="B206" s="2576" t="s">
        <v>768</v>
      </c>
      <c r="C206" s="2946"/>
      <c r="D206" s="2641"/>
      <c r="E206" s="2947"/>
      <c r="F206" s="2948"/>
      <c r="G206" s="2654">
        <f>SUM(G207:G208)</f>
        <v>3</v>
      </c>
      <c r="H206" s="1971">
        <f t="shared" ref="H206:H228" si="34">G206*30</f>
        <v>90</v>
      </c>
      <c r="I206" s="2945"/>
      <c r="J206" s="2949"/>
      <c r="K206" s="2949"/>
      <c r="L206" s="2949"/>
      <c r="M206" s="2950"/>
      <c r="N206" s="2951"/>
      <c r="O206" s="3850"/>
      <c r="P206" s="3851"/>
      <c r="Q206" s="2945"/>
      <c r="R206" s="3850"/>
      <c r="S206" s="3902"/>
      <c r="T206" s="702"/>
      <c r="U206" s="175"/>
      <c r="V206" s="224"/>
      <c r="AK206" s="1687"/>
      <c r="BC206" s="27" t="s">
        <v>625</v>
      </c>
      <c r="BF206" s="29" t="b">
        <f>ISBLANK(N206)</f>
        <v>1</v>
      </c>
      <c r="BG206" s="29" t="b">
        <f>ISBLANK(O206)</f>
        <v>1</v>
      </c>
      <c r="BH206" s="29" t="b">
        <f>ISBLANK(Q206)</f>
        <v>1</v>
      </c>
      <c r="BI206" s="29" t="b">
        <f>ISBLANK(R206)</f>
        <v>1</v>
      </c>
      <c r="BJ206" s="29" t="b">
        <f>ISBLANK(T206)</f>
        <v>1</v>
      </c>
      <c r="BK206" s="29" t="b">
        <f>ISBLANK(U206)</f>
        <v>1</v>
      </c>
    </row>
    <row r="207" spans="1:64" ht="16.5" customHeight="1" x14ac:dyDescent="0.25">
      <c r="A207" s="2266"/>
      <c r="B207" s="2577" t="s">
        <v>730</v>
      </c>
      <c r="C207" s="1628"/>
      <c r="D207" s="2747"/>
      <c r="E207" s="95"/>
      <c r="F207" s="760"/>
      <c r="G207" s="3010">
        <v>1</v>
      </c>
      <c r="H207" s="2895">
        <f t="shared" si="34"/>
        <v>30</v>
      </c>
      <c r="I207" s="2667"/>
      <c r="J207" s="395"/>
      <c r="K207" s="421"/>
      <c r="L207" s="396"/>
      <c r="M207" s="2753"/>
      <c r="N207" s="2801"/>
      <c r="O207" s="3841"/>
      <c r="P207" s="3844"/>
      <c r="Q207" s="420"/>
      <c r="R207" s="3841"/>
      <c r="S207" s="3897"/>
      <c r="T207" s="229"/>
      <c r="U207" s="2735"/>
      <c r="V207" s="2736"/>
      <c r="AK207" s="1687"/>
      <c r="BC207" s="27" t="s">
        <v>625</v>
      </c>
      <c r="BD207" s="58" t="s">
        <v>542</v>
      </c>
      <c r="BE207" s="1183">
        <f>BF255+BG255</f>
        <v>0</v>
      </c>
      <c r="BF207" s="29" t="b">
        <f t="shared" ref="BF207:BF254" si="35">ISBLANK(N207)</f>
        <v>1</v>
      </c>
      <c r="BG207" s="29" t="b">
        <f t="shared" ref="BG207:BG254" si="36">ISBLANK(O207)</f>
        <v>1</v>
      </c>
      <c r="BH207" s="29" t="b">
        <f t="shared" ref="BH207:BH254" si="37">ISBLANK(Q207)</f>
        <v>1</v>
      </c>
      <c r="BI207" s="29" t="b">
        <f t="shared" ref="BI207:BI254" si="38">ISBLANK(R207)</f>
        <v>1</v>
      </c>
      <c r="BJ207" s="29" t="b">
        <f t="shared" ref="BJ207:BJ254" si="39">ISBLANK(T207)</f>
        <v>1</v>
      </c>
      <c r="BK207" s="29" t="b">
        <f t="shared" ref="BK207:BK254" si="40">ISBLANK(U207)</f>
        <v>1</v>
      </c>
    </row>
    <row r="208" spans="1:64" ht="16.5" customHeight="1" x14ac:dyDescent="0.25">
      <c r="A208" s="2266" t="s">
        <v>817</v>
      </c>
      <c r="B208" s="3011" t="s">
        <v>56</v>
      </c>
      <c r="C208" s="1628"/>
      <c r="D208" s="2747" t="s">
        <v>544</v>
      </c>
      <c r="E208" s="95"/>
      <c r="F208" s="760"/>
      <c r="G208" s="2658">
        <v>2</v>
      </c>
      <c r="H208" s="2769">
        <f t="shared" si="34"/>
        <v>60</v>
      </c>
      <c r="I208" s="2667">
        <v>8</v>
      </c>
      <c r="J208" s="395" t="s">
        <v>114</v>
      </c>
      <c r="K208" s="396" t="s">
        <v>114</v>
      </c>
      <c r="L208" s="395"/>
      <c r="M208" s="2792">
        <f>H208-I208</f>
        <v>52</v>
      </c>
      <c r="N208" s="2801"/>
      <c r="O208" s="3841"/>
      <c r="P208" s="3844"/>
      <c r="Q208" s="420"/>
      <c r="R208" s="3841"/>
      <c r="S208" s="3897"/>
      <c r="T208" s="197"/>
      <c r="U208" s="2735" t="s">
        <v>125</v>
      </c>
      <c r="V208" s="2736"/>
      <c r="AK208" s="1687"/>
      <c r="BC208" s="27" t="s">
        <v>625</v>
      </c>
      <c r="BD208" s="58" t="s">
        <v>543</v>
      </c>
      <c r="BE208" s="1183">
        <f>BH255+BI255</f>
        <v>29.5</v>
      </c>
      <c r="BF208" s="29" t="b">
        <f t="shared" si="35"/>
        <v>1</v>
      </c>
      <c r="BG208" s="29" t="b">
        <f t="shared" si="36"/>
        <v>1</v>
      </c>
      <c r="BH208" s="29" t="b">
        <f t="shared" si="37"/>
        <v>1</v>
      </c>
      <c r="BI208" s="29" t="b">
        <f t="shared" si="38"/>
        <v>1</v>
      </c>
      <c r="BJ208" s="29" t="b">
        <f t="shared" si="39"/>
        <v>1</v>
      </c>
      <c r="BK208" s="29" t="b">
        <f t="shared" si="40"/>
        <v>0</v>
      </c>
    </row>
    <row r="209" spans="1:63" ht="16.5" customHeight="1" x14ac:dyDescent="0.25">
      <c r="A209" s="2266" t="s">
        <v>818</v>
      </c>
      <c r="B209" s="2577" t="s">
        <v>769</v>
      </c>
      <c r="C209" s="1628"/>
      <c r="D209" s="2747"/>
      <c r="E209" s="95"/>
      <c r="F209" s="760"/>
      <c r="G209" s="2658">
        <v>4</v>
      </c>
      <c r="H209" s="2769">
        <f t="shared" si="34"/>
        <v>120</v>
      </c>
      <c r="I209" s="2665"/>
      <c r="J209" s="2479"/>
      <c r="K209" s="455"/>
      <c r="L209" s="2479"/>
      <c r="M209" s="2743"/>
      <c r="N209" s="2801"/>
      <c r="O209" s="3864"/>
      <c r="P209" s="3899"/>
      <c r="Q209" s="2744"/>
      <c r="R209" s="3896"/>
      <c r="S209" s="3898"/>
      <c r="T209" s="229"/>
      <c r="U209" s="2735"/>
      <c r="V209" s="2736"/>
      <c r="AK209" s="1687"/>
      <c r="BC209" s="27" t="s">
        <v>625</v>
      </c>
      <c r="BD209" s="58" t="s">
        <v>30</v>
      </c>
      <c r="BE209" s="1183">
        <f>BJ255+BK255</f>
        <v>31.5</v>
      </c>
      <c r="BF209" s="29" t="b">
        <f t="shared" si="35"/>
        <v>1</v>
      </c>
      <c r="BG209" s="29" t="b">
        <f t="shared" si="36"/>
        <v>1</v>
      </c>
      <c r="BH209" s="29" t="b">
        <f t="shared" si="37"/>
        <v>1</v>
      </c>
      <c r="BI209" s="29" t="b">
        <f t="shared" si="38"/>
        <v>1</v>
      </c>
      <c r="BJ209" s="29" t="b">
        <f t="shared" si="39"/>
        <v>1</v>
      </c>
      <c r="BK209" s="29" t="b">
        <f t="shared" si="40"/>
        <v>1</v>
      </c>
    </row>
    <row r="210" spans="1:63" ht="16.5" hidden="1" customHeight="1" x14ac:dyDescent="0.25">
      <c r="A210" s="2266"/>
      <c r="B210" s="2577" t="s">
        <v>730</v>
      </c>
      <c r="C210" s="1628"/>
      <c r="D210" s="2747"/>
      <c r="E210" s="95"/>
      <c r="F210" s="760"/>
      <c r="G210" s="3010">
        <v>0</v>
      </c>
      <c r="H210" s="2895">
        <f t="shared" si="34"/>
        <v>0</v>
      </c>
      <c r="I210" s="2665"/>
      <c r="J210" s="2479"/>
      <c r="K210" s="455"/>
      <c r="L210" s="2479"/>
      <c r="M210" s="2743"/>
      <c r="N210" s="2801"/>
      <c r="O210" s="3864"/>
      <c r="P210" s="3899"/>
      <c r="Q210" s="2744"/>
      <c r="R210" s="3896"/>
      <c r="S210" s="3898"/>
      <c r="T210" s="229"/>
      <c r="U210" s="2735"/>
      <c r="V210" s="2736"/>
      <c r="AK210" s="1687"/>
      <c r="BC210" s="27" t="s">
        <v>625</v>
      </c>
      <c r="BE210" s="1183">
        <f>SUM(BE207:BE209)</f>
        <v>61</v>
      </c>
      <c r="BF210" s="29" t="b">
        <f t="shared" si="35"/>
        <v>1</v>
      </c>
      <c r="BG210" s="29" t="b">
        <f t="shared" si="36"/>
        <v>1</v>
      </c>
      <c r="BH210" s="29" t="b">
        <f t="shared" si="37"/>
        <v>1</v>
      </c>
      <c r="BI210" s="29" t="b">
        <f t="shared" si="38"/>
        <v>1</v>
      </c>
      <c r="BJ210" s="29" t="b">
        <f t="shared" si="39"/>
        <v>1</v>
      </c>
      <c r="BK210" s="29" t="b">
        <f t="shared" si="40"/>
        <v>1</v>
      </c>
    </row>
    <row r="211" spans="1:63" ht="16.5" customHeight="1" x14ac:dyDescent="0.25">
      <c r="A211" s="2266" t="s">
        <v>819</v>
      </c>
      <c r="B211" s="3011" t="s">
        <v>56</v>
      </c>
      <c r="C211" s="1628"/>
      <c r="D211" s="2747">
        <v>4</v>
      </c>
      <c r="E211" s="95"/>
      <c r="F211" s="760"/>
      <c r="G211" s="2658">
        <v>4</v>
      </c>
      <c r="H211" s="2769">
        <f t="shared" si="34"/>
        <v>120</v>
      </c>
      <c r="I211" s="2765">
        <v>12</v>
      </c>
      <c r="J211" s="395" t="s">
        <v>125</v>
      </c>
      <c r="K211" s="395" t="s">
        <v>324</v>
      </c>
      <c r="L211" s="396"/>
      <c r="M211" s="2793">
        <f>H211-I211</f>
        <v>108</v>
      </c>
      <c r="N211" s="2801"/>
      <c r="O211" s="3841"/>
      <c r="P211" s="3844"/>
      <c r="Q211" s="420"/>
      <c r="R211" s="3843" t="s">
        <v>111</v>
      </c>
      <c r="S211" s="3896"/>
      <c r="T211" s="229"/>
      <c r="U211" s="2735"/>
      <c r="V211" s="2736"/>
      <c r="AK211" s="1687"/>
      <c r="BC211" s="27" t="s">
        <v>625</v>
      </c>
      <c r="BF211" s="29" t="b">
        <f t="shared" si="35"/>
        <v>1</v>
      </c>
      <c r="BG211" s="29" t="b">
        <f t="shared" si="36"/>
        <v>1</v>
      </c>
      <c r="BH211" s="29" t="b">
        <f t="shared" si="37"/>
        <v>1</v>
      </c>
      <c r="BI211" s="29" t="b">
        <f t="shared" si="38"/>
        <v>0</v>
      </c>
      <c r="BJ211" s="29" t="b">
        <f t="shared" si="39"/>
        <v>1</v>
      </c>
      <c r="BK211" s="29" t="b">
        <f t="shared" si="40"/>
        <v>1</v>
      </c>
    </row>
    <row r="212" spans="1:63" ht="16.5" customHeight="1" x14ac:dyDescent="0.25">
      <c r="A212" s="2266" t="s">
        <v>820</v>
      </c>
      <c r="B212" s="1798" t="s">
        <v>770</v>
      </c>
      <c r="C212" s="1664"/>
      <c r="D212" s="2747"/>
      <c r="E212" s="2747"/>
      <c r="F212" s="742"/>
      <c r="G212" s="2658">
        <f>SUM(G213:G214)</f>
        <v>6</v>
      </c>
      <c r="H212" s="2769">
        <f t="shared" si="34"/>
        <v>180</v>
      </c>
      <c r="I212" s="2665"/>
      <c r="J212" s="2479"/>
      <c r="K212" s="455"/>
      <c r="L212" s="2479"/>
      <c r="M212" s="2743"/>
      <c r="N212" s="2801"/>
      <c r="O212" s="3864"/>
      <c r="P212" s="3899"/>
      <c r="Q212" s="2744"/>
      <c r="R212" s="3896"/>
      <c r="S212" s="3898"/>
      <c r="T212" s="229"/>
      <c r="U212" s="2735"/>
      <c r="V212" s="2736"/>
      <c r="AK212" s="1687"/>
      <c r="BC212" s="27" t="s">
        <v>625</v>
      </c>
      <c r="BF212" s="29" t="b">
        <f t="shared" si="35"/>
        <v>1</v>
      </c>
      <c r="BG212" s="29" t="b">
        <f t="shared" si="36"/>
        <v>1</v>
      </c>
      <c r="BH212" s="29" t="b">
        <f t="shared" si="37"/>
        <v>1</v>
      </c>
      <c r="BI212" s="29" t="b">
        <f t="shared" si="38"/>
        <v>1</v>
      </c>
      <c r="BJ212" s="29" t="b">
        <f t="shared" si="39"/>
        <v>1</v>
      </c>
      <c r="BK212" s="29" t="b">
        <f t="shared" si="40"/>
        <v>1</v>
      </c>
    </row>
    <row r="213" spans="1:63" ht="16.5" customHeight="1" x14ac:dyDescent="0.25">
      <c r="A213" s="2267"/>
      <c r="B213" s="1798" t="s">
        <v>730</v>
      </c>
      <c r="C213" s="1664"/>
      <c r="D213" s="2747"/>
      <c r="E213" s="2747"/>
      <c r="F213" s="742"/>
      <c r="G213" s="3010">
        <v>4</v>
      </c>
      <c r="H213" s="2895">
        <f t="shared" si="34"/>
        <v>120</v>
      </c>
      <c r="I213" s="2665"/>
      <c r="J213" s="2479"/>
      <c r="K213" s="455"/>
      <c r="L213" s="2479"/>
      <c r="M213" s="2743"/>
      <c r="N213" s="2801"/>
      <c r="O213" s="3864"/>
      <c r="P213" s="3899"/>
      <c r="Q213" s="2744"/>
      <c r="R213" s="3896"/>
      <c r="S213" s="3898"/>
      <c r="T213" s="229"/>
      <c r="U213" s="2735"/>
      <c r="V213" s="2736"/>
      <c r="AK213" s="1687"/>
      <c r="BC213" s="27" t="s">
        <v>625</v>
      </c>
      <c r="BF213" s="29" t="b">
        <f t="shared" si="35"/>
        <v>1</v>
      </c>
      <c r="BG213" s="29" t="b">
        <f t="shared" si="36"/>
        <v>1</v>
      </c>
      <c r="BH213" s="29" t="b">
        <f t="shared" si="37"/>
        <v>1</v>
      </c>
      <c r="BI213" s="29" t="b">
        <f t="shared" si="38"/>
        <v>1</v>
      </c>
      <c r="BJ213" s="29" t="b">
        <f t="shared" si="39"/>
        <v>1</v>
      </c>
      <c r="BK213" s="29" t="b">
        <f t="shared" si="40"/>
        <v>1</v>
      </c>
    </row>
    <row r="214" spans="1:63" ht="16.5" customHeight="1" x14ac:dyDescent="0.25">
      <c r="A214" s="2268" t="s">
        <v>821</v>
      </c>
      <c r="B214" s="1840" t="s">
        <v>56</v>
      </c>
      <c r="C214" s="1664" t="s">
        <v>544</v>
      </c>
      <c r="D214" s="2747"/>
      <c r="E214" s="2747"/>
      <c r="F214" s="742"/>
      <c r="G214" s="2658">
        <v>2</v>
      </c>
      <c r="H214" s="2769">
        <f t="shared" si="34"/>
        <v>60</v>
      </c>
      <c r="I214" s="2667">
        <v>8</v>
      </c>
      <c r="J214" s="395" t="s">
        <v>114</v>
      </c>
      <c r="K214" s="396" t="s">
        <v>324</v>
      </c>
      <c r="L214" s="395"/>
      <c r="M214" s="2792">
        <f>H214-I214</f>
        <v>52</v>
      </c>
      <c r="N214" s="2801"/>
      <c r="O214" s="3841"/>
      <c r="P214" s="3844"/>
      <c r="Q214" s="420"/>
      <c r="R214" s="3841"/>
      <c r="S214" s="3897"/>
      <c r="T214" s="229"/>
      <c r="U214" s="2735" t="s">
        <v>113</v>
      </c>
      <c r="V214" s="2736"/>
      <c r="AK214" s="1687"/>
      <c r="BC214" s="27" t="s">
        <v>625</v>
      </c>
      <c r="BF214" s="29" t="b">
        <f t="shared" si="35"/>
        <v>1</v>
      </c>
      <c r="BG214" s="29" t="b">
        <f t="shared" si="36"/>
        <v>1</v>
      </c>
      <c r="BH214" s="29" t="b">
        <f t="shared" si="37"/>
        <v>1</v>
      </c>
      <c r="BI214" s="29" t="b">
        <f t="shared" si="38"/>
        <v>1</v>
      </c>
      <c r="BJ214" s="29" t="b">
        <f t="shared" si="39"/>
        <v>1</v>
      </c>
      <c r="BK214" s="29" t="b">
        <f t="shared" si="40"/>
        <v>0</v>
      </c>
    </row>
    <row r="215" spans="1:63" ht="16.5" customHeight="1" x14ac:dyDescent="0.25">
      <c r="A215" s="2268" t="s">
        <v>823</v>
      </c>
      <c r="B215" s="2549" t="s">
        <v>350</v>
      </c>
      <c r="C215" s="1664"/>
      <c r="D215" s="2747"/>
      <c r="E215" s="2747"/>
      <c r="F215" s="742"/>
      <c r="G215" s="3010">
        <v>9</v>
      </c>
      <c r="H215" s="2895">
        <f t="shared" si="34"/>
        <v>270</v>
      </c>
      <c r="I215" s="2665"/>
      <c r="J215" s="2479"/>
      <c r="K215" s="455"/>
      <c r="L215" s="2479"/>
      <c r="M215" s="2743"/>
      <c r="N215" s="2801"/>
      <c r="O215" s="3864"/>
      <c r="P215" s="3899"/>
      <c r="Q215" s="2744"/>
      <c r="R215" s="3841"/>
      <c r="S215" s="3897"/>
      <c r="T215" s="229"/>
      <c r="U215" s="2735"/>
      <c r="V215" s="2736"/>
      <c r="AK215" s="1687"/>
      <c r="BC215" s="27" t="s">
        <v>625</v>
      </c>
      <c r="BF215" s="29" t="b">
        <f t="shared" si="35"/>
        <v>1</v>
      </c>
      <c r="BG215" s="29" t="b">
        <f t="shared" si="36"/>
        <v>1</v>
      </c>
      <c r="BH215" s="29" t="b">
        <f t="shared" si="37"/>
        <v>1</v>
      </c>
      <c r="BI215" s="29" t="b">
        <f t="shared" si="38"/>
        <v>1</v>
      </c>
      <c r="BJ215" s="29" t="b">
        <f t="shared" si="39"/>
        <v>1</v>
      </c>
      <c r="BK215" s="29" t="b">
        <f t="shared" si="40"/>
        <v>1</v>
      </c>
    </row>
    <row r="216" spans="1:63" ht="16.5" customHeight="1" x14ac:dyDescent="0.25">
      <c r="A216" s="2268"/>
      <c r="B216" s="1798" t="s">
        <v>730</v>
      </c>
      <c r="C216" s="1664"/>
      <c r="D216" s="2747"/>
      <c r="E216" s="2747"/>
      <c r="F216" s="742"/>
      <c r="G216" s="3010">
        <v>1</v>
      </c>
      <c r="H216" s="2895">
        <f t="shared" si="34"/>
        <v>30</v>
      </c>
      <c r="I216" s="2665"/>
      <c r="J216" s="2479"/>
      <c r="K216" s="455"/>
      <c r="L216" s="2479"/>
      <c r="M216" s="2743"/>
      <c r="N216" s="2801"/>
      <c r="O216" s="3864"/>
      <c r="P216" s="3899"/>
      <c r="Q216" s="2744"/>
      <c r="R216" s="3841"/>
      <c r="S216" s="3897"/>
      <c r="T216" s="229"/>
      <c r="U216" s="2735"/>
      <c r="V216" s="2736"/>
      <c r="AK216" s="1687"/>
      <c r="BC216" s="27" t="s">
        <v>625</v>
      </c>
      <c r="BF216" s="29" t="b">
        <f t="shared" si="35"/>
        <v>1</v>
      </c>
      <c r="BG216" s="29" t="b">
        <f t="shared" si="36"/>
        <v>1</v>
      </c>
      <c r="BH216" s="29" t="b">
        <f t="shared" si="37"/>
        <v>1</v>
      </c>
      <c r="BI216" s="29" t="b">
        <f t="shared" si="38"/>
        <v>1</v>
      </c>
      <c r="BJ216" s="29" t="b">
        <f t="shared" si="39"/>
        <v>1</v>
      </c>
      <c r="BK216" s="29" t="b">
        <f t="shared" si="40"/>
        <v>1</v>
      </c>
    </row>
    <row r="217" spans="1:63" ht="16.5" customHeight="1" x14ac:dyDescent="0.25">
      <c r="A217" s="2268" t="s">
        <v>822</v>
      </c>
      <c r="B217" s="1840" t="s">
        <v>56</v>
      </c>
      <c r="C217" s="1664">
        <v>5</v>
      </c>
      <c r="D217" s="2747"/>
      <c r="E217" s="2747"/>
      <c r="F217" s="742"/>
      <c r="G217" s="2658">
        <v>8</v>
      </c>
      <c r="H217" s="2769">
        <f t="shared" si="34"/>
        <v>240</v>
      </c>
      <c r="I217" s="2744" t="s">
        <v>81</v>
      </c>
      <c r="J217" s="421" t="s">
        <v>123</v>
      </c>
      <c r="K217" s="395"/>
      <c r="L217" s="396"/>
      <c r="M217" s="2792">
        <f>H217-I217</f>
        <v>228</v>
      </c>
      <c r="N217" s="2801"/>
      <c r="O217" s="3841"/>
      <c r="P217" s="3844"/>
      <c r="Q217" s="420"/>
      <c r="R217" s="3841"/>
      <c r="S217" s="3897"/>
      <c r="T217" s="197" t="s">
        <v>123</v>
      </c>
      <c r="U217" s="2735"/>
      <c r="V217" s="2736"/>
      <c r="AK217" s="1687"/>
      <c r="BC217" s="27" t="s">
        <v>625</v>
      </c>
      <c r="BF217" s="29" t="b">
        <f t="shared" si="35"/>
        <v>1</v>
      </c>
      <c r="BG217" s="29" t="b">
        <f t="shared" si="36"/>
        <v>1</v>
      </c>
      <c r="BH217" s="29" t="b">
        <f t="shared" si="37"/>
        <v>1</v>
      </c>
      <c r="BI217" s="29" t="b">
        <f t="shared" si="38"/>
        <v>1</v>
      </c>
      <c r="BJ217" s="29" t="b">
        <f t="shared" si="39"/>
        <v>0</v>
      </c>
      <c r="BK217" s="29" t="b">
        <f t="shared" si="40"/>
        <v>1</v>
      </c>
    </row>
    <row r="218" spans="1:63" ht="16.5" customHeight="1" x14ac:dyDescent="0.25">
      <c r="A218" s="2268" t="s">
        <v>824</v>
      </c>
      <c r="B218" s="2550" t="s">
        <v>771</v>
      </c>
      <c r="C218" s="1664"/>
      <c r="D218" s="2747"/>
      <c r="E218" s="2747"/>
      <c r="F218" s="742"/>
      <c r="G218" s="2658">
        <f>SUM(G219:G220)</f>
        <v>3</v>
      </c>
      <c r="H218" s="2769">
        <f t="shared" si="34"/>
        <v>90</v>
      </c>
      <c r="I218" s="2765"/>
      <c r="J218" s="395"/>
      <c r="K218" s="395"/>
      <c r="L218" s="396"/>
      <c r="M218" s="2792"/>
      <c r="N218" s="2801"/>
      <c r="O218" s="3841"/>
      <c r="P218" s="3844"/>
      <c r="Q218" s="420"/>
      <c r="R218" s="3841"/>
      <c r="S218" s="3897"/>
      <c r="T218" s="229"/>
      <c r="U218" s="2735"/>
      <c r="V218" s="2736"/>
      <c r="AK218" s="1687"/>
      <c r="BC218" s="27" t="s">
        <v>625</v>
      </c>
      <c r="BF218" s="29" t="b">
        <f t="shared" si="35"/>
        <v>1</v>
      </c>
      <c r="BG218" s="29" t="b">
        <f t="shared" si="36"/>
        <v>1</v>
      </c>
      <c r="BH218" s="29" t="b">
        <f t="shared" si="37"/>
        <v>1</v>
      </c>
      <c r="BI218" s="29" t="b">
        <f t="shared" si="38"/>
        <v>1</v>
      </c>
      <c r="BJ218" s="29" t="b">
        <f t="shared" si="39"/>
        <v>1</v>
      </c>
      <c r="BK218" s="29" t="b">
        <f t="shared" si="40"/>
        <v>1</v>
      </c>
    </row>
    <row r="219" spans="1:63" ht="16.5" customHeight="1" x14ac:dyDescent="0.25">
      <c r="A219" s="2268"/>
      <c r="B219" s="1798" t="s">
        <v>730</v>
      </c>
      <c r="C219" s="1664"/>
      <c r="D219" s="2747"/>
      <c r="E219" s="2747"/>
      <c r="F219" s="742"/>
      <c r="G219" s="3010">
        <v>1.5</v>
      </c>
      <c r="H219" s="2895">
        <f t="shared" si="34"/>
        <v>45</v>
      </c>
      <c r="I219" s="2765"/>
      <c r="J219" s="395"/>
      <c r="K219" s="395"/>
      <c r="L219" s="396"/>
      <c r="M219" s="2792"/>
      <c r="N219" s="2801"/>
      <c r="O219" s="3841"/>
      <c r="P219" s="3844"/>
      <c r="Q219" s="420"/>
      <c r="R219" s="3841"/>
      <c r="S219" s="3897"/>
      <c r="T219" s="229"/>
      <c r="U219" s="2735"/>
      <c r="V219" s="2736"/>
      <c r="AK219" s="1687"/>
      <c r="BC219" s="27" t="s">
        <v>625</v>
      </c>
      <c r="BF219" s="29" t="b">
        <f t="shared" si="35"/>
        <v>1</v>
      </c>
      <c r="BG219" s="29" t="b">
        <f t="shared" si="36"/>
        <v>1</v>
      </c>
      <c r="BH219" s="29" t="b">
        <f t="shared" si="37"/>
        <v>1</v>
      </c>
      <c r="BI219" s="29" t="b">
        <f t="shared" si="38"/>
        <v>1</v>
      </c>
      <c r="BJ219" s="29" t="b">
        <f t="shared" si="39"/>
        <v>1</v>
      </c>
      <c r="BK219" s="29" t="b">
        <f t="shared" si="40"/>
        <v>1</v>
      </c>
    </row>
    <row r="220" spans="1:63" ht="16.5" customHeight="1" x14ac:dyDescent="0.25">
      <c r="A220" s="2268" t="s">
        <v>825</v>
      </c>
      <c r="B220" s="1840" t="s">
        <v>56</v>
      </c>
      <c r="C220" s="1664"/>
      <c r="D220" s="2747" t="s">
        <v>544</v>
      </c>
      <c r="E220" s="2747"/>
      <c r="F220" s="742"/>
      <c r="G220" s="2658">
        <v>1.5</v>
      </c>
      <c r="H220" s="2769">
        <f t="shared" si="34"/>
        <v>45</v>
      </c>
      <c r="I220" s="2667">
        <v>8</v>
      </c>
      <c r="J220" s="395" t="s">
        <v>114</v>
      </c>
      <c r="K220" s="396" t="s">
        <v>324</v>
      </c>
      <c r="L220" s="395"/>
      <c r="M220" s="2792">
        <f>H220-I220</f>
        <v>37</v>
      </c>
      <c r="N220" s="2801"/>
      <c r="O220" s="3841"/>
      <c r="P220" s="3844"/>
      <c r="Q220" s="420"/>
      <c r="R220" s="3841"/>
      <c r="S220" s="3897"/>
      <c r="T220" s="229"/>
      <c r="U220" s="2735" t="s">
        <v>113</v>
      </c>
      <c r="V220" s="2736"/>
      <c r="AK220" s="1687"/>
      <c r="BC220" s="27" t="s">
        <v>625</v>
      </c>
      <c r="BF220" s="29" t="b">
        <f t="shared" si="35"/>
        <v>1</v>
      </c>
      <c r="BG220" s="29" t="b">
        <f t="shared" si="36"/>
        <v>1</v>
      </c>
      <c r="BH220" s="29" t="b">
        <f t="shared" si="37"/>
        <v>1</v>
      </c>
      <c r="BI220" s="29" t="b">
        <f t="shared" si="38"/>
        <v>1</v>
      </c>
      <c r="BJ220" s="29" t="b">
        <f t="shared" si="39"/>
        <v>1</v>
      </c>
      <c r="BK220" s="29" t="b">
        <f t="shared" si="40"/>
        <v>0</v>
      </c>
    </row>
    <row r="221" spans="1:63" ht="16.5" customHeight="1" x14ac:dyDescent="0.25">
      <c r="A221" s="2268" t="s">
        <v>826</v>
      </c>
      <c r="B221" s="2550" t="s">
        <v>365</v>
      </c>
      <c r="C221" s="1664"/>
      <c r="D221" s="2747"/>
      <c r="E221" s="95"/>
      <c r="F221" s="760"/>
      <c r="G221" s="2658">
        <f>SUM(G222:G223)</f>
        <v>7</v>
      </c>
      <c r="H221" s="2769">
        <f t="shared" si="34"/>
        <v>210</v>
      </c>
      <c r="I221" s="2765"/>
      <c r="J221" s="395"/>
      <c r="K221" s="395"/>
      <c r="L221" s="396"/>
      <c r="M221" s="2792"/>
      <c r="N221" s="2801"/>
      <c r="O221" s="3841"/>
      <c r="P221" s="3844"/>
      <c r="Q221" s="420"/>
      <c r="R221" s="3841"/>
      <c r="S221" s="3897"/>
      <c r="T221" s="229"/>
      <c r="U221" s="2735"/>
      <c r="V221" s="2736"/>
      <c r="AK221" s="1687"/>
      <c r="BC221" s="27" t="s">
        <v>625</v>
      </c>
      <c r="BF221" s="29" t="b">
        <f t="shared" si="35"/>
        <v>1</v>
      </c>
      <c r="BG221" s="29" t="b">
        <f t="shared" si="36"/>
        <v>1</v>
      </c>
      <c r="BH221" s="29" t="b">
        <f t="shared" si="37"/>
        <v>1</v>
      </c>
      <c r="BI221" s="29" t="b">
        <f t="shared" si="38"/>
        <v>1</v>
      </c>
      <c r="BJ221" s="29" t="b">
        <f t="shared" si="39"/>
        <v>1</v>
      </c>
      <c r="BK221" s="29" t="b">
        <f t="shared" si="40"/>
        <v>1</v>
      </c>
    </row>
    <row r="222" spans="1:63" ht="16.5" customHeight="1" x14ac:dyDescent="0.25">
      <c r="A222" s="2268"/>
      <c r="B222" s="1798" t="s">
        <v>730</v>
      </c>
      <c r="C222" s="1664"/>
      <c r="D222" s="2747"/>
      <c r="E222" s="95"/>
      <c r="F222" s="760"/>
      <c r="G222" s="3010">
        <v>0.5</v>
      </c>
      <c r="H222" s="2895">
        <f t="shared" si="34"/>
        <v>15</v>
      </c>
      <c r="I222" s="2765"/>
      <c r="J222" s="395"/>
      <c r="K222" s="395"/>
      <c r="L222" s="396"/>
      <c r="M222" s="2792"/>
      <c r="N222" s="2801"/>
      <c r="O222" s="3841"/>
      <c r="P222" s="3844"/>
      <c r="Q222" s="420"/>
      <c r="R222" s="3841"/>
      <c r="S222" s="3897"/>
      <c r="T222" s="229"/>
      <c r="U222" s="2735"/>
      <c r="V222" s="2736"/>
      <c r="AK222" s="1687"/>
      <c r="BC222" s="27" t="s">
        <v>625</v>
      </c>
      <c r="BF222" s="29" t="b">
        <f t="shared" si="35"/>
        <v>1</v>
      </c>
      <c r="BG222" s="29" t="b">
        <f t="shared" si="36"/>
        <v>1</v>
      </c>
      <c r="BH222" s="29" t="b">
        <f t="shared" si="37"/>
        <v>1</v>
      </c>
      <c r="BI222" s="29" t="b">
        <f t="shared" si="38"/>
        <v>1</v>
      </c>
      <c r="BJ222" s="29" t="b">
        <f t="shared" si="39"/>
        <v>1</v>
      </c>
      <c r="BK222" s="29" t="b">
        <f t="shared" si="40"/>
        <v>1</v>
      </c>
    </row>
    <row r="223" spans="1:63" ht="16.5" customHeight="1" x14ac:dyDescent="0.25">
      <c r="A223" s="2268"/>
      <c r="B223" s="1840" t="s">
        <v>56</v>
      </c>
      <c r="C223" s="1664"/>
      <c r="D223" s="2747"/>
      <c r="E223" s="95"/>
      <c r="F223" s="760"/>
      <c r="G223" s="2658">
        <f>SUM(G224:G225)</f>
        <v>6.5</v>
      </c>
      <c r="H223" s="2769">
        <f t="shared" si="34"/>
        <v>195</v>
      </c>
      <c r="I223" s="2766">
        <v>16</v>
      </c>
      <c r="J223" s="421">
        <v>8</v>
      </c>
      <c r="K223" s="2484">
        <v>2</v>
      </c>
      <c r="L223" s="421">
        <v>6</v>
      </c>
      <c r="M223" s="2792">
        <f>SUM(M224:M225)</f>
        <v>179</v>
      </c>
      <c r="N223" s="2909"/>
      <c r="O223" s="3841"/>
      <c r="P223" s="3844"/>
      <c r="Q223" s="2754"/>
      <c r="R223" s="3841"/>
      <c r="S223" s="3864"/>
      <c r="T223" s="1039"/>
      <c r="U223" s="769"/>
      <c r="V223" s="2736"/>
      <c r="AK223" s="1687"/>
      <c r="BC223" s="27" t="s">
        <v>625</v>
      </c>
      <c r="BF223" s="29" t="b">
        <f t="shared" si="35"/>
        <v>1</v>
      </c>
      <c r="BG223" s="29" t="b">
        <f t="shared" si="36"/>
        <v>1</v>
      </c>
      <c r="BH223" s="29" t="b">
        <f t="shared" si="37"/>
        <v>1</v>
      </c>
      <c r="BI223" s="29" t="b">
        <f t="shared" si="38"/>
        <v>1</v>
      </c>
      <c r="BJ223" s="29" t="b">
        <f t="shared" si="39"/>
        <v>1</v>
      </c>
      <c r="BK223" s="29" t="b">
        <f t="shared" si="40"/>
        <v>1</v>
      </c>
    </row>
    <row r="224" spans="1:63" ht="16.5" customHeight="1" x14ac:dyDescent="0.25">
      <c r="A224" s="2268" t="s">
        <v>827</v>
      </c>
      <c r="B224" s="3012" t="s">
        <v>365</v>
      </c>
      <c r="C224" s="1664">
        <v>5</v>
      </c>
      <c r="D224" s="2747"/>
      <c r="E224" s="95"/>
      <c r="F224" s="760"/>
      <c r="G224" s="2658">
        <v>6</v>
      </c>
      <c r="H224" s="2769">
        <f t="shared" si="34"/>
        <v>180</v>
      </c>
      <c r="I224" s="2765">
        <v>12</v>
      </c>
      <c r="J224" s="395" t="s">
        <v>125</v>
      </c>
      <c r="K224" s="395" t="s">
        <v>126</v>
      </c>
      <c r="L224" s="395" t="s">
        <v>126</v>
      </c>
      <c r="M224" s="2793">
        <f>H224-I224</f>
        <v>168</v>
      </c>
      <c r="N224" s="2909"/>
      <c r="O224" s="3841"/>
      <c r="P224" s="3844"/>
      <c r="Q224" s="2754"/>
      <c r="R224" s="3841"/>
      <c r="S224" s="3864"/>
      <c r="T224" s="1679" t="s">
        <v>111</v>
      </c>
      <c r="U224" s="2738"/>
      <c r="V224" s="2736"/>
      <c r="AK224" s="1687"/>
      <c r="BC224" s="27" t="s">
        <v>625</v>
      </c>
      <c r="BF224" s="29" t="b">
        <f t="shared" si="35"/>
        <v>1</v>
      </c>
      <c r="BG224" s="29" t="b">
        <f t="shared" si="36"/>
        <v>1</v>
      </c>
      <c r="BH224" s="29" t="b">
        <f t="shared" si="37"/>
        <v>1</v>
      </c>
      <c r="BI224" s="29" t="b">
        <f t="shared" si="38"/>
        <v>1</v>
      </c>
      <c r="BJ224" s="29" t="b">
        <f t="shared" si="39"/>
        <v>0</v>
      </c>
      <c r="BK224" s="29" t="b">
        <f t="shared" si="40"/>
        <v>1</v>
      </c>
    </row>
    <row r="225" spans="1:63" ht="16.5" customHeight="1" x14ac:dyDescent="0.25">
      <c r="A225" s="2268" t="s">
        <v>828</v>
      </c>
      <c r="B225" s="3012" t="s">
        <v>772</v>
      </c>
      <c r="C225" s="1664"/>
      <c r="D225" s="2747"/>
      <c r="E225" s="95"/>
      <c r="F225" s="206" t="s">
        <v>544</v>
      </c>
      <c r="G225" s="2658">
        <v>0.5</v>
      </c>
      <c r="H225" s="2769">
        <f t="shared" si="34"/>
        <v>15</v>
      </c>
      <c r="I225" s="2765">
        <v>4</v>
      </c>
      <c r="J225" s="397"/>
      <c r="K225" s="397"/>
      <c r="L225" s="395" t="s">
        <v>114</v>
      </c>
      <c r="M225" s="2793">
        <f>H225-I225</f>
        <v>11</v>
      </c>
      <c r="N225" s="2909"/>
      <c r="O225" s="3841"/>
      <c r="P225" s="3844"/>
      <c r="Q225" s="2754"/>
      <c r="R225" s="3841"/>
      <c r="S225" s="3864"/>
      <c r="T225" s="1679"/>
      <c r="U225" s="2738" t="s">
        <v>114</v>
      </c>
      <c r="V225" s="2736"/>
      <c r="AK225" s="1687"/>
      <c r="BC225" s="27" t="s">
        <v>625</v>
      </c>
      <c r="BF225" s="29" t="b">
        <f t="shared" si="35"/>
        <v>1</v>
      </c>
      <c r="BG225" s="29" t="b">
        <f t="shared" si="36"/>
        <v>1</v>
      </c>
      <c r="BH225" s="29" t="b">
        <f t="shared" si="37"/>
        <v>1</v>
      </c>
      <c r="BI225" s="29" t="b">
        <f t="shared" si="38"/>
        <v>1</v>
      </c>
      <c r="BJ225" s="29" t="b">
        <f t="shared" si="39"/>
        <v>1</v>
      </c>
      <c r="BK225" s="29" t="b">
        <f t="shared" si="40"/>
        <v>0</v>
      </c>
    </row>
    <row r="226" spans="1:63" ht="16.5" customHeight="1" x14ac:dyDescent="0.25">
      <c r="A226" s="2268" t="s">
        <v>829</v>
      </c>
      <c r="B226" s="1798" t="s">
        <v>358</v>
      </c>
      <c r="C226" s="1628"/>
      <c r="D226" s="2747"/>
      <c r="E226" s="95"/>
      <c r="F226" s="760"/>
      <c r="G226" s="2658">
        <v>9.5</v>
      </c>
      <c r="H226" s="2769">
        <f t="shared" si="34"/>
        <v>285</v>
      </c>
      <c r="I226" s="2765"/>
      <c r="J226" s="395"/>
      <c r="K226" s="395"/>
      <c r="L226" s="396"/>
      <c r="M226" s="2792"/>
      <c r="N226" s="2801"/>
      <c r="O226" s="3841"/>
      <c r="P226" s="3844"/>
      <c r="Q226" s="420"/>
      <c r="R226" s="3841"/>
      <c r="S226" s="3864"/>
      <c r="T226" s="229"/>
      <c r="U226" s="2735"/>
      <c r="V226" s="2736"/>
      <c r="AK226" s="1687"/>
      <c r="BC226" s="27" t="s">
        <v>625</v>
      </c>
      <c r="BF226" s="29" t="b">
        <f t="shared" si="35"/>
        <v>1</v>
      </c>
      <c r="BG226" s="29" t="b">
        <f t="shared" si="36"/>
        <v>1</v>
      </c>
      <c r="BH226" s="29" t="b">
        <f t="shared" si="37"/>
        <v>1</v>
      </c>
      <c r="BI226" s="29" t="b">
        <f t="shared" si="38"/>
        <v>1</v>
      </c>
      <c r="BJ226" s="29" t="b">
        <f t="shared" si="39"/>
        <v>1</v>
      </c>
      <c r="BK226" s="29" t="b">
        <f t="shared" si="40"/>
        <v>1</v>
      </c>
    </row>
    <row r="227" spans="1:63" ht="16.5" hidden="1" customHeight="1" x14ac:dyDescent="0.25">
      <c r="A227" s="2268"/>
      <c r="B227" s="1798" t="s">
        <v>730</v>
      </c>
      <c r="C227" s="1628"/>
      <c r="D227" s="2747"/>
      <c r="E227" s="95"/>
      <c r="F227" s="760"/>
      <c r="G227" s="3010">
        <v>0</v>
      </c>
      <c r="H227" s="2770">
        <f t="shared" si="34"/>
        <v>0</v>
      </c>
      <c r="I227" s="2765"/>
      <c r="J227" s="395"/>
      <c r="K227" s="395"/>
      <c r="L227" s="396"/>
      <c r="M227" s="2792"/>
      <c r="N227" s="2801"/>
      <c r="O227" s="3841"/>
      <c r="P227" s="3844"/>
      <c r="Q227" s="420"/>
      <c r="R227" s="3841"/>
      <c r="S227" s="3864"/>
      <c r="T227" s="229"/>
      <c r="U227" s="2735"/>
      <c r="V227" s="2736"/>
      <c r="AK227" s="1687"/>
      <c r="BC227" s="27" t="s">
        <v>625</v>
      </c>
      <c r="BF227" s="29" t="b">
        <f t="shared" si="35"/>
        <v>1</v>
      </c>
      <c r="BG227" s="29" t="b">
        <f t="shared" si="36"/>
        <v>1</v>
      </c>
      <c r="BH227" s="29" t="b">
        <f t="shared" si="37"/>
        <v>1</v>
      </c>
      <c r="BI227" s="29" t="b">
        <f t="shared" si="38"/>
        <v>1</v>
      </c>
      <c r="BJ227" s="29" t="b">
        <f t="shared" si="39"/>
        <v>1</v>
      </c>
      <c r="BK227" s="29" t="b">
        <f t="shared" si="40"/>
        <v>1</v>
      </c>
    </row>
    <row r="228" spans="1:63" ht="18" customHeight="1" x14ac:dyDescent="0.25">
      <c r="A228" s="2268"/>
      <c r="B228" s="1840" t="s">
        <v>56</v>
      </c>
      <c r="C228" s="1664"/>
      <c r="D228" s="2747"/>
      <c r="E228" s="2747"/>
      <c r="F228" s="742"/>
      <c r="G228" s="2658">
        <f>SUM(G229:G231)</f>
        <v>9.5</v>
      </c>
      <c r="H228" s="2769">
        <f t="shared" si="34"/>
        <v>285</v>
      </c>
      <c r="I228" s="2744" t="s">
        <v>778</v>
      </c>
      <c r="J228" s="421">
        <v>12</v>
      </c>
      <c r="K228" s="395" t="s">
        <v>53</v>
      </c>
      <c r="L228" s="2484">
        <v>4</v>
      </c>
      <c r="M228" s="2792">
        <f>H228-I228</f>
        <v>265</v>
      </c>
      <c r="N228" s="2801"/>
      <c r="O228" s="3841"/>
      <c r="P228" s="3844"/>
      <c r="Q228" s="420"/>
      <c r="R228" s="3841"/>
      <c r="S228" s="3864"/>
      <c r="T228" s="229"/>
      <c r="U228" s="2735"/>
      <c r="V228" s="2736"/>
      <c r="AK228" s="1687"/>
      <c r="BC228" s="27" t="s">
        <v>625</v>
      </c>
      <c r="BF228" s="29" t="b">
        <f t="shared" si="35"/>
        <v>1</v>
      </c>
      <c r="BG228" s="29" t="b">
        <f t="shared" si="36"/>
        <v>1</v>
      </c>
      <c r="BH228" s="29" t="b">
        <f t="shared" si="37"/>
        <v>1</v>
      </c>
      <c r="BI228" s="29" t="b">
        <f t="shared" si="38"/>
        <v>1</v>
      </c>
      <c r="BJ228" s="29" t="b">
        <f t="shared" si="39"/>
        <v>1</v>
      </c>
      <c r="BK228" s="29" t="b">
        <f t="shared" si="40"/>
        <v>1</v>
      </c>
    </row>
    <row r="229" spans="1:63" ht="18" customHeight="1" x14ac:dyDescent="0.25">
      <c r="A229" s="2268" t="s">
        <v>830</v>
      </c>
      <c r="B229" s="1840" t="s">
        <v>358</v>
      </c>
      <c r="C229" s="1664"/>
      <c r="D229" s="2747">
        <v>3</v>
      </c>
      <c r="E229" s="2747"/>
      <c r="F229" s="742"/>
      <c r="G229" s="2658">
        <v>5.5</v>
      </c>
      <c r="H229" s="2769">
        <f>G229*30</f>
        <v>165</v>
      </c>
      <c r="I229" s="2765">
        <v>8</v>
      </c>
      <c r="J229" s="395" t="s">
        <v>569</v>
      </c>
      <c r="K229" s="395" t="s">
        <v>575</v>
      </c>
      <c r="L229" s="396"/>
      <c r="M229" s="2792">
        <f>H229-I229</f>
        <v>157</v>
      </c>
      <c r="N229" s="2801"/>
      <c r="O229" s="3841"/>
      <c r="P229" s="3844"/>
      <c r="Q229" s="2744" t="s">
        <v>125</v>
      </c>
      <c r="R229" s="3841"/>
      <c r="S229" s="3864"/>
      <c r="T229" s="229"/>
      <c r="U229" s="2735"/>
      <c r="V229" s="2736"/>
      <c r="AK229" s="1687"/>
      <c r="BC229" s="27" t="s">
        <v>625</v>
      </c>
      <c r="BF229" s="29" t="b">
        <f t="shared" si="35"/>
        <v>1</v>
      </c>
      <c r="BG229" s="29" t="b">
        <f t="shared" si="36"/>
        <v>1</v>
      </c>
      <c r="BH229" s="29" t="b">
        <f t="shared" si="37"/>
        <v>0</v>
      </c>
      <c r="BI229" s="29" t="b">
        <f t="shared" si="38"/>
        <v>1</v>
      </c>
      <c r="BJ229" s="29" t="b">
        <f t="shared" si="39"/>
        <v>1</v>
      </c>
      <c r="BK229" s="29" t="b">
        <f t="shared" si="40"/>
        <v>1</v>
      </c>
    </row>
    <row r="230" spans="1:63" ht="18" customHeight="1" x14ac:dyDescent="0.25">
      <c r="A230" s="2268" t="s">
        <v>831</v>
      </c>
      <c r="B230" s="1840" t="s">
        <v>358</v>
      </c>
      <c r="C230" s="1664">
        <v>4</v>
      </c>
      <c r="D230" s="2747"/>
      <c r="E230" s="2747"/>
      <c r="F230" s="742"/>
      <c r="G230" s="2658">
        <v>3</v>
      </c>
      <c r="H230" s="2769">
        <f t="shared" ref="H230:H254" si="41">G230*30</f>
        <v>90</v>
      </c>
      <c r="I230" s="2765">
        <v>8</v>
      </c>
      <c r="J230" s="395" t="s">
        <v>569</v>
      </c>
      <c r="K230" s="395" t="s">
        <v>575</v>
      </c>
      <c r="L230" s="396"/>
      <c r="M230" s="2792">
        <f>H230-I230</f>
        <v>82</v>
      </c>
      <c r="N230" s="2801"/>
      <c r="O230" s="3841"/>
      <c r="P230" s="3844"/>
      <c r="Q230" s="2744"/>
      <c r="R230" s="3841" t="s">
        <v>125</v>
      </c>
      <c r="S230" s="3864"/>
      <c r="T230" s="229"/>
      <c r="U230" s="2735"/>
      <c r="V230" s="2736"/>
      <c r="AK230" s="1687"/>
      <c r="BC230" s="27" t="s">
        <v>625</v>
      </c>
      <c r="BF230" s="29" t="b">
        <f t="shared" si="35"/>
        <v>1</v>
      </c>
      <c r="BG230" s="29" t="b">
        <f t="shared" si="36"/>
        <v>1</v>
      </c>
      <c r="BH230" s="29" t="b">
        <f t="shared" si="37"/>
        <v>1</v>
      </c>
      <c r="BI230" s="29" t="b">
        <f t="shared" si="38"/>
        <v>0</v>
      </c>
      <c r="BJ230" s="29" t="b">
        <f t="shared" si="39"/>
        <v>1</v>
      </c>
      <c r="BK230" s="29" t="b">
        <f t="shared" si="40"/>
        <v>1</v>
      </c>
    </row>
    <row r="231" spans="1:63" ht="18" customHeight="1" x14ac:dyDescent="0.25">
      <c r="A231" s="2268" t="s">
        <v>832</v>
      </c>
      <c r="B231" s="1840" t="s">
        <v>361</v>
      </c>
      <c r="C231" s="1664"/>
      <c r="D231" s="2747"/>
      <c r="E231" s="2747"/>
      <c r="F231" s="206">
        <v>4</v>
      </c>
      <c r="G231" s="2658">
        <v>1</v>
      </c>
      <c r="H231" s="2769">
        <f t="shared" si="41"/>
        <v>30</v>
      </c>
      <c r="I231" s="2765">
        <v>4</v>
      </c>
      <c r="J231" s="395"/>
      <c r="K231" s="395"/>
      <c r="L231" s="396" t="s">
        <v>114</v>
      </c>
      <c r="M231" s="2792">
        <f>H231-I231</f>
        <v>26</v>
      </c>
      <c r="N231" s="2801"/>
      <c r="O231" s="3841"/>
      <c r="P231" s="3844"/>
      <c r="Q231" s="2744"/>
      <c r="R231" s="3841" t="s">
        <v>114</v>
      </c>
      <c r="S231" s="3864"/>
      <c r="T231" s="229"/>
      <c r="U231" s="2735"/>
      <c r="V231" s="2736"/>
      <c r="AK231" s="1687"/>
      <c r="BC231" s="27" t="s">
        <v>625</v>
      </c>
      <c r="BF231" s="29" t="b">
        <f t="shared" si="35"/>
        <v>1</v>
      </c>
      <c r="BG231" s="29" t="b">
        <f t="shared" si="36"/>
        <v>1</v>
      </c>
      <c r="BH231" s="29" t="b">
        <f t="shared" si="37"/>
        <v>1</v>
      </c>
      <c r="BI231" s="29" t="b">
        <f t="shared" si="38"/>
        <v>0</v>
      </c>
      <c r="BJ231" s="29" t="b">
        <f t="shared" si="39"/>
        <v>1</v>
      </c>
      <c r="BK231" s="29" t="b">
        <f t="shared" si="40"/>
        <v>1</v>
      </c>
    </row>
    <row r="232" spans="1:63" ht="30.75" customHeight="1" x14ac:dyDescent="0.25">
      <c r="A232" s="2268" t="s">
        <v>833</v>
      </c>
      <c r="B232" s="1798" t="s">
        <v>370</v>
      </c>
      <c r="C232" s="1628"/>
      <c r="D232" s="2747"/>
      <c r="E232" s="95"/>
      <c r="F232" s="760"/>
      <c r="G232" s="2658">
        <f>SUM(G233:G234)</f>
        <v>11</v>
      </c>
      <c r="H232" s="2769">
        <f t="shared" si="41"/>
        <v>330</v>
      </c>
      <c r="I232" s="2765"/>
      <c r="J232" s="395"/>
      <c r="K232" s="395"/>
      <c r="L232" s="396"/>
      <c r="M232" s="2792"/>
      <c r="N232" s="2801"/>
      <c r="O232" s="3841"/>
      <c r="P232" s="3844"/>
      <c r="Q232" s="2744"/>
      <c r="R232" s="3896"/>
      <c r="S232" s="3898"/>
      <c r="T232" s="229"/>
      <c r="U232" s="2735"/>
      <c r="V232" s="2736"/>
      <c r="AK232" s="1687"/>
      <c r="BC232" s="27" t="s">
        <v>625</v>
      </c>
      <c r="BF232" s="29" t="b">
        <f t="shared" si="35"/>
        <v>1</v>
      </c>
      <c r="BG232" s="29" t="b">
        <f t="shared" si="36"/>
        <v>1</v>
      </c>
      <c r="BH232" s="29" t="b">
        <f t="shared" si="37"/>
        <v>1</v>
      </c>
      <c r="BI232" s="29" t="b">
        <f t="shared" si="38"/>
        <v>1</v>
      </c>
      <c r="BJ232" s="29" t="b">
        <f t="shared" si="39"/>
        <v>1</v>
      </c>
      <c r="BK232" s="29" t="b">
        <f t="shared" si="40"/>
        <v>1</v>
      </c>
    </row>
    <row r="233" spans="1:63" ht="18" customHeight="1" x14ac:dyDescent="0.25">
      <c r="A233" s="2268"/>
      <c r="B233" s="1798" t="s">
        <v>730</v>
      </c>
      <c r="C233" s="1628"/>
      <c r="D233" s="2747"/>
      <c r="E233" s="95"/>
      <c r="F233" s="760"/>
      <c r="G233" s="3010">
        <v>0.5</v>
      </c>
      <c r="H233" s="2895">
        <f t="shared" si="41"/>
        <v>15</v>
      </c>
      <c r="I233" s="2765"/>
      <c r="J233" s="395"/>
      <c r="K233" s="395"/>
      <c r="L233" s="396"/>
      <c r="M233" s="2792"/>
      <c r="N233" s="2801"/>
      <c r="O233" s="3841"/>
      <c r="P233" s="3844"/>
      <c r="Q233" s="2744"/>
      <c r="R233" s="3896"/>
      <c r="S233" s="3898"/>
      <c r="T233" s="229"/>
      <c r="U233" s="2735"/>
      <c r="V233" s="2736"/>
      <c r="AK233" s="1687"/>
      <c r="BC233" s="27" t="s">
        <v>625</v>
      </c>
      <c r="BF233" s="29" t="b">
        <f t="shared" si="35"/>
        <v>1</v>
      </c>
      <c r="BG233" s="29" t="b">
        <f t="shared" si="36"/>
        <v>1</v>
      </c>
      <c r="BH233" s="29" t="b">
        <f t="shared" si="37"/>
        <v>1</v>
      </c>
      <c r="BI233" s="29" t="b">
        <f t="shared" si="38"/>
        <v>1</v>
      </c>
      <c r="BJ233" s="29" t="b">
        <f t="shared" si="39"/>
        <v>1</v>
      </c>
      <c r="BK233" s="29" t="b">
        <f t="shared" si="40"/>
        <v>1</v>
      </c>
    </row>
    <row r="234" spans="1:63" ht="18" customHeight="1" x14ac:dyDescent="0.25">
      <c r="A234" s="2268"/>
      <c r="B234" s="1840" t="s">
        <v>56</v>
      </c>
      <c r="C234" s="1664"/>
      <c r="D234" s="2747"/>
      <c r="E234" s="2747"/>
      <c r="F234" s="742"/>
      <c r="G234" s="2658">
        <v>10.5</v>
      </c>
      <c r="H234" s="2769">
        <f t="shared" si="41"/>
        <v>315</v>
      </c>
      <c r="I234" s="2765">
        <v>20</v>
      </c>
      <c r="J234" s="421">
        <v>10</v>
      </c>
      <c r="K234" s="421">
        <v>6</v>
      </c>
      <c r="L234" s="2484">
        <v>4</v>
      </c>
      <c r="M234" s="2792">
        <f>H234-I234</f>
        <v>295</v>
      </c>
      <c r="N234" s="2801"/>
      <c r="O234" s="3841"/>
      <c r="P234" s="3844"/>
      <c r="Q234" s="420"/>
      <c r="R234" s="3841"/>
      <c r="S234" s="3864"/>
      <c r="T234" s="229"/>
      <c r="U234" s="2735"/>
      <c r="V234" s="2736"/>
      <c r="AK234" s="1687"/>
      <c r="BC234" s="27" t="s">
        <v>625</v>
      </c>
      <c r="BF234" s="29" t="b">
        <f t="shared" si="35"/>
        <v>1</v>
      </c>
      <c r="BG234" s="29" t="b">
        <f t="shared" si="36"/>
        <v>1</v>
      </c>
      <c r="BH234" s="29" t="b">
        <f t="shared" si="37"/>
        <v>1</v>
      </c>
      <c r="BI234" s="29" t="b">
        <f t="shared" si="38"/>
        <v>1</v>
      </c>
      <c r="BJ234" s="29" t="b">
        <f t="shared" si="39"/>
        <v>1</v>
      </c>
      <c r="BK234" s="29" t="b">
        <f t="shared" si="40"/>
        <v>1</v>
      </c>
    </row>
    <row r="235" spans="1:63" ht="31.5" customHeight="1" x14ac:dyDescent="0.25">
      <c r="A235" s="2268" t="s">
        <v>834</v>
      </c>
      <c r="B235" s="1840" t="s">
        <v>370</v>
      </c>
      <c r="C235" s="2889"/>
      <c r="D235" s="2748">
        <v>4</v>
      </c>
      <c r="E235" s="2747"/>
      <c r="F235" s="742"/>
      <c r="G235" s="2658">
        <v>8.5</v>
      </c>
      <c r="H235" s="2769">
        <f t="shared" si="41"/>
        <v>255</v>
      </c>
      <c r="I235" s="2765">
        <v>8</v>
      </c>
      <c r="J235" s="395" t="s">
        <v>569</v>
      </c>
      <c r="K235" s="395" t="s">
        <v>575</v>
      </c>
      <c r="L235" s="396"/>
      <c r="M235" s="2792">
        <f>H235-I235</f>
        <v>247</v>
      </c>
      <c r="N235" s="2801"/>
      <c r="O235" s="3841"/>
      <c r="P235" s="3844"/>
      <c r="Q235" s="420"/>
      <c r="R235" s="3841" t="s">
        <v>125</v>
      </c>
      <c r="S235" s="3896"/>
      <c r="T235" s="197"/>
      <c r="U235" s="2735"/>
      <c r="V235" s="2736"/>
      <c r="AK235" s="1687"/>
      <c r="BC235" s="27" t="s">
        <v>625</v>
      </c>
      <c r="BF235" s="29" t="b">
        <f t="shared" si="35"/>
        <v>1</v>
      </c>
      <c r="BG235" s="29" t="b">
        <f t="shared" si="36"/>
        <v>1</v>
      </c>
      <c r="BH235" s="29" t="b">
        <f t="shared" si="37"/>
        <v>1</v>
      </c>
      <c r="BI235" s="29" t="b">
        <f t="shared" si="38"/>
        <v>0</v>
      </c>
      <c r="BJ235" s="29" t="b">
        <f t="shared" si="39"/>
        <v>1</v>
      </c>
      <c r="BK235" s="29" t="b">
        <f t="shared" si="40"/>
        <v>1</v>
      </c>
    </row>
    <row r="236" spans="1:63" ht="31.5" customHeight="1" x14ac:dyDescent="0.25">
      <c r="A236" s="2268" t="s">
        <v>835</v>
      </c>
      <c r="B236" s="1840" t="s">
        <v>370</v>
      </c>
      <c r="C236" s="1664">
        <v>5</v>
      </c>
      <c r="D236" s="2747"/>
      <c r="E236" s="2747"/>
      <c r="F236" s="742"/>
      <c r="G236" s="2658">
        <v>2</v>
      </c>
      <c r="H236" s="2769">
        <f t="shared" si="41"/>
        <v>60</v>
      </c>
      <c r="I236" s="2765">
        <v>12</v>
      </c>
      <c r="J236" s="395" t="s">
        <v>114</v>
      </c>
      <c r="K236" s="395" t="s">
        <v>324</v>
      </c>
      <c r="L236" s="396" t="s">
        <v>114</v>
      </c>
      <c r="M236" s="2792">
        <f>H236-I236</f>
        <v>48</v>
      </c>
      <c r="N236" s="2801"/>
      <c r="O236" s="3841"/>
      <c r="P236" s="3844"/>
      <c r="Q236" s="420"/>
      <c r="R236" s="3841"/>
      <c r="S236" s="3897"/>
      <c r="T236" s="197" t="s">
        <v>111</v>
      </c>
      <c r="U236" s="2735"/>
      <c r="V236" s="2736"/>
      <c r="AK236" s="1687"/>
      <c r="BC236" s="27" t="s">
        <v>625</v>
      </c>
      <c r="BF236" s="29" t="b">
        <f t="shared" si="35"/>
        <v>1</v>
      </c>
      <c r="BG236" s="29" t="b">
        <f t="shared" si="36"/>
        <v>1</v>
      </c>
      <c r="BH236" s="29" t="b">
        <f t="shared" si="37"/>
        <v>1</v>
      </c>
      <c r="BI236" s="29" t="b">
        <f t="shared" si="38"/>
        <v>1</v>
      </c>
      <c r="BJ236" s="29" t="b">
        <f t="shared" si="39"/>
        <v>0</v>
      </c>
      <c r="BK236" s="29" t="b">
        <f t="shared" si="40"/>
        <v>1</v>
      </c>
    </row>
    <row r="237" spans="1:63" ht="18" customHeight="1" x14ac:dyDescent="0.25">
      <c r="A237" s="2268" t="s">
        <v>836</v>
      </c>
      <c r="B237" s="1798" t="s">
        <v>773</v>
      </c>
      <c r="C237" s="1628"/>
      <c r="D237" s="2747"/>
      <c r="E237" s="95"/>
      <c r="F237" s="760"/>
      <c r="G237" s="2658">
        <v>5</v>
      </c>
      <c r="H237" s="2769">
        <f t="shared" si="41"/>
        <v>150</v>
      </c>
      <c r="I237" s="2765"/>
      <c r="J237" s="395"/>
      <c r="K237" s="395"/>
      <c r="L237" s="396"/>
      <c r="M237" s="2792"/>
      <c r="N237" s="2801"/>
      <c r="O237" s="3841"/>
      <c r="P237" s="3844"/>
      <c r="Q237" s="2744"/>
      <c r="R237" s="3841"/>
      <c r="S237" s="3897"/>
      <c r="T237" s="229"/>
      <c r="U237" s="2735"/>
      <c r="V237" s="2736"/>
      <c r="AK237" s="1687"/>
      <c r="BC237" s="27" t="s">
        <v>625</v>
      </c>
      <c r="BF237" s="29" t="b">
        <f t="shared" si="35"/>
        <v>1</v>
      </c>
      <c r="BG237" s="29" t="b">
        <f t="shared" si="36"/>
        <v>1</v>
      </c>
      <c r="BH237" s="29" t="b">
        <f t="shared" si="37"/>
        <v>1</v>
      </c>
      <c r="BI237" s="29" t="b">
        <f t="shared" si="38"/>
        <v>1</v>
      </c>
      <c r="BJ237" s="29" t="b">
        <f t="shared" si="39"/>
        <v>1</v>
      </c>
      <c r="BK237" s="29" t="b">
        <f t="shared" si="40"/>
        <v>1</v>
      </c>
    </row>
    <row r="238" spans="1:63" ht="18" hidden="1" customHeight="1" x14ac:dyDescent="0.25">
      <c r="A238" s="2268"/>
      <c r="B238" s="1798" t="s">
        <v>730</v>
      </c>
      <c r="C238" s="1628"/>
      <c r="D238" s="2747"/>
      <c r="E238" s="95"/>
      <c r="F238" s="760"/>
      <c r="G238" s="3010">
        <v>0</v>
      </c>
      <c r="H238" s="2895">
        <f t="shared" si="41"/>
        <v>0</v>
      </c>
      <c r="I238" s="2765"/>
      <c r="J238" s="395"/>
      <c r="K238" s="395"/>
      <c r="L238" s="396"/>
      <c r="M238" s="2792"/>
      <c r="N238" s="2801"/>
      <c r="O238" s="3841"/>
      <c r="P238" s="3844"/>
      <c r="Q238" s="2744"/>
      <c r="R238" s="3841"/>
      <c r="S238" s="3897"/>
      <c r="T238" s="229"/>
      <c r="U238" s="2735"/>
      <c r="V238" s="2736"/>
      <c r="AK238" s="1687"/>
      <c r="BC238" s="27" t="s">
        <v>625</v>
      </c>
      <c r="BF238" s="29" t="b">
        <f t="shared" si="35"/>
        <v>1</v>
      </c>
      <c r="BG238" s="29" t="b">
        <f t="shared" si="36"/>
        <v>1</v>
      </c>
      <c r="BH238" s="29" t="b">
        <f t="shared" si="37"/>
        <v>1</v>
      </c>
      <c r="BI238" s="29" t="b">
        <f t="shared" si="38"/>
        <v>1</v>
      </c>
      <c r="BJ238" s="29" t="b">
        <f t="shared" si="39"/>
        <v>1</v>
      </c>
      <c r="BK238" s="29" t="b">
        <f t="shared" si="40"/>
        <v>1</v>
      </c>
    </row>
    <row r="239" spans="1:63" ht="18" customHeight="1" x14ac:dyDescent="0.25">
      <c r="A239" s="2268" t="s">
        <v>837</v>
      </c>
      <c r="B239" s="1840" t="s">
        <v>56</v>
      </c>
      <c r="C239" s="1664">
        <v>3</v>
      </c>
      <c r="D239" s="2747"/>
      <c r="E239" s="95"/>
      <c r="F239" s="760"/>
      <c r="G239" s="2658">
        <v>5</v>
      </c>
      <c r="H239" s="2769">
        <f t="shared" si="41"/>
        <v>150</v>
      </c>
      <c r="I239" s="2744">
        <v>8</v>
      </c>
      <c r="J239" s="395" t="s">
        <v>114</v>
      </c>
      <c r="K239" s="395" t="s">
        <v>324</v>
      </c>
      <c r="L239" s="396"/>
      <c r="M239" s="2792">
        <f>H239-I239</f>
        <v>142</v>
      </c>
      <c r="N239" s="2909"/>
      <c r="O239" s="3841"/>
      <c r="P239" s="3844"/>
      <c r="Q239" s="2745" t="s">
        <v>113</v>
      </c>
      <c r="R239" s="3841"/>
      <c r="S239" s="3896"/>
      <c r="T239" s="229"/>
      <c r="U239" s="2735"/>
      <c r="V239" s="2736"/>
      <c r="AK239" s="1687"/>
      <c r="BC239" s="27" t="s">
        <v>625</v>
      </c>
      <c r="BF239" s="29" t="b">
        <f t="shared" si="35"/>
        <v>1</v>
      </c>
      <c r="BG239" s="29" t="b">
        <f t="shared" si="36"/>
        <v>1</v>
      </c>
      <c r="BH239" s="29" t="b">
        <f t="shared" si="37"/>
        <v>0</v>
      </c>
      <c r="BI239" s="29" t="b">
        <f t="shared" si="38"/>
        <v>1</v>
      </c>
      <c r="BJ239" s="29" t="b">
        <f t="shared" si="39"/>
        <v>1</v>
      </c>
      <c r="BK239" s="29" t="b">
        <f t="shared" si="40"/>
        <v>1</v>
      </c>
    </row>
    <row r="240" spans="1:63" ht="18" customHeight="1" x14ac:dyDescent="0.25">
      <c r="A240" s="2268" t="s">
        <v>838</v>
      </c>
      <c r="B240" s="1798" t="s">
        <v>43</v>
      </c>
      <c r="C240" s="1664"/>
      <c r="D240" s="2747"/>
      <c r="E240" s="95"/>
      <c r="F240" s="760"/>
      <c r="G240" s="2658">
        <v>5</v>
      </c>
      <c r="H240" s="2769">
        <f t="shared" si="41"/>
        <v>150</v>
      </c>
      <c r="I240" s="2765"/>
      <c r="J240" s="395"/>
      <c r="K240" s="395"/>
      <c r="L240" s="396"/>
      <c r="M240" s="2792"/>
      <c r="N240" s="2909"/>
      <c r="O240" s="3841"/>
      <c r="P240" s="3844"/>
      <c r="Q240" s="2744"/>
      <c r="R240" s="3841"/>
      <c r="S240" s="3896"/>
      <c r="T240" s="229"/>
      <c r="U240" s="2735"/>
      <c r="V240" s="2736"/>
      <c r="AK240" s="1687"/>
      <c r="BC240" s="27" t="s">
        <v>625</v>
      </c>
      <c r="BF240" s="29" t="b">
        <f t="shared" si="35"/>
        <v>1</v>
      </c>
      <c r="BG240" s="29" t="b">
        <f t="shared" si="36"/>
        <v>1</v>
      </c>
      <c r="BH240" s="29" t="b">
        <f t="shared" si="37"/>
        <v>1</v>
      </c>
      <c r="BI240" s="29" t="b">
        <f t="shared" si="38"/>
        <v>1</v>
      </c>
      <c r="BJ240" s="29" t="b">
        <f t="shared" si="39"/>
        <v>1</v>
      </c>
      <c r="BK240" s="29" t="b">
        <f t="shared" si="40"/>
        <v>1</v>
      </c>
    </row>
    <row r="241" spans="1:64" ht="18" customHeight="1" x14ac:dyDescent="0.25">
      <c r="A241" s="2268"/>
      <c r="B241" s="1798" t="s">
        <v>730</v>
      </c>
      <c r="C241" s="1664"/>
      <c r="D241" s="2747"/>
      <c r="E241" s="95"/>
      <c r="F241" s="760"/>
      <c r="G241" s="3010">
        <v>1.5</v>
      </c>
      <c r="H241" s="2770">
        <f t="shared" si="41"/>
        <v>45</v>
      </c>
      <c r="I241" s="2765"/>
      <c r="J241" s="395"/>
      <c r="K241" s="395"/>
      <c r="L241" s="396"/>
      <c r="M241" s="2792"/>
      <c r="N241" s="2801"/>
      <c r="O241" s="3841"/>
      <c r="P241" s="3844"/>
      <c r="Q241" s="2744"/>
      <c r="R241" s="3841"/>
      <c r="S241" s="3896"/>
      <c r="T241" s="229"/>
      <c r="U241" s="2735"/>
      <c r="V241" s="2736"/>
      <c r="AK241" s="1687"/>
      <c r="BC241" s="27" t="s">
        <v>625</v>
      </c>
      <c r="BF241" s="29" t="b">
        <f t="shared" si="35"/>
        <v>1</v>
      </c>
      <c r="BG241" s="29" t="b">
        <f t="shared" si="36"/>
        <v>1</v>
      </c>
      <c r="BH241" s="29" t="b">
        <f t="shared" si="37"/>
        <v>1</v>
      </c>
      <c r="BI241" s="29" t="b">
        <f t="shared" si="38"/>
        <v>1</v>
      </c>
      <c r="BJ241" s="29" t="b">
        <f t="shared" si="39"/>
        <v>1</v>
      </c>
      <c r="BK241" s="29" t="b">
        <f t="shared" si="40"/>
        <v>1</v>
      </c>
    </row>
    <row r="242" spans="1:64" ht="14.25" customHeight="1" x14ac:dyDescent="0.25">
      <c r="A242" s="2268" t="s">
        <v>839</v>
      </c>
      <c r="B242" s="2595" t="s">
        <v>56</v>
      </c>
      <c r="C242" s="1664"/>
      <c r="D242" s="2747">
        <v>5</v>
      </c>
      <c r="E242" s="95"/>
      <c r="F242" s="760"/>
      <c r="G242" s="2658">
        <v>3.5</v>
      </c>
      <c r="H242" s="2769">
        <f t="shared" si="41"/>
        <v>105</v>
      </c>
      <c r="I242" s="2765">
        <v>6</v>
      </c>
      <c r="J242" s="395" t="s">
        <v>114</v>
      </c>
      <c r="K242" s="396"/>
      <c r="L242" s="395" t="s">
        <v>126</v>
      </c>
      <c r="M242" s="2793">
        <f>H242-I242</f>
        <v>99</v>
      </c>
      <c r="N242" s="2801"/>
      <c r="O242" s="3841"/>
      <c r="P242" s="3844"/>
      <c r="Q242" s="420"/>
      <c r="R242" s="3841"/>
      <c r="S242" s="3897"/>
      <c r="T242" s="197" t="s">
        <v>122</v>
      </c>
      <c r="U242" s="2735"/>
      <c r="V242" s="2736"/>
      <c r="AK242" s="1687"/>
      <c r="BC242" s="27" t="s">
        <v>625</v>
      </c>
      <c r="BF242" s="29" t="b">
        <f t="shared" si="35"/>
        <v>1</v>
      </c>
      <c r="BG242" s="29" t="b">
        <f t="shared" si="36"/>
        <v>1</v>
      </c>
      <c r="BH242" s="29" t="b">
        <f t="shared" si="37"/>
        <v>1</v>
      </c>
      <c r="BI242" s="29" t="b">
        <f t="shared" si="38"/>
        <v>1</v>
      </c>
      <c r="BJ242" s="29" t="b">
        <f t="shared" si="39"/>
        <v>0</v>
      </c>
      <c r="BK242" s="29" t="b">
        <f t="shared" si="40"/>
        <v>1</v>
      </c>
    </row>
    <row r="243" spans="1:64" ht="30" customHeight="1" x14ac:dyDescent="0.25">
      <c r="A243" s="2268" t="s">
        <v>840</v>
      </c>
      <c r="B243" s="2549" t="s">
        <v>406</v>
      </c>
      <c r="C243" s="1664"/>
      <c r="D243" s="2747"/>
      <c r="E243" s="95"/>
      <c r="F243" s="760"/>
      <c r="G243" s="2658">
        <v>6</v>
      </c>
      <c r="H243" s="2769">
        <f t="shared" si="41"/>
        <v>180</v>
      </c>
      <c r="I243" s="2765"/>
      <c r="J243" s="395"/>
      <c r="K243" s="395"/>
      <c r="L243" s="396"/>
      <c r="M243" s="2792"/>
      <c r="N243" s="2801"/>
      <c r="O243" s="3841"/>
      <c r="P243" s="3844"/>
      <c r="Q243" s="2744"/>
      <c r="R243" s="3841"/>
      <c r="S243" s="3897"/>
      <c r="T243" s="229"/>
      <c r="U243" s="2735"/>
      <c r="V243" s="2736"/>
      <c r="AK243" s="1687"/>
      <c r="BC243" s="27" t="s">
        <v>625</v>
      </c>
      <c r="BF243" s="29" t="b">
        <f t="shared" si="35"/>
        <v>1</v>
      </c>
      <c r="BG243" s="29" t="b">
        <f t="shared" si="36"/>
        <v>1</v>
      </c>
      <c r="BH243" s="29" t="b">
        <f t="shared" si="37"/>
        <v>1</v>
      </c>
      <c r="BI243" s="29" t="b">
        <f t="shared" si="38"/>
        <v>1</v>
      </c>
      <c r="BJ243" s="29" t="b">
        <f t="shared" si="39"/>
        <v>1</v>
      </c>
      <c r="BK243" s="29" t="b">
        <f t="shared" si="40"/>
        <v>1</v>
      </c>
    </row>
    <row r="244" spans="1:64" ht="17.25" customHeight="1" x14ac:dyDescent="0.25">
      <c r="A244" s="2268"/>
      <c r="B244" s="1798" t="s">
        <v>730</v>
      </c>
      <c r="C244" s="1664"/>
      <c r="D244" s="2747"/>
      <c r="E244" s="95"/>
      <c r="F244" s="760"/>
      <c r="G244" s="3010">
        <v>2.5</v>
      </c>
      <c r="H244" s="2895">
        <f t="shared" si="41"/>
        <v>75</v>
      </c>
      <c r="I244" s="2765"/>
      <c r="J244" s="395"/>
      <c r="K244" s="395"/>
      <c r="L244" s="396"/>
      <c r="M244" s="2792"/>
      <c r="N244" s="2801"/>
      <c r="O244" s="3841"/>
      <c r="P244" s="3844"/>
      <c r="Q244" s="2744"/>
      <c r="R244" s="3841"/>
      <c r="S244" s="3897"/>
      <c r="T244" s="229"/>
      <c r="U244" s="2735"/>
      <c r="V244" s="2736"/>
      <c r="AK244" s="1687"/>
      <c r="BC244" s="27" t="s">
        <v>625</v>
      </c>
      <c r="BF244" s="29" t="b">
        <f t="shared" si="35"/>
        <v>1</v>
      </c>
      <c r="BG244" s="29" t="b">
        <f t="shared" si="36"/>
        <v>1</v>
      </c>
      <c r="BH244" s="29" t="b">
        <f t="shared" si="37"/>
        <v>1</v>
      </c>
      <c r="BI244" s="29" t="b">
        <f t="shared" si="38"/>
        <v>1</v>
      </c>
      <c r="BJ244" s="29" t="b">
        <f t="shared" si="39"/>
        <v>1</v>
      </c>
      <c r="BK244" s="29" t="b">
        <f t="shared" si="40"/>
        <v>1</v>
      </c>
    </row>
    <row r="245" spans="1:64" ht="17.25" customHeight="1" x14ac:dyDescent="0.25">
      <c r="A245" s="2268" t="s">
        <v>841</v>
      </c>
      <c r="B245" s="1840" t="s">
        <v>56</v>
      </c>
      <c r="C245" s="1664"/>
      <c r="D245" s="2747" t="s">
        <v>544</v>
      </c>
      <c r="E245" s="95"/>
      <c r="F245" s="760"/>
      <c r="G245" s="2658">
        <v>3.5</v>
      </c>
      <c r="H245" s="2769">
        <f t="shared" si="41"/>
        <v>105</v>
      </c>
      <c r="I245" s="2765">
        <v>12</v>
      </c>
      <c r="J245" s="395" t="s">
        <v>125</v>
      </c>
      <c r="K245" s="396"/>
      <c r="L245" s="395" t="s">
        <v>324</v>
      </c>
      <c r="M245" s="2793">
        <f>H245-I245</f>
        <v>93</v>
      </c>
      <c r="N245" s="2801"/>
      <c r="O245" s="3841"/>
      <c r="P245" s="3844"/>
      <c r="Q245" s="420"/>
      <c r="R245" s="3841"/>
      <c r="S245" s="3896"/>
      <c r="T245" s="229"/>
      <c r="U245" s="2735" t="s">
        <v>111</v>
      </c>
      <c r="V245" s="2736"/>
      <c r="AK245" s="1687"/>
      <c r="BC245" s="27" t="s">
        <v>625</v>
      </c>
      <c r="BF245" s="29" t="b">
        <f t="shared" si="35"/>
        <v>1</v>
      </c>
      <c r="BG245" s="29" t="b">
        <f t="shared" si="36"/>
        <v>1</v>
      </c>
      <c r="BH245" s="29" t="b">
        <f t="shared" si="37"/>
        <v>1</v>
      </c>
      <c r="BI245" s="29" t="b">
        <f t="shared" si="38"/>
        <v>1</v>
      </c>
      <c r="BJ245" s="29" t="b">
        <f t="shared" si="39"/>
        <v>1</v>
      </c>
      <c r="BK245" s="29" t="b">
        <f t="shared" si="40"/>
        <v>0</v>
      </c>
    </row>
    <row r="246" spans="1:64" ht="14.25" customHeight="1" x14ac:dyDescent="0.25">
      <c r="A246" s="2268" t="s">
        <v>842</v>
      </c>
      <c r="B246" s="2549" t="s">
        <v>774</v>
      </c>
      <c r="C246" s="1664"/>
      <c r="D246" s="2747"/>
      <c r="E246" s="95"/>
      <c r="F246" s="760"/>
      <c r="G246" s="3010">
        <v>4</v>
      </c>
      <c r="H246" s="2895">
        <f t="shared" si="41"/>
        <v>120</v>
      </c>
      <c r="I246" s="2765"/>
      <c r="J246" s="395"/>
      <c r="K246" s="395"/>
      <c r="L246" s="396"/>
      <c r="M246" s="2792"/>
      <c r="N246" s="2801"/>
      <c r="O246" s="3841"/>
      <c r="P246" s="3844"/>
      <c r="Q246" s="2744"/>
      <c r="R246" s="3841"/>
      <c r="S246" s="3896"/>
      <c r="T246" s="229"/>
      <c r="U246" s="2735"/>
      <c r="V246" s="2736"/>
      <c r="AK246" s="1687"/>
      <c r="BC246" s="27" t="s">
        <v>625</v>
      </c>
      <c r="BF246" s="29" t="b">
        <f t="shared" si="35"/>
        <v>1</v>
      </c>
      <c r="BG246" s="29" t="b">
        <f t="shared" si="36"/>
        <v>1</v>
      </c>
      <c r="BH246" s="29" t="b">
        <f t="shared" si="37"/>
        <v>1</v>
      </c>
      <c r="BI246" s="29" t="b">
        <f t="shared" si="38"/>
        <v>1</v>
      </c>
      <c r="BJ246" s="29" t="b">
        <f t="shared" si="39"/>
        <v>1</v>
      </c>
      <c r="BK246" s="29" t="b">
        <f t="shared" si="40"/>
        <v>1</v>
      </c>
    </row>
    <row r="247" spans="1:64" ht="16.5" customHeight="1" x14ac:dyDescent="0.25">
      <c r="A247" s="2268"/>
      <c r="B247" s="1798" t="s">
        <v>730</v>
      </c>
      <c r="C247" s="1664"/>
      <c r="D247" s="2747"/>
      <c r="E247" s="95"/>
      <c r="F247" s="760"/>
      <c r="G247" s="3010">
        <v>3</v>
      </c>
      <c r="H247" s="2895">
        <f t="shared" si="41"/>
        <v>90</v>
      </c>
      <c r="I247" s="2765"/>
      <c r="J247" s="395"/>
      <c r="K247" s="395"/>
      <c r="L247" s="396"/>
      <c r="M247" s="2792"/>
      <c r="N247" s="2801"/>
      <c r="O247" s="3841"/>
      <c r="P247" s="3844"/>
      <c r="Q247" s="2744"/>
      <c r="R247" s="3841"/>
      <c r="S247" s="3896"/>
      <c r="T247" s="229"/>
      <c r="U247" s="2735"/>
      <c r="V247" s="2736"/>
      <c r="AK247" s="1687"/>
      <c r="BC247" s="27" t="s">
        <v>625</v>
      </c>
      <c r="BF247" s="29" t="b">
        <f t="shared" si="35"/>
        <v>1</v>
      </c>
      <c r="BG247" s="29" t="b">
        <f t="shared" si="36"/>
        <v>1</v>
      </c>
      <c r="BH247" s="29" t="b">
        <f t="shared" si="37"/>
        <v>1</v>
      </c>
      <c r="BI247" s="29" t="b">
        <f t="shared" si="38"/>
        <v>1</v>
      </c>
      <c r="BJ247" s="29" t="b">
        <f t="shared" si="39"/>
        <v>1</v>
      </c>
      <c r="BK247" s="29" t="b">
        <f t="shared" si="40"/>
        <v>1</v>
      </c>
    </row>
    <row r="248" spans="1:64" ht="16.5" customHeight="1" x14ac:dyDescent="0.25">
      <c r="A248" s="2268" t="s">
        <v>843</v>
      </c>
      <c r="B248" s="1840" t="s">
        <v>56</v>
      </c>
      <c r="C248" s="1664"/>
      <c r="D248" s="2747" t="s">
        <v>544</v>
      </c>
      <c r="E248" s="95"/>
      <c r="F248" s="760"/>
      <c r="G248" s="3014">
        <v>1</v>
      </c>
      <c r="H248" s="3019">
        <f t="shared" si="41"/>
        <v>30</v>
      </c>
      <c r="I248" s="3015">
        <v>4</v>
      </c>
      <c r="J248" s="421" t="s">
        <v>114</v>
      </c>
      <c r="K248" s="395"/>
      <c r="L248" s="421"/>
      <c r="M248" s="2793">
        <f>H248-I248</f>
        <v>26</v>
      </c>
      <c r="N248" s="2801"/>
      <c r="O248" s="3841"/>
      <c r="P248" s="3844"/>
      <c r="Q248" s="2744"/>
      <c r="R248" s="3841"/>
      <c r="S248" s="3896"/>
      <c r="T248" s="197"/>
      <c r="U248" s="2735" t="s">
        <v>114</v>
      </c>
      <c r="V248" s="2736"/>
      <c r="AK248" s="1687"/>
      <c r="BC248" s="27" t="s">
        <v>625</v>
      </c>
      <c r="BF248" s="29" t="b">
        <f t="shared" si="35"/>
        <v>1</v>
      </c>
      <c r="BG248" s="29" t="b">
        <f t="shared" si="36"/>
        <v>1</v>
      </c>
      <c r="BH248" s="29" t="b">
        <f t="shared" si="37"/>
        <v>1</v>
      </c>
      <c r="BI248" s="29" t="b">
        <f t="shared" si="38"/>
        <v>1</v>
      </c>
      <c r="BJ248" s="29" t="b">
        <f t="shared" si="39"/>
        <v>1</v>
      </c>
      <c r="BK248" s="29" t="b">
        <f t="shared" si="40"/>
        <v>0</v>
      </c>
    </row>
    <row r="249" spans="1:64" ht="16.5" customHeight="1" x14ac:dyDescent="0.25">
      <c r="A249" s="2268" t="s">
        <v>844</v>
      </c>
      <c r="B249" s="1798" t="s">
        <v>775</v>
      </c>
      <c r="C249" s="1664"/>
      <c r="D249" s="2747"/>
      <c r="E249" s="95"/>
      <c r="F249" s="760"/>
      <c r="G249" s="3010">
        <v>3</v>
      </c>
      <c r="H249" s="2769">
        <f t="shared" si="41"/>
        <v>90</v>
      </c>
      <c r="I249" s="2765"/>
      <c r="J249" s="395"/>
      <c r="K249" s="395"/>
      <c r="L249" s="396"/>
      <c r="M249" s="2792"/>
      <c r="N249" s="2801"/>
      <c r="O249" s="3841"/>
      <c r="P249" s="3844"/>
      <c r="Q249" s="2744"/>
      <c r="R249" s="3841"/>
      <c r="S249" s="3896"/>
      <c r="T249" s="229"/>
      <c r="U249" s="2735"/>
      <c r="V249" s="2736"/>
      <c r="AK249" s="1687"/>
      <c r="BC249" s="27" t="s">
        <v>625</v>
      </c>
      <c r="BF249" s="29" t="b">
        <f t="shared" si="35"/>
        <v>1</v>
      </c>
      <c r="BG249" s="29" t="b">
        <f t="shared" si="36"/>
        <v>1</v>
      </c>
      <c r="BH249" s="29" t="b">
        <f t="shared" si="37"/>
        <v>1</v>
      </c>
      <c r="BI249" s="29" t="b">
        <f t="shared" si="38"/>
        <v>1</v>
      </c>
      <c r="BJ249" s="29" t="b">
        <f t="shared" si="39"/>
        <v>1</v>
      </c>
      <c r="BK249" s="29" t="b">
        <f t="shared" si="40"/>
        <v>1</v>
      </c>
    </row>
    <row r="250" spans="1:64" ht="16.5" customHeight="1" x14ac:dyDescent="0.25">
      <c r="A250" s="2268"/>
      <c r="B250" s="1798" t="s">
        <v>730</v>
      </c>
      <c r="C250" s="1664"/>
      <c r="D250" s="2747"/>
      <c r="E250" s="95"/>
      <c r="F250" s="760"/>
      <c r="G250" s="3010">
        <v>0.5</v>
      </c>
      <c r="H250" s="2770">
        <f t="shared" si="41"/>
        <v>15</v>
      </c>
      <c r="I250" s="2765"/>
      <c r="J250" s="395"/>
      <c r="K250" s="395"/>
      <c r="L250" s="396"/>
      <c r="M250" s="2792"/>
      <c r="N250" s="2801"/>
      <c r="O250" s="3841"/>
      <c r="P250" s="3844"/>
      <c r="Q250" s="2744"/>
      <c r="R250" s="3841"/>
      <c r="S250" s="3896"/>
      <c r="T250" s="229"/>
      <c r="U250" s="2735"/>
      <c r="V250" s="2736"/>
      <c r="AK250" s="1687"/>
      <c r="BC250" s="27" t="s">
        <v>625</v>
      </c>
      <c r="BF250" s="29" t="b">
        <f t="shared" si="35"/>
        <v>1</v>
      </c>
      <c r="BG250" s="29" t="b">
        <f t="shared" si="36"/>
        <v>1</v>
      </c>
      <c r="BH250" s="29" t="b">
        <f t="shared" si="37"/>
        <v>1</v>
      </c>
      <c r="BI250" s="29" t="b">
        <f t="shared" si="38"/>
        <v>1</v>
      </c>
      <c r="BJ250" s="29" t="b">
        <f t="shared" si="39"/>
        <v>1</v>
      </c>
      <c r="BK250" s="29" t="b">
        <f t="shared" si="40"/>
        <v>1</v>
      </c>
    </row>
    <row r="251" spans="1:64" ht="16.5" customHeight="1" x14ac:dyDescent="0.25">
      <c r="A251" s="2268" t="s">
        <v>845</v>
      </c>
      <c r="B251" s="1840" t="s">
        <v>56</v>
      </c>
      <c r="C251" s="1664"/>
      <c r="D251" s="2747">
        <v>4</v>
      </c>
      <c r="E251" s="95"/>
      <c r="F251" s="760"/>
      <c r="G251" s="3014">
        <v>2.5</v>
      </c>
      <c r="H251" s="2769">
        <f t="shared" si="41"/>
        <v>75</v>
      </c>
      <c r="I251" s="3015">
        <v>4</v>
      </c>
      <c r="J251" s="421"/>
      <c r="K251" s="395"/>
      <c r="L251" s="421" t="s">
        <v>114</v>
      </c>
      <c r="M251" s="2793">
        <f>H251-I251</f>
        <v>71</v>
      </c>
      <c r="N251" s="2801"/>
      <c r="O251" s="3841"/>
      <c r="P251" s="3844"/>
      <c r="Q251" s="420"/>
      <c r="R251" s="3841" t="s">
        <v>114</v>
      </c>
      <c r="S251" s="3896"/>
      <c r="T251" s="197"/>
      <c r="U251" s="2735"/>
      <c r="V251" s="2736"/>
      <c r="AK251" s="1687"/>
      <c r="BC251" s="27" t="s">
        <v>625</v>
      </c>
      <c r="BF251" s="29" t="b">
        <f t="shared" si="35"/>
        <v>1</v>
      </c>
      <c r="BG251" s="29" t="b">
        <f t="shared" si="36"/>
        <v>1</v>
      </c>
      <c r="BH251" s="29" t="b">
        <f t="shared" si="37"/>
        <v>1</v>
      </c>
      <c r="BI251" s="29" t="b">
        <f t="shared" si="38"/>
        <v>0</v>
      </c>
      <c r="BJ251" s="29" t="b">
        <f t="shared" si="39"/>
        <v>1</v>
      </c>
      <c r="BK251" s="29" t="b">
        <f t="shared" si="40"/>
        <v>1</v>
      </c>
    </row>
    <row r="252" spans="1:64" ht="31.5" customHeight="1" x14ac:dyDescent="0.25">
      <c r="A252" s="2268" t="s">
        <v>846</v>
      </c>
      <c r="B252" s="1798" t="s">
        <v>776</v>
      </c>
      <c r="C252" s="1664"/>
      <c r="D252" s="2747"/>
      <c r="E252" s="95"/>
      <c r="F252" s="760"/>
      <c r="G252" s="3010">
        <f>G253+G254</f>
        <v>3</v>
      </c>
      <c r="H252" s="2769">
        <f t="shared" si="41"/>
        <v>90</v>
      </c>
      <c r="I252" s="2665"/>
      <c r="J252" s="2479"/>
      <c r="K252" s="455"/>
      <c r="L252" s="2479"/>
      <c r="M252" s="2743"/>
      <c r="N252" s="2801"/>
      <c r="O252" s="3841"/>
      <c r="P252" s="3844"/>
      <c r="Q252" s="2744"/>
      <c r="R252" s="3896"/>
      <c r="S252" s="3898"/>
      <c r="T252" s="229"/>
      <c r="U252" s="2735"/>
      <c r="V252" s="2736"/>
      <c r="AK252" s="1687"/>
      <c r="BC252" s="27" t="s">
        <v>625</v>
      </c>
      <c r="BF252" s="29" t="b">
        <f t="shared" si="35"/>
        <v>1</v>
      </c>
      <c r="BG252" s="29" t="b">
        <f t="shared" si="36"/>
        <v>1</v>
      </c>
      <c r="BH252" s="29" t="b">
        <f t="shared" si="37"/>
        <v>1</v>
      </c>
      <c r="BI252" s="29" t="b">
        <f>ISBLANK(R252)</f>
        <v>1</v>
      </c>
      <c r="BJ252" s="29" t="b">
        <f t="shared" si="39"/>
        <v>1</v>
      </c>
      <c r="BK252" s="29" t="b">
        <f t="shared" si="40"/>
        <v>1</v>
      </c>
    </row>
    <row r="253" spans="1:64" ht="19.5" customHeight="1" x14ac:dyDescent="0.25">
      <c r="A253" s="2268"/>
      <c r="B253" s="1798" t="s">
        <v>730</v>
      </c>
      <c r="C253" s="1664"/>
      <c r="D253" s="2747"/>
      <c r="E253" s="95"/>
      <c r="F253" s="760"/>
      <c r="G253" s="3010">
        <v>1.5</v>
      </c>
      <c r="H253" s="2770">
        <f t="shared" si="41"/>
        <v>45</v>
      </c>
      <c r="I253" s="2665"/>
      <c r="J253" s="2479"/>
      <c r="K253" s="455"/>
      <c r="L253" s="2479"/>
      <c r="M253" s="2743"/>
      <c r="N253" s="2801"/>
      <c r="O253" s="3841"/>
      <c r="P253" s="3844"/>
      <c r="Q253" s="2744"/>
      <c r="R253" s="3896"/>
      <c r="S253" s="3898"/>
      <c r="T253" s="229"/>
      <c r="U253" s="2735"/>
      <c r="V253" s="2736"/>
      <c r="AK253" s="1687"/>
      <c r="BC253" s="27" t="s">
        <v>625</v>
      </c>
      <c r="BF253" s="29" t="b">
        <f t="shared" si="35"/>
        <v>1</v>
      </c>
      <c r="BG253" s="29" t="b">
        <f t="shared" si="36"/>
        <v>1</v>
      </c>
      <c r="BH253" s="29" t="b">
        <f t="shared" si="37"/>
        <v>1</v>
      </c>
      <c r="BI253" s="29" t="b">
        <f>ISBLANK(R253)</f>
        <v>1</v>
      </c>
      <c r="BJ253" s="29" t="b">
        <f t="shared" si="39"/>
        <v>1</v>
      </c>
      <c r="BK253" s="29" t="b">
        <f t="shared" si="40"/>
        <v>1</v>
      </c>
    </row>
    <row r="254" spans="1:64" ht="17.25" customHeight="1" thickBot="1" x14ac:dyDescent="0.3">
      <c r="A254" s="2269" t="s">
        <v>847</v>
      </c>
      <c r="B254" s="3013" t="s">
        <v>56</v>
      </c>
      <c r="C254" s="830"/>
      <c r="D254" s="831" t="s">
        <v>544</v>
      </c>
      <c r="E254" s="836"/>
      <c r="F254" s="1826"/>
      <c r="G254" s="3016">
        <v>1.5</v>
      </c>
      <c r="H254" s="3017">
        <f t="shared" si="41"/>
        <v>45</v>
      </c>
      <c r="I254" s="3018">
        <v>4</v>
      </c>
      <c r="J254" s="2931" t="s">
        <v>114</v>
      </c>
      <c r="K254" s="2952"/>
      <c r="L254" s="2931"/>
      <c r="M254" s="2932">
        <f>H254-I254</f>
        <v>41</v>
      </c>
      <c r="N254" s="2953"/>
      <c r="O254" s="3846"/>
      <c r="P254" s="3847"/>
      <c r="Q254" s="2910"/>
      <c r="R254" s="3846"/>
      <c r="S254" s="3999"/>
      <c r="T254" s="1631"/>
      <c r="U254" s="844" t="s">
        <v>114</v>
      </c>
      <c r="V254" s="840"/>
      <c r="AK254" s="1687"/>
      <c r="BC254" s="27" t="s">
        <v>625</v>
      </c>
      <c r="BF254" s="29" t="b">
        <f t="shared" si="35"/>
        <v>1</v>
      </c>
      <c r="BG254" s="29" t="b">
        <f t="shared" si="36"/>
        <v>1</v>
      </c>
      <c r="BH254" s="29" t="b">
        <f t="shared" si="37"/>
        <v>1</v>
      </c>
      <c r="BI254" s="29" t="b">
        <f t="shared" si="38"/>
        <v>1</v>
      </c>
      <c r="BJ254" s="29" t="b">
        <f t="shared" si="39"/>
        <v>1</v>
      </c>
      <c r="BK254" s="29" t="b">
        <f t="shared" si="40"/>
        <v>0</v>
      </c>
    </row>
    <row r="255" spans="1:64" ht="16.5" hidden="1" thickBot="1" x14ac:dyDescent="0.3">
      <c r="A255" s="3800" t="s">
        <v>767</v>
      </c>
      <c r="B255" s="3888"/>
      <c r="C255" s="2017"/>
      <c r="D255" s="2922"/>
      <c r="E255" s="2922"/>
      <c r="F255" s="2923"/>
      <c r="G255" s="2871">
        <f>G206+G209+G212+G215+G218+G221+G226+G232+G237+G240+G243+G246+G249+G252</f>
        <v>78.5</v>
      </c>
      <c r="H255" s="2924">
        <f>H109+H110+H113+H114+H117+H120+H127+H130+H133+H136+H139+H142+H145</f>
        <v>2355</v>
      </c>
      <c r="I255" s="2921"/>
      <c r="J255" s="2637"/>
      <c r="K255" s="2637"/>
      <c r="L255" s="2637"/>
      <c r="M255" s="2893"/>
      <c r="N255" s="2925"/>
      <c r="O255" s="3889"/>
      <c r="P255" s="3890"/>
      <c r="Q255" s="2921"/>
      <c r="R255" s="3891"/>
      <c r="S255" s="3892"/>
      <c r="T255" s="2918"/>
      <c r="U255" s="2919"/>
      <c r="V255" s="2920"/>
      <c r="AK255" s="1687"/>
      <c r="AT255" s="27">
        <f>30*G255</f>
        <v>2355</v>
      </c>
      <c r="BF255" s="1187">
        <f t="shared" ref="BF255:BK255" si="42">SUMIF(BF206:BF254,FALSE,$G206:$G254)</f>
        <v>0</v>
      </c>
      <c r="BG255" s="1187">
        <f t="shared" si="42"/>
        <v>0</v>
      </c>
      <c r="BH255" s="1187">
        <f t="shared" si="42"/>
        <v>10.5</v>
      </c>
      <c r="BI255" s="1187">
        <f t="shared" si="42"/>
        <v>19</v>
      </c>
      <c r="BJ255" s="1187">
        <f t="shared" si="42"/>
        <v>19.5</v>
      </c>
      <c r="BK255" s="1187">
        <f t="shared" si="42"/>
        <v>12</v>
      </c>
      <c r="BL255" s="27">
        <f>SUM(BF255:BK255)</f>
        <v>61</v>
      </c>
    </row>
    <row r="256" spans="1:64" ht="16.5" hidden="1" customHeight="1" thickBot="1" x14ac:dyDescent="0.3">
      <c r="A256" s="3480" t="s">
        <v>746</v>
      </c>
      <c r="B256" s="3481"/>
      <c r="C256" s="2022"/>
      <c r="D256" s="2559"/>
      <c r="E256" s="2559"/>
      <c r="F256" s="2888"/>
      <c r="G256" s="2892">
        <f>G207+G210+G213+G216+G219+G222+G227+G233+G238+G241+G244+G247+G250+G253</f>
        <v>17.5</v>
      </c>
      <c r="H256" s="2896">
        <f>H207+H210+H213+H216+H219+H222+H227+H233+H238+H241+H244+H247+H250+H253</f>
        <v>525</v>
      </c>
      <c r="I256" s="2744"/>
      <c r="J256" s="2582"/>
      <c r="K256" s="2582"/>
      <c r="L256" s="2582"/>
      <c r="M256" s="2743"/>
      <c r="N256" s="2909"/>
      <c r="O256" s="3893"/>
      <c r="P256" s="3894"/>
      <c r="Q256" s="2744"/>
      <c r="R256" s="3841"/>
      <c r="S256" s="3864"/>
      <c r="T256" s="2911"/>
      <c r="U256" s="2749"/>
      <c r="V256" s="2912"/>
      <c r="AK256" s="1687"/>
      <c r="AT256" s="27">
        <f>30*G256</f>
        <v>525</v>
      </c>
    </row>
    <row r="257" spans="1:76" ht="16.5" hidden="1" customHeight="1" thickBot="1" x14ac:dyDescent="0.3">
      <c r="A257" s="3468" t="s">
        <v>727</v>
      </c>
      <c r="B257" s="3895"/>
      <c r="C257" s="2022"/>
      <c r="D257" s="2559"/>
      <c r="E257" s="2559"/>
      <c r="F257" s="2888"/>
      <c r="G257" s="2890">
        <f>G208+G211+G214+G217+G220+G223+G228+G234+G239+G242+G245+G248+G251+G254</f>
        <v>61</v>
      </c>
      <c r="H257" s="2768">
        <f>H208+H211+H214+H217+H220+H223+H228+H234+H239+H242+H245+H248+H251+H254</f>
        <v>1830</v>
      </c>
      <c r="I257" s="2894">
        <f>I208+I211+I214+I217+I220+I223+I228+I234+I239+I242+I245+I248+I251+I254</f>
        <v>142</v>
      </c>
      <c r="J257" s="2582">
        <v>86</v>
      </c>
      <c r="K257" s="2582">
        <v>32</v>
      </c>
      <c r="L257" s="2582">
        <v>24</v>
      </c>
      <c r="M257" s="2906">
        <f>M208+M211+M214+M217+M220+M223+M228+M234+M239+M242+M245+M248+M251+M254</f>
        <v>1688</v>
      </c>
      <c r="N257" s="2801"/>
      <c r="O257" s="3893"/>
      <c r="P257" s="3844"/>
      <c r="Q257" s="420" t="s">
        <v>456</v>
      </c>
      <c r="R257" s="3841" t="s">
        <v>779</v>
      </c>
      <c r="S257" s="3864"/>
      <c r="T257" s="2913" t="s">
        <v>473</v>
      </c>
      <c r="U257" s="1307" t="s">
        <v>480</v>
      </c>
      <c r="V257" s="2912"/>
      <c r="W257" s="27">
        <f>G257*30</f>
        <v>1830</v>
      </c>
      <c r="AK257" s="1687"/>
      <c r="AT257" s="27">
        <f>30*G257</f>
        <v>1830</v>
      </c>
      <c r="BF257" s="2383" t="s">
        <v>884</v>
      </c>
      <c r="BS257" s="2383" t="s">
        <v>885</v>
      </c>
    </row>
    <row r="258" spans="1:76" ht="16.5" customHeight="1" thickBot="1" x14ac:dyDescent="0.3">
      <c r="A258" s="870"/>
      <c r="B258" s="2603"/>
      <c r="C258" s="1629"/>
      <c r="D258" s="89"/>
      <c r="E258" s="89"/>
      <c r="F258" s="1363"/>
      <c r="G258" s="2955"/>
      <c r="H258" s="2956"/>
      <c r="I258" s="2957"/>
      <c r="J258" s="2958"/>
      <c r="K258" s="2958"/>
      <c r="L258" s="2958"/>
      <c r="M258" s="2959"/>
      <c r="N258" s="2944"/>
      <c r="O258" s="3876"/>
      <c r="P258" s="3877"/>
      <c r="Q258" s="2937"/>
      <c r="R258" s="3876"/>
      <c r="S258" s="3878"/>
      <c r="T258" s="2954"/>
      <c r="U258" s="159"/>
      <c r="V258" s="1123"/>
      <c r="AK258" s="1687"/>
      <c r="BS258" s="29" t="s">
        <v>878</v>
      </c>
      <c r="BT258" s="29" t="s">
        <v>879</v>
      </c>
      <c r="BU258" s="29" t="s">
        <v>880</v>
      </c>
      <c r="BV258" s="29" t="s">
        <v>881</v>
      </c>
      <c r="BW258" s="29" t="s">
        <v>882</v>
      </c>
      <c r="BX258" s="29" t="s">
        <v>883</v>
      </c>
    </row>
    <row r="259" spans="1:76" ht="16.5" customHeight="1" thickBot="1" x14ac:dyDescent="0.3">
      <c r="A259" s="3436" t="s">
        <v>849</v>
      </c>
      <c r="B259" s="3871"/>
      <c r="C259" s="208"/>
      <c r="D259" s="845"/>
      <c r="E259" s="845"/>
      <c r="F259" s="846"/>
      <c r="G259" s="2960">
        <f t="shared" ref="G259:H261" si="43">G255</f>
        <v>78.5</v>
      </c>
      <c r="H259" s="2840">
        <f t="shared" si="43"/>
        <v>2355</v>
      </c>
      <c r="I259" s="2831"/>
      <c r="J259" s="2820"/>
      <c r="K259" s="2820"/>
      <c r="L259" s="2820"/>
      <c r="M259" s="2865"/>
      <c r="N259" s="2819"/>
      <c r="O259" s="3872"/>
      <c r="P259" s="3873"/>
      <c r="Q259" s="2819"/>
      <c r="R259" s="3874"/>
      <c r="S259" s="3875"/>
      <c r="T259" s="1128"/>
      <c r="U259" s="854"/>
      <c r="V259" s="852"/>
      <c r="AK259" s="1687"/>
      <c r="BF259" s="3975" t="s">
        <v>871</v>
      </c>
      <c r="BG259" s="3975"/>
      <c r="BH259" s="3975"/>
      <c r="BI259" s="3976"/>
      <c r="BJ259" s="3977" t="s">
        <v>571</v>
      </c>
      <c r="BK259" s="3976"/>
      <c r="BL259" s="3978" t="s">
        <v>872</v>
      </c>
      <c r="BM259" s="3978"/>
      <c r="BN259" s="3978" t="s">
        <v>873</v>
      </c>
      <c r="BO259" s="3978"/>
      <c r="BR259" s="27" t="s">
        <v>571</v>
      </c>
      <c r="BS259" s="2379">
        <f>BF51+BF86+BF148</f>
        <v>30</v>
      </c>
      <c r="BT259" s="2379">
        <f>BG51+BG86+BG148</f>
        <v>30</v>
      </c>
      <c r="BU259" s="2379">
        <f>BH51+BH86+BH148</f>
        <v>30.5</v>
      </c>
      <c r="BV259" s="2379">
        <f>BI51+BI86+BI148</f>
        <v>29.5</v>
      </c>
      <c r="BW259" s="2379">
        <f>BJ51+BJ86+BJ148</f>
        <v>28</v>
      </c>
      <c r="BX259" s="2379">
        <f>BK51+BK86+BK148+BE93</f>
        <v>32</v>
      </c>
    </row>
    <row r="260" spans="1:76" ht="16.5" customHeight="1" thickBot="1" x14ac:dyDescent="0.3">
      <c r="A260" s="3411" t="s">
        <v>746</v>
      </c>
      <c r="B260" s="3879"/>
      <c r="C260" s="208"/>
      <c r="D260" s="845"/>
      <c r="E260" s="845"/>
      <c r="F260" s="846"/>
      <c r="G260" s="2704">
        <f t="shared" si="43"/>
        <v>17.5</v>
      </c>
      <c r="H260" s="2819">
        <f t="shared" si="43"/>
        <v>525</v>
      </c>
      <c r="I260" s="2831"/>
      <c r="J260" s="2820"/>
      <c r="K260" s="2820"/>
      <c r="L260" s="2820"/>
      <c r="M260" s="2865"/>
      <c r="N260" s="2852"/>
      <c r="O260" s="3880"/>
      <c r="P260" s="3873"/>
      <c r="Q260" s="2831"/>
      <c r="R260" s="3881"/>
      <c r="S260" s="3882"/>
      <c r="T260" s="1128"/>
      <c r="U260" s="854"/>
      <c r="V260" s="852"/>
      <c r="AK260" s="1687"/>
      <c r="BF260" s="2380" t="s">
        <v>533</v>
      </c>
      <c r="BG260" s="2380" t="s">
        <v>534</v>
      </c>
      <c r="BH260" s="2380" t="s">
        <v>874</v>
      </c>
      <c r="BI260" s="2381" t="s">
        <v>875</v>
      </c>
      <c r="BJ260" s="2382" t="s">
        <v>876</v>
      </c>
      <c r="BK260" s="2382" t="s">
        <v>877</v>
      </c>
      <c r="BL260" s="2382" t="s">
        <v>876</v>
      </c>
      <c r="BM260" s="2382" t="s">
        <v>877</v>
      </c>
      <c r="BN260" s="2382" t="s">
        <v>876</v>
      </c>
      <c r="BO260" s="2382" t="s">
        <v>877</v>
      </c>
      <c r="BR260" s="27" t="s">
        <v>872</v>
      </c>
      <c r="BS260" s="2379">
        <f>BF51+BF86+BF205</f>
        <v>30</v>
      </c>
      <c r="BT260" s="2379">
        <f>BG51+BG86+BG205</f>
        <v>30</v>
      </c>
      <c r="BU260" s="2379">
        <f>BH51+BH86+BH205</f>
        <v>30</v>
      </c>
      <c r="BV260" s="2379">
        <f>BI51+BI86+BI205</f>
        <v>30</v>
      </c>
      <c r="BW260" s="2379">
        <f>BJ51+BJ86+BJ205</f>
        <v>30</v>
      </c>
      <c r="BX260" s="2379">
        <f>BK51+BK86+BK205+BE93</f>
        <v>30</v>
      </c>
    </row>
    <row r="261" spans="1:76" ht="16.5" customHeight="1" thickBot="1" x14ac:dyDescent="0.3">
      <c r="A261" s="3417" t="s">
        <v>850</v>
      </c>
      <c r="B261" s="3883"/>
      <c r="C261" s="1370"/>
      <c r="D261" s="2695"/>
      <c r="E261" s="2695"/>
      <c r="F261" s="1327"/>
      <c r="G261" s="2965">
        <f t="shared" si="43"/>
        <v>61</v>
      </c>
      <c r="H261" s="2783">
        <f t="shared" si="43"/>
        <v>1830</v>
      </c>
      <c r="I261" s="2698">
        <f>MAX(I257,I205,I150)</f>
        <v>152</v>
      </c>
      <c r="J261" s="2699">
        <f>MAX(J257,J205,J150)</f>
        <v>94</v>
      </c>
      <c r="K261" s="2699">
        <f>MAX(K257,K205,K150)</f>
        <v>32</v>
      </c>
      <c r="L261" s="2699">
        <f>MAX(L257,L205,L150)</f>
        <v>52</v>
      </c>
      <c r="M261" s="2966">
        <f>MAX(M257,M205,M150)</f>
        <v>1688</v>
      </c>
      <c r="N261" s="2968"/>
      <c r="O261" s="3884"/>
      <c r="P261" s="3885"/>
      <c r="Q261" s="2776" t="s">
        <v>470</v>
      </c>
      <c r="R261" s="3886" t="s">
        <v>851</v>
      </c>
      <c r="S261" s="3887"/>
      <c r="T261" s="1091" t="s">
        <v>765</v>
      </c>
      <c r="U261" s="1091" t="s">
        <v>457</v>
      </c>
      <c r="V261" s="2967"/>
      <c r="AK261" s="1687"/>
      <c r="BE261" s="27" t="s">
        <v>542</v>
      </c>
      <c r="BF261" s="29">
        <f>BE11</f>
        <v>50</v>
      </c>
      <c r="BG261" s="29">
        <f>BE53</f>
        <v>10</v>
      </c>
      <c r="BH261" s="29">
        <f>BE91</f>
        <v>0</v>
      </c>
      <c r="BI261" s="1187">
        <f>SUM(BF261:BH261)</f>
        <v>60</v>
      </c>
      <c r="BJ261" s="1187">
        <f>BE109</f>
        <v>0</v>
      </c>
      <c r="BK261" s="1187">
        <f>BI261+BJ261</f>
        <v>60</v>
      </c>
      <c r="BL261" s="1183">
        <f>BE151</f>
        <v>0</v>
      </c>
      <c r="BM261" s="1183">
        <f>BI261+BL261</f>
        <v>60</v>
      </c>
      <c r="BN261" s="1183">
        <f>BE207</f>
        <v>0</v>
      </c>
      <c r="BO261" s="1183">
        <f>BI261+BN261</f>
        <v>60</v>
      </c>
      <c r="BR261" s="27" t="s">
        <v>873</v>
      </c>
      <c r="BS261" s="2379">
        <f>BF51+BF86+BF255</f>
        <v>30</v>
      </c>
      <c r="BT261" s="2379">
        <f>BG51+BG86+BG255</f>
        <v>30</v>
      </c>
      <c r="BU261" s="2379">
        <f>BH51+BH86+BH255</f>
        <v>28.5</v>
      </c>
      <c r="BV261" s="2379">
        <f>BI51+BI86+BI255</f>
        <v>31.5</v>
      </c>
      <c r="BW261" s="2379">
        <f>BJ51+BJ86+BJ255</f>
        <v>28.5</v>
      </c>
      <c r="BX261" s="2379">
        <f>BK51+BK86+BK255+BE93</f>
        <v>31.5</v>
      </c>
    </row>
    <row r="262" spans="1:76" ht="16.5" thickBot="1" x14ac:dyDescent="0.3">
      <c r="A262" s="870"/>
      <c r="B262" s="2603"/>
      <c r="C262" s="2883"/>
      <c r="D262" s="2883"/>
      <c r="E262" s="2884"/>
      <c r="F262" s="2884"/>
      <c r="G262" s="2637"/>
      <c r="H262" s="2637"/>
      <c r="I262" s="2637"/>
      <c r="J262" s="2637"/>
      <c r="K262" s="2637"/>
      <c r="L262" s="2637"/>
      <c r="M262" s="2893"/>
      <c r="N262" s="2925"/>
      <c r="O262" s="3996"/>
      <c r="P262" s="3997"/>
      <c r="Q262" s="2921"/>
      <c r="R262" s="3996"/>
      <c r="S262" s="3998"/>
      <c r="T262" s="2961"/>
      <c r="U262" s="2962"/>
      <c r="V262" s="2963"/>
      <c r="AK262" s="1687"/>
      <c r="BE262" s="27" t="s">
        <v>543</v>
      </c>
      <c r="BF262" s="29">
        <f>BE12</f>
        <v>2</v>
      </c>
      <c r="BG262" s="29">
        <f>BE54</f>
        <v>28.5</v>
      </c>
      <c r="BH262" s="29">
        <f>BE92</f>
        <v>0</v>
      </c>
      <c r="BI262" s="1187">
        <f>SUM(BF262:BH262)</f>
        <v>30.5</v>
      </c>
      <c r="BJ262" s="1187">
        <f>BE110</f>
        <v>29.5</v>
      </c>
      <c r="BK262" s="1187">
        <f>BI262+BJ262</f>
        <v>60</v>
      </c>
      <c r="BL262" s="1183">
        <f>BE152</f>
        <v>29.5</v>
      </c>
      <c r="BM262" s="1183">
        <f>BI262+BL262</f>
        <v>60</v>
      </c>
      <c r="BN262" s="1183">
        <f>BE208</f>
        <v>29.5</v>
      </c>
      <c r="BO262" s="1183">
        <f>BI262+BN262</f>
        <v>60</v>
      </c>
    </row>
    <row r="263" spans="1:76" s="30" customFormat="1" ht="16.5" customHeight="1" thickBot="1" x14ac:dyDescent="0.3">
      <c r="A263" s="1699"/>
      <c r="B263" s="2604"/>
      <c r="C263" s="2970"/>
      <c r="D263" s="2970"/>
      <c r="E263" s="2970"/>
      <c r="F263" s="2970"/>
      <c r="G263" s="2750"/>
      <c r="H263" s="2750"/>
      <c r="I263" s="2750"/>
      <c r="J263" s="2750"/>
      <c r="K263" s="2750"/>
      <c r="L263" s="2750"/>
      <c r="M263" s="2943"/>
      <c r="N263" s="2944"/>
      <c r="O263" s="3900"/>
      <c r="P263" s="3901"/>
      <c r="Q263" s="2937"/>
      <c r="R263" s="3900"/>
      <c r="S263" s="3876"/>
      <c r="T263" s="2969"/>
      <c r="U263" s="2970"/>
      <c r="V263" s="2971"/>
      <c r="AK263" s="1698"/>
      <c r="BE263" s="27" t="s">
        <v>30</v>
      </c>
      <c r="BF263" s="29">
        <f>BE13</f>
        <v>4</v>
      </c>
      <c r="BG263" s="29">
        <f>BE55</f>
        <v>12</v>
      </c>
      <c r="BH263" s="29">
        <f>BE93</f>
        <v>12.5</v>
      </c>
      <c r="BI263" s="1187">
        <f>SUM(BF263:BH263)</f>
        <v>28.5</v>
      </c>
      <c r="BJ263" s="1187">
        <f>BE111</f>
        <v>31.5</v>
      </c>
      <c r="BK263" s="1187">
        <f>BI263+BJ263</f>
        <v>60</v>
      </c>
      <c r="BL263" s="1183">
        <f>BE153</f>
        <v>31.5</v>
      </c>
      <c r="BM263" s="1183">
        <f>BI263+BL263</f>
        <v>60</v>
      </c>
      <c r="BN263" s="1183">
        <f>BE209</f>
        <v>31.5</v>
      </c>
      <c r="BO263" s="1183">
        <f>BI263+BN263</f>
        <v>60</v>
      </c>
    </row>
    <row r="264" spans="1:76" ht="16.5" thickBot="1" x14ac:dyDescent="0.3">
      <c r="A264" s="2230"/>
      <c r="B264" s="2605" t="s">
        <v>852</v>
      </c>
      <c r="C264" s="2973"/>
      <c r="D264" s="168"/>
      <c r="E264" s="168"/>
      <c r="F264" s="2741"/>
      <c r="G264" s="2777">
        <f t="shared" ref="G264:H266" si="44">G276</f>
        <v>240</v>
      </c>
      <c r="H264" s="2980">
        <f t="shared" si="44"/>
        <v>7200</v>
      </c>
      <c r="I264" s="2831"/>
      <c r="J264" s="2820"/>
      <c r="K264" s="2820"/>
      <c r="L264" s="2820"/>
      <c r="M264" s="2865"/>
      <c r="N264" s="2819"/>
      <c r="O264" s="3919"/>
      <c r="P264" s="3920"/>
      <c r="Q264" s="2972"/>
      <c r="R264" s="4005"/>
      <c r="S264" s="4006"/>
      <c r="T264" s="2234"/>
      <c r="U264" s="854"/>
      <c r="V264" s="908"/>
      <c r="AK264" s="1687"/>
    </row>
    <row r="265" spans="1:76" ht="22.5" customHeight="1" thickBot="1" x14ac:dyDescent="0.3">
      <c r="A265" s="3430" t="s">
        <v>854</v>
      </c>
      <c r="B265" s="3431"/>
      <c r="C265" s="2976"/>
      <c r="D265" s="2976"/>
      <c r="E265" s="2976"/>
      <c r="F265" s="2978"/>
      <c r="G265" s="2841">
        <f t="shared" si="44"/>
        <v>60</v>
      </c>
      <c r="H265" s="2981">
        <f t="shared" si="44"/>
        <v>1800</v>
      </c>
      <c r="I265" s="2830"/>
      <c r="J265" s="2821"/>
      <c r="K265" s="2821"/>
      <c r="L265" s="2821"/>
      <c r="M265" s="2868"/>
      <c r="N265" s="2869"/>
      <c r="O265" s="3917"/>
      <c r="P265" s="3923"/>
      <c r="Q265" s="2830"/>
      <c r="R265" s="3917"/>
      <c r="S265" s="4001"/>
      <c r="T265" s="2975"/>
      <c r="U265" s="100"/>
      <c r="V265" s="987"/>
      <c r="AK265" s="1687"/>
    </row>
    <row r="266" spans="1:76" ht="16.5" thickBot="1" x14ac:dyDescent="0.3">
      <c r="A266" s="2242"/>
      <c r="B266" s="2606" t="s">
        <v>853</v>
      </c>
      <c r="C266" s="2973"/>
      <c r="D266" s="168"/>
      <c r="E266" s="168"/>
      <c r="F266" s="2741"/>
      <c r="G266" s="2819">
        <f t="shared" si="44"/>
        <v>180</v>
      </c>
      <c r="H266" s="2980">
        <f t="shared" si="44"/>
        <v>5400</v>
      </c>
      <c r="I266" s="2979">
        <f>MAX(I278,I292,I309)</f>
        <v>378</v>
      </c>
      <c r="J266" s="2974">
        <f>MAX(J278,J292,J309)</f>
        <v>258</v>
      </c>
      <c r="K266" s="2974">
        <f>MAX(K278,K292,K309)</f>
        <v>56</v>
      </c>
      <c r="L266" s="2974">
        <f>MAX(L278,L292,L309)</f>
        <v>90</v>
      </c>
      <c r="M266" s="2977">
        <f>MAX(M278,M292,M309)</f>
        <v>5042</v>
      </c>
      <c r="N266" s="2803" t="s">
        <v>486</v>
      </c>
      <c r="O266" s="3874" t="s">
        <v>486</v>
      </c>
      <c r="P266" s="3875"/>
      <c r="Q266" s="2776" t="s">
        <v>725</v>
      </c>
      <c r="R266" s="3874" t="s">
        <v>860</v>
      </c>
      <c r="S266" s="3875"/>
      <c r="T266" s="712" t="s">
        <v>516</v>
      </c>
      <c r="U266" s="2742" t="s">
        <v>486</v>
      </c>
      <c r="V266" s="2985"/>
      <c r="AK266" s="1687"/>
    </row>
    <row r="267" spans="1:76" x14ac:dyDescent="0.25">
      <c r="A267" s="3400" t="s">
        <v>855</v>
      </c>
      <c r="B267" s="3401"/>
      <c r="C267" s="3401"/>
      <c r="D267" s="3401"/>
      <c r="E267" s="3401"/>
      <c r="F267" s="3401"/>
      <c r="G267" s="3401"/>
      <c r="H267" s="3401"/>
      <c r="I267" s="3401"/>
      <c r="J267" s="3401"/>
      <c r="K267" s="3401"/>
      <c r="L267" s="3401"/>
      <c r="M267" s="3401"/>
      <c r="N267" s="2951">
        <f>MAX(N279,N293,N310)</f>
        <v>4</v>
      </c>
      <c r="O267" s="3850">
        <f>MAX(O279,O293,O310)</f>
        <v>4</v>
      </c>
      <c r="P267" s="3851"/>
      <c r="Q267" s="2951">
        <f>MAX(Q279,Q293,Q310)</f>
        <v>5</v>
      </c>
      <c r="R267" s="3850">
        <f>MAX(R279,R293,R310)</f>
        <v>2</v>
      </c>
      <c r="S267" s="3851"/>
      <c r="T267" s="2983">
        <f t="shared" ref="T267:U270" si="45">MAX(T279,T293,T310)</f>
        <v>4</v>
      </c>
      <c r="U267" s="2988">
        <f t="shared" si="45"/>
        <v>2</v>
      </c>
      <c r="V267" s="2986"/>
      <c r="AK267" s="1687"/>
    </row>
    <row r="268" spans="1:76" x14ac:dyDescent="0.25">
      <c r="A268" s="3404" t="s">
        <v>856</v>
      </c>
      <c r="B268" s="3405"/>
      <c r="C268" s="3405"/>
      <c r="D268" s="3405"/>
      <c r="E268" s="3405"/>
      <c r="F268" s="3405"/>
      <c r="G268" s="3405"/>
      <c r="H268" s="3405"/>
      <c r="I268" s="3405"/>
      <c r="J268" s="3405"/>
      <c r="K268" s="3405"/>
      <c r="L268" s="3405"/>
      <c r="M268" s="3405"/>
      <c r="N268" s="2909">
        <f>MAX(N280,N294,N311)</f>
        <v>3</v>
      </c>
      <c r="O268" s="3841">
        <f>MAX(O280,O294,O311)</f>
        <v>2</v>
      </c>
      <c r="P268" s="3844"/>
      <c r="Q268" s="2909">
        <f>MAX(Q280,Q294,Q311)</f>
        <v>4</v>
      </c>
      <c r="R268" s="3841">
        <f>MAX(R280,R294,R311)</f>
        <v>7</v>
      </c>
      <c r="S268" s="3844"/>
      <c r="T268" s="2984">
        <f t="shared" si="45"/>
        <v>4</v>
      </c>
      <c r="U268" s="2982">
        <f t="shared" si="45"/>
        <v>6</v>
      </c>
      <c r="V268" s="2987">
        <f>MAX(V280,V294,V311)</f>
        <v>1</v>
      </c>
      <c r="AK268" s="1687"/>
    </row>
    <row r="269" spans="1:76" x14ac:dyDescent="0.25">
      <c r="A269" s="3381" t="s">
        <v>857</v>
      </c>
      <c r="B269" s="3382"/>
      <c r="C269" s="3382"/>
      <c r="D269" s="3382"/>
      <c r="E269" s="3382"/>
      <c r="F269" s="3382"/>
      <c r="G269" s="3382"/>
      <c r="H269" s="3382"/>
      <c r="I269" s="3382"/>
      <c r="J269" s="3382"/>
      <c r="K269" s="3382"/>
      <c r="L269" s="3382"/>
      <c r="M269" s="3382"/>
      <c r="N269" s="2909"/>
      <c r="O269" s="3841"/>
      <c r="P269" s="3844"/>
      <c r="Q269" s="2909">
        <f>MAX(Q281,Q295,Q312)</f>
        <v>0</v>
      </c>
      <c r="R269" s="3841">
        <v>1</v>
      </c>
      <c r="S269" s="3844"/>
      <c r="T269" s="2984">
        <f t="shared" si="45"/>
        <v>0</v>
      </c>
      <c r="U269" s="2982">
        <f t="shared" si="45"/>
        <v>1</v>
      </c>
      <c r="V269" s="2987">
        <f>MAX(V281,V295,V312)</f>
        <v>0</v>
      </c>
      <c r="AK269" s="1687"/>
    </row>
    <row r="270" spans="1:76" x14ac:dyDescent="0.25">
      <c r="A270" s="3385" t="s">
        <v>858</v>
      </c>
      <c r="B270" s="3386"/>
      <c r="C270" s="3386"/>
      <c r="D270" s="3386"/>
      <c r="E270" s="3386"/>
      <c r="F270" s="3386"/>
      <c r="G270" s="3386"/>
      <c r="H270" s="3386"/>
      <c r="I270" s="3386"/>
      <c r="J270" s="3386"/>
      <c r="K270" s="3386"/>
      <c r="L270" s="3386"/>
      <c r="M270" s="3386"/>
      <c r="N270" s="2909"/>
      <c r="O270" s="3841"/>
      <c r="P270" s="3844"/>
      <c r="Q270" s="2909">
        <f>MAX(Q282,Q296,Q313)</f>
        <v>0</v>
      </c>
      <c r="R270" s="3841">
        <v>1</v>
      </c>
      <c r="S270" s="3844"/>
      <c r="T270" s="2984">
        <f t="shared" si="45"/>
        <v>0</v>
      </c>
      <c r="U270" s="2982">
        <f t="shared" si="45"/>
        <v>1</v>
      </c>
      <c r="V270" s="2987">
        <f>MAX(V282,V296,V313)</f>
        <v>0</v>
      </c>
      <c r="AK270" s="1687"/>
    </row>
    <row r="271" spans="1:76" x14ac:dyDescent="0.25">
      <c r="A271" s="3395" t="s">
        <v>48</v>
      </c>
      <c r="B271" s="3395"/>
      <c r="C271" s="3395"/>
      <c r="D271" s="3395"/>
      <c r="E271" s="3395"/>
      <c r="F271" s="3395"/>
      <c r="G271" s="3395"/>
      <c r="H271" s="3395"/>
      <c r="I271" s="3395"/>
      <c r="J271" s="3395"/>
      <c r="K271" s="3395"/>
      <c r="L271" s="3395"/>
      <c r="M271" s="3396"/>
      <c r="N271" s="3862" t="s">
        <v>129</v>
      </c>
      <c r="O271" s="3841"/>
      <c r="P271" s="3844"/>
      <c r="Q271" s="3862" t="s">
        <v>129</v>
      </c>
      <c r="R271" s="3841"/>
      <c r="S271" s="3844"/>
      <c r="T271" s="3863" t="s">
        <v>86</v>
      </c>
      <c r="U271" s="3435"/>
      <c r="V271" s="2751"/>
      <c r="AK271" s="1687"/>
    </row>
    <row r="272" spans="1:76" ht="16.5" thickBot="1" x14ac:dyDescent="0.3">
      <c r="A272" s="2250"/>
      <c r="B272" s="2607"/>
      <c r="C272" s="2583"/>
      <c r="D272" s="2583"/>
      <c r="E272" s="2583"/>
      <c r="F272" s="2583"/>
      <c r="G272" s="2582"/>
      <c r="H272" s="2582"/>
      <c r="I272" s="3841" t="s">
        <v>859</v>
      </c>
      <c r="J272" s="3841"/>
      <c r="K272" s="3841"/>
      <c r="L272" s="3841"/>
      <c r="M272" s="3864"/>
      <c r="N272" s="3865">
        <f>MAX(N284,N298,N342)</f>
        <v>60</v>
      </c>
      <c r="O272" s="3866"/>
      <c r="P272" s="3867"/>
      <c r="Q272" s="3865">
        <f>MAX(Q284,Q298,Q342)</f>
        <v>60</v>
      </c>
      <c r="R272" s="3866"/>
      <c r="S272" s="3867"/>
      <c r="T272" s="3868">
        <f>MAX(T284,T298,T342)</f>
        <v>60</v>
      </c>
      <c r="U272" s="3869"/>
      <c r="V272" s="3870"/>
      <c r="AK272" s="1687"/>
    </row>
    <row r="273" spans="1:119" x14ac:dyDescent="0.25">
      <c r="A273" s="2251"/>
      <c r="B273" s="2608"/>
      <c r="C273" s="2583"/>
      <c r="D273" s="2583"/>
      <c r="E273" s="2583"/>
      <c r="F273" s="2583"/>
      <c r="G273" s="2582"/>
      <c r="H273" s="2582"/>
      <c r="I273" s="2582"/>
      <c r="J273" s="2582"/>
      <c r="K273" s="2582"/>
      <c r="L273" s="2582"/>
      <c r="M273" s="2582"/>
      <c r="N273" s="4002">
        <f>N285</f>
        <v>180</v>
      </c>
      <c r="O273" s="4002"/>
      <c r="P273" s="4002"/>
      <c r="Q273" s="4002"/>
      <c r="R273" s="4002"/>
      <c r="S273" s="4002"/>
      <c r="T273" s="4002"/>
      <c r="U273" s="4002"/>
      <c r="V273" s="4002"/>
      <c r="AK273" s="1687"/>
    </row>
    <row r="274" spans="1:119" x14ac:dyDescent="0.25">
      <c r="A274" s="2251"/>
      <c r="B274" s="2609"/>
      <c r="C274" s="2583"/>
      <c r="D274" s="2583"/>
      <c r="E274" s="2583"/>
      <c r="F274" s="2583"/>
      <c r="G274" s="2582"/>
      <c r="H274" s="3841" t="s">
        <v>604</v>
      </c>
      <c r="I274" s="3841"/>
      <c r="J274" s="3841"/>
      <c r="K274" s="3841"/>
      <c r="L274" s="3841"/>
      <c r="M274" s="3841"/>
      <c r="N274" s="3841" t="s">
        <v>605</v>
      </c>
      <c r="O274" s="3841"/>
      <c r="P274" s="3841"/>
      <c r="Q274" s="3020">
        <f>Q286</f>
        <v>67.291666666666671</v>
      </c>
      <c r="R274" s="3841" t="s">
        <v>606</v>
      </c>
      <c r="S274" s="3841"/>
      <c r="T274" s="2561"/>
      <c r="U274" s="2561"/>
      <c r="V274" s="2561"/>
      <c r="AK274" s="1687"/>
    </row>
    <row r="275" spans="1:119" x14ac:dyDescent="0.25">
      <c r="A275" s="2251"/>
      <c r="B275" s="2610"/>
      <c r="C275" s="2583"/>
      <c r="D275" s="2583"/>
      <c r="E275" s="2583"/>
      <c r="F275" s="2583"/>
      <c r="G275" s="2582"/>
      <c r="H275" s="3841" t="s">
        <v>604</v>
      </c>
      <c r="I275" s="3841"/>
      <c r="J275" s="3841"/>
      <c r="K275" s="3841"/>
      <c r="L275" s="3841"/>
      <c r="M275" s="3841"/>
      <c r="N275" s="3841" t="s">
        <v>607</v>
      </c>
      <c r="O275" s="3841"/>
      <c r="P275" s="3841"/>
      <c r="Q275" s="3020">
        <f>Q287</f>
        <v>32.708333333333336</v>
      </c>
      <c r="R275" s="3841" t="s">
        <v>606</v>
      </c>
      <c r="S275" s="3841"/>
      <c r="T275" s="2561"/>
      <c r="U275" s="2561"/>
      <c r="V275" s="2561"/>
      <c r="AK275" s="1687"/>
    </row>
    <row r="276" spans="1:119" ht="16.5" hidden="1" thickBot="1" x14ac:dyDescent="0.3">
      <c r="A276" s="1983"/>
      <c r="B276" s="2611" t="s">
        <v>185</v>
      </c>
      <c r="C276" s="2584"/>
      <c r="D276" s="2584"/>
      <c r="E276" s="2584"/>
      <c r="F276" s="2025"/>
      <c r="G276" s="2557">
        <f>G102+G255</f>
        <v>240</v>
      </c>
      <c r="H276" s="2556">
        <f>H102+H255</f>
        <v>7200</v>
      </c>
      <c r="I276" s="2582"/>
      <c r="J276" s="2582"/>
      <c r="K276" s="2582"/>
      <c r="L276" s="2582"/>
      <c r="M276" s="2582"/>
      <c r="N276" s="2582"/>
      <c r="O276" s="3841"/>
      <c r="P276" s="3841"/>
      <c r="R276" s="3372"/>
      <c r="S276" s="3372"/>
      <c r="T276" s="2562"/>
      <c r="U276" s="2560"/>
      <c r="V276" s="2563"/>
      <c r="AK276" s="1687"/>
    </row>
    <row r="277" spans="1:119" ht="16.5" hidden="1" thickBot="1" x14ac:dyDescent="0.3">
      <c r="A277" s="1983"/>
      <c r="B277" s="2612" t="s">
        <v>747</v>
      </c>
      <c r="C277" s="2584"/>
      <c r="D277" s="2584"/>
      <c r="E277" s="2584"/>
      <c r="F277" s="2025"/>
      <c r="G277" s="2582">
        <f>G276-G278</f>
        <v>60</v>
      </c>
      <c r="H277" s="2555">
        <f>H276-H278</f>
        <v>1800</v>
      </c>
      <c r="I277" s="2582"/>
      <c r="J277" s="2582"/>
      <c r="K277" s="2582"/>
      <c r="L277" s="2582"/>
      <c r="M277" s="2582"/>
      <c r="N277" s="2582"/>
      <c r="O277" s="3841"/>
      <c r="P277" s="3841"/>
      <c r="Q277" s="2582"/>
      <c r="R277" s="3841"/>
      <c r="S277" s="3372"/>
      <c r="T277" s="2562"/>
      <c r="U277" s="2560"/>
      <c r="V277" s="2563"/>
      <c r="AK277" s="1687"/>
    </row>
    <row r="278" spans="1:119" ht="16.5" hidden="1" thickBot="1" x14ac:dyDescent="0.3">
      <c r="A278" s="2006"/>
      <c r="B278" s="2613" t="s">
        <v>85</v>
      </c>
      <c r="C278" s="2584"/>
      <c r="D278" s="2584"/>
      <c r="E278" s="2584"/>
      <c r="F278" s="2025"/>
      <c r="G278" s="2582">
        <f>G104+G257</f>
        <v>180</v>
      </c>
      <c r="H278" s="2582">
        <f>H104+H257</f>
        <v>5400</v>
      </c>
      <c r="I278" s="396" t="s">
        <v>721</v>
      </c>
      <c r="J278" s="2582">
        <v>258</v>
      </c>
      <c r="K278" s="2582">
        <v>46</v>
      </c>
      <c r="L278" s="2582">
        <v>54</v>
      </c>
      <c r="M278" s="2582">
        <f>H278-I278</f>
        <v>5042</v>
      </c>
      <c r="N278" s="2582" t="s">
        <v>486</v>
      </c>
      <c r="O278" s="3858" t="s">
        <v>486</v>
      </c>
      <c r="P278" s="3858"/>
      <c r="Q278" s="397" t="s">
        <v>725</v>
      </c>
      <c r="R278" s="3858" t="s">
        <v>673</v>
      </c>
      <c r="S278" s="3858"/>
      <c r="T278" s="1307" t="s">
        <v>726</v>
      </c>
      <c r="U278" s="1307" t="s">
        <v>459</v>
      </c>
      <c r="V278" s="2563"/>
      <c r="W278" s="1700">
        <v>40</v>
      </c>
      <c r="X278" s="1700">
        <v>44</v>
      </c>
      <c r="Y278" s="1700">
        <v>36</v>
      </c>
      <c r="Z278" s="1700"/>
      <c r="AA278" s="1700" t="e">
        <f>I51+I88+#REF!+#REF!</f>
        <v>#REF!</v>
      </c>
      <c r="AB278" s="1700" t="e">
        <f>J51+J88+#REF!+#REF!</f>
        <v>#REF!</v>
      </c>
      <c r="AC278" s="1700" t="e">
        <f>K51+K88+#REF!+#REF!</f>
        <v>#REF!</v>
      </c>
      <c r="AD278" s="1700"/>
      <c r="AE278" s="1700"/>
      <c r="AF278" s="1700"/>
      <c r="AG278" s="1700"/>
      <c r="AH278" s="1700"/>
      <c r="AI278" s="1700"/>
      <c r="AJ278" s="1700"/>
      <c r="AK278" s="1701"/>
      <c r="AU278" s="29" t="s">
        <v>542</v>
      </c>
      <c r="AV278" s="1183" t="e">
        <f>AV11+AV52+AV109+#REF!</f>
        <v>#REF!</v>
      </c>
    </row>
    <row r="279" spans="1:119" hidden="1" x14ac:dyDescent="0.25">
      <c r="A279" s="3651" t="s">
        <v>167</v>
      </c>
      <c r="B279" s="3652"/>
      <c r="C279" s="3652"/>
      <c r="D279" s="3652"/>
      <c r="E279" s="3652"/>
      <c r="F279" s="3652"/>
      <c r="G279" s="3652"/>
      <c r="H279" s="3652"/>
      <c r="I279" s="3652"/>
      <c r="J279" s="3652"/>
      <c r="K279" s="3652"/>
      <c r="L279" s="3652"/>
      <c r="M279" s="3652"/>
      <c r="N279" s="144">
        <v>4</v>
      </c>
      <c r="O279" s="3841">
        <v>4</v>
      </c>
      <c r="P279" s="3841"/>
      <c r="Q279" s="2582">
        <v>5</v>
      </c>
      <c r="R279" s="3841">
        <v>2</v>
      </c>
      <c r="S279" s="3841"/>
      <c r="T279" s="2025">
        <v>3</v>
      </c>
      <c r="U279" s="2025">
        <v>1</v>
      </c>
      <c r="V279" s="2563"/>
      <c r="W279" s="27">
        <v>14</v>
      </c>
      <c r="X279" s="27">
        <v>12</v>
      </c>
      <c r="Y279" s="27">
        <v>10</v>
      </c>
      <c r="AU279" s="29" t="s">
        <v>543</v>
      </c>
      <c r="AV279" s="1183" t="e">
        <f>AV12+AV53+AV110+#REF!</f>
        <v>#REF!</v>
      </c>
    </row>
    <row r="280" spans="1:119" hidden="1" x14ac:dyDescent="0.25">
      <c r="A280" s="3654" t="s">
        <v>34</v>
      </c>
      <c r="B280" s="3655"/>
      <c r="C280" s="3655"/>
      <c r="D280" s="3655"/>
      <c r="E280" s="3655"/>
      <c r="F280" s="3655"/>
      <c r="G280" s="3655"/>
      <c r="H280" s="3655"/>
      <c r="I280" s="3655"/>
      <c r="J280" s="3655"/>
      <c r="K280" s="3655"/>
      <c r="L280" s="3655"/>
      <c r="M280" s="3655"/>
      <c r="N280" s="2582">
        <v>3</v>
      </c>
      <c r="O280" s="3841">
        <v>2</v>
      </c>
      <c r="P280" s="3841"/>
      <c r="Q280" s="2582">
        <v>3</v>
      </c>
      <c r="R280" s="3841">
        <v>5</v>
      </c>
      <c r="S280" s="3841"/>
      <c r="T280" s="2025">
        <v>3</v>
      </c>
      <c r="U280" s="2025">
        <v>5</v>
      </c>
      <c r="V280" s="2563">
        <v>1</v>
      </c>
      <c r="W280" s="27">
        <v>32</v>
      </c>
      <c r="X280" s="27">
        <v>36</v>
      </c>
      <c r="Y280" s="27">
        <v>32</v>
      </c>
      <c r="AU280" s="29" t="s">
        <v>30</v>
      </c>
      <c r="AV280" s="1183" t="e">
        <f>AV13+#REF!+AV111+#REF!+#REF!</f>
        <v>#REF!</v>
      </c>
    </row>
    <row r="281" spans="1:119" hidden="1" x14ac:dyDescent="0.25">
      <c r="A281" s="3709" t="s">
        <v>230</v>
      </c>
      <c r="B281" s="3710"/>
      <c r="C281" s="3710"/>
      <c r="D281" s="3710"/>
      <c r="E281" s="3710"/>
      <c r="F281" s="3710"/>
      <c r="G281" s="3710"/>
      <c r="H281" s="3710"/>
      <c r="I281" s="3710"/>
      <c r="J281" s="3710"/>
      <c r="K281" s="3710"/>
      <c r="L281" s="3710"/>
      <c r="M281" s="3710"/>
      <c r="N281" s="2582"/>
      <c r="O281" s="3841"/>
      <c r="P281" s="3841"/>
      <c r="Q281" s="2582"/>
      <c r="R281" s="3841">
        <v>1</v>
      </c>
      <c r="S281" s="3841"/>
      <c r="T281" s="2025"/>
      <c r="U281" s="2025"/>
      <c r="V281" s="2563"/>
      <c r="W281" s="27">
        <v>12</v>
      </c>
      <c r="X281" s="27">
        <v>10</v>
      </c>
      <c r="Y281" s="27">
        <v>6</v>
      </c>
      <c r="AV281" s="1183" t="e">
        <f>SUM(AV278:AV280)</f>
        <v>#REF!</v>
      </c>
    </row>
    <row r="282" spans="1:119" hidden="1" x14ac:dyDescent="0.25">
      <c r="A282" s="3630" t="s">
        <v>229</v>
      </c>
      <c r="B282" s="3631"/>
      <c r="C282" s="3631"/>
      <c r="D282" s="3631"/>
      <c r="E282" s="3631"/>
      <c r="F282" s="3631"/>
      <c r="G282" s="3631"/>
      <c r="H282" s="3631"/>
      <c r="I282" s="3631"/>
      <c r="J282" s="3631"/>
      <c r="K282" s="3631"/>
      <c r="L282" s="3631"/>
      <c r="M282" s="3631"/>
      <c r="N282" s="2582"/>
      <c r="O282" s="3841"/>
      <c r="P282" s="3841"/>
      <c r="Q282" s="2582"/>
      <c r="R282" s="3841"/>
      <c r="S282" s="3841"/>
      <c r="T282" s="2025"/>
      <c r="U282" s="2025">
        <v>1</v>
      </c>
      <c r="V282" s="2563"/>
    </row>
    <row r="283" spans="1:119" hidden="1" x14ac:dyDescent="0.25">
      <c r="A283" s="3623" t="s">
        <v>48</v>
      </c>
      <c r="B283" s="3623"/>
      <c r="C283" s="3623"/>
      <c r="D283" s="3623"/>
      <c r="E283" s="3623"/>
      <c r="F283" s="3623"/>
      <c r="G283" s="3623"/>
      <c r="H283" s="3623"/>
      <c r="I283" s="3623"/>
      <c r="J283" s="3623"/>
      <c r="K283" s="3623"/>
      <c r="L283" s="3623"/>
      <c r="M283" s="3759"/>
      <c r="N283" s="3841" t="s">
        <v>129</v>
      </c>
      <c r="O283" s="3841"/>
      <c r="P283" s="3841"/>
      <c r="Q283" s="3841" t="s">
        <v>129</v>
      </c>
      <c r="R283" s="3841"/>
      <c r="S283" s="3841"/>
      <c r="T283" s="3856" t="s">
        <v>86</v>
      </c>
      <c r="U283" s="3856"/>
      <c r="V283" s="1307"/>
    </row>
    <row r="284" spans="1:119" hidden="1" x14ac:dyDescent="0.25">
      <c r="A284" s="2028"/>
      <c r="B284" s="2614"/>
      <c r="C284" s="2585"/>
      <c r="D284" s="2585"/>
      <c r="E284" s="2585"/>
      <c r="F284" s="2585"/>
      <c r="G284" s="2582"/>
      <c r="H284" s="2582"/>
      <c r="I284" s="2582"/>
      <c r="J284" s="2582"/>
      <c r="K284" s="2582"/>
      <c r="L284" s="2582"/>
      <c r="M284" s="2582"/>
      <c r="N284" s="3841">
        <f>G19+G23+G28+G32+G35+G39+G43+G48+G62+G63+G80</f>
        <v>60</v>
      </c>
      <c r="O284" s="3841"/>
      <c r="P284" s="3841"/>
      <c r="Q284" s="3841">
        <f>G40+G53+G56+G59+G67+G68+G76+G81+G82+G83+G109+G112+G113+G132+G138+G144</f>
        <v>60</v>
      </c>
      <c r="R284" s="3841"/>
      <c r="S284" s="3841"/>
      <c r="T284" s="3854">
        <f>G13+G64+G72+G75+G85+G92+G98+G116+G119+G123+G126+G129+G135+G141+G147</f>
        <v>60</v>
      </c>
      <c r="U284" s="3854"/>
      <c r="V284" s="3854"/>
    </row>
    <row r="285" spans="1:119" hidden="1" x14ac:dyDescent="0.25">
      <c r="A285" s="2029"/>
      <c r="B285" s="2615"/>
      <c r="C285" s="2585"/>
      <c r="D285" s="2585"/>
      <c r="E285" s="2585"/>
      <c r="F285" s="2585"/>
      <c r="G285" s="2582"/>
      <c r="H285" s="2582"/>
      <c r="I285" s="2582"/>
      <c r="J285" s="2582"/>
      <c r="K285" s="2582"/>
      <c r="L285" s="2582"/>
      <c r="M285" s="2582"/>
      <c r="N285" s="3854">
        <f>N284+Q284+T284</f>
        <v>180</v>
      </c>
      <c r="O285" s="3854"/>
      <c r="P285" s="3854"/>
      <c r="Q285" s="3854"/>
      <c r="R285" s="3854"/>
      <c r="S285" s="3854"/>
      <c r="T285" s="3854"/>
      <c r="U285" s="3854"/>
      <c r="V285" s="3854"/>
    </row>
    <row r="286" spans="1:119" hidden="1" x14ac:dyDescent="0.25">
      <c r="A286" s="2029"/>
      <c r="B286" s="2616"/>
      <c r="C286" s="2585"/>
      <c r="D286" s="2585"/>
      <c r="E286" s="2585"/>
      <c r="F286" s="2585"/>
      <c r="G286" s="2582"/>
      <c r="H286" s="3841" t="s">
        <v>604</v>
      </c>
      <c r="I286" s="3841"/>
      <c r="J286" s="3841"/>
      <c r="K286" s="3841"/>
      <c r="L286" s="3841"/>
      <c r="M286" s="3841"/>
      <c r="N286" s="3841" t="s">
        <v>605</v>
      </c>
      <c r="O286" s="3841"/>
      <c r="P286" s="3841"/>
      <c r="Q286" s="2582">
        <f>G102/G276*100</f>
        <v>67.291666666666671</v>
      </c>
      <c r="R286" s="3841" t="s">
        <v>606</v>
      </c>
      <c r="S286" s="3841"/>
      <c r="T286" s="2564"/>
      <c r="U286" s="2564"/>
      <c r="V286" s="2564"/>
    </row>
    <row r="287" spans="1:119" hidden="1" x14ac:dyDescent="0.25">
      <c r="A287" s="2029"/>
      <c r="B287" s="2616"/>
      <c r="C287" s="2585"/>
      <c r="D287" s="2585"/>
      <c r="E287" s="2585"/>
      <c r="F287" s="2585"/>
      <c r="G287" s="2582"/>
      <c r="H287" s="3841" t="s">
        <v>604</v>
      </c>
      <c r="I287" s="3841"/>
      <c r="J287" s="3841"/>
      <c r="K287" s="3841"/>
      <c r="L287" s="3841"/>
      <c r="M287" s="3841"/>
      <c r="N287" s="3841" t="s">
        <v>607</v>
      </c>
      <c r="O287" s="3841"/>
      <c r="P287" s="3841"/>
      <c r="Q287" s="2582">
        <f>G255/G276*100</f>
        <v>32.708333333333336</v>
      </c>
      <c r="R287" s="3841" t="s">
        <v>606</v>
      </c>
      <c r="S287" s="3841"/>
      <c r="T287" s="2564"/>
      <c r="U287" s="2564"/>
      <c r="V287" s="2564"/>
    </row>
    <row r="288" spans="1:119" s="897" customFormat="1" ht="16.5" hidden="1" thickBot="1" x14ac:dyDescent="0.25">
      <c r="A288" s="880"/>
      <c r="B288" s="3859"/>
      <c r="C288" s="3750"/>
      <c r="D288" s="3750"/>
      <c r="E288" s="3750"/>
      <c r="F288" s="3750"/>
      <c r="G288" s="3750"/>
      <c r="H288" s="3750"/>
      <c r="I288" s="3750"/>
      <c r="J288" s="3750"/>
      <c r="K288" s="3750"/>
      <c r="L288" s="3750"/>
      <c r="M288" s="3750"/>
      <c r="N288" s="3860"/>
      <c r="O288" s="3860"/>
      <c r="P288" s="3860"/>
      <c r="Q288" s="3860"/>
      <c r="R288" s="3860"/>
      <c r="S288" s="3860"/>
      <c r="T288" s="3259"/>
      <c r="U288" s="3259"/>
      <c r="V288" s="3861"/>
      <c r="W288" s="1705"/>
      <c r="AV288" s="1704"/>
      <c r="AW288" s="978"/>
      <c r="AX288" s="978"/>
      <c r="AY288" s="978"/>
      <c r="AZ288" s="978"/>
      <c r="BA288" s="978"/>
      <c r="BB288" s="978"/>
      <c r="BC288" s="978"/>
      <c r="BD288" s="978"/>
      <c r="BE288" s="978"/>
      <c r="BL288" s="978"/>
      <c r="BM288" s="978"/>
      <c r="BN288" s="978"/>
      <c r="BO288" s="978"/>
      <c r="BP288" s="978"/>
      <c r="BQ288" s="978"/>
      <c r="BR288" s="978"/>
      <c r="BS288" s="978"/>
      <c r="BT288" s="978"/>
      <c r="BU288" s="978"/>
      <c r="BV288" s="978"/>
      <c r="BW288" s="978"/>
      <c r="BX288" s="978"/>
      <c r="BY288" s="978"/>
      <c r="BZ288" s="978"/>
      <c r="CA288" s="978"/>
      <c r="CB288" s="978"/>
      <c r="CC288" s="978"/>
      <c r="CD288" s="978"/>
      <c r="CE288" s="978"/>
      <c r="CF288" s="978"/>
      <c r="CG288" s="978"/>
      <c r="CH288" s="978"/>
      <c r="CI288" s="978"/>
      <c r="CJ288" s="978"/>
      <c r="CK288" s="978"/>
      <c r="CL288" s="978"/>
      <c r="CM288" s="978"/>
      <c r="CN288" s="978"/>
      <c r="CO288" s="978"/>
      <c r="CP288" s="978"/>
      <c r="CQ288" s="978"/>
      <c r="CR288" s="978"/>
      <c r="CS288" s="978"/>
      <c r="CT288" s="978"/>
      <c r="CU288" s="978"/>
      <c r="CV288" s="978"/>
      <c r="CW288" s="978"/>
      <c r="CX288" s="978"/>
      <c r="CY288" s="978"/>
      <c r="CZ288" s="978"/>
      <c r="DA288" s="978"/>
      <c r="DB288" s="978"/>
      <c r="DC288" s="978"/>
      <c r="DD288" s="978"/>
      <c r="DE288" s="978"/>
      <c r="DF288" s="978"/>
      <c r="DG288" s="978"/>
      <c r="DH288" s="978"/>
      <c r="DI288" s="978"/>
      <c r="DJ288" s="978"/>
      <c r="DK288" s="978"/>
      <c r="DL288" s="978"/>
      <c r="DM288" s="978"/>
      <c r="DN288" s="978"/>
      <c r="DO288" s="1705"/>
    </row>
    <row r="289" spans="1:64" s="978" customFormat="1" ht="16.5" hidden="1" thickBot="1" x14ac:dyDescent="0.3">
      <c r="A289" s="3468"/>
      <c r="B289" s="3479"/>
      <c r="C289" s="2579"/>
      <c r="D289" s="2579"/>
      <c r="E289" s="2565"/>
      <c r="F289" s="2565"/>
      <c r="G289" s="2582"/>
      <c r="H289" s="2566"/>
      <c r="I289" s="2582"/>
      <c r="J289" s="2582"/>
      <c r="K289" s="2582"/>
      <c r="L289" s="2582"/>
      <c r="M289" s="2582"/>
      <c r="N289" s="2582"/>
      <c r="O289" s="3841"/>
      <c r="P289" s="3841"/>
      <c r="Q289" s="2582"/>
      <c r="R289" s="3841"/>
      <c r="S289" s="3841"/>
      <c r="T289" s="2559"/>
      <c r="U289" s="2559"/>
      <c r="V289" s="2559"/>
      <c r="BF289" s="897"/>
      <c r="BG289" s="897"/>
      <c r="BH289" s="897"/>
      <c r="BI289" s="897"/>
      <c r="BJ289" s="897"/>
      <c r="BK289" s="897"/>
    </row>
    <row r="290" spans="1:64" s="978" customFormat="1" ht="16.5" hidden="1" thickBot="1" x14ac:dyDescent="0.3">
      <c r="A290" s="3649" t="s">
        <v>580</v>
      </c>
      <c r="B290" s="3650"/>
      <c r="C290" s="2586"/>
      <c r="D290" s="2586"/>
      <c r="E290" s="2586"/>
      <c r="F290" s="2586"/>
      <c r="G290" s="2567">
        <f t="shared" ref="G290:H292" si="46">G102+G203</f>
        <v>240</v>
      </c>
      <c r="H290" s="2582">
        <f t="shared" si="46"/>
        <v>7200</v>
      </c>
      <c r="I290" s="2582"/>
      <c r="J290" s="2582"/>
      <c r="K290" s="2582"/>
      <c r="L290" s="2582"/>
      <c r="M290" s="2582"/>
      <c r="N290" s="2582"/>
      <c r="O290" s="3841"/>
      <c r="P290" s="3841"/>
      <c r="Q290" s="2582"/>
      <c r="R290" s="3841"/>
      <c r="S290" s="3841"/>
      <c r="T290" s="2559"/>
      <c r="U290" s="2559"/>
      <c r="V290" s="2559"/>
      <c r="W290" s="978">
        <f>30*G290</f>
        <v>7200</v>
      </c>
      <c r="BF290" s="897"/>
      <c r="BG290" s="897"/>
      <c r="BH290" s="897"/>
      <c r="BI290" s="897"/>
      <c r="BJ290" s="897"/>
      <c r="BK290" s="897"/>
    </row>
    <row r="291" spans="1:64" s="978" customFormat="1" ht="16.5" hidden="1" thickBot="1" x14ac:dyDescent="0.3">
      <c r="A291" s="3649" t="s">
        <v>748</v>
      </c>
      <c r="B291" s="3650"/>
      <c r="C291" s="2586"/>
      <c r="D291" s="2586"/>
      <c r="E291" s="2586"/>
      <c r="F291" s="2586"/>
      <c r="G291" s="2582">
        <f t="shared" si="46"/>
        <v>60</v>
      </c>
      <c r="H291" s="2582">
        <f t="shared" si="46"/>
        <v>1800</v>
      </c>
      <c r="I291" s="2582"/>
      <c r="J291" s="2582"/>
      <c r="K291" s="2582"/>
      <c r="L291" s="2582"/>
      <c r="M291" s="2582"/>
      <c r="N291" s="2582"/>
      <c r="O291" s="3841"/>
      <c r="P291" s="3841"/>
      <c r="Q291" s="2582"/>
      <c r="R291" s="3841"/>
      <c r="S291" s="3841"/>
      <c r="T291" s="2559"/>
      <c r="U291" s="2559"/>
      <c r="V291" s="2559"/>
      <c r="W291" s="978">
        <f>30*G291</f>
        <v>1800</v>
      </c>
      <c r="BF291" s="897"/>
      <c r="BG291" s="897"/>
      <c r="BH291" s="897"/>
      <c r="BI291" s="897"/>
      <c r="BJ291" s="897"/>
      <c r="BK291" s="897"/>
    </row>
    <row r="292" spans="1:64" s="978" customFormat="1" ht="16.5" hidden="1" thickBot="1" x14ac:dyDescent="0.3">
      <c r="A292" s="3649" t="s">
        <v>226</v>
      </c>
      <c r="B292" s="3650"/>
      <c r="C292" s="2586"/>
      <c r="D292" s="2586"/>
      <c r="E292" s="2586"/>
      <c r="F292" s="2586"/>
      <c r="G292" s="2582">
        <f t="shared" si="46"/>
        <v>180</v>
      </c>
      <c r="H292" s="2582">
        <f t="shared" si="46"/>
        <v>5400</v>
      </c>
      <c r="I292" s="2582">
        <f>I104+I205</f>
        <v>378</v>
      </c>
      <c r="J292" s="2582">
        <f>J104+J205</f>
        <v>252</v>
      </c>
      <c r="K292" s="2582">
        <f>K104+K205</f>
        <v>36</v>
      </c>
      <c r="L292" s="2582">
        <f>L104+L205</f>
        <v>90</v>
      </c>
      <c r="M292" s="2582">
        <f>M104+M205</f>
        <v>5022</v>
      </c>
      <c r="N292" s="396" t="s">
        <v>486</v>
      </c>
      <c r="O292" s="3858" t="s">
        <v>486</v>
      </c>
      <c r="P292" s="3858"/>
      <c r="Q292" s="397" t="s">
        <v>725</v>
      </c>
      <c r="R292" s="3841" t="s">
        <v>516</v>
      </c>
      <c r="S292" s="3841"/>
      <c r="T292" s="1298" t="s">
        <v>516</v>
      </c>
      <c r="U292" s="1298" t="s">
        <v>459</v>
      </c>
      <c r="V292" s="2559"/>
      <c r="W292" s="978">
        <f>30*G292</f>
        <v>5400</v>
      </c>
      <c r="BF292" s="897"/>
      <c r="BG292" s="897"/>
      <c r="BH292" s="897"/>
      <c r="BI292" s="897"/>
      <c r="BJ292" s="897"/>
      <c r="BK292" s="897"/>
    </row>
    <row r="293" spans="1:64" s="978" customFormat="1" hidden="1" x14ac:dyDescent="0.25">
      <c r="A293" s="3651" t="s">
        <v>167</v>
      </c>
      <c r="B293" s="3652"/>
      <c r="C293" s="3652"/>
      <c r="D293" s="3652"/>
      <c r="E293" s="3652"/>
      <c r="F293" s="3652"/>
      <c r="G293" s="3652"/>
      <c r="H293" s="3652"/>
      <c r="I293" s="3652"/>
      <c r="J293" s="3652"/>
      <c r="K293" s="3652"/>
      <c r="L293" s="3652"/>
      <c r="M293" s="3653"/>
      <c r="N293" s="144">
        <v>4</v>
      </c>
      <c r="O293" s="3841">
        <v>4</v>
      </c>
      <c r="P293" s="3841"/>
      <c r="Q293" s="2582">
        <v>5</v>
      </c>
      <c r="R293" s="3841">
        <v>2</v>
      </c>
      <c r="S293" s="3841"/>
      <c r="T293" s="2061">
        <v>3</v>
      </c>
      <c r="U293" s="2061">
        <v>2</v>
      </c>
      <c r="V293" s="2587"/>
      <c r="AU293" s="897" t="s">
        <v>542</v>
      </c>
      <c r="AV293" s="1587" t="e">
        <f>AV11+AV52+AV109+#REF!</f>
        <v>#REF!</v>
      </c>
      <c r="BF293" s="897"/>
      <c r="BG293" s="897"/>
      <c r="BH293" s="897"/>
      <c r="BI293" s="897"/>
      <c r="BJ293" s="897"/>
      <c r="BK293" s="897"/>
    </row>
    <row r="294" spans="1:64" s="978" customFormat="1" hidden="1" x14ac:dyDescent="0.25">
      <c r="A294" s="3654" t="s">
        <v>34</v>
      </c>
      <c r="B294" s="3655"/>
      <c r="C294" s="3655"/>
      <c r="D294" s="3655"/>
      <c r="E294" s="3655"/>
      <c r="F294" s="3655"/>
      <c r="G294" s="3655"/>
      <c r="H294" s="3655"/>
      <c r="I294" s="3655"/>
      <c r="J294" s="3655"/>
      <c r="K294" s="3655"/>
      <c r="L294" s="3655"/>
      <c r="M294" s="3656"/>
      <c r="N294" s="2582">
        <v>3</v>
      </c>
      <c r="O294" s="3841">
        <v>2</v>
      </c>
      <c r="P294" s="3841"/>
      <c r="Q294" s="2582">
        <v>4</v>
      </c>
      <c r="R294" s="3841">
        <v>7</v>
      </c>
      <c r="S294" s="3841"/>
      <c r="T294" s="2061">
        <v>4</v>
      </c>
      <c r="U294" s="2061">
        <v>4</v>
      </c>
      <c r="V294" s="2587"/>
      <c r="X294" s="978">
        <v>40</v>
      </c>
      <c r="Y294" s="978">
        <v>14</v>
      </c>
      <c r="Z294" s="978">
        <v>48</v>
      </c>
      <c r="AA294" s="978">
        <v>14</v>
      </c>
      <c r="AU294" s="897" t="s">
        <v>543</v>
      </c>
      <c r="AV294" s="1587" t="e">
        <f>AV12+AV53+AV110+#REF!</f>
        <v>#REF!</v>
      </c>
      <c r="BF294" s="897"/>
      <c r="BG294" s="897"/>
      <c r="BH294" s="897"/>
      <c r="BI294" s="897"/>
      <c r="BJ294" s="897"/>
      <c r="BK294" s="897"/>
    </row>
    <row r="295" spans="1:64" s="978" customFormat="1" hidden="1" x14ac:dyDescent="0.25">
      <c r="A295" s="3709" t="s">
        <v>230</v>
      </c>
      <c r="B295" s="3710"/>
      <c r="C295" s="3710"/>
      <c r="D295" s="3710"/>
      <c r="E295" s="3710"/>
      <c r="F295" s="3710"/>
      <c r="G295" s="3710"/>
      <c r="H295" s="3710"/>
      <c r="I295" s="3710"/>
      <c r="J295" s="3710"/>
      <c r="K295" s="3710"/>
      <c r="L295" s="3710"/>
      <c r="M295" s="3711"/>
      <c r="N295" s="2582"/>
      <c r="O295" s="3841"/>
      <c r="P295" s="3841"/>
      <c r="Q295" s="2582"/>
      <c r="R295" s="3841">
        <v>1</v>
      </c>
      <c r="S295" s="3841"/>
      <c r="T295" s="2061"/>
      <c r="U295" s="2061">
        <v>1</v>
      </c>
      <c r="V295" s="2587"/>
      <c r="X295" s="978">
        <v>32</v>
      </c>
      <c r="Y295" s="978">
        <v>12</v>
      </c>
      <c r="Z295" s="978">
        <v>28</v>
      </c>
      <c r="AA295" s="978">
        <v>8</v>
      </c>
      <c r="AU295" s="897" t="s">
        <v>30</v>
      </c>
      <c r="AV295" s="1587" t="e">
        <f>AV13+#REF!+AV111+#REF!+#REF!</f>
        <v>#REF!</v>
      </c>
      <c r="BF295" s="897"/>
      <c r="BG295" s="897"/>
      <c r="BH295" s="897"/>
      <c r="BI295" s="897"/>
      <c r="BJ295" s="897"/>
      <c r="BK295" s="897"/>
    </row>
    <row r="296" spans="1:64" s="978" customFormat="1" ht="16.5" hidden="1" thickBot="1" x14ac:dyDescent="0.3">
      <c r="A296" s="3620" t="s">
        <v>229</v>
      </c>
      <c r="B296" s="3621"/>
      <c r="C296" s="3621"/>
      <c r="D296" s="3621"/>
      <c r="E296" s="3621"/>
      <c r="F296" s="3621"/>
      <c r="G296" s="3621"/>
      <c r="H296" s="3621"/>
      <c r="I296" s="3621"/>
      <c r="J296" s="3621"/>
      <c r="K296" s="3621"/>
      <c r="L296" s="3621"/>
      <c r="M296" s="3622"/>
      <c r="N296" s="2582"/>
      <c r="O296" s="3841"/>
      <c r="P296" s="3841"/>
      <c r="Q296" s="2582"/>
      <c r="R296" s="3841"/>
      <c r="S296" s="3841"/>
      <c r="T296" s="2061"/>
      <c r="U296" s="2061"/>
      <c r="V296" s="2587"/>
      <c r="X296" s="978">
        <v>40</v>
      </c>
      <c r="Y296" s="978">
        <v>12</v>
      </c>
      <c r="Z296" s="978">
        <v>40</v>
      </c>
      <c r="AA296" s="978">
        <v>12</v>
      </c>
      <c r="AV296" s="1587" t="e">
        <f>SUM(AV293:AV295)</f>
        <v>#REF!</v>
      </c>
      <c r="BF296" s="897"/>
      <c r="BG296" s="897"/>
      <c r="BH296" s="897"/>
      <c r="BI296" s="897"/>
      <c r="BJ296" s="897"/>
      <c r="BK296" s="897"/>
    </row>
    <row r="297" spans="1:64" s="978" customFormat="1" hidden="1" x14ac:dyDescent="0.25">
      <c r="A297" s="3623" t="s">
        <v>48</v>
      </c>
      <c r="B297" s="3623"/>
      <c r="C297" s="3623"/>
      <c r="D297" s="3623"/>
      <c r="E297" s="3623"/>
      <c r="F297" s="3623"/>
      <c r="G297" s="3623"/>
      <c r="H297" s="3623"/>
      <c r="I297" s="3623"/>
      <c r="J297" s="3623"/>
      <c r="K297" s="3623"/>
      <c r="L297" s="3623"/>
      <c r="M297" s="3624"/>
      <c r="N297" s="3372" t="s">
        <v>129</v>
      </c>
      <c r="O297" s="3372"/>
      <c r="P297" s="3372"/>
      <c r="Q297" s="3841" t="s">
        <v>129</v>
      </c>
      <c r="R297" s="3372"/>
      <c r="S297" s="3372"/>
      <c r="T297" s="3856" t="s">
        <v>86</v>
      </c>
      <c r="U297" s="3856"/>
      <c r="V297" s="3856"/>
      <c r="BF297" s="897"/>
      <c r="BG297" s="897"/>
      <c r="BH297" s="897"/>
      <c r="BI297" s="897"/>
      <c r="BJ297" s="897"/>
      <c r="BK297" s="897"/>
    </row>
    <row r="298" spans="1:64" s="978" customFormat="1" hidden="1" x14ac:dyDescent="0.25">
      <c r="A298" s="2068"/>
      <c r="B298" s="3625"/>
      <c r="C298" s="3625"/>
      <c r="D298" s="3625"/>
      <c r="E298" s="3625"/>
      <c r="F298" s="3625"/>
      <c r="G298" s="3625"/>
      <c r="H298" s="3625"/>
      <c r="I298" s="3625"/>
      <c r="J298" s="3625"/>
      <c r="K298" s="3625"/>
      <c r="L298" s="3625"/>
      <c r="M298" s="3626"/>
      <c r="N298" s="3841">
        <f>G19+G23+G28+G32+G35+G39+G43+G48+G62+G63+G80</f>
        <v>60</v>
      </c>
      <c r="O298" s="3841"/>
      <c r="P298" s="3841"/>
      <c r="Q298" s="3841">
        <f>G40+G53+G56+G59+G67+G68+G76+G81+G82+G83+G109+G112+G157+G162+G168+G172+G181+G184+G194</f>
        <v>60</v>
      </c>
      <c r="R298" s="3841"/>
      <c r="S298" s="3841"/>
      <c r="T298" s="3661">
        <f>G13+G64+G72+G75+G85+G92+G98+G153+G158+G159+G165+G175+G178+G187+G190+G197+G198+G202</f>
        <v>60</v>
      </c>
      <c r="U298" s="3661"/>
      <c r="V298" s="3661"/>
      <c r="BF298" s="897"/>
      <c r="BG298" s="897"/>
      <c r="BH298" s="897"/>
      <c r="BI298" s="897"/>
      <c r="BJ298" s="897"/>
      <c r="BK298" s="897"/>
    </row>
    <row r="299" spans="1:64" s="978" customFormat="1" hidden="1" x14ac:dyDescent="0.2">
      <c r="A299" s="2068"/>
      <c r="B299" s="3625"/>
      <c r="C299" s="3625"/>
      <c r="D299" s="3625"/>
      <c r="E299" s="3625"/>
      <c r="F299" s="3625"/>
      <c r="G299" s="3625"/>
      <c r="H299" s="3625"/>
      <c r="I299" s="3625"/>
      <c r="J299" s="3625"/>
      <c r="K299" s="3625"/>
      <c r="L299" s="3625"/>
      <c r="M299" s="3626"/>
      <c r="N299" s="3661">
        <f>N298+Q298+T298</f>
        <v>180</v>
      </c>
      <c r="O299" s="3661"/>
      <c r="P299" s="3661"/>
      <c r="Q299" s="3661"/>
      <c r="R299" s="3661"/>
      <c r="S299" s="3661"/>
      <c r="T299" s="3661"/>
      <c r="U299" s="3661"/>
      <c r="V299" s="3661"/>
      <c r="BF299" s="897"/>
      <c r="BG299" s="897"/>
      <c r="BH299" s="897"/>
      <c r="BI299" s="897"/>
      <c r="BJ299" s="897"/>
      <c r="BK299" s="897"/>
    </row>
    <row r="300" spans="1:64" s="978" customFormat="1" hidden="1" x14ac:dyDescent="0.25">
      <c r="A300" s="2069"/>
      <c r="B300" s="2617"/>
      <c r="C300" s="2527"/>
      <c r="D300" s="2527"/>
      <c r="E300" s="2527"/>
      <c r="F300" s="2527"/>
      <c r="G300" s="161"/>
      <c r="H300" s="3841" t="s">
        <v>604</v>
      </c>
      <c r="I300" s="3841"/>
      <c r="J300" s="3841"/>
      <c r="K300" s="3841"/>
      <c r="L300" s="3841"/>
      <c r="M300" s="3841"/>
      <c r="N300" s="3841" t="s">
        <v>605</v>
      </c>
      <c r="O300" s="3841"/>
      <c r="P300" s="3841"/>
      <c r="Q300" s="2582">
        <f>G102/G290*100</f>
        <v>67.291666666666671</v>
      </c>
      <c r="R300" s="3841" t="s">
        <v>606</v>
      </c>
      <c r="S300" s="3841"/>
      <c r="T300" s="2528"/>
      <c r="U300" s="2528"/>
      <c r="V300" s="2528"/>
      <c r="BF300" s="897"/>
      <c r="BG300" s="897"/>
      <c r="BH300" s="897"/>
      <c r="BI300" s="897"/>
      <c r="BJ300" s="897"/>
      <c r="BK300" s="897"/>
    </row>
    <row r="301" spans="1:64" s="978" customFormat="1" hidden="1" x14ac:dyDescent="0.25">
      <c r="A301" s="2069"/>
      <c r="B301" s="2617"/>
      <c r="C301" s="2527"/>
      <c r="D301" s="2527"/>
      <c r="E301" s="2527"/>
      <c r="F301" s="2527"/>
      <c r="G301" s="161"/>
      <c r="H301" s="3841" t="s">
        <v>604</v>
      </c>
      <c r="I301" s="3841"/>
      <c r="J301" s="3841"/>
      <c r="K301" s="3841"/>
      <c r="L301" s="3841"/>
      <c r="M301" s="3841"/>
      <c r="N301" s="3841" t="s">
        <v>607</v>
      </c>
      <c r="O301" s="3841"/>
      <c r="P301" s="3841"/>
      <c r="Q301" s="2582">
        <f>G203/G290*100</f>
        <v>32.708333333333336</v>
      </c>
      <c r="R301" s="3841" t="s">
        <v>606</v>
      </c>
      <c r="S301" s="3841"/>
      <c r="T301" s="2528"/>
      <c r="U301" s="2528"/>
      <c r="V301" s="2528"/>
      <c r="BF301" s="897"/>
      <c r="BG301" s="897"/>
      <c r="BH301" s="897"/>
      <c r="BI301" s="897"/>
      <c r="BJ301" s="897"/>
      <c r="BK301" s="897"/>
    </row>
    <row r="302" spans="1:64" s="978" customFormat="1" hidden="1" x14ac:dyDescent="0.2">
      <c r="A302" s="3714"/>
      <c r="B302" s="3715"/>
      <c r="C302" s="3715"/>
      <c r="D302" s="3715"/>
      <c r="E302" s="3715"/>
      <c r="F302" s="3715"/>
      <c r="G302" s="3715"/>
      <c r="H302" s="3715"/>
      <c r="I302" s="3715"/>
      <c r="J302" s="3715"/>
      <c r="K302" s="3715"/>
      <c r="L302" s="3715"/>
      <c r="M302" s="3715"/>
      <c r="N302" s="3715"/>
      <c r="O302" s="3715"/>
      <c r="P302" s="3715"/>
      <c r="Q302" s="3715"/>
      <c r="R302" s="3715"/>
      <c r="S302" s="3715"/>
      <c r="T302" s="3715"/>
      <c r="U302" s="3715"/>
      <c r="V302" s="3716"/>
      <c r="BF302" s="897"/>
      <c r="BG302" s="897"/>
      <c r="BH302" s="897"/>
      <c r="BI302" s="897"/>
      <c r="BJ302" s="897"/>
      <c r="BK302" s="897"/>
    </row>
    <row r="303" spans="1:64" s="897" customFormat="1" hidden="1" x14ac:dyDescent="0.25">
      <c r="A303" s="880"/>
      <c r="B303" s="2580"/>
      <c r="C303" s="108"/>
      <c r="D303" s="114"/>
      <c r="E303" s="114"/>
      <c r="F303" s="1562"/>
      <c r="G303" s="2582"/>
      <c r="H303" s="2582"/>
      <c r="I303" s="2485"/>
      <c r="J303" s="2485"/>
      <c r="K303" s="2485"/>
      <c r="L303" s="2485"/>
      <c r="M303" s="2485"/>
      <c r="N303" s="2485"/>
      <c r="O303" s="3855"/>
      <c r="P303" s="3841"/>
      <c r="Q303" s="2485"/>
      <c r="R303" s="3855"/>
      <c r="S303" s="3841"/>
      <c r="T303" s="880"/>
      <c r="U303" s="880"/>
      <c r="V303" s="880"/>
      <c r="W303" s="1705"/>
      <c r="BC303" s="1704"/>
      <c r="BD303" s="1704"/>
      <c r="BE303" s="1704"/>
      <c r="BL303" s="1705"/>
    </row>
    <row r="304" spans="1:64" s="978" customFormat="1" ht="16.5" hidden="1" thickBot="1" x14ac:dyDescent="0.3">
      <c r="A304" s="910"/>
      <c r="B304" s="911"/>
      <c r="C304" s="880"/>
      <c r="D304" s="880"/>
      <c r="E304" s="2588"/>
      <c r="F304" s="2588"/>
      <c r="G304" s="2582"/>
      <c r="H304" s="2582"/>
      <c r="I304" s="2582"/>
      <c r="J304" s="2582"/>
      <c r="K304" s="2582"/>
      <c r="L304" s="2582"/>
      <c r="M304" s="2582"/>
      <c r="N304" s="2582"/>
      <c r="O304" s="3841"/>
      <c r="P304" s="3841"/>
      <c r="Q304" s="2582"/>
      <c r="R304" s="3841"/>
      <c r="S304" s="3841"/>
      <c r="T304" s="1562"/>
      <c r="U304" s="1562"/>
      <c r="V304" s="1562"/>
      <c r="BF304" s="897"/>
      <c r="BG304" s="897"/>
      <c r="BH304" s="897"/>
      <c r="BI304" s="897"/>
      <c r="BJ304" s="897"/>
      <c r="BK304" s="897"/>
    </row>
    <row r="305" spans="1:63" s="978" customFormat="1" ht="16.5" hidden="1" thickBot="1" x14ac:dyDescent="0.3">
      <c r="A305" s="3712"/>
      <c r="B305" s="3713"/>
      <c r="C305" s="1562"/>
      <c r="D305" s="1562"/>
      <c r="E305" s="1562"/>
      <c r="F305" s="1562"/>
      <c r="G305" s="2582"/>
      <c r="H305" s="2582"/>
      <c r="I305" s="2582"/>
      <c r="J305" s="2582"/>
      <c r="K305" s="2582"/>
      <c r="L305" s="2582"/>
      <c r="M305" s="2582"/>
      <c r="N305" s="2582"/>
      <c r="O305" s="3841"/>
      <c r="P305" s="3841"/>
      <c r="Q305" s="2582"/>
      <c r="R305" s="3841"/>
      <c r="S305" s="3841"/>
      <c r="T305" s="1562"/>
      <c r="U305" s="1562"/>
      <c r="V305" s="1562"/>
      <c r="BF305" s="897"/>
      <c r="BG305" s="897"/>
      <c r="BH305" s="897"/>
      <c r="BI305" s="897"/>
      <c r="BJ305" s="897"/>
      <c r="BK305" s="897"/>
    </row>
    <row r="306" spans="1:63" s="978" customFormat="1" ht="16.5" hidden="1" thickBot="1" x14ac:dyDescent="0.3">
      <c r="A306" s="896"/>
      <c r="B306" s="2618"/>
      <c r="C306" s="125"/>
      <c r="D306" s="125"/>
      <c r="E306" s="125"/>
      <c r="F306" s="123"/>
      <c r="G306" s="2557"/>
      <c r="H306" s="2582"/>
      <c r="I306" s="2582"/>
      <c r="J306" s="2582"/>
      <c r="K306" s="2582"/>
      <c r="L306" s="2582"/>
      <c r="M306" s="2582"/>
      <c r="N306" s="2582"/>
      <c r="O306" s="3841"/>
      <c r="P306" s="3841"/>
      <c r="Q306" s="1323"/>
      <c r="R306" s="3841"/>
      <c r="S306" s="3841"/>
      <c r="T306" s="899"/>
      <c r="U306" s="93"/>
      <c r="V306" s="900"/>
      <c r="BF306" s="897"/>
      <c r="BG306" s="897"/>
      <c r="BH306" s="897"/>
      <c r="BI306" s="897"/>
      <c r="BJ306" s="897"/>
      <c r="BK306" s="897"/>
    </row>
    <row r="307" spans="1:63" s="978" customFormat="1" ht="16.5" hidden="1" thickBot="1" x14ac:dyDescent="0.3">
      <c r="A307" s="2073"/>
      <c r="B307" s="2611" t="s">
        <v>783</v>
      </c>
      <c r="C307" s="2584"/>
      <c r="D307" s="2584"/>
      <c r="E307" s="2584"/>
      <c r="F307" s="2025"/>
      <c r="G307" s="2582">
        <f>G255+G102</f>
        <v>240</v>
      </c>
      <c r="H307" s="2556">
        <f>H255+H102</f>
        <v>7200</v>
      </c>
      <c r="I307" s="2582"/>
      <c r="J307" s="2582"/>
      <c r="K307" s="2582"/>
      <c r="L307" s="2582"/>
      <c r="M307" s="2582"/>
      <c r="N307" s="2582"/>
      <c r="O307" s="3841"/>
      <c r="P307" s="3841"/>
      <c r="Q307" s="1323"/>
      <c r="R307" s="3841"/>
      <c r="S307" s="3841"/>
      <c r="T307" s="2562"/>
      <c r="U307" s="2560"/>
      <c r="V307" s="2563"/>
      <c r="W307" s="978">
        <f>30*G307</f>
        <v>7200</v>
      </c>
      <c r="BF307" s="2378"/>
      <c r="BG307" s="897"/>
      <c r="BH307" s="897"/>
      <c r="BI307" s="897"/>
      <c r="BJ307" s="897"/>
      <c r="BK307" s="897"/>
    </row>
    <row r="308" spans="1:63" s="978" customFormat="1" ht="16.5" hidden="1" thickBot="1" x14ac:dyDescent="0.3">
      <c r="A308" s="2073"/>
      <c r="B308" s="2612" t="s">
        <v>747</v>
      </c>
      <c r="C308" s="2584"/>
      <c r="D308" s="2584"/>
      <c r="E308" s="2584"/>
      <c r="F308" s="2025"/>
      <c r="G308" s="2582">
        <f>G256+G103</f>
        <v>60</v>
      </c>
      <c r="H308" s="2555">
        <f>H256+H103</f>
        <v>1800</v>
      </c>
      <c r="I308" s="2582"/>
      <c r="J308" s="2582"/>
      <c r="K308" s="2582"/>
      <c r="L308" s="2582"/>
      <c r="M308" s="2582"/>
      <c r="N308" s="2582"/>
      <c r="O308" s="3841"/>
      <c r="P308" s="3841"/>
      <c r="Q308" s="1323"/>
      <c r="R308" s="3841"/>
      <c r="S308" s="3841"/>
      <c r="T308" s="2562"/>
      <c r="U308" s="2560"/>
      <c r="V308" s="2563"/>
      <c r="W308" s="978">
        <f>30*G308</f>
        <v>1800</v>
      </c>
      <c r="AU308" s="897" t="s">
        <v>542</v>
      </c>
      <c r="AV308" s="1587" t="e">
        <f>AV11+AV52+#REF!+#REF!</f>
        <v>#REF!</v>
      </c>
      <c r="BF308" s="897"/>
      <c r="BG308" s="897"/>
      <c r="BH308" s="897"/>
      <c r="BI308" s="897"/>
      <c r="BJ308" s="897"/>
      <c r="BK308" s="897"/>
    </row>
    <row r="309" spans="1:63" s="978" customFormat="1" ht="16.5" hidden="1" thickBot="1" x14ac:dyDescent="0.3">
      <c r="A309" s="2073"/>
      <c r="B309" s="2611" t="s">
        <v>85</v>
      </c>
      <c r="C309" s="2584"/>
      <c r="D309" s="2584"/>
      <c r="E309" s="2584"/>
      <c r="F309" s="2025"/>
      <c r="G309" s="2582">
        <f>G257+G104</f>
        <v>180</v>
      </c>
      <c r="H309" s="2582">
        <f>G309*30</f>
        <v>5400</v>
      </c>
      <c r="I309" s="2556">
        <f>I257+I104</f>
        <v>368</v>
      </c>
      <c r="J309" s="2556">
        <f>J257+J104</f>
        <v>250</v>
      </c>
      <c r="K309" s="2556">
        <f>K257+K104</f>
        <v>56</v>
      </c>
      <c r="L309" s="2556">
        <f>L257+L104</f>
        <v>62</v>
      </c>
      <c r="M309" s="2556">
        <f>H309-I309</f>
        <v>5032</v>
      </c>
      <c r="N309" s="2582" t="s">
        <v>486</v>
      </c>
      <c r="O309" s="3858" t="s">
        <v>486</v>
      </c>
      <c r="P309" s="3858"/>
      <c r="Q309" s="2582" t="s">
        <v>777</v>
      </c>
      <c r="R309" s="3858" t="s">
        <v>780</v>
      </c>
      <c r="S309" s="3841"/>
      <c r="T309" s="1307" t="s">
        <v>781</v>
      </c>
      <c r="U309" s="1298" t="s">
        <v>523</v>
      </c>
      <c r="V309" s="2563"/>
      <c r="W309" s="978">
        <f>30*G309</f>
        <v>5400</v>
      </c>
      <c r="X309" s="978">
        <v>40</v>
      </c>
      <c r="Y309" s="978">
        <v>14</v>
      </c>
      <c r="Z309" s="978">
        <v>44</v>
      </c>
      <c r="AA309" s="978">
        <v>20</v>
      </c>
      <c r="AU309" s="897" t="s">
        <v>543</v>
      </c>
      <c r="AV309" s="1587" t="e">
        <f>AV12+AV53+#REF!+#REF!</f>
        <v>#REF!</v>
      </c>
      <c r="BF309" s="897"/>
      <c r="BG309" s="897"/>
      <c r="BH309" s="897"/>
      <c r="BI309" s="897"/>
      <c r="BJ309" s="897"/>
      <c r="BK309" s="897"/>
    </row>
    <row r="310" spans="1:63" s="978" customFormat="1" hidden="1" x14ac:dyDescent="0.25">
      <c r="A310" s="3706" t="s">
        <v>167</v>
      </c>
      <c r="B310" s="3707"/>
      <c r="C310" s="3707"/>
      <c r="D310" s="3707"/>
      <c r="E310" s="3707"/>
      <c r="F310" s="3707"/>
      <c r="G310" s="3707"/>
      <c r="H310" s="3707"/>
      <c r="I310" s="3707"/>
      <c r="J310" s="3707"/>
      <c r="K310" s="3707"/>
      <c r="L310" s="3707"/>
      <c r="M310" s="3708"/>
      <c r="N310" s="2582">
        <v>4</v>
      </c>
      <c r="O310" s="3841">
        <v>4</v>
      </c>
      <c r="P310" s="3841"/>
      <c r="Q310" s="2582">
        <v>4</v>
      </c>
      <c r="R310" s="3841">
        <v>1</v>
      </c>
      <c r="S310" s="3841"/>
      <c r="T310" s="2562">
        <v>4</v>
      </c>
      <c r="U310" s="2092">
        <v>1</v>
      </c>
      <c r="V310" s="2563"/>
      <c r="X310" s="978">
        <v>28</v>
      </c>
      <c r="Y310" s="978">
        <v>14</v>
      </c>
      <c r="Z310" s="978">
        <v>44</v>
      </c>
      <c r="AA310" s="978">
        <v>10</v>
      </c>
      <c r="AU310" s="897" t="s">
        <v>30</v>
      </c>
      <c r="AV310" s="1587" t="e">
        <f>AV13+#REF!+#REF!+#REF!+#REF!</f>
        <v>#REF!</v>
      </c>
      <c r="BF310" s="897"/>
      <c r="BG310" s="897"/>
      <c r="BH310" s="897"/>
      <c r="BI310" s="897"/>
      <c r="BJ310" s="897"/>
      <c r="BK310" s="897"/>
    </row>
    <row r="311" spans="1:63" s="978" customFormat="1" hidden="1" x14ac:dyDescent="0.25">
      <c r="A311" s="3709" t="s">
        <v>34</v>
      </c>
      <c r="B311" s="3710"/>
      <c r="C311" s="3710"/>
      <c r="D311" s="3710"/>
      <c r="E311" s="3710"/>
      <c r="F311" s="3710"/>
      <c r="G311" s="3710"/>
      <c r="H311" s="3710"/>
      <c r="I311" s="3710"/>
      <c r="J311" s="3710"/>
      <c r="K311" s="3710"/>
      <c r="L311" s="3710"/>
      <c r="M311" s="3711"/>
      <c r="N311" s="2582">
        <v>3</v>
      </c>
      <c r="O311" s="3841">
        <v>2</v>
      </c>
      <c r="P311" s="3841"/>
      <c r="Q311" s="2582">
        <v>3</v>
      </c>
      <c r="R311" s="3841">
        <v>6</v>
      </c>
      <c r="S311" s="3841"/>
      <c r="T311" s="2562">
        <v>3</v>
      </c>
      <c r="U311" s="2092">
        <v>6</v>
      </c>
      <c r="V311" s="2563"/>
      <c r="X311" s="978">
        <v>36</v>
      </c>
      <c r="Y311" s="978">
        <v>12</v>
      </c>
      <c r="Z311" s="978">
        <v>36</v>
      </c>
      <c r="AA311" s="978">
        <v>12</v>
      </c>
      <c r="AV311" s="1587" t="e">
        <f>SUM(AV308:AV310)</f>
        <v>#REF!</v>
      </c>
      <c r="BF311" s="897"/>
      <c r="BG311" s="897"/>
      <c r="BH311" s="897"/>
      <c r="BI311" s="897"/>
      <c r="BJ311" s="897"/>
      <c r="BK311" s="897"/>
    </row>
    <row r="312" spans="1:63" s="978" customFormat="1" hidden="1" x14ac:dyDescent="0.25">
      <c r="A312" s="3709" t="s">
        <v>230</v>
      </c>
      <c r="B312" s="3710"/>
      <c r="C312" s="3710"/>
      <c r="D312" s="3710"/>
      <c r="E312" s="3710"/>
      <c r="F312" s="3710"/>
      <c r="G312" s="3710"/>
      <c r="H312" s="3710"/>
      <c r="I312" s="3710"/>
      <c r="J312" s="3710"/>
      <c r="K312" s="3710"/>
      <c r="L312" s="3710"/>
      <c r="M312" s="3711"/>
      <c r="N312" s="2582"/>
      <c r="O312" s="3841"/>
      <c r="P312" s="3841"/>
      <c r="Q312" s="2582"/>
      <c r="R312" s="3841">
        <v>1</v>
      </c>
      <c r="S312" s="3841"/>
      <c r="T312" s="2562"/>
      <c r="U312" s="2092"/>
      <c r="V312" s="2563"/>
      <c r="BF312" s="897"/>
      <c r="BG312" s="897"/>
      <c r="BH312" s="897"/>
      <c r="BI312" s="897"/>
      <c r="BJ312" s="897"/>
      <c r="BK312" s="897"/>
    </row>
    <row r="313" spans="1:63" s="978" customFormat="1" hidden="1" x14ac:dyDescent="0.25">
      <c r="A313" s="3630" t="s">
        <v>229</v>
      </c>
      <c r="B313" s="3631"/>
      <c r="C313" s="3631"/>
      <c r="D313" s="3631"/>
      <c r="E313" s="3631"/>
      <c r="F313" s="3631"/>
      <c r="G313" s="3631"/>
      <c r="H313" s="3631"/>
      <c r="I313" s="3631"/>
      <c r="J313" s="3631"/>
      <c r="K313" s="3631"/>
      <c r="L313" s="3631"/>
      <c r="M313" s="3632"/>
      <c r="N313" s="2582"/>
      <c r="O313" s="3841"/>
      <c r="P313" s="3841"/>
      <c r="Q313" s="2582"/>
      <c r="R313" s="3841">
        <v>1</v>
      </c>
      <c r="S313" s="3841"/>
      <c r="T313" s="2562"/>
      <c r="U313" s="2092">
        <v>1</v>
      </c>
      <c r="V313" s="2563"/>
      <c r="BF313" s="897"/>
      <c r="BG313" s="897"/>
      <c r="BH313" s="897"/>
      <c r="BI313" s="897"/>
      <c r="BJ313" s="897"/>
      <c r="BK313" s="897"/>
    </row>
    <row r="314" spans="1:63" s="978" customFormat="1" ht="16.5" hidden="1" thickBot="1" x14ac:dyDescent="0.3">
      <c r="A314" s="3657" t="s">
        <v>48</v>
      </c>
      <c r="B314" s="3658"/>
      <c r="C314" s="3658"/>
      <c r="D314" s="3658"/>
      <c r="E314" s="3658"/>
      <c r="F314" s="3658"/>
      <c r="G314" s="3658"/>
      <c r="H314" s="3658"/>
      <c r="I314" s="3658"/>
      <c r="J314" s="3658"/>
      <c r="K314" s="3658"/>
      <c r="L314" s="3658"/>
      <c r="M314" s="3659"/>
      <c r="N314" s="3841" t="s">
        <v>129</v>
      </c>
      <c r="O314" s="3372"/>
      <c r="P314" s="3372"/>
      <c r="Q314" s="3841" t="s">
        <v>129</v>
      </c>
      <c r="R314" s="3372"/>
      <c r="S314" s="3372"/>
      <c r="T314" s="3856" t="s">
        <v>86</v>
      </c>
      <c r="U314" s="3856"/>
      <c r="V314" s="3856"/>
      <c r="BF314" s="897"/>
      <c r="BG314" s="897"/>
      <c r="BH314" s="897"/>
      <c r="BI314" s="897"/>
      <c r="BJ314" s="897"/>
      <c r="BK314" s="897"/>
    </row>
    <row r="315" spans="1:63" ht="16.5" hidden="1" thickBot="1" x14ac:dyDescent="0.3">
      <c r="A315" s="3676"/>
      <c r="B315" s="3586"/>
      <c r="C315" s="3586"/>
      <c r="D315" s="3586"/>
      <c r="E315" s="3586"/>
      <c r="F315" s="3586"/>
      <c r="G315" s="3586"/>
      <c r="H315" s="3586"/>
      <c r="I315" s="3586"/>
      <c r="J315" s="3586"/>
      <c r="K315" s="3586"/>
      <c r="L315" s="3586"/>
      <c r="M315" s="3459"/>
      <c r="N315" s="3841" t="e">
        <f>AV308</f>
        <v>#REF!</v>
      </c>
      <c r="O315" s="3841"/>
      <c r="P315" s="3841"/>
      <c r="Q315" s="3841" t="e">
        <f>AV309</f>
        <v>#REF!</v>
      </c>
      <c r="R315" s="3841"/>
      <c r="S315" s="3841"/>
      <c r="T315" s="3854" t="e">
        <f>AV310</f>
        <v>#REF!</v>
      </c>
      <c r="U315" s="3857"/>
      <c r="V315" s="2568"/>
    </row>
    <row r="316" spans="1:63" ht="16.5" hidden="1" thickBot="1" x14ac:dyDescent="0.3">
      <c r="A316" s="3670" t="s">
        <v>168</v>
      </c>
      <c r="B316" s="3671"/>
      <c r="C316" s="3671"/>
      <c r="D316" s="3671"/>
      <c r="E316" s="3671"/>
      <c r="F316" s="3671"/>
      <c r="G316" s="3671"/>
      <c r="H316" s="3671"/>
      <c r="I316" s="3671"/>
      <c r="J316" s="3671"/>
      <c r="K316" s="3671"/>
      <c r="L316" s="3671"/>
      <c r="M316" s="3672"/>
      <c r="N316" s="2582" t="s">
        <v>459</v>
      </c>
      <c r="O316" s="3841" t="s">
        <v>518</v>
      </c>
      <c r="P316" s="3841"/>
      <c r="Q316" s="2582" t="s">
        <v>523</v>
      </c>
      <c r="R316" s="3841" t="s">
        <v>476</v>
      </c>
      <c r="S316" s="3841"/>
      <c r="T316" s="2105" t="s">
        <v>476</v>
      </c>
      <c r="U316" s="2105" t="s">
        <v>474</v>
      </c>
      <c r="V316" s="2105"/>
    </row>
    <row r="317" spans="1:63" hidden="1" x14ac:dyDescent="0.25">
      <c r="A317" s="3733" t="s">
        <v>167</v>
      </c>
      <c r="B317" s="3734"/>
      <c r="C317" s="3734"/>
      <c r="D317" s="3734"/>
      <c r="E317" s="3734"/>
      <c r="F317" s="3734"/>
      <c r="G317" s="3734"/>
      <c r="H317" s="3734"/>
      <c r="I317" s="3734"/>
      <c r="J317" s="3734"/>
      <c r="K317" s="3734"/>
      <c r="L317" s="3734"/>
      <c r="M317" s="3735"/>
      <c r="N317" s="2582">
        <v>4</v>
      </c>
      <c r="O317" s="3855">
        <v>3</v>
      </c>
      <c r="P317" s="3841"/>
      <c r="Q317" s="2582">
        <v>5</v>
      </c>
      <c r="R317" s="3855">
        <v>4</v>
      </c>
      <c r="S317" s="3841"/>
      <c r="T317" s="2105">
        <v>4</v>
      </c>
      <c r="U317" s="2105">
        <v>1</v>
      </c>
      <c r="V317" s="2105"/>
    </row>
    <row r="318" spans="1:63" hidden="1" x14ac:dyDescent="0.25">
      <c r="A318" s="3617" t="s">
        <v>34</v>
      </c>
      <c r="B318" s="3618"/>
      <c r="C318" s="3618"/>
      <c r="D318" s="3618"/>
      <c r="E318" s="3618"/>
      <c r="F318" s="3618"/>
      <c r="G318" s="3618"/>
      <c r="H318" s="3618"/>
      <c r="I318" s="3618"/>
      <c r="J318" s="3618"/>
      <c r="K318" s="3618"/>
      <c r="L318" s="3618"/>
      <c r="M318" s="3619"/>
      <c r="N318" s="2484">
        <v>2</v>
      </c>
      <c r="O318" s="3855">
        <v>1</v>
      </c>
      <c r="P318" s="3841"/>
      <c r="Q318" s="2485">
        <v>1</v>
      </c>
      <c r="R318" s="3855">
        <v>1</v>
      </c>
      <c r="S318" s="3841"/>
      <c r="T318" s="2105">
        <v>3</v>
      </c>
      <c r="U318" s="2105">
        <v>3</v>
      </c>
      <c r="V318" s="2105"/>
    </row>
    <row r="319" spans="1:63" hidden="1" x14ac:dyDescent="0.25">
      <c r="A319" s="3617" t="s">
        <v>35</v>
      </c>
      <c r="B319" s="3618"/>
      <c r="C319" s="3618"/>
      <c r="D319" s="3618"/>
      <c r="E319" s="3618"/>
      <c r="F319" s="3618"/>
      <c r="G319" s="3618"/>
      <c r="H319" s="3618"/>
      <c r="I319" s="3618"/>
      <c r="J319" s="3618"/>
      <c r="K319" s="3618"/>
      <c r="L319" s="3618"/>
      <c r="M319" s="3619"/>
      <c r="N319" s="2485"/>
      <c r="O319" s="3855"/>
      <c r="P319" s="3841"/>
      <c r="Q319" s="2485"/>
      <c r="R319" s="3855">
        <v>1</v>
      </c>
      <c r="S319" s="3841"/>
      <c r="T319" s="2105"/>
      <c r="U319" s="2105">
        <v>1</v>
      </c>
      <c r="V319" s="2105"/>
    </row>
    <row r="320" spans="1:63" hidden="1" x14ac:dyDescent="0.25">
      <c r="A320" s="3617" t="s">
        <v>38</v>
      </c>
      <c r="B320" s="3618"/>
      <c r="C320" s="3618"/>
      <c r="D320" s="3618"/>
      <c r="E320" s="3618"/>
      <c r="F320" s="3618"/>
      <c r="G320" s="3618"/>
      <c r="H320" s="3618"/>
      <c r="I320" s="3618"/>
      <c r="J320" s="3618"/>
      <c r="K320" s="3618"/>
      <c r="L320" s="3618"/>
      <c r="M320" s="3619"/>
      <c r="N320" s="2485"/>
      <c r="O320" s="3855"/>
      <c r="P320" s="3841"/>
      <c r="Q320" s="2485"/>
      <c r="R320" s="3855"/>
      <c r="S320" s="3841"/>
      <c r="T320" s="2105"/>
      <c r="U320" s="2105"/>
      <c r="V320" s="2105"/>
    </row>
    <row r="321" spans="1:22" hidden="1" x14ac:dyDescent="0.25">
      <c r="A321" s="3648" t="s">
        <v>48</v>
      </c>
      <c r="B321" s="3648"/>
      <c r="C321" s="3648"/>
      <c r="D321" s="3648"/>
      <c r="E321" s="3648"/>
      <c r="F321" s="3648"/>
      <c r="G321" s="3648"/>
      <c r="H321" s="3648"/>
      <c r="I321" s="3648"/>
      <c r="J321" s="3648"/>
      <c r="K321" s="3648"/>
      <c r="L321" s="3648"/>
      <c r="M321" s="3648"/>
      <c r="N321" s="3855" t="s">
        <v>129</v>
      </c>
      <c r="O321" s="3841"/>
      <c r="P321" s="3841"/>
      <c r="Q321" s="3855" t="s">
        <v>129</v>
      </c>
      <c r="R321" s="3841"/>
      <c r="S321" s="3841"/>
      <c r="T321" s="3662" t="s">
        <v>86</v>
      </c>
      <c r="U321" s="3662"/>
      <c r="V321" s="3662"/>
    </row>
    <row r="322" spans="1:22" ht="16.5" hidden="1" thickBot="1" x14ac:dyDescent="0.25">
      <c r="A322" s="3611"/>
      <c r="B322" s="3612"/>
      <c r="C322" s="3612"/>
      <c r="D322" s="3612"/>
      <c r="E322" s="3612"/>
      <c r="F322" s="3612"/>
      <c r="G322" s="3612"/>
      <c r="H322" s="3612"/>
      <c r="I322" s="3612"/>
      <c r="J322" s="3612"/>
      <c r="K322" s="3612"/>
      <c r="L322" s="3612"/>
      <c r="M322" s="3612"/>
      <c r="N322" s="3612"/>
      <c r="O322" s="3612"/>
      <c r="P322" s="3612"/>
      <c r="Q322" s="3612"/>
      <c r="R322" s="3612"/>
      <c r="S322" s="3612"/>
      <c r="T322" s="3612"/>
      <c r="U322" s="3612"/>
      <c r="V322" s="3613"/>
    </row>
    <row r="323" spans="1:22" ht="16.5" hidden="1" thickBot="1" x14ac:dyDescent="0.3">
      <c r="A323" s="3677" t="s">
        <v>258</v>
      </c>
      <c r="B323" s="3671"/>
      <c r="C323" s="3671"/>
      <c r="D323" s="3671"/>
      <c r="E323" s="3671"/>
      <c r="F323" s="3671"/>
      <c r="G323" s="3671"/>
      <c r="H323" s="3671"/>
      <c r="I323" s="3671"/>
      <c r="J323" s="3671"/>
      <c r="K323" s="3671"/>
      <c r="L323" s="3671"/>
      <c r="M323" s="3678"/>
      <c r="N323" s="2582" t="s">
        <v>459</v>
      </c>
      <c r="O323" s="3841" t="s">
        <v>475</v>
      </c>
      <c r="P323" s="3855"/>
      <c r="Q323" s="2582" t="s">
        <v>481</v>
      </c>
      <c r="R323" s="3841" t="s">
        <v>516</v>
      </c>
      <c r="S323" s="3841"/>
      <c r="T323" s="2569" t="s">
        <v>469</v>
      </c>
      <c r="U323" s="2569" t="s">
        <v>481</v>
      </c>
      <c r="V323" s="2105"/>
    </row>
    <row r="324" spans="1:22" hidden="1" x14ac:dyDescent="0.25">
      <c r="A324" s="3614" t="s">
        <v>167</v>
      </c>
      <c r="B324" s="3615"/>
      <c r="C324" s="3615"/>
      <c r="D324" s="3615"/>
      <c r="E324" s="3615"/>
      <c r="F324" s="3615"/>
      <c r="G324" s="3615"/>
      <c r="H324" s="3615"/>
      <c r="I324" s="3615"/>
      <c r="J324" s="3615"/>
      <c r="K324" s="3615"/>
      <c r="L324" s="3615"/>
      <c r="M324" s="3616"/>
      <c r="N324" s="2582" t="e">
        <f>COUNTIF($C11:$C200,N$5)+COUNTIF(#REF!,N$5)+COUNTIF(#REF!,N$5)+COUNTIF($C284:$C288,N$5)</f>
        <v>#REF!</v>
      </c>
      <c r="O324" s="3855" t="e">
        <f>COUNTIF($C11:$C200,O$5)+COUNTIF(#REF!,O$5)+COUNTIF(#REF!,O$5)+COUNTIF($C284:$C288,O$5)</f>
        <v>#REF!</v>
      </c>
      <c r="P324" s="3855"/>
      <c r="Q324" s="2582" t="e">
        <f>COUNTIF($C11:$C200,Q$5)+COUNTIF(#REF!,Q$5)+COUNTIF(#REF!,Q$5)+COUNTIF($C284:$C288,Q$5)</f>
        <v>#REF!</v>
      </c>
      <c r="R324" s="3855" t="e">
        <f>COUNTIF($C11:$C200,R$5)+COUNTIF(#REF!,R$5)+COUNTIF(#REF!,R$5)+COUNTIF($C284:$C288,R$5)</f>
        <v>#REF!</v>
      </c>
      <c r="S324" s="3855"/>
      <c r="T324" s="2105" t="e">
        <f>COUNTIF($C11:$C200,T$5)+COUNTIF(#REF!,T$5)+COUNTIF(#REF!,T$5)+COUNTIF($C284:$C288,T$5)</f>
        <v>#REF!</v>
      </c>
      <c r="U324" s="2105">
        <v>2</v>
      </c>
      <c r="V324" s="2105" t="e">
        <f>COUNTIF($C11:$C200,V$5)+COUNTIF(#REF!,V$5)+COUNTIF(#REF!,V$5)+COUNTIF($C284:$C288,V$5)</f>
        <v>#REF!</v>
      </c>
    </row>
    <row r="325" spans="1:22" hidden="1" x14ac:dyDescent="0.25">
      <c r="A325" s="3639" t="s">
        <v>34</v>
      </c>
      <c r="B325" s="3640"/>
      <c r="C325" s="3640"/>
      <c r="D325" s="3640"/>
      <c r="E325" s="3640"/>
      <c r="F325" s="3640"/>
      <c r="G325" s="3640"/>
      <c r="H325" s="3640"/>
      <c r="I325" s="3640"/>
      <c r="J325" s="3640"/>
      <c r="K325" s="3640"/>
      <c r="L325" s="3640"/>
      <c r="M325" s="3641"/>
      <c r="N325" s="2582" t="e">
        <f>COUNTIF($D11:$D200,N$5)+COUNTIF(#REF!,N$5)+COUNTIF(#REF!,N$5)+COUNTIF($D284:$D288,N$5)</f>
        <v>#REF!</v>
      </c>
      <c r="O325" s="3855" t="e">
        <f>COUNTIF($D11:$D200,O$5)+COUNTIF(#REF!,O$5)+COUNTIF(#REF!,O$5)+COUNTIF($D284:$D288,O$5)</f>
        <v>#REF!</v>
      </c>
      <c r="P325" s="3855"/>
      <c r="Q325" s="2582" t="e">
        <f>COUNTIF($D11:$D200,Q$5)+COUNTIF(#REF!,Q$5)+COUNTIF(#REF!,Q$5)+COUNTIF($D284:$D288,Q$5)</f>
        <v>#REF!</v>
      </c>
      <c r="R325" s="3855" t="e">
        <f>COUNTIF($D11:$D200,R$5)+COUNTIF(#REF!,R$5)+COUNTIF(#REF!,R$5)+COUNTIF($D284:$D288,R$5)</f>
        <v>#REF!</v>
      </c>
      <c r="S325" s="3855"/>
      <c r="T325" s="2105" t="e">
        <f>COUNTIF($D11:$D200,T$5)+COUNTIF(#REF!,T$5)+COUNTIF(#REF!,T$5)+COUNTIF($D284:$D288,T$5)</f>
        <v>#REF!</v>
      </c>
      <c r="U325" s="2105">
        <v>5</v>
      </c>
      <c r="V325" s="2105"/>
    </row>
    <row r="326" spans="1:22" hidden="1" x14ac:dyDescent="0.25">
      <c r="A326" s="3639" t="s">
        <v>230</v>
      </c>
      <c r="B326" s="3640"/>
      <c r="C326" s="3640"/>
      <c r="D326" s="3640"/>
      <c r="E326" s="3640"/>
      <c r="F326" s="3640"/>
      <c r="G326" s="3640"/>
      <c r="H326" s="3640"/>
      <c r="I326" s="3640"/>
      <c r="J326" s="3640"/>
      <c r="K326" s="3640"/>
      <c r="L326" s="3640"/>
      <c r="M326" s="3641"/>
      <c r="N326" s="2582" t="e">
        <f>COUNTIF($E11:$E200,N$5)+COUNTIF(#REF!,N$5)+COUNTIF(#REF!,N$5)+COUNTIF($E284:$E288,N$5)</f>
        <v>#REF!</v>
      </c>
      <c r="O326" s="3855" t="e">
        <f>COUNTIF($E11:$E200,O$5)+COUNTIF(#REF!,O$5)+COUNTIF(#REF!,O$5)+COUNTIF($E284:$E288,O$5)</f>
        <v>#REF!</v>
      </c>
      <c r="P326" s="3855"/>
      <c r="Q326" s="2582" t="e">
        <f>COUNTIF($E11:$E200,Q$5)+COUNTIF(#REF!,Q$5)+COUNTIF(#REF!,Q$5)+COUNTIF($E284:$E288,Q$5)</f>
        <v>#REF!</v>
      </c>
      <c r="R326" s="3855" t="e">
        <f>COUNTIF($E11:$E200,R$5)+COUNTIF(#REF!,R$5)+COUNTIF(#REF!,R$5)+COUNTIF($E284:$E288,R$5)</f>
        <v>#REF!</v>
      </c>
      <c r="S326" s="3855"/>
      <c r="T326" s="2105" t="e">
        <f>COUNTIF($E11:$E200,T$5)+COUNTIF(#REF!,T$5)+COUNTIF(#REF!,T$5)+COUNTIF($E284:$E288,T$5)</f>
        <v>#REF!</v>
      </c>
      <c r="U326" s="2105" t="e">
        <f>COUNTIF($E11:$E200,U$5)+COUNTIF(#REF!,U$5)+COUNTIF(#REF!,U$5)+COUNTIF($E284:$E288,U$5)</f>
        <v>#REF!</v>
      </c>
      <c r="V326" s="2105" t="e">
        <f>COUNTIF($E11:$E200,V$5)+COUNTIF(#REF!,V$5)+COUNTIF(#REF!,V$5)+COUNTIF($E284:$E288,V$5)</f>
        <v>#REF!</v>
      </c>
    </row>
    <row r="327" spans="1:22" ht="16.5" hidden="1" thickBot="1" x14ac:dyDescent="0.3">
      <c r="A327" s="3642" t="s">
        <v>229</v>
      </c>
      <c r="B327" s="3643"/>
      <c r="C327" s="3643"/>
      <c r="D327" s="3643"/>
      <c r="E327" s="3643"/>
      <c r="F327" s="3643"/>
      <c r="G327" s="3643"/>
      <c r="H327" s="3643"/>
      <c r="I327" s="3643"/>
      <c r="J327" s="3643"/>
      <c r="K327" s="3643"/>
      <c r="L327" s="3643"/>
      <c r="M327" s="3644"/>
      <c r="N327" s="2582" t="e">
        <f>COUNTIF($F11:$F200,N$5)+COUNTIF(#REF!,N$5)+COUNTIF(#REF!,N$5)+COUNTIF($F284:$F288,N$5)</f>
        <v>#REF!</v>
      </c>
      <c r="O327" s="3841" t="e">
        <f>COUNTIF($F11:$F200,O$5)+COUNTIF(#REF!,O$5)+COUNTIF(#REF!,O$5)+COUNTIF($F284:$F288,O$5)</f>
        <v>#REF!</v>
      </c>
      <c r="P327" s="3841"/>
      <c r="Q327" s="2582" t="e">
        <f>COUNTIF($F11:$F200,Q$5)+COUNTIF(#REF!,Q$5)+COUNTIF(#REF!,Q$5)+COUNTIF($F284:$F288,Q$5)</f>
        <v>#REF!</v>
      </c>
      <c r="R327" s="3841" t="e">
        <f>COUNTIF($F11:$F200,R$5)+COUNTIF(#REF!,R$5)+COUNTIF(#REF!,R$5)+COUNTIF($F284:$F288,R$5)</f>
        <v>#REF!</v>
      </c>
      <c r="S327" s="3841"/>
      <c r="T327" s="2105" t="e">
        <f>COUNTIF($F11:$F200,T$5)+COUNTIF(#REF!,T$5)+COUNTIF(#REF!,T$5)+COUNTIF($F284:$F288,T$5)</f>
        <v>#REF!</v>
      </c>
      <c r="U327" s="2105">
        <v>1</v>
      </c>
      <c r="V327" s="2105" t="e">
        <f>COUNTIF($F11:$F200,V$5)+COUNTIF(#REF!,V$5)+COUNTIF(#REF!,V$5)+COUNTIF($F284:$F288,V$5)</f>
        <v>#REF!</v>
      </c>
    </row>
    <row r="328" spans="1:22" ht="16.5" hidden="1" thickBot="1" x14ac:dyDescent="0.3">
      <c r="A328" s="3645" t="s">
        <v>48</v>
      </c>
      <c r="B328" s="3646"/>
      <c r="C328" s="3646"/>
      <c r="D328" s="3646"/>
      <c r="E328" s="3646"/>
      <c r="F328" s="3646"/>
      <c r="G328" s="3646"/>
      <c r="H328" s="3646"/>
      <c r="I328" s="3646"/>
      <c r="J328" s="3646"/>
      <c r="K328" s="3646"/>
      <c r="L328" s="3646"/>
      <c r="M328" s="3647"/>
      <c r="N328" s="3841" t="s">
        <v>129</v>
      </c>
      <c r="O328" s="3841"/>
      <c r="P328" s="3841"/>
      <c r="Q328" s="3841" t="s">
        <v>129</v>
      </c>
      <c r="R328" s="3841"/>
      <c r="S328" s="3841"/>
      <c r="T328" s="3662" t="s">
        <v>86</v>
      </c>
      <c r="U328" s="3662"/>
      <c r="V328" s="3662"/>
    </row>
    <row r="329" spans="1:22" ht="16.5" hidden="1" thickBot="1" x14ac:dyDescent="0.25">
      <c r="A329" s="3727"/>
      <c r="B329" s="3532"/>
      <c r="C329" s="3532"/>
      <c r="D329" s="3532"/>
      <c r="E329" s="3532"/>
      <c r="F329" s="3532"/>
      <c r="G329" s="3532"/>
      <c r="H329" s="3532"/>
      <c r="I329" s="3532"/>
      <c r="J329" s="3532"/>
      <c r="K329" s="3532"/>
      <c r="L329" s="3532"/>
      <c r="M329" s="3532"/>
      <c r="N329" s="3532"/>
      <c r="O329" s="3532"/>
      <c r="P329" s="3532"/>
      <c r="Q329" s="3532"/>
      <c r="R329" s="3532"/>
      <c r="S329" s="3532"/>
      <c r="T329" s="3532"/>
      <c r="U329" s="3532"/>
      <c r="V329" s="3728"/>
    </row>
    <row r="330" spans="1:22" ht="16.5" hidden="1" thickBot="1" x14ac:dyDescent="0.3">
      <c r="A330" s="3677" t="s">
        <v>405</v>
      </c>
      <c r="B330" s="3671"/>
      <c r="C330" s="3671"/>
      <c r="D330" s="3671"/>
      <c r="E330" s="3671"/>
      <c r="F330" s="3671"/>
      <c r="G330" s="3671"/>
      <c r="H330" s="3671"/>
      <c r="I330" s="3671"/>
      <c r="J330" s="3671"/>
      <c r="K330" s="3671"/>
      <c r="L330" s="3671"/>
      <c r="M330" s="3678"/>
      <c r="N330" s="2582" t="s">
        <v>459</v>
      </c>
      <c r="O330" s="3841" t="s">
        <v>527</v>
      </c>
      <c r="P330" s="3855"/>
      <c r="Q330" s="2582" t="s">
        <v>480</v>
      </c>
      <c r="R330" s="3841" t="s">
        <v>484</v>
      </c>
      <c r="S330" s="3855"/>
      <c r="T330" s="2105" t="s">
        <v>485</v>
      </c>
      <c r="U330" s="2569" t="s">
        <v>480</v>
      </c>
      <c r="V330" s="2105"/>
    </row>
    <row r="331" spans="1:22" hidden="1" x14ac:dyDescent="0.25">
      <c r="A331" s="3663" t="s">
        <v>167</v>
      </c>
      <c r="B331" s="3664"/>
      <c r="C331" s="3664"/>
      <c r="D331" s="3664"/>
      <c r="E331" s="3664"/>
      <c r="F331" s="3664"/>
      <c r="G331" s="3664"/>
      <c r="H331" s="3664"/>
      <c r="I331" s="3664"/>
      <c r="J331" s="3664"/>
      <c r="K331" s="3664"/>
      <c r="L331" s="3664"/>
      <c r="M331" s="3665"/>
      <c r="N331" s="2582" t="e">
        <f>COUNTIF($C16:$C109,N$5)+COUNTIF(#REF!,N$5)+COUNTIF($C255:$C262,N$5)</f>
        <v>#REF!</v>
      </c>
      <c r="O331" s="3855">
        <v>3</v>
      </c>
      <c r="P331" s="3855"/>
      <c r="Q331" s="2582">
        <v>2</v>
      </c>
      <c r="R331" s="3855">
        <v>3</v>
      </c>
      <c r="S331" s="3855"/>
      <c r="T331" s="2105">
        <v>4</v>
      </c>
      <c r="U331" s="2105">
        <v>3</v>
      </c>
      <c r="V331" s="2105"/>
    </row>
    <row r="332" spans="1:22" hidden="1" x14ac:dyDescent="0.25">
      <c r="A332" s="3639" t="s">
        <v>34</v>
      </c>
      <c r="B332" s="3640"/>
      <c r="C332" s="3640"/>
      <c r="D332" s="3640"/>
      <c r="E332" s="3640"/>
      <c r="F332" s="3640"/>
      <c r="G332" s="3640"/>
      <c r="H332" s="3640"/>
      <c r="I332" s="3640"/>
      <c r="J332" s="3640"/>
      <c r="K332" s="3640"/>
      <c r="L332" s="3640"/>
      <c r="M332" s="3641"/>
      <c r="N332" s="2582" t="e">
        <f>COUNTIF($D16:$D109,N$5)+COUNTIF(#REF!,N$5)+COUNTIF($D255:$D262,N$5)</f>
        <v>#REF!</v>
      </c>
      <c r="O332" s="3855">
        <v>1</v>
      </c>
      <c r="P332" s="3855"/>
      <c r="Q332" s="2582">
        <v>4</v>
      </c>
      <c r="R332" s="3855">
        <v>2</v>
      </c>
      <c r="S332" s="3855"/>
      <c r="T332" s="2105">
        <v>4</v>
      </c>
      <c r="U332" s="2105">
        <v>4</v>
      </c>
      <c r="V332" s="2105"/>
    </row>
    <row r="333" spans="1:22" hidden="1" x14ac:dyDescent="0.25">
      <c r="A333" s="3639" t="s">
        <v>230</v>
      </c>
      <c r="B333" s="3640"/>
      <c r="C333" s="3640"/>
      <c r="D333" s="3640"/>
      <c r="E333" s="3640"/>
      <c r="F333" s="3640"/>
      <c r="G333" s="3640"/>
      <c r="H333" s="3640"/>
      <c r="I333" s="3640"/>
      <c r="J333" s="3640"/>
      <c r="K333" s="3640"/>
      <c r="L333" s="3640"/>
      <c r="M333" s="3641"/>
      <c r="N333" s="2582" t="e">
        <f>COUNTIF($E16:$E109,N$5)+COUNTIF(#REF!,N$5)+COUNTIF($E255:$E262,N$5)</f>
        <v>#REF!</v>
      </c>
      <c r="O333" s="3855" t="e">
        <f>COUNTIF($E16:$E109,O$5)+COUNTIF(#REF!,O$5)+COUNTIF($E255:$E262,O$5)</f>
        <v>#REF!</v>
      </c>
      <c r="P333" s="3855"/>
      <c r="Q333" s="2582" t="e">
        <f>COUNTIF($E16:$E109,Q$5)+COUNTIF(#REF!,Q$5)+COUNTIF($E255:$E262,Q$5)</f>
        <v>#REF!</v>
      </c>
      <c r="R333" s="3855">
        <v>1</v>
      </c>
      <c r="S333" s="3855"/>
      <c r="T333" s="2105" t="e">
        <f>COUNTIF($E16:$E109,T$5)+COUNTIF(#REF!,T$5)+COUNTIF($E255:$E262,T$5)</f>
        <v>#REF!</v>
      </c>
      <c r="U333" s="2105"/>
      <c r="V333" s="2105" t="e">
        <f>COUNTIF($E16:$E109,V$5)+COUNTIF(#REF!,V$5)+COUNTIF($E255:$E262,V$5)</f>
        <v>#REF!</v>
      </c>
    </row>
    <row r="334" spans="1:22" hidden="1" x14ac:dyDescent="0.25">
      <c r="A334" s="3639" t="s">
        <v>229</v>
      </c>
      <c r="B334" s="3640"/>
      <c r="C334" s="3640"/>
      <c r="D334" s="3640"/>
      <c r="E334" s="3640"/>
      <c r="F334" s="3640"/>
      <c r="G334" s="3640"/>
      <c r="H334" s="3640"/>
      <c r="I334" s="3640"/>
      <c r="J334" s="3640"/>
      <c r="K334" s="3640"/>
      <c r="L334" s="3640"/>
      <c r="M334" s="3641"/>
      <c r="N334" s="2582" t="e">
        <f>COUNTIF($F16:$F109,N$5)+COUNTIF(#REF!,N$5)+COUNTIF($F255:$F262,N$5)</f>
        <v>#REF!</v>
      </c>
      <c r="O334" s="3855" t="e">
        <f>COUNTIF($F16:$F109,O$5)+COUNTIF(#REF!,O$5)+COUNTIF($F255:$F262,O$5)</f>
        <v>#REF!</v>
      </c>
      <c r="P334" s="3855"/>
      <c r="Q334" s="2582" t="e">
        <f>COUNTIF($F16:$F109,Q$5)+COUNTIF(#REF!,Q$5)+COUNTIF($F255:$F262,Q$5)</f>
        <v>#REF!</v>
      </c>
      <c r="R334" s="3855" t="e">
        <f>COUNTIF($F16:$F109,R$5)+COUNTIF(#REF!,R$5)+COUNTIF($F255:$F262,R$5)</f>
        <v>#REF!</v>
      </c>
      <c r="S334" s="3855"/>
      <c r="T334" s="2105">
        <v>1</v>
      </c>
      <c r="U334" s="2105">
        <v>2</v>
      </c>
      <c r="V334" s="2105" t="e">
        <f>COUNTIF($F16:$F109,V$5)+COUNTIF(#REF!,V$5)+COUNTIF($F255:$F262,V$5)</f>
        <v>#REF!</v>
      </c>
    </row>
    <row r="335" spans="1:22" ht="16.5" hidden="1" thickBot="1" x14ac:dyDescent="0.3">
      <c r="A335" s="3540" t="s">
        <v>48</v>
      </c>
      <c r="B335" s="3541"/>
      <c r="C335" s="3541"/>
      <c r="D335" s="3541"/>
      <c r="E335" s="3541"/>
      <c r="F335" s="3541"/>
      <c r="G335" s="3541"/>
      <c r="H335" s="3541"/>
      <c r="I335" s="3541"/>
      <c r="J335" s="3541"/>
      <c r="K335" s="3541"/>
      <c r="L335" s="3541"/>
      <c r="M335" s="3542"/>
      <c r="N335" s="3841" t="s">
        <v>129</v>
      </c>
      <c r="O335" s="3841"/>
      <c r="P335" s="3841"/>
      <c r="Q335" s="3841" t="s">
        <v>129</v>
      </c>
      <c r="R335" s="3841"/>
      <c r="S335" s="3841"/>
      <c r="T335" s="3662" t="s">
        <v>86</v>
      </c>
      <c r="U335" s="3662"/>
      <c r="V335" s="3662"/>
    </row>
    <row r="336" spans="1:22" hidden="1" x14ac:dyDescent="0.2">
      <c r="A336" s="3532"/>
      <c r="B336" s="3532"/>
      <c r="C336" s="3532"/>
      <c r="D336" s="3532"/>
      <c r="E336" s="3532"/>
      <c r="F336" s="3532"/>
      <c r="G336" s="3532"/>
      <c r="H336" s="3532"/>
      <c r="I336" s="3532"/>
      <c r="J336" s="3532"/>
      <c r="K336" s="3532"/>
      <c r="L336" s="3532"/>
      <c r="M336" s="3532"/>
      <c r="N336" s="3661" t="e">
        <f>N315+Q315+T315</f>
        <v>#REF!</v>
      </c>
      <c r="O336" s="3662"/>
      <c r="P336" s="3662"/>
      <c r="Q336" s="3662"/>
      <c r="R336" s="3662"/>
      <c r="S336" s="3662"/>
      <c r="T336" s="3662"/>
      <c r="U336" s="3662"/>
      <c r="V336" s="2105"/>
    </row>
    <row r="337" spans="1:63" hidden="1" x14ac:dyDescent="0.2">
      <c r="A337" s="2070"/>
      <c r="B337" s="2617"/>
      <c r="C337" s="2527"/>
      <c r="D337" s="2527"/>
      <c r="E337" s="2527"/>
      <c r="F337" s="2527"/>
      <c r="G337" s="161"/>
      <c r="H337" s="161"/>
      <c r="I337" s="161"/>
      <c r="J337" s="161"/>
      <c r="K337" s="161"/>
      <c r="L337" s="161"/>
      <c r="M337" s="161"/>
      <c r="N337" s="161"/>
      <c r="O337" s="161"/>
      <c r="P337" s="161"/>
      <c r="Q337" s="161"/>
      <c r="R337" s="161"/>
      <c r="S337" s="161"/>
      <c r="T337" s="2527"/>
      <c r="U337" s="2527"/>
      <c r="V337" s="2527"/>
    </row>
    <row r="338" spans="1:63" hidden="1" x14ac:dyDescent="0.2">
      <c r="A338" s="2070"/>
      <c r="B338" s="2617"/>
      <c r="C338" s="2527"/>
      <c r="D338" s="2527"/>
      <c r="E338" s="2527"/>
      <c r="F338" s="2527"/>
      <c r="G338" s="161"/>
      <c r="H338" s="161"/>
      <c r="I338" s="161"/>
      <c r="J338" s="161"/>
      <c r="K338" s="161"/>
      <c r="L338" s="161"/>
      <c r="M338" s="161"/>
      <c r="N338" s="161"/>
      <c r="O338" s="161"/>
      <c r="P338" s="161"/>
      <c r="Q338" s="161"/>
      <c r="R338" s="161"/>
      <c r="S338" s="161"/>
      <c r="T338" s="2527"/>
      <c r="U338" s="2527"/>
      <c r="V338" s="2527"/>
    </row>
    <row r="339" spans="1:63" hidden="1" x14ac:dyDescent="0.2">
      <c r="A339" s="2070"/>
      <c r="B339" s="2617"/>
      <c r="C339" s="2527"/>
      <c r="D339" s="2527"/>
      <c r="E339" s="2527"/>
      <c r="F339" s="2527"/>
      <c r="G339" s="161"/>
      <c r="H339" s="161"/>
      <c r="I339" s="161"/>
      <c r="J339" s="161"/>
      <c r="K339" s="161"/>
      <c r="L339" s="161"/>
      <c r="M339" s="161"/>
      <c r="N339" s="161"/>
      <c r="O339" s="161"/>
      <c r="P339" s="161"/>
      <c r="Q339" s="161"/>
      <c r="R339" s="161"/>
      <c r="S339" s="161"/>
      <c r="T339" s="2527"/>
      <c r="U339" s="2527"/>
      <c r="V339" s="2527"/>
    </row>
    <row r="340" spans="1:63" hidden="1" x14ac:dyDescent="0.2">
      <c r="A340" s="2070"/>
      <c r="B340" s="2617"/>
      <c r="C340" s="2527"/>
      <c r="D340" s="2527"/>
      <c r="E340" s="2527"/>
      <c r="F340" s="2527"/>
      <c r="G340" s="161"/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1"/>
      <c r="S340" s="161"/>
      <c r="T340" s="2527"/>
      <c r="U340" s="2527"/>
      <c r="V340" s="2527"/>
    </row>
    <row r="341" spans="1:63" hidden="1" x14ac:dyDescent="0.2">
      <c r="A341" s="2070"/>
      <c r="B341" s="2617"/>
      <c r="C341" s="2527"/>
      <c r="D341" s="2527"/>
      <c r="E341" s="2527"/>
      <c r="F341" s="2527"/>
      <c r="G341" s="161"/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1"/>
      <c r="S341" s="161"/>
      <c r="T341" s="2527"/>
      <c r="U341" s="2527"/>
      <c r="V341" s="2527"/>
    </row>
    <row r="342" spans="1:63" ht="18" hidden="1" customHeight="1" x14ac:dyDescent="0.25">
      <c r="A342" s="2070"/>
      <c r="B342" s="2121"/>
      <c r="C342" s="2570"/>
      <c r="D342" s="2570"/>
      <c r="E342" s="2570"/>
      <c r="F342" s="2570"/>
      <c r="G342" s="2582"/>
      <c r="H342" s="2582"/>
      <c r="I342" s="2582"/>
      <c r="J342" s="2582"/>
      <c r="K342" s="2582"/>
      <c r="L342" s="2582"/>
      <c r="M342" s="1347"/>
      <c r="N342" s="3841">
        <f>G19+G24+G25+G28+G32+G35+G39+G44+G45+G48+G62+G63+G80</f>
        <v>60</v>
      </c>
      <c r="O342" s="3841"/>
      <c r="P342" s="3841"/>
      <c r="Q342" s="3841">
        <f>G40+G53+G56+G59+G67+G68+G76+G81+G82+G83+G211+G229+G230+G231+G235+G239+G251</f>
        <v>60</v>
      </c>
      <c r="R342" s="3841"/>
      <c r="S342" s="3841"/>
      <c r="T342" s="3854">
        <f>G13+G64+G208+G214+G217+G220+G224+G225+G236+G242+G245+G248+G254+G92+G98+G72+G75+G85</f>
        <v>60</v>
      </c>
      <c r="U342" s="3854"/>
      <c r="V342" s="3854"/>
    </row>
    <row r="343" spans="1:63" ht="18" hidden="1" customHeight="1" x14ac:dyDescent="0.25">
      <c r="A343" s="2070"/>
      <c r="B343" s="2121"/>
      <c r="C343" s="2570"/>
      <c r="D343" s="2570"/>
      <c r="E343" s="2570"/>
      <c r="F343" s="2570"/>
      <c r="G343" s="2582"/>
      <c r="H343" s="2582"/>
      <c r="I343" s="2582"/>
      <c r="J343" s="2582"/>
      <c r="K343" s="2582"/>
      <c r="L343" s="2582"/>
      <c r="M343" s="1347"/>
      <c r="N343" s="3661">
        <f>N342+Q342+T342</f>
        <v>180</v>
      </c>
      <c r="O343" s="3661"/>
      <c r="P343" s="3661"/>
      <c r="Q343" s="3661"/>
      <c r="R343" s="3661"/>
      <c r="S343" s="3661"/>
      <c r="T343" s="3661"/>
      <c r="U343" s="3661"/>
      <c r="V343" s="3661"/>
    </row>
    <row r="344" spans="1:63" ht="18" hidden="1" customHeight="1" x14ac:dyDescent="0.25">
      <c r="A344" s="2070"/>
      <c r="B344" s="2121"/>
      <c r="C344" s="2570"/>
      <c r="D344" s="2570"/>
      <c r="E344" s="2570"/>
      <c r="F344" s="2570"/>
      <c r="G344" s="2582"/>
      <c r="H344" s="3841" t="s">
        <v>604</v>
      </c>
      <c r="I344" s="3841"/>
      <c r="J344" s="3841"/>
      <c r="K344" s="3841"/>
      <c r="L344" s="3841"/>
      <c r="M344" s="3841"/>
      <c r="N344" s="3841" t="s">
        <v>605</v>
      </c>
      <c r="O344" s="3841"/>
      <c r="P344" s="3841"/>
      <c r="Q344" s="2582">
        <f>G102/G307*100</f>
        <v>67.291666666666671</v>
      </c>
      <c r="R344" s="3841" t="s">
        <v>606</v>
      </c>
      <c r="S344" s="3841"/>
      <c r="T344" s="2528"/>
      <c r="U344" s="2528"/>
      <c r="V344" s="2528"/>
    </row>
    <row r="345" spans="1:63" ht="18" hidden="1" customHeight="1" x14ac:dyDescent="0.25">
      <c r="A345" s="2070"/>
      <c r="B345" s="2121"/>
      <c r="C345" s="2570"/>
      <c r="D345" s="2570"/>
      <c r="E345" s="2570"/>
      <c r="F345" s="2570"/>
      <c r="G345" s="2582"/>
      <c r="H345" s="3841" t="s">
        <v>604</v>
      </c>
      <c r="I345" s="3841"/>
      <c r="J345" s="3841"/>
      <c r="K345" s="3841"/>
      <c r="L345" s="3841"/>
      <c r="M345" s="3841"/>
      <c r="N345" s="3841" t="s">
        <v>607</v>
      </c>
      <c r="O345" s="3841"/>
      <c r="P345" s="3841"/>
      <c r="Q345" s="2582">
        <f>G255/G307*100</f>
        <v>32.708333333333336</v>
      </c>
      <c r="R345" s="3841" t="s">
        <v>606</v>
      </c>
      <c r="S345" s="3841"/>
      <c r="T345" s="2528"/>
      <c r="U345" s="2528"/>
      <c r="V345" s="2528"/>
    </row>
    <row r="346" spans="1:63" ht="21.75" customHeight="1" thickBot="1" x14ac:dyDescent="0.3">
      <c r="A346" s="2126"/>
      <c r="B346" s="2127"/>
      <c r="C346" s="2990"/>
      <c r="D346" s="2990"/>
      <c r="E346" s="2990"/>
      <c r="F346" s="2990"/>
      <c r="G346" s="2750"/>
      <c r="H346" s="2750"/>
      <c r="I346" s="2750"/>
      <c r="J346" s="2750"/>
      <c r="K346" s="2750"/>
      <c r="L346" s="2750"/>
      <c r="M346" s="3004"/>
      <c r="N346" s="2750"/>
      <c r="O346" s="3876"/>
      <c r="P346" s="4000"/>
      <c r="Q346" s="2750"/>
      <c r="R346" s="3876"/>
      <c r="S346" s="4000"/>
      <c r="T346" s="2991"/>
      <c r="U346" s="2991"/>
      <c r="V346" s="2991"/>
    </row>
    <row r="347" spans="1:63" ht="33" customHeight="1" x14ac:dyDescent="0.25">
      <c r="A347" s="2137" t="s">
        <v>610</v>
      </c>
      <c r="B347" s="2551" t="s">
        <v>785</v>
      </c>
      <c r="C347" s="2946"/>
      <c r="D347" s="724"/>
      <c r="E347" s="724"/>
      <c r="F347" s="2142"/>
      <c r="G347" s="3002">
        <f>SUM(G348:G351)</f>
        <v>18</v>
      </c>
      <c r="H347" s="2964">
        <f t="shared" ref="H347:M347" si="47">SUM(H348:H351)</f>
        <v>540</v>
      </c>
      <c r="I347" s="2945">
        <f t="shared" si="47"/>
        <v>60</v>
      </c>
      <c r="J347" s="2949">
        <f t="shared" si="47"/>
        <v>0</v>
      </c>
      <c r="K347" s="2949">
        <f t="shared" si="47"/>
        <v>0</v>
      </c>
      <c r="L347" s="2949">
        <f t="shared" si="47"/>
        <v>60</v>
      </c>
      <c r="M347" s="3005">
        <f t="shared" si="47"/>
        <v>480</v>
      </c>
      <c r="N347" s="2945"/>
      <c r="O347" s="3850"/>
      <c r="P347" s="3851"/>
      <c r="Q347" s="2945"/>
      <c r="R347" s="3850"/>
      <c r="S347" s="3851"/>
      <c r="T347" s="3008"/>
      <c r="U347" s="3852"/>
      <c r="V347" s="3853"/>
    </row>
    <row r="348" spans="1:63" ht="18" customHeight="1" x14ac:dyDescent="0.25">
      <c r="A348" s="2149"/>
      <c r="B348" s="2581" t="s">
        <v>786</v>
      </c>
      <c r="C348" s="2992">
        <v>2</v>
      </c>
      <c r="D348" s="2572" t="s">
        <v>610</v>
      </c>
      <c r="E348" s="96"/>
      <c r="F348" s="2152"/>
      <c r="G348" s="2891">
        <v>7</v>
      </c>
      <c r="H348" s="2901">
        <f>G348*30</f>
        <v>210</v>
      </c>
      <c r="I348" s="2744">
        <f>J348+K348+L348</f>
        <v>24</v>
      </c>
      <c r="J348" s="2748"/>
      <c r="K348" s="2748"/>
      <c r="L348" s="2748">
        <v>24</v>
      </c>
      <c r="M348" s="3006">
        <f>H348-I348</f>
        <v>186</v>
      </c>
      <c r="N348" s="2744" t="s">
        <v>603</v>
      </c>
      <c r="O348" s="3841" t="s">
        <v>603</v>
      </c>
      <c r="P348" s="3842"/>
      <c r="Q348" s="2744"/>
      <c r="R348" s="3843"/>
      <c r="S348" s="3844"/>
      <c r="T348" s="2752"/>
      <c r="U348" s="3434"/>
      <c r="V348" s="3845"/>
    </row>
    <row r="349" spans="1:63" ht="18" customHeight="1" x14ac:dyDescent="0.25">
      <c r="A349" s="2149"/>
      <c r="B349" s="2581" t="s">
        <v>786</v>
      </c>
      <c r="C349" s="2992">
        <v>4</v>
      </c>
      <c r="D349" s="2572" t="s">
        <v>787</v>
      </c>
      <c r="E349" s="96"/>
      <c r="F349" s="2152"/>
      <c r="G349" s="2891">
        <v>6</v>
      </c>
      <c r="H349" s="2901">
        <f>G349*30</f>
        <v>180</v>
      </c>
      <c r="I349" s="2744">
        <f>J349+K349+L349</f>
        <v>24</v>
      </c>
      <c r="J349" s="2748"/>
      <c r="K349" s="2748"/>
      <c r="L349" s="2748">
        <v>24</v>
      </c>
      <c r="M349" s="3006">
        <f>H349-I349</f>
        <v>156</v>
      </c>
      <c r="N349" s="2744"/>
      <c r="O349" s="3841"/>
      <c r="P349" s="3842"/>
      <c r="Q349" s="2744" t="s">
        <v>603</v>
      </c>
      <c r="R349" s="3841" t="s">
        <v>603</v>
      </c>
      <c r="S349" s="3842"/>
      <c r="T349" s="2752"/>
      <c r="U349" s="3434"/>
      <c r="V349" s="3845"/>
    </row>
    <row r="350" spans="1:63" ht="16.5" thickBot="1" x14ac:dyDescent="0.3">
      <c r="A350" s="2158"/>
      <c r="B350" s="2993" t="s">
        <v>786</v>
      </c>
      <c r="C350" s="2994">
        <v>6</v>
      </c>
      <c r="D350" s="2589" t="s">
        <v>782</v>
      </c>
      <c r="E350" s="104"/>
      <c r="F350" s="2161"/>
      <c r="G350" s="2955">
        <v>5</v>
      </c>
      <c r="H350" s="3003">
        <f>G350*30</f>
        <v>150</v>
      </c>
      <c r="I350" s="2937">
        <f>J350+K350+L350</f>
        <v>12</v>
      </c>
      <c r="J350" s="477"/>
      <c r="K350" s="477"/>
      <c r="L350" s="477">
        <v>12</v>
      </c>
      <c r="M350" s="3007">
        <f>H350-I350</f>
        <v>138</v>
      </c>
      <c r="N350" s="2937"/>
      <c r="O350" s="3846"/>
      <c r="P350" s="3847"/>
      <c r="Q350" s="2937"/>
      <c r="R350" s="3848"/>
      <c r="S350" s="3847"/>
      <c r="T350" s="3009" t="s">
        <v>603</v>
      </c>
      <c r="U350" s="3563"/>
      <c r="V350" s="3849"/>
      <c r="Y350" s="1580"/>
      <c r="Z350" s="1580"/>
      <c r="AA350" s="1580"/>
      <c r="AB350" s="1580"/>
      <c r="AC350" s="1580"/>
      <c r="AD350" s="1580"/>
      <c r="AE350" s="1580"/>
      <c r="AF350" s="1580"/>
      <c r="AG350" s="1580"/>
      <c r="AH350" s="1580"/>
      <c r="AI350" s="1580"/>
      <c r="AJ350" s="1580"/>
      <c r="AK350" s="2590"/>
      <c r="AL350" s="2591"/>
      <c r="AM350" s="1580"/>
      <c r="AN350" s="1580"/>
      <c r="BF350" s="1580"/>
      <c r="BG350" s="1580"/>
      <c r="BH350" s="1580"/>
      <c r="BI350" s="1580"/>
      <c r="BJ350" s="1580"/>
      <c r="BK350" s="1580"/>
    </row>
    <row r="351" spans="1:63" s="29" customFormat="1" ht="18" customHeight="1" thickBot="1" x14ac:dyDescent="0.25">
      <c r="A351" s="3000" t="s">
        <v>955</v>
      </c>
      <c r="B351" s="3001"/>
      <c r="C351" s="2998"/>
      <c r="D351" s="2999"/>
      <c r="E351" s="2996"/>
      <c r="F351" s="2996"/>
      <c r="G351" s="2996"/>
      <c r="H351" s="2996"/>
      <c r="I351" s="2996"/>
      <c r="J351" s="2996"/>
      <c r="K351" s="2996"/>
      <c r="L351" s="2996"/>
      <c r="M351" s="2996"/>
      <c r="N351" s="2997"/>
      <c r="O351" s="4003"/>
      <c r="P351" s="4004"/>
      <c r="Q351" s="2998"/>
      <c r="R351" s="4003"/>
      <c r="S351" s="4004"/>
      <c r="T351" s="2995"/>
      <c r="U351" s="2996"/>
      <c r="V351" s="2997"/>
      <c r="W351" s="2989"/>
      <c r="X351" s="2573"/>
      <c r="Y351" s="2573"/>
    </row>
    <row r="352" spans="1:63" ht="20.25" customHeight="1" x14ac:dyDescent="0.2">
      <c r="A352" s="3635"/>
      <c r="B352" s="3635"/>
      <c r="C352" s="3635"/>
      <c r="D352" s="3635"/>
      <c r="E352" s="3635"/>
      <c r="F352" s="3635"/>
      <c r="G352" s="3635"/>
      <c r="H352" s="3635"/>
      <c r="I352" s="3635"/>
      <c r="J352" s="3635"/>
      <c r="K352" s="3635"/>
      <c r="L352" s="3635"/>
      <c r="M352" s="3635"/>
      <c r="N352" s="3635"/>
      <c r="O352" s="3635"/>
      <c r="P352" s="3635"/>
      <c r="Q352" s="3635"/>
      <c r="R352" s="3635"/>
      <c r="S352" s="3635"/>
      <c r="T352" s="3635"/>
      <c r="U352" s="3635"/>
      <c r="V352" s="3635"/>
      <c r="W352" s="3635"/>
      <c r="X352" s="3635"/>
      <c r="Y352" s="3635"/>
      <c r="BF352" s="2592"/>
      <c r="BG352" s="2592"/>
      <c r="BH352" s="2592"/>
      <c r="BI352" s="2592"/>
      <c r="BJ352" s="2592"/>
      <c r="BK352" s="2592"/>
    </row>
    <row r="353" spans="2:22" ht="20.25" customHeight="1" x14ac:dyDescent="0.25">
      <c r="B353" s="3668" t="s">
        <v>952</v>
      </c>
      <c r="C353" s="3839"/>
      <c r="D353" s="2620"/>
      <c r="E353" s="2620"/>
      <c r="F353" s="2620"/>
      <c r="G353"/>
      <c r="H353" s="3840" t="s">
        <v>312</v>
      </c>
      <c r="I353" s="3840"/>
      <c r="J353" s="3840"/>
      <c r="K353" s="3840"/>
      <c r="L353" s="3840"/>
      <c r="M353" s="33"/>
      <c r="N353" s="31"/>
      <c r="O353" s="31"/>
      <c r="P353" s="31"/>
      <c r="Q353" s="31"/>
      <c r="R353" s="31"/>
      <c r="S353" s="31"/>
      <c r="T353" s="31"/>
      <c r="U353" s="31"/>
      <c r="V353" s="135"/>
    </row>
    <row r="354" spans="2:22" ht="19.5" customHeight="1" x14ac:dyDescent="0.25">
      <c r="B354" s="147" t="s">
        <v>956</v>
      </c>
      <c r="C354"/>
      <c r="D354"/>
      <c r="E354"/>
      <c r="F354"/>
      <c r="G354"/>
      <c r="H354" s="3840" t="s">
        <v>957</v>
      </c>
      <c r="I354" s="3840"/>
      <c r="J354" s="3840"/>
      <c r="K354" s="3840"/>
      <c r="L354" s="3840"/>
      <c r="M354" s="33"/>
      <c r="N354" s="33"/>
      <c r="O354" s="33"/>
      <c r="P354" s="33"/>
      <c r="Q354" s="33"/>
      <c r="R354" s="33"/>
      <c r="S354" s="31"/>
      <c r="T354" s="135"/>
      <c r="U354" s="135"/>
      <c r="V354" s="135"/>
    </row>
    <row r="355" spans="2:22" ht="14.25" customHeight="1" x14ac:dyDescent="0.25">
      <c r="B355" s="147" t="s">
        <v>675</v>
      </c>
      <c r="C355"/>
      <c r="D355"/>
      <c r="E355"/>
      <c r="F355"/>
      <c r="G355"/>
      <c r="H355" s="3840" t="s">
        <v>265</v>
      </c>
      <c r="I355" s="3840"/>
      <c r="J355" s="3840"/>
      <c r="K355" s="3840"/>
      <c r="L355" s="3840"/>
      <c r="M355" s="33"/>
      <c r="N355" s="33"/>
      <c r="O355" s="33"/>
      <c r="P355" s="33"/>
      <c r="Q355" s="33"/>
      <c r="R355" s="33"/>
      <c r="S355" s="31"/>
      <c r="T355" s="135"/>
      <c r="U355" s="135"/>
      <c r="V355" s="135"/>
    </row>
    <row r="356" spans="2:22" x14ac:dyDescent="0.25">
      <c r="B356" s="147" t="s">
        <v>492</v>
      </c>
      <c r="C356" s="134"/>
      <c r="D356" s="2620"/>
      <c r="E356" s="2620"/>
      <c r="F356" s="2620"/>
      <c r="G356"/>
      <c r="H356" s="3840" t="s">
        <v>493</v>
      </c>
      <c r="I356" s="3840"/>
      <c r="J356" s="3840"/>
      <c r="K356" s="3840"/>
      <c r="L356" s="3840"/>
      <c r="M356" s="31"/>
      <c r="N356" s="31"/>
      <c r="O356" s="31"/>
      <c r="P356" s="31"/>
      <c r="Q356" s="31"/>
      <c r="R356" s="31"/>
      <c r="S356" s="31"/>
      <c r="T356" s="135"/>
      <c r="U356" s="135"/>
      <c r="V356" s="135"/>
    </row>
    <row r="357" spans="2:22" x14ac:dyDescent="0.2">
      <c r="B357" s="147"/>
      <c r="C357"/>
      <c r="D357"/>
      <c r="E357"/>
      <c r="F357"/>
      <c r="G357"/>
      <c r="H357"/>
      <c r="I357"/>
      <c r="J357"/>
      <c r="K357"/>
      <c r="L357"/>
      <c r="M357" s="33"/>
      <c r="N357" s="33"/>
      <c r="O357" s="33"/>
      <c r="P357" s="33"/>
      <c r="Q357" s="33"/>
      <c r="R357" s="33"/>
      <c r="S357" s="31"/>
      <c r="T357" s="135"/>
      <c r="U357" s="135"/>
      <c r="V357" s="135"/>
    </row>
    <row r="358" spans="2:22" x14ac:dyDescent="0.25">
      <c r="B358" s="129"/>
      <c r="C358" s="2621"/>
      <c r="D358" s="2621"/>
      <c r="E358" s="2621"/>
      <c r="F358" s="2621"/>
      <c r="G358" s="2622"/>
      <c r="H358" s="2622"/>
      <c r="I358" s="2622"/>
      <c r="J358" s="2622"/>
      <c r="K358" s="2622"/>
      <c r="L358" s="2622"/>
      <c r="M358" s="2622"/>
      <c r="N358" s="2622"/>
      <c r="O358" s="2622"/>
      <c r="P358" s="2622"/>
      <c r="Q358" s="2622"/>
      <c r="R358" s="2622"/>
      <c r="S358"/>
      <c r="T358" s="989"/>
      <c r="U358" s="989"/>
      <c r="V358" s="989"/>
    </row>
    <row r="359" spans="2:22" hidden="1" x14ac:dyDescent="0.25">
      <c r="B359" s="129"/>
      <c r="C359" s="2571"/>
      <c r="D359" s="2571"/>
      <c r="E359" s="2571"/>
      <c r="F359" s="2571"/>
      <c r="G359" s="2582"/>
      <c r="H359" s="2582"/>
      <c r="I359" s="2582"/>
      <c r="J359" s="2582"/>
      <c r="K359" s="2582"/>
      <c r="L359" s="2582"/>
      <c r="M359" s="2582"/>
      <c r="N359" s="2582"/>
      <c r="O359" s="2582"/>
      <c r="P359" s="2582"/>
      <c r="Q359" s="2582"/>
      <c r="R359" s="2582"/>
      <c r="S359" s="2574"/>
    </row>
    <row r="360" spans="2:22" hidden="1" x14ac:dyDescent="0.25">
      <c r="B360" s="129"/>
      <c r="C360" s="2571"/>
      <c r="D360" s="2571"/>
      <c r="E360" s="2571"/>
      <c r="F360" s="2571"/>
      <c r="G360" s="2582"/>
      <c r="H360" s="2582"/>
      <c r="I360" s="2582"/>
      <c r="J360" s="2582"/>
      <c r="K360" s="2582"/>
      <c r="L360" s="2582"/>
      <c r="M360" s="2582"/>
      <c r="N360" s="2582"/>
      <c r="O360" s="2582"/>
      <c r="P360" s="2582"/>
      <c r="Q360" s="2582"/>
      <c r="R360" s="2582"/>
      <c r="S360" s="2574"/>
    </row>
    <row r="361" spans="2:22" hidden="1" x14ac:dyDescent="0.25">
      <c r="B361" s="129"/>
      <c r="C361" s="2571"/>
      <c r="D361" s="2571"/>
      <c r="E361" s="2571"/>
      <c r="F361" s="2571"/>
      <c r="G361" s="2582"/>
      <c r="H361" s="2582"/>
      <c r="I361" s="2582"/>
      <c r="J361" s="2582"/>
      <c r="K361" s="2582"/>
      <c r="L361" s="2582"/>
      <c r="M361" s="2582"/>
      <c r="N361" s="2582"/>
      <c r="O361" s="2582"/>
      <c r="P361" s="2582"/>
      <c r="Q361" s="2582"/>
      <c r="R361" s="2582"/>
      <c r="S361" s="2574"/>
    </row>
    <row r="362" spans="2:22" hidden="1" x14ac:dyDescent="0.25">
      <c r="B362" s="129"/>
      <c r="C362" s="2571"/>
      <c r="D362" s="2571"/>
      <c r="E362" s="2571"/>
      <c r="F362" s="2571"/>
      <c r="G362" s="2582"/>
      <c r="H362" s="2582"/>
      <c r="I362" s="2582"/>
      <c r="J362" s="2582"/>
      <c r="K362" s="2582"/>
      <c r="L362" s="2582"/>
      <c r="M362" s="2582"/>
      <c r="N362" s="2582"/>
      <c r="O362" s="2582"/>
      <c r="P362" s="2582"/>
      <c r="Q362" s="2582"/>
      <c r="R362" s="2582"/>
      <c r="S362" s="2582"/>
    </row>
    <row r="363" spans="2:22" hidden="1" x14ac:dyDescent="0.25">
      <c r="B363" s="129"/>
      <c r="C363" s="2571"/>
      <c r="D363" s="2571"/>
      <c r="E363" s="2571"/>
      <c r="F363" s="2571"/>
      <c r="G363" s="2582"/>
      <c r="H363" s="2582"/>
      <c r="I363" s="2582"/>
      <c r="J363" s="2582"/>
      <c r="K363" s="2582"/>
      <c r="L363" s="2582"/>
      <c r="M363" s="1347"/>
      <c r="N363" s="1347"/>
      <c r="O363" s="1347"/>
      <c r="P363" s="1347"/>
      <c r="Q363" s="1347"/>
      <c r="R363" s="1347"/>
    </row>
    <row r="364" spans="2:22" hidden="1" x14ac:dyDescent="0.25">
      <c r="B364" s="129"/>
      <c r="C364" s="3495" t="s">
        <v>30</v>
      </c>
      <c r="D364" s="3495"/>
      <c r="E364" s="3495"/>
      <c r="F364" s="3495"/>
      <c r="G364" s="3495" t="s">
        <v>31</v>
      </c>
      <c r="H364" s="3495"/>
      <c r="I364" s="3495"/>
      <c r="J364" s="3495"/>
      <c r="K364" s="3495" t="s">
        <v>32</v>
      </c>
      <c r="L364" s="3495"/>
      <c r="M364" s="3495"/>
      <c r="N364" s="3495"/>
      <c r="O364" s="2546" t="s">
        <v>511</v>
      </c>
      <c r="P364" s="2546" t="s">
        <v>512</v>
      </c>
      <c r="Q364" s="1323" t="s">
        <v>503</v>
      </c>
      <c r="R364" s="1347"/>
    </row>
    <row r="365" spans="2:22" hidden="1" x14ac:dyDescent="0.25">
      <c r="B365" s="129"/>
      <c r="C365" s="3495" t="s">
        <v>562</v>
      </c>
      <c r="D365" s="3495"/>
      <c r="E365" s="3495" t="s">
        <v>563</v>
      </c>
      <c r="F365" s="3495"/>
      <c r="G365" s="3495" t="s">
        <v>564</v>
      </c>
      <c r="H365" s="3495"/>
      <c r="I365" s="3495" t="s">
        <v>565</v>
      </c>
      <c r="J365" s="3495"/>
      <c r="K365" s="3495" t="s">
        <v>506</v>
      </c>
      <c r="L365" s="3495"/>
      <c r="M365" s="3495" t="s">
        <v>508</v>
      </c>
      <c r="N365" s="3495"/>
      <c r="O365" s="2546"/>
      <c r="P365" s="2546"/>
      <c r="R365" s="1347"/>
    </row>
    <row r="366" spans="2:22" hidden="1" x14ac:dyDescent="0.25">
      <c r="B366" s="129"/>
      <c r="C366" s="2546" t="s">
        <v>39</v>
      </c>
      <c r="D366" s="2546" t="s">
        <v>507</v>
      </c>
      <c r="E366" s="2546" t="s">
        <v>39</v>
      </c>
      <c r="F366" s="2546" t="s">
        <v>507</v>
      </c>
      <c r="G366" s="2546" t="s">
        <v>39</v>
      </c>
      <c r="H366" s="2546" t="s">
        <v>507</v>
      </c>
      <c r="I366" s="2546" t="s">
        <v>39</v>
      </c>
      <c r="J366" s="2546" t="s">
        <v>507</v>
      </c>
      <c r="K366" s="1347"/>
      <c r="L366" s="2546"/>
      <c r="M366" s="2546"/>
      <c r="N366" s="2546"/>
      <c r="O366" s="2546"/>
      <c r="P366" s="2546"/>
      <c r="R366" s="1347"/>
    </row>
    <row r="367" spans="2:22" hidden="1" x14ac:dyDescent="0.25">
      <c r="B367" s="129" t="s">
        <v>571</v>
      </c>
      <c r="C367" s="2546" t="e">
        <f>#REF!+Z112+#REF!</f>
        <v>#REF!</v>
      </c>
      <c r="D367" s="2546" t="e">
        <f>#REF!+AA112+#REF!</f>
        <v>#REF!</v>
      </c>
      <c r="E367" s="2546" t="e">
        <f>#REF!+AB112+#REF!</f>
        <v>#REF!</v>
      </c>
      <c r="F367" s="2546" t="e">
        <f>#REF!+AC112+#REF!</f>
        <v>#REF!</v>
      </c>
      <c r="G367" s="2546" t="e">
        <f>#REF!+AD112+#REF!</f>
        <v>#REF!</v>
      </c>
      <c r="H367" s="2546" t="e">
        <f>#REF!+AE112+#REF!</f>
        <v>#REF!</v>
      </c>
      <c r="I367" s="2546" t="e">
        <f>#REF!+AF112+#REF!</f>
        <v>#REF!</v>
      </c>
      <c r="J367" s="2546" t="e">
        <f>#REF!+AG112+#REF!</f>
        <v>#REF!</v>
      </c>
      <c r="K367" s="2546" t="e">
        <f>#REF!+AH112+#REF!</f>
        <v>#REF!</v>
      </c>
      <c r="L367" s="2546" t="e">
        <f>#REF!+AI112+#REF!</f>
        <v>#REF!</v>
      </c>
      <c r="M367" s="2546" t="e">
        <f>#REF!+AJ112+#REF!</f>
        <v>#REF!</v>
      </c>
      <c r="N367" s="2546" t="e">
        <f>#REF!+AK112+#REF!</f>
        <v>#REF!</v>
      </c>
      <c r="O367" s="2546" t="e">
        <f>#REF!+AL112+#REF!</f>
        <v>#REF!</v>
      </c>
      <c r="P367" s="2546" t="e">
        <f>#REF!+AM112+#REF!</f>
        <v>#REF!</v>
      </c>
      <c r="Q367" s="2546" t="e">
        <f>#REF!+AN112+#REF!</f>
        <v>#REF!</v>
      </c>
      <c r="R367" s="1347"/>
    </row>
    <row r="368" spans="2:22" hidden="1" x14ac:dyDescent="0.2"/>
    <row r="369" spans="2:22" hidden="1" x14ac:dyDescent="0.2"/>
    <row r="370" spans="2:22" hidden="1" x14ac:dyDescent="0.2">
      <c r="B370" s="2619" t="s">
        <v>572</v>
      </c>
      <c r="C370" s="1585" t="e">
        <f>#REF!+Z112+#REF!</f>
        <v>#REF!</v>
      </c>
      <c r="D370" s="1585" t="e">
        <f>#REF!+AA112+#REF!</f>
        <v>#REF!</v>
      </c>
      <c r="E370" s="1585" t="e">
        <f>#REF!+AB112+#REF!</f>
        <v>#REF!</v>
      </c>
      <c r="F370" s="1585" t="e">
        <f>#REF!+AC112+#REF!</f>
        <v>#REF!</v>
      </c>
      <c r="G370" s="1347" t="e">
        <f>#REF!+AD112+#REF!</f>
        <v>#REF!</v>
      </c>
      <c r="H370" s="1347" t="e">
        <f>#REF!+AE112+#REF!</f>
        <v>#REF!</v>
      </c>
      <c r="I370" s="1347" t="e">
        <f>#REF!+AF112+#REF!</f>
        <v>#REF!</v>
      </c>
      <c r="J370" s="1347" t="e">
        <f>#REF!+AG112+#REF!</f>
        <v>#REF!</v>
      </c>
      <c r="K370" s="1347" t="e">
        <f>#REF!+AH112+#REF!</f>
        <v>#REF!</v>
      </c>
      <c r="L370" s="1347" t="e">
        <f>#REF!+AI112+#REF!</f>
        <v>#REF!</v>
      </c>
      <c r="M370" s="1347" t="e">
        <f>#REF!+AJ112+#REF!</f>
        <v>#REF!</v>
      </c>
      <c r="N370" s="1347" t="e">
        <f>#REF!+AK112+#REF!</f>
        <v>#REF!</v>
      </c>
      <c r="O370" s="1347" t="e">
        <f>#REF!+AL112+#REF!</f>
        <v>#REF!</v>
      </c>
      <c r="P370" s="1347" t="e">
        <f>#REF!+AM112+#REF!</f>
        <v>#REF!</v>
      </c>
      <c r="Q370" s="1347" t="e">
        <f>#REF!+AN112+#REF!</f>
        <v>#REF!</v>
      </c>
      <c r="R370" s="1347"/>
      <c r="S370" s="1347"/>
      <c r="T370" s="1585"/>
      <c r="U370" s="1585"/>
      <c r="V370" s="1585"/>
    </row>
    <row r="371" spans="2:22" hidden="1" x14ac:dyDescent="0.2"/>
    <row r="372" spans="2:22" hidden="1" x14ac:dyDescent="0.2"/>
    <row r="373" spans="2:22" hidden="1" x14ac:dyDescent="0.2">
      <c r="Q373" s="1347"/>
      <c r="R373" s="1347"/>
      <c r="S373" s="1347"/>
      <c r="T373" s="1585"/>
      <c r="U373" s="1585"/>
      <c r="V373" s="1585"/>
    </row>
    <row r="374" spans="2:22" hidden="1" x14ac:dyDescent="0.2"/>
    <row r="375" spans="2:22" hidden="1" x14ac:dyDescent="0.2"/>
    <row r="376" spans="2:22" hidden="1" x14ac:dyDescent="0.2"/>
    <row r="377" spans="2:22" hidden="1" x14ac:dyDescent="0.2"/>
    <row r="378" spans="2:22" hidden="1" x14ac:dyDescent="0.2"/>
    <row r="381" spans="2:22" x14ac:dyDescent="0.25">
      <c r="M381" s="2582">
        <v>5.3</v>
      </c>
    </row>
    <row r="382" spans="2:22" x14ac:dyDescent="0.25">
      <c r="M382" s="2582">
        <v>2.6</v>
      </c>
    </row>
    <row r="383" spans="2:22" x14ac:dyDescent="0.25">
      <c r="M383" s="2582">
        <v>3.84</v>
      </c>
    </row>
    <row r="384" spans="2:22" x14ac:dyDescent="0.25">
      <c r="M384" s="2582">
        <v>0.26</v>
      </c>
    </row>
    <row r="385" spans="13:66" x14ac:dyDescent="0.25">
      <c r="M385" s="2582">
        <v>2.7</v>
      </c>
    </row>
    <row r="386" spans="13:66" x14ac:dyDescent="0.25">
      <c r="BM386" s="2386" t="s">
        <v>894</v>
      </c>
      <c r="BN386" s="2387">
        <f t="shared" ref="BN386:BN410" si="48">SUMIF(BM$9:BM$329,BM386,G$9:G$329)</f>
        <v>0</v>
      </c>
    </row>
    <row r="387" spans="13:66" x14ac:dyDescent="0.25">
      <c r="BM387" s="2386" t="s">
        <v>895</v>
      </c>
      <c r="BN387" s="2387">
        <f t="shared" si="48"/>
        <v>0</v>
      </c>
    </row>
    <row r="388" spans="13:66" x14ac:dyDescent="0.25">
      <c r="BM388" s="2386" t="s">
        <v>896</v>
      </c>
      <c r="BN388" s="2387">
        <f t="shared" si="48"/>
        <v>0</v>
      </c>
    </row>
    <row r="389" spans="13:66" x14ac:dyDescent="0.25">
      <c r="BM389" s="2386" t="s">
        <v>893</v>
      </c>
      <c r="BN389" s="2387">
        <f t="shared" si="48"/>
        <v>4</v>
      </c>
    </row>
    <row r="390" spans="13:66" x14ac:dyDescent="0.25">
      <c r="BM390" s="2386" t="s">
        <v>890</v>
      </c>
      <c r="BN390" s="2387">
        <f t="shared" si="48"/>
        <v>4</v>
      </c>
    </row>
    <row r="391" spans="13:66" x14ac:dyDescent="0.25">
      <c r="BM391" s="2386" t="s">
        <v>889</v>
      </c>
      <c r="BN391" s="2387">
        <f t="shared" si="48"/>
        <v>11.5</v>
      </c>
    </row>
    <row r="392" spans="13:66" x14ac:dyDescent="0.25">
      <c r="BM392" s="2386" t="s">
        <v>897</v>
      </c>
      <c r="BN392" s="2387">
        <f t="shared" si="48"/>
        <v>0</v>
      </c>
    </row>
    <row r="393" spans="13:66" x14ac:dyDescent="0.25">
      <c r="BM393" s="2386" t="s">
        <v>898</v>
      </c>
      <c r="BN393" s="2387">
        <f t="shared" si="48"/>
        <v>0</v>
      </c>
    </row>
    <row r="394" spans="13:66" x14ac:dyDescent="0.25">
      <c r="BM394" s="2386" t="s">
        <v>899</v>
      </c>
      <c r="BN394" s="2387">
        <f t="shared" si="48"/>
        <v>0</v>
      </c>
    </row>
    <row r="395" spans="13:66" x14ac:dyDescent="0.25">
      <c r="BM395" s="2386" t="s">
        <v>887</v>
      </c>
      <c r="BN395" s="2387">
        <f t="shared" si="48"/>
        <v>16</v>
      </c>
    </row>
    <row r="396" spans="13:66" x14ac:dyDescent="0.25">
      <c r="BM396" s="2386" t="s">
        <v>891</v>
      </c>
      <c r="BN396" s="2387">
        <f t="shared" si="48"/>
        <v>10.5</v>
      </c>
    </row>
    <row r="397" spans="13:66" x14ac:dyDescent="0.25">
      <c r="BM397" s="2386" t="s">
        <v>625</v>
      </c>
      <c r="BN397" s="2387">
        <f t="shared" si="48"/>
        <v>0</v>
      </c>
    </row>
    <row r="398" spans="13:66" x14ac:dyDescent="0.25">
      <c r="BM398" s="2386" t="s">
        <v>888</v>
      </c>
      <c r="BN398" s="2387">
        <f t="shared" si="48"/>
        <v>9</v>
      </c>
    </row>
    <row r="399" spans="13:66" x14ac:dyDescent="0.25">
      <c r="BM399" s="2386" t="s">
        <v>865</v>
      </c>
      <c r="BN399" s="2387">
        <f t="shared" si="48"/>
        <v>0</v>
      </c>
    </row>
    <row r="400" spans="13:66" x14ac:dyDescent="0.25">
      <c r="BM400" s="2386" t="s">
        <v>900</v>
      </c>
      <c r="BN400" s="2387">
        <f t="shared" si="48"/>
        <v>0</v>
      </c>
    </row>
    <row r="401" spans="65:66" x14ac:dyDescent="0.25">
      <c r="BM401" s="2386" t="s">
        <v>901</v>
      </c>
      <c r="BN401" s="2387">
        <f t="shared" si="48"/>
        <v>0</v>
      </c>
    </row>
    <row r="402" spans="65:66" x14ac:dyDescent="0.25">
      <c r="BM402" s="2386" t="s">
        <v>902</v>
      </c>
      <c r="BN402" s="2387">
        <f t="shared" si="48"/>
        <v>0</v>
      </c>
    </row>
    <row r="403" spans="65:66" x14ac:dyDescent="0.25">
      <c r="BM403" s="2386" t="s">
        <v>892</v>
      </c>
      <c r="BN403" s="2387">
        <f t="shared" si="48"/>
        <v>2.5</v>
      </c>
    </row>
    <row r="404" spans="65:66" x14ac:dyDescent="0.25">
      <c r="BM404" s="2386" t="s">
        <v>903</v>
      </c>
      <c r="BN404" s="2387">
        <f t="shared" si="48"/>
        <v>0</v>
      </c>
    </row>
    <row r="405" spans="65:66" x14ac:dyDescent="0.25">
      <c r="BM405" s="2386" t="s">
        <v>904</v>
      </c>
      <c r="BN405" s="2387">
        <f t="shared" si="48"/>
        <v>0</v>
      </c>
    </row>
    <row r="406" spans="65:66" x14ac:dyDescent="0.25">
      <c r="BM406" s="2386" t="s">
        <v>905</v>
      </c>
      <c r="BN406" s="2387">
        <f t="shared" si="48"/>
        <v>0</v>
      </c>
    </row>
    <row r="407" spans="65:66" x14ac:dyDescent="0.25">
      <c r="BM407" s="2386" t="s">
        <v>906</v>
      </c>
      <c r="BN407" s="2387">
        <f t="shared" si="48"/>
        <v>0</v>
      </c>
    </row>
    <row r="408" spans="65:66" x14ac:dyDescent="0.25">
      <c r="BM408" s="2386" t="s">
        <v>886</v>
      </c>
      <c r="BN408" s="2387">
        <f t="shared" si="48"/>
        <v>2.5</v>
      </c>
    </row>
    <row r="409" spans="65:66" x14ac:dyDescent="0.25">
      <c r="BM409" s="2386" t="s">
        <v>907</v>
      </c>
      <c r="BN409" s="2387">
        <f t="shared" si="48"/>
        <v>0</v>
      </c>
    </row>
    <row r="410" spans="65:66" x14ac:dyDescent="0.25">
      <c r="BM410" s="2388" t="s">
        <v>908</v>
      </c>
      <c r="BN410" s="2387">
        <f t="shared" si="48"/>
        <v>0</v>
      </c>
    </row>
    <row r="411" spans="65:66" x14ac:dyDescent="0.2">
      <c r="BM411" s="2389"/>
      <c r="BN411" s="2390">
        <f>SUM(BN386:BN410)</f>
        <v>60</v>
      </c>
    </row>
  </sheetData>
  <mergeCells count="838">
    <mergeCell ref="O351:P351"/>
    <mergeCell ref="R351:S351"/>
    <mergeCell ref="O263:P263"/>
    <mergeCell ref="R263:S263"/>
    <mergeCell ref="O264:P264"/>
    <mergeCell ref="R264:S264"/>
    <mergeCell ref="N285:V285"/>
    <mergeCell ref="O303:P303"/>
    <mergeCell ref="R303:S303"/>
    <mergeCell ref="O304:P304"/>
    <mergeCell ref="R304:S304"/>
    <mergeCell ref="O309:P309"/>
    <mergeCell ref="R309:S309"/>
    <mergeCell ref="T321:V321"/>
    <mergeCell ref="A322:V322"/>
    <mergeCell ref="A323:M323"/>
    <mergeCell ref="O323:P323"/>
    <mergeCell ref="R323:S323"/>
    <mergeCell ref="A324:M324"/>
    <mergeCell ref="O324:P324"/>
    <mergeCell ref="A265:B265"/>
    <mergeCell ref="A267:M267"/>
    <mergeCell ref="A268:M268"/>
    <mergeCell ref="A269:M269"/>
    <mergeCell ref="O262:P262"/>
    <mergeCell ref="R262:S262"/>
    <mergeCell ref="O252:P252"/>
    <mergeCell ref="O253:P253"/>
    <mergeCell ref="R252:S252"/>
    <mergeCell ref="R253:S253"/>
    <mergeCell ref="O254:P254"/>
    <mergeCell ref="R254:S254"/>
    <mergeCell ref="O346:P346"/>
    <mergeCell ref="R346:S346"/>
    <mergeCell ref="O265:P265"/>
    <mergeCell ref="R265:S265"/>
    <mergeCell ref="O266:P266"/>
    <mergeCell ref="R266:S266"/>
    <mergeCell ref="O267:P267"/>
    <mergeCell ref="R267:S267"/>
    <mergeCell ref="O268:P268"/>
    <mergeCell ref="R268:S268"/>
    <mergeCell ref="O269:P269"/>
    <mergeCell ref="R269:S269"/>
    <mergeCell ref="N273:V273"/>
    <mergeCell ref="O278:P278"/>
    <mergeCell ref="R278:S278"/>
    <mergeCell ref="R324:S324"/>
    <mergeCell ref="R128:S128"/>
    <mergeCell ref="O240:P240"/>
    <mergeCell ref="O241:P241"/>
    <mergeCell ref="R240:S240"/>
    <mergeCell ref="R241:S241"/>
    <mergeCell ref="O243:P243"/>
    <mergeCell ref="O244:P244"/>
    <mergeCell ref="R243:S243"/>
    <mergeCell ref="R244:S244"/>
    <mergeCell ref="O242:P242"/>
    <mergeCell ref="R242:S242"/>
    <mergeCell ref="O129:P129"/>
    <mergeCell ref="R129:S129"/>
    <mergeCell ref="O130:P130"/>
    <mergeCell ref="R130:S130"/>
    <mergeCell ref="O131:P131"/>
    <mergeCell ref="R131:S131"/>
    <mergeCell ref="O132:P132"/>
    <mergeCell ref="R132:S132"/>
    <mergeCell ref="O133:P133"/>
    <mergeCell ref="R133:S133"/>
    <mergeCell ref="O135:P135"/>
    <mergeCell ref="R135:S135"/>
    <mergeCell ref="O136:P136"/>
    <mergeCell ref="A104:B104"/>
    <mergeCell ref="O104:P104"/>
    <mergeCell ref="R104:S104"/>
    <mergeCell ref="A105:V105"/>
    <mergeCell ref="A106:V106"/>
    <mergeCell ref="R212:S212"/>
    <mergeCell ref="R213:S213"/>
    <mergeCell ref="R215:S215"/>
    <mergeCell ref="R216:S216"/>
    <mergeCell ref="O122:P122"/>
    <mergeCell ref="R122:S122"/>
    <mergeCell ref="O209:P209"/>
    <mergeCell ref="O210:P210"/>
    <mergeCell ref="R209:S209"/>
    <mergeCell ref="R210:S210"/>
    <mergeCell ref="O123:P123"/>
    <mergeCell ref="R123:S123"/>
    <mergeCell ref="O124:P124"/>
    <mergeCell ref="R124:S124"/>
    <mergeCell ref="O126:P126"/>
    <mergeCell ref="R126:S126"/>
    <mergeCell ref="O127:P127"/>
    <mergeCell ref="R127:S127"/>
    <mergeCell ref="O128:P128"/>
    <mergeCell ref="A101:B101"/>
    <mergeCell ref="O101:P101"/>
    <mergeCell ref="R101:S101"/>
    <mergeCell ref="A102:B102"/>
    <mergeCell ref="O102:P102"/>
    <mergeCell ref="R102:S102"/>
    <mergeCell ref="A103:B103"/>
    <mergeCell ref="O103:P103"/>
    <mergeCell ref="R103:S103"/>
    <mergeCell ref="BF259:BI259"/>
    <mergeCell ref="BJ259:BK259"/>
    <mergeCell ref="BL259:BM259"/>
    <mergeCell ref="BN259:BO259"/>
    <mergeCell ref="A1:V1"/>
    <mergeCell ref="A2:A7"/>
    <mergeCell ref="B2:B7"/>
    <mergeCell ref="C2:F3"/>
    <mergeCell ref="G2:G7"/>
    <mergeCell ref="H2:M2"/>
    <mergeCell ref="H3:H7"/>
    <mergeCell ref="I3:L3"/>
    <mergeCell ref="M3:M7"/>
    <mergeCell ref="C4:C7"/>
    <mergeCell ref="D4:D7"/>
    <mergeCell ref="E4:F4"/>
    <mergeCell ref="I4:I7"/>
    <mergeCell ref="J4:L4"/>
    <mergeCell ref="E5:E7"/>
    <mergeCell ref="F5:F7"/>
    <mergeCell ref="Q4:S4"/>
    <mergeCell ref="T4:V4"/>
    <mergeCell ref="BF4:BG4"/>
    <mergeCell ref="BH4:BI4"/>
    <mergeCell ref="BJ4:BK4"/>
    <mergeCell ref="N2:V3"/>
    <mergeCell ref="N4:P4"/>
    <mergeCell ref="J5:J7"/>
    <mergeCell ref="K5:K7"/>
    <mergeCell ref="L5:L7"/>
    <mergeCell ref="R5:S5"/>
    <mergeCell ref="N6:V6"/>
    <mergeCell ref="O7:P7"/>
    <mergeCell ref="R7:S7"/>
    <mergeCell ref="O5:P5"/>
    <mergeCell ref="O8:P8"/>
    <mergeCell ref="R8:S8"/>
    <mergeCell ref="A9:V9"/>
    <mergeCell ref="O11:P11"/>
    <mergeCell ref="R11:S11"/>
    <mergeCell ref="A10:V10"/>
    <mergeCell ref="O12:P12"/>
    <mergeCell ref="R12:S12"/>
    <mergeCell ref="O13:P13"/>
    <mergeCell ref="R13:S13"/>
    <mergeCell ref="O14:P14"/>
    <mergeCell ref="R14:S14"/>
    <mergeCell ref="O15:P15"/>
    <mergeCell ref="R15:S15"/>
    <mergeCell ref="O16:P16"/>
    <mergeCell ref="R16:S16"/>
    <mergeCell ref="O17:P17"/>
    <mergeCell ref="R17:S17"/>
    <mergeCell ref="O18:P18"/>
    <mergeCell ref="R18:S18"/>
    <mergeCell ref="O19:P19"/>
    <mergeCell ref="R19:S19"/>
    <mergeCell ref="O20:P20"/>
    <mergeCell ref="R20:S20"/>
    <mergeCell ref="O21:P21"/>
    <mergeCell ref="R21:S21"/>
    <mergeCell ref="O22:P22"/>
    <mergeCell ref="R22:S22"/>
    <mergeCell ref="O23:P23"/>
    <mergeCell ref="R23:S23"/>
    <mergeCell ref="O24:P24"/>
    <mergeCell ref="R24:S24"/>
    <mergeCell ref="O25:P25"/>
    <mergeCell ref="R25:S25"/>
    <mergeCell ref="O26:P26"/>
    <mergeCell ref="R26:S26"/>
    <mergeCell ref="O27:P27"/>
    <mergeCell ref="R27:S27"/>
    <mergeCell ref="O28:P28"/>
    <mergeCell ref="R28:S28"/>
    <mergeCell ref="O29:P29"/>
    <mergeCell ref="R29:S29"/>
    <mergeCell ref="O30:P30"/>
    <mergeCell ref="R30:S30"/>
    <mergeCell ref="O31:P31"/>
    <mergeCell ref="R31:S31"/>
    <mergeCell ref="O32:P32"/>
    <mergeCell ref="R32:S32"/>
    <mergeCell ref="O33:P33"/>
    <mergeCell ref="R33:S33"/>
    <mergeCell ref="O34:P34"/>
    <mergeCell ref="R34:S34"/>
    <mergeCell ref="O35:P35"/>
    <mergeCell ref="R35:S35"/>
    <mergeCell ref="O36:P36"/>
    <mergeCell ref="R36:S36"/>
    <mergeCell ref="O37:P37"/>
    <mergeCell ref="R37:S37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44:P44"/>
    <mergeCell ref="R44:S44"/>
    <mergeCell ref="O45:P45"/>
    <mergeCell ref="R45:S45"/>
    <mergeCell ref="O46:P46"/>
    <mergeCell ref="R46:S46"/>
    <mergeCell ref="O47:P47"/>
    <mergeCell ref="R47:S47"/>
    <mergeCell ref="O48:P48"/>
    <mergeCell ref="R48:S48"/>
    <mergeCell ref="A49:B49"/>
    <mergeCell ref="O49:P49"/>
    <mergeCell ref="R49:S49"/>
    <mergeCell ref="A50:B50"/>
    <mergeCell ref="O50:P50"/>
    <mergeCell ref="R50:S50"/>
    <mergeCell ref="A51:B51"/>
    <mergeCell ref="O51:P51"/>
    <mergeCell ref="R51:S51"/>
    <mergeCell ref="A52:Y52"/>
    <mergeCell ref="O53:P53"/>
    <mergeCell ref="R53:S53"/>
    <mergeCell ref="O54:P54"/>
    <mergeCell ref="R54:S54"/>
    <mergeCell ref="O55:P55"/>
    <mergeCell ref="R55:S55"/>
    <mergeCell ref="O56:P56"/>
    <mergeCell ref="R56:S56"/>
    <mergeCell ref="O57:P57"/>
    <mergeCell ref="R57:S57"/>
    <mergeCell ref="O58:P58"/>
    <mergeCell ref="R58:S58"/>
    <mergeCell ref="O59:P59"/>
    <mergeCell ref="R59:S59"/>
    <mergeCell ref="O65:P65"/>
    <mergeCell ref="R65:S65"/>
    <mergeCell ref="O66:P66"/>
    <mergeCell ref="R66:S66"/>
    <mergeCell ref="O60:P60"/>
    <mergeCell ref="O61:P61"/>
    <mergeCell ref="O64:P64"/>
    <mergeCell ref="R60:S60"/>
    <mergeCell ref="R61:S61"/>
    <mergeCell ref="R62:S62"/>
    <mergeCell ref="R64:S64"/>
    <mergeCell ref="O62:P62"/>
    <mergeCell ref="O63:P63"/>
    <mergeCell ref="R63:S63"/>
    <mergeCell ref="O67:P67"/>
    <mergeCell ref="R67:S67"/>
    <mergeCell ref="O68:P68"/>
    <mergeCell ref="R68:S68"/>
    <mergeCell ref="O69:P69"/>
    <mergeCell ref="R69:S69"/>
    <mergeCell ref="O70:P70"/>
    <mergeCell ref="R70:S70"/>
    <mergeCell ref="O71:P71"/>
    <mergeCell ref="R71:S71"/>
    <mergeCell ref="O72:P72"/>
    <mergeCell ref="R72:S72"/>
    <mergeCell ref="O73:P73"/>
    <mergeCell ref="R73:S73"/>
    <mergeCell ref="Z73:AC73"/>
    <mergeCell ref="AD73:AG73"/>
    <mergeCell ref="AH73:AK73"/>
    <mergeCell ref="O74:P74"/>
    <mergeCell ref="R74:S74"/>
    <mergeCell ref="Z74:AA74"/>
    <mergeCell ref="AB74:AC74"/>
    <mergeCell ref="AD74:AE74"/>
    <mergeCell ref="AF74:AG74"/>
    <mergeCell ref="AH74:AI74"/>
    <mergeCell ref="AJ74:AK74"/>
    <mergeCell ref="O75:P75"/>
    <mergeCell ref="R75:S75"/>
    <mergeCell ref="O76:P76"/>
    <mergeCell ref="R76:S76"/>
    <mergeCell ref="O77:P77"/>
    <mergeCell ref="R77:S77"/>
    <mergeCell ref="O78:P78"/>
    <mergeCell ref="R78:S78"/>
    <mergeCell ref="O79:P79"/>
    <mergeCell ref="R79:S79"/>
    <mergeCell ref="O85:P85"/>
    <mergeCell ref="R85:S85"/>
    <mergeCell ref="Z85:AA85"/>
    <mergeCell ref="AB85:AC85"/>
    <mergeCell ref="AD85:AE85"/>
    <mergeCell ref="AF85:AG85"/>
    <mergeCell ref="AH85:AI85"/>
    <mergeCell ref="AJ85:AK85"/>
    <mergeCell ref="O80:P80"/>
    <mergeCell ref="R80:S80"/>
    <mergeCell ref="O81:P81"/>
    <mergeCell ref="R81:S81"/>
    <mergeCell ref="O82:P82"/>
    <mergeCell ref="R82:S82"/>
    <mergeCell ref="O83:P83"/>
    <mergeCell ref="R83:S83"/>
    <mergeCell ref="O84:P84"/>
    <mergeCell ref="R84:S84"/>
    <mergeCell ref="A86:B86"/>
    <mergeCell ref="O86:P86"/>
    <mergeCell ref="R86:S86"/>
    <mergeCell ref="V86:W86"/>
    <mergeCell ref="A87:B87"/>
    <mergeCell ref="O87:P87"/>
    <mergeCell ref="R87:S87"/>
    <mergeCell ref="A88:B88"/>
    <mergeCell ref="O88:P88"/>
    <mergeCell ref="R88:S88"/>
    <mergeCell ref="A89:V89"/>
    <mergeCell ref="O90:P90"/>
    <mergeCell ref="R90:S90"/>
    <mergeCell ref="O91:P91"/>
    <mergeCell ref="R91:S91"/>
    <mergeCell ref="O92:P92"/>
    <mergeCell ref="R92:S92"/>
    <mergeCell ref="A93:B93"/>
    <mergeCell ref="O93:P93"/>
    <mergeCell ref="R93:S93"/>
    <mergeCell ref="A94:B94"/>
    <mergeCell ref="O94:P94"/>
    <mergeCell ref="R94:S94"/>
    <mergeCell ref="A95:B95"/>
    <mergeCell ref="O95:P95"/>
    <mergeCell ref="R95:S95"/>
    <mergeCell ref="O99:P99"/>
    <mergeCell ref="R99:S99"/>
    <mergeCell ref="A100:B100"/>
    <mergeCell ref="O100:P100"/>
    <mergeCell ref="R100:S100"/>
    <mergeCell ref="O96:P96"/>
    <mergeCell ref="R96:S96"/>
    <mergeCell ref="A97:V97"/>
    <mergeCell ref="O98:P98"/>
    <mergeCell ref="R98:S98"/>
    <mergeCell ref="A99:B99"/>
    <mergeCell ref="A107:V107"/>
    <mergeCell ref="A108:V108"/>
    <mergeCell ref="O109:P109"/>
    <mergeCell ref="R109:S109"/>
    <mergeCell ref="O110:P110"/>
    <mergeCell ref="R110:S110"/>
    <mergeCell ref="R111:S111"/>
    <mergeCell ref="O111:P111"/>
    <mergeCell ref="Z111:AC111"/>
    <mergeCell ref="AD111:AG111"/>
    <mergeCell ref="AH111:AK111"/>
    <mergeCell ref="O112:P112"/>
    <mergeCell ref="R112:S112"/>
    <mergeCell ref="R113:S113"/>
    <mergeCell ref="O113:P113"/>
    <mergeCell ref="O114:P114"/>
    <mergeCell ref="R114:S114"/>
    <mergeCell ref="O117:P117"/>
    <mergeCell ref="R117:S117"/>
    <mergeCell ref="O115:P115"/>
    <mergeCell ref="O116:P116"/>
    <mergeCell ref="R115:S115"/>
    <mergeCell ref="R116:S116"/>
    <mergeCell ref="O118:P118"/>
    <mergeCell ref="R118:S118"/>
    <mergeCell ref="O119:P119"/>
    <mergeCell ref="R119:S119"/>
    <mergeCell ref="O120:P120"/>
    <mergeCell ref="R120:S120"/>
    <mergeCell ref="O121:P121"/>
    <mergeCell ref="R121:S121"/>
    <mergeCell ref="O125:P125"/>
    <mergeCell ref="R125:S125"/>
    <mergeCell ref="Z133:AC133"/>
    <mergeCell ref="AD133:AG133"/>
    <mergeCell ref="AH133:AK133"/>
    <mergeCell ref="O134:P134"/>
    <mergeCell ref="R134:S134"/>
    <mergeCell ref="Z134:AA134"/>
    <mergeCell ref="AB134:AC134"/>
    <mergeCell ref="AD134:AE134"/>
    <mergeCell ref="AF134:AG134"/>
    <mergeCell ref="AH134:AI134"/>
    <mergeCell ref="AJ134:AK134"/>
    <mergeCell ref="R136:S136"/>
    <mergeCell ref="O137:P137"/>
    <mergeCell ref="R137:S137"/>
    <mergeCell ref="O138:P138"/>
    <mergeCell ref="R138:S138"/>
    <mergeCell ref="O139:P139"/>
    <mergeCell ref="R139:S139"/>
    <mergeCell ref="O140:P140"/>
    <mergeCell ref="R140:S140"/>
    <mergeCell ref="O141:P141"/>
    <mergeCell ref="R141:S141"/>
    <mergeCell ref="O142:P142"/>
    <mergeCell ref="R142:S142"/>
    <mergeCell ref="O143:P143"/>
    <mergeCell ref="R143:S143"/>
    <mergeCell ref="O144:P144"/>
    <mergeCell ref="R144:S144"/>
    <mergeCell ref="O145:P145"/>
    <mergeCell ref="R145:S145"/>
    <mergeCell ref="O146:P146"/>
    <mergeCell ref="R146:S146"/>
    <mergeCell ref="O147:P147"/>
    <mergeCell ref="R147:S147"/>
    <mergeCell ref="A148:B148"/>
    <mergeCell ref="O148:P148"/>
    <mergeCell ref="R148:S148"/>
    <mergeCell ref="A149:B149"/>
    <mergeCell ref="O149:P149"/>
    <mergeCell ref="R149:S149"/>
    <mergeCell ref="A150:B150"/>
    <mergeCell ref="O150:P150"/>
    <mergeCell ref="R150:S150"/>
    <mergeCell ref="O151:P151"/>
    <mergeCell ref="R151:S151"/>
    <mergeCell ref="O152:P152"/>
    <mergeCell ref="R152:S152"/>
    <mergeCell ref="O153:P153"/>
    <mergeCell ref="R153:S153"/>
    <mergeCell ref="O154:P154"/>
    <mergeCell ref="R154:S154"/>
    <mergeCell ref="O155:P155"/>
    <mergeCell ref="R155:S155"/>
    <mergeCell ref="O156:P156"/>
    <mergeCell ref="R156:S156"/>
    <mergeCell ref="O157:P157"/>
    <mergeCell ref="R157:S157"/>
    <mergeCell ref="O158:P158"/>
    <mergeCell ref="R158:S158"/>
    <mergeCell ref="O159:P159"/>
    <mergeCell ref="R159:S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O164:P164"/>
    <mergeCell ref="R164:S164"/>
    <mergeCell ref="O165:P165"/>
    <mergeCell ref="R165:S165"/>
    <mergeCell ref="O166:P166"/>
    <mergeCell ref="R166:S166"/>
    <mergeCell ref="O167:P167"/>
    <mergeCell ref="R167:S167"/>
    <mergeCell ref="O168:P168"/>
    <mergeCell ref="R168:S168"/>
    <mergeCell ref="O169:P169"/>
    <mergeCell ref="R169:S169"/>
    <mergeCell ref="O170:P170"/>
    <mergeCell ref="R170:S170"/>
    <mergeCell ref="O171:P171"/>
    <mergeCell ref="R171:S171"/>
    <mergeCell ref="O172:P172"/>
    <mergeCell ref="R172:S172"/>
    <mergeCell ref="O173:P173"/>
    <mergeCell ref="R173:S173"/>
    <mergeCell ref="O174:P174"/>
    <mergeCell ref="R174:S174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79:P179"/>
    <mergeCell ref="R179:S179"/>
    <mergeCell ref="O180:P180"/>
    <mergeCell ref="R180:S180"/>
    <mergeCell ref="O181:P181"/>
    <mergeCell ref="R181:S181"/>
    <mergeCell ref="O182:P182"/>
    <mergeCell ref="R182:S182"/>
    <mergeCell ref="O183:P183"/>
    <mergeCell ref="R183:S18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89:P189"/>
    <mergeCell ref="R189:S189"/>
    <mergeCell ref="O190:P190"/>
    <mergeCell ref="R190:S190"/>
    <mergeCell ref="O191:P191"/>
    <mergeCell ref="R191:S191"/>
    <mergeCell ref="O192:P192"/>
    <mergeCell ref="R192:S192"/>
    <mergeCell ref="O193:P193"/>
    <mergeCell ref="R193:S193"/>
    <mergeCell ref="O194:P194"/>
    <mergeCell ref="R194:S194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A203:B203"/>
    <mergeCell ref="O203:P203"/>
    <mergeCell ref="R203:S203"/>
    <mergeCell ref="A204:B204"/>
    <mergeCell ref="O204:P204"/>
    <mergeCell ref="R204:S204"/>
    <mergeCell ref="A205:B205"/>
    <mergeCell ref="O205:P205"/>
    <mergeCell ref="R205:S205"/>
    <mergeCell ref="O206:P206"/>
    <mergeCell ref="R206:S206"/>
    <mergeCell ref="O207:P207"/>
    <mergeCell ref="R207:S207"/>
    <mergeCell ref="O208:P208"/>
    <mergeCell ref="R208:S208"/>
    <mergeCell ref="O211:P211"/>
    <mergeCell ref="R211:S211"/>
    <mergeCell ref="O214:P214"/>
    <mergeCell ref="R214:S214"/>
    <mergeCell ref="O217:P217"/>
    <mergeCell ref="R217:S217"/>
    <mergeCell ref="O212:P212"/>
    <mergeCell ref="O213:P213"/>
    <mergeCell ref="O215:P215"/>
    <mergeCell ref="O216:P216"/>
    <mergeCell ref="O220:P220"/>
    <mergeCell ref="R220:S220"/>
    <mergeCell ref="O223:P223"/>
    <mergeCell ref="R223:S223"/>
    <mergeCell ref="O218:P218"/>
    <mergeCell ref="O219:P219"/>
    <mergeCell ref="R218:S218"/>
    <mergeCell ref="R219:S219"/>
    <mergeCell ref="O224:P224"/>
    <mergeCell ref="R224:S224"/>
    <mergeCell ref="O221:P221"/>
    <mergeCell ref="O222:P222"/>
    <mergeCell ref="R221:S221"/>
    <mergeCell ref="R222:S222"/>
    <mergeCell ref="O225:P225"/>
    <mergeCell ref="R225:S225"/>
    <mergeCell ref="O228:P228"/>
    <mergeCell ref="R228:S228"/>
    <mergeCell ref="O229:P229"/>
    <mergeCell ref="R229:S229"/>
    <mergeCell ref="O226:P226"/>
    <mergeCell ref="O227:P227"/>
    <mergeCell ref="R226:S226"/>
    <mergeCell ref="R227:S227"/>
    <mergeCell ref="O230:P230"/>
    <mergeCell ref="R230:S230"/>
    <mergeCell ref="O231:P231"/>
    <mergeCell ref="R231:S231"/>
    <mergeCell ref="O234:P234"/>
    <mergeCell ref="R234:S234"/>
    <mergeCell ref="O232:P232"/>
    <mergeCell ref="O233:P233"/>
    <mergeCell ref="R232:S232"/>
    <mergeCell ref="R233:S233"/>
    <mergeCell ref="O235:P235"/>
    <mergeCell ref="R235:S235"/>
    <mergeCell ref="O236:P236"/>
    <mergeCell ref="R236:S236"/>
    <mergeCell ref="O239:P239"/>
    <mergeCell ref="R239:S239"/>
    <mergeCell ref="O237:P237"/>
    <mergeCell ref="O238:P238"/>
    <mergeCell ref="R237:S237"/>
    <mergeCell ref="R238:S238"/>
    <mergeCell ref="O245:P245"/>
    <mergeCell ref="R245:S245"/>
    <mergeCell ref="O251:P251"/>
    <mergeCell ref="R251:S251"/>
    <mergeCell ref="O246:P246"/>
    <mergeCell ref="O247:P247"/>
    <mergeCell ref="O248:P248"/>
    <mergeCell ref="O249:P249"/>
    <mergeCell ref="O250:P250"/>
    <mergeCell ref="R246:S246"/>
    <mergeCell ref="R247:S247"/>
    <mergeCell ref="R248:S248"/>
    <mergeCell ref="R249:S249"/>
    <mergeCell ref="R250:S250"/>
    <mergeCell ref="A255:B255"/>
    <mergeCell ref="O255:P255"/>
    <mergeCell ref="R255:S255"/>
    <mergeCell ref="A256:B256"/>
    <mergeCell ref="O256:P256"/>
    <mergeCell ref="R256:S256"/>
    <mergeCell ref="A257:B257"/>
    <mergeCell ref="O257:P257"/>
    <mergeCell ref="R257:S257"/>
    <mergeCell ref="A259:B259"/>
    <mergeCell ref="O259:P259"/>
    <mergeCell ref="R259:S259"/>
    <mergeCell ref="O258:P258"/>
    <mergeCell ref="R258:S258"/>
    <mergeCell ref="A260:B260"/>
    <mergeCell ref="O260:P260"/>
    <mergeCell ref="R260:S260"/>
    <mergeCell ref="A261:B261"/>
    <mergeCell ref="O261:P261"/>
    <mergeCell ref="R261:S261"/>
    <mergeCell ref="A270:M270"/>
    <mergeCell ref="O270:P270"/>
    <mergeCell ref="R270:S270"/>
    <mergeCell ref="A271:M271"/>
    <mergeCell ref="N271:P271"/>
    <mergeCell ref="Q271:S271"/>
    <mergeCell ref="T271:U271"/>
    <mergeCell ref="I272:M272"/>
    <mergeCell ref="N272:P272"/>
    <mergeCell ref="Q272:S272"/>
    <mergeCell ref="T272:V272"/>
    <mergeCell ref="H274:M274"/>
    <mergeCell ref="N274:P274"/>
    <mergeCell ref="R274:S274"/>
    <mergeCell ref="H275:M275"/>
    <mergeCell ref="N275:P275"/>
    <mergeCell ref="R275:S275"/>
    <mergeCell ref="O276:P276"/>
    <mergeCell ref="R276:S276"/>
    <mergeCell ref="O277:P277"/>
    <mergeCell ref="R277:S277"/>
    <mergeCell ref="A279:M279"/>
    <mergeCell ref="O279:P279"/>
    <mergeCell ref="R279:S279"/>
    <mergeCell ref="A280:M280"/>
    <mergeCell ref="O280:P280"/>
    <mergeCell ref="R280:S280"/>
    <mergeCell ref="A281:M281"/>
    <mergeCell ref="O281:P281"/>
    <mergeCell ref="R281:S281"/>
    <mergeCell ref="A282:M282"/>
    <mergeCell ref="O282:P282"/>
    <mergeCell ref="R282:S282"/>
    <mergeCell ref="A283:M283"/>
    <mergeCell ref="N283:P283"/>
    <mergeCell ref="Q283:S283"/>
    <mergeCell ref="T283:U283"/>
    <mergeCell ref="N284:P284"/>
    <mergeCell ref="Q284:S284"/>
    <mergeCell ref="T284:V284"/>
    <mergeCell ref="H286:M286"/>
    <mergeCell ref="N286:P286"/>
    <mergeCell ref="R286:S286"/>
    <mergeCell ref="H287:M287"/>
    <mergeCell ref="N287:P287"/>
    <mergeCell ref="R287:S287"/>
    <mergeCell ref="B288:V288"/>
    <mergeCell ref="A289:B289"/>
    <mergeCell ref="O289:P289"/>
    <mergeCell ref="R289:S289"/>
    <mergeCell ref="A290:B290"/>
    <mergeCell ref="O290:P290"/>
    <mergeCell ref="R290:S290"/>
    <mergeCell ref="A291:B291"/>
    <mergeCell ref="O291:P291"/>
    <mergeCell ref="R291:S291"/>
    <mergeCell ref="A292:B292"/>
    <mergeCell ref="O292:P292"/>
    <mergeCell ref="R292:S292"/>
    <mergeCell ref="A293:M293"/>
    <mergeCell ref="O293:P293"/>
    <mergeCell ref="R293:S293"/>
    <mergeCell ref="A294:M294"/>
    <mergeCell ref="O294:P294"/>
    <mergeCell ref="R294:S294"/>
    <mergeCell ref="A295:M295"/>
    <mergeCell ref="O295:P295"/>
    <mergeCell ref="R295:S295"/>
    <mergeCell ref="A296:M296"/>
    <mergeCell ref="O296:P296"/>
    <mergeCell ref="R296:S296"/>
    <mergeCell ref="A297:M297"/>
    <mergeCell ref="N297:P297"/>
    <mergeCell ref="Q297:S297"/>
    <mergeCell ref="T297:V297"/>
    <mergeCell ref="B298:M298"/>
    <mergeCell ref="N298:P298"/>
    <mergeCell ref="Q298:S298"/>
    <mergeCell ref="T298:V298"/>
    <mergeCell ref="B299:M299"/>
    <mergeCell ref="N299:V299"/>
    <mergeCell ref="H300:M300"/>
    <mergeCell ref="N300:P300"/>
    <mergeCell ref="R300:S300"/>
    <mergeCell ref="H301:M301"/>
    <mergeCell ref="N301:P301"/>
    <mergeCell ref="R301:S301"/>
    <mergeCell ref="A302:V302"/>
    <mergeCell ref="A305:B305"/>
    <mergeCell ref="O305:P305"/>
    <mergeCell ref="R305:S305"/>
    <mergeCell ref="O306:P306"/>
    <mergeCell ref="R306:S306"/>
    <mergeCell ref="O307:P307"/>
    <mergeCell ref="R307:S307"/>
    <mergeCell ref="O308:P308"/>
    <mergeCell ref="R308:S308"/>
    <mergeCell ref="A310:M310"/>
    <mergeCell ref="O310:P310"/>
    <mergeCell ref="R310:S310"/>
    <mergeCell ref="A311:M311"/>
    <mergeCell ref="O311:P311"/>
    <mergeCell ref="R311:S311"/>
    <mergeCell ref="A312:M312"/>
    <mergeCell ref="O312:P312"/>
    <mergeCell ref="R312:S312"/>
    <mergeCell ref="A313:M313"/>
    <mergeCell ref="O313:P313"/>
    <mergeCell ref="R313:S313"/>
    <mergeCell ref="A314:M314"/>
    <mergeCell ref="N314:P314"/>
    <mergeCell ref="Q314:S314"/>
    <mergeCell ref="T314:V314"/>
    <mergeCell ref="A315:M315"/>
    <mergeCell ref="N315:P315"/>
    <mergeCell ref="Q315:S315"/>
    <mergeCell ref="T315:U315"/>
    <mergeCell ref="A316:M316"/>
    <mergeCell ref="O316:P316"/>
    <mergeCell ref="R316:S316"/>
    <mergeCell ref="A317:M317"/>
    <mergeCell ref="O317:P317"/>
    <mergeCell ref="R317:S317"/>
    <mergeCell ref="A318:M318"/>
    <mergeCell ref="O318:P318"/>
    <mergeCell ref="R318:S318"/>
    <mergeCell ref="A319:M319"/>
    <mergeCell ref="O319:P319"/>
    <mergeCell ref="R319:S319"/>
    <mergeCell ref="A320:M320"/>
    <mergeCell ref="O320:P320"/>
    <mergeCell ref="R320:S320"/>
    <mergeCell ref="A321:M321"/>
    <mergeCell ref="N321:P321"/>
    <mergeCell ref="Q321:S321"/>
    <mergeCell ref="A325:M325"/>
    <mergeCell ref="O325:P325"/>
    <mergeCell ref="R325:S325"/>
    <mergeCell ref="A326:M326"/>
    <mergeCell ref="O326:P326"/>
    <mergeCell ref="R326:S326"/>
    <mergeCell ref="A327:M327"/>
    <mergeCell ref="O327:P327"/>
    <mergeCell ref="R327:S327"/>
    <mergeCell ref="A328:M328"/>
    <mergeCell ref="N328:P328"/>
    <mergeCell ref="Q328:S328"/>
    <mergeCell ref="T328:V328"/>
    <mergeCell ref="A329:V329"/>
    <mergeCell ref="A330:M330"/>
    <mergeCell ref="O330:P330"/>
    <mergeCell ref="R330:S330"/>
    <mergeCell ref="A331:M331"/>
    <mergeCell ref="O331:P331"/>
    <mergeCell ref="R331:S331"/>
    <mergeCell ref="A332:M332"/>
    <mergeCell ref="O332:P332"/>
    <mergeCell ref="R332:S332"/>
    <mergeCell ref="A333:M333"/>
    <mergeCell ref="O333:P333"/>
    <mergeCell ref="R333:S333"/>
    <mergeCell ref="A334:M334"/>
    <mergeCell ref="O334:P334"/>
    <mergeCell ref="R334:S334"/>
    <mergeCell ref="A335:M335"/>
    <mergeCell ref="N335:P335"/>
    <mergeCell ref="Q335:S335"/>
    <mergeCell ref="T335:V335"/>
    <mergeCell ref="A336:M336"/>
    <mergeCell ref="N336:U336"/>
    <mergeCell ref="N342:P342"/>
    <mergeCell ref="Q342:S342"/>
    <mergeCell ref="T342:V342"/>
    <mergeCell ref="N343:V343"/>
    <mergeCell ref="H344:M344"/>
    <mergeCell ref="N344:P344"/>
    <mergeCell ref="R344:S344"/>
    <mergeCell ref="H345:M345"/>
    <mergeCell ref="N345:P345"/>
    <mergeCell ref="R345:S345"/>
    <mergeCell ref="O347:P347"/>
    <mergeCell ref="R347:S347"/>
    <mergeCell ref="U347:V347"/>
    <mergeCell ref="O348:P348"/>
    <mergeCell ref="R348:S348"/>
    <mergeCell ref="U348:V348"/>
    <mergeCell ref="O349:P349"/>
    <mergeCell ref="R349:S349"/>
    <mergeCell ref="U349:V349"/>
    <mergeCell ref="O350:P350"/>
    <mergeCell ref="R350:S350"/>
    <mergeCell ref="U350:V350"/>
    <mergeCell ref="C365:D365"/>
    <mergeCell ref="E365:F365"/>
    <mergeCell ref="G365:H365"/>
    <mergeCell ref="I365:J365"/>
    <mergeCell ref="K365:L365"/>
    <mergeCell ref="M365:N365"/>
    <mergeCell ref="A352:Y352"/>
    <mergeCell ref="B353:C353"/>
    <mergeCell ref="H353:L353"/>
    <mergeCell ref="H354:L354"/>
    <mergeCell ref="H355:L355"/>
    <mergeCell ref="H356:L356"/>
    <mergeCell ref="C364:F364"/>
    <mergeCell ref="G364:J364"/>
    <mergeCell ref="K364:N364"/>
  </mergeCells>
  <pageMargins left="0.74803149606299213" right="0.39370078740157483" top="0.55118110236220474" bottom="0.39370078740157483" header="0.51181102362204722" footer="0.70866141732283472"/>
  <pageSetup paperSize="9" scale="59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7"/>
  <sheetViews>
    <sheetView view="pageBreakPreview" zoomScale="75" zoomScaleNormal="70" zoomScaleSheetLayoutView="75" workbookViewId="0">
      <pane xSplit="1" ySplit="7" topLeftCell="B176" activePane="bottomRight" state="frozen"/>
      <selection pane="topRight" activeCell="B1" sqref="B1"/>
      <selection pane="bottomLeft" activeCell="A8" sqref="A8"/>
      <selection pane="bottomRight" activeCell="G184" sqref="G184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900" customWidth="1"/>
    <col min="6" max="6" width="5.42578125" style="1585" customWidth="1"/>
    <col min="7" max="7" width="10" style="1347" customWidth="1"/>
    <col min="8" max="8" width="11.28515625" style="29" customWidth="1"/>
    <col min="9" max="9" width="9.140625" style="29" customWidth="1"/>
    <col min="10" max="10" width="9.140625" style="1349" customWidth="1"/>
    <col min="11" max="11" width="7.42578125" style="29" customWidth="1"/>
    <col min="12" max="12" width="8.42578125" style="1349" customWidth="1"/>
    <col min="13" max="13" width="10.7109375" style="29" customWidth="1"/>
    <col min="14" max="14" width="7.7109375" style="1323" bestFit="1" customWidth="1"/>
    <col min="15" max="15" width="5.7109375" style="1323" customWidth="1"/>
    <col min="16" max="16" width="7.42578125" style="1323" customWidth="1"/>
    <col min="17" max="22" width="9.140625" style="27" customWidth="1"/>
    <col min="23" max="23" width="12" style="27" customWidth="1"/>
    <col min="24" max="16384" width="9.140625" style="27"/>
  </cols>
  <sheetData>
    <row r="1" spans="1:185" s="2508" customFormat="1" ht="17.25" thickBot="1" x14ac:dyDescent="0.25">
      <c r="A1" s="4037" t="s">
        <v>917</v>
      </c>
      <c r="B1" s="4037"/>
      <c r="C1" s="4037"/>
      <c r="D1" s="4037"/>
      <c r="E1" s="4037"/>
      <c r="F1" s="4037"/>
      <c r="G1" s="4037"/>
      <c r="H1" s="4037"/>
      <c r="I1" s="4037"/>
      <c r="J1" s="4037"/>
      <c r="K1" s="4037"/>
      <c r="L1" s="4037"/>
      <c r="M1" s="4037"/>
      <c r="N1" s="4037"/>
      <c r="O1" s="4037"/>
      <c r="P1" s="2505"/>
      <c r="Q1" s="2505"/>
      <c r="R1" s="2505"/>
      <c r="S1" s="2506"/>
      <c r="T1" s="2506"/>
      <c r="U1" s="2506"/>
      <c r="V1" s="2507"/>
      <c r="W1" s="2507"/>
      <c r="X1" s="2507"/>
    </row>
    <row r="2" spans="1:185" s="2508" customFormat="1" ht="16.5" x14ac:dyDescent="0.2">
      <c r="A2" s="4011" t="s">
        <v>918</v>
      </c>
      <c r="B2" s="4013" t="s">
        <v>33</v>
      </c>
      <c r="C2" s="4015" t="s">
        <v>536</v>
      </c>
      <c r="D2" s="4016"/>
      <c r="E2" s="4016"/>
      <c r="F2" s="4017"/>
      <c r="G2" s="4021" t="s">
        <v>919</v>
      </c>
      <c r="H2" s="4023" t="s">
        <v>107</v>
      </c>
      <c r="I2" s="4024"/>
      <c r="J2" s="4024"/>
      <c r="K2" s="4024"/>
      <c r="L2" s="4024"/>
      <c r="M2" s="4025"/>
      <c r="N2" s="4024"/>
      <c r="O2" s="4024"/>
      <c r="P2" s="2505"/>
      <c r="Q2" s="2505"/>
      <c r="R2" s="2505"/>
      <c r="S2" s="2506"/>
      <c r="T2" s="2506"/>
      <c r="U2" s="2506"/>
      <c r="V2" s="2507"/>
      <c r="W2" s="2507"/>
      <c r="X2" s="2507"/>
    </row>
    <row r="3" spans="1:185" s="2508" customFormat="1" ht="16.5" customHeight="1" x14ac:dyDescent="0.2">
      <c r="A3" s="4012"/>
      <c r="B3" s="4014"/>
      <c r="C3" s="4018"/>
      <c r="D3" s="4019"/>
      <c r="E3" s="4019"/>
      <c r="F3" s="4020"/>
      <c r="G3" s="4022"/>
      <c r="H3" s="4007" t="s">
        <v>27</v>
      </c>
      <c r="I3" s="4010" t="s">
        <v>109</v>
      </c>
      <c r="J3" s="4010"/>
      <c r="K3" s="4010"/>
      <c r="L3" s="4010"/>
      <c r="M3" s="4009" t="s">
        <v>920</v>
      </c>
      <c r="N3" s="4010" t="s">
        <v>543</v>
      </c>
      <c r="O3" s="4010"/>
      <c r="P3" s="2505"/>
      <c r="Q3" s="2505"/>
      <c r="R3" s="2505"/>
      <c r="S3" s="2506"/>
      <c r="T3" s="2506"/>
      <c r="U3" s="2506"/>
      <c r="V3" s="2507"/>
      <c r="W3" s="2507"/>
      <c r="X3" s="2507"/>
    </row>
    <row r="4" spans="1:185" s="2508" customFormat="1" ht="16.5" x14ac:dyDescent="0.2">
      <c r="A4" s="4012"/>
      <c r="B4" s="4014"/>
      <c r="C4" s="4007" t="s">
        <v>921</v>
      </c>
      <c r="D4" s="4008" t="s">
        <v>922</v>
      </c>
      <c r="E4" s="4010" t="s">
        <v>104</v>
      </c>
      <c r="F4" s="4026"/>
      <c r="G4" s="4022"/>
      <c r="H4" s="4007"/>
      <c r="I4" s="4008" t="s">
        <v>25</v>
      </c>
      <c r="J4" s="4010" t="s">
        <v>923</v>
      </c>
      <c r="K4" s="4010"/>
      <c r="L4" s="4010"/>
      <c r="M4" s="4009"/>
      <c r="N4" s="4010"/>
      <c r="O4" s="4010"/>
      <c r="P4" s="2505"/>
      <c r="Q4" s="2505"/>
      <c r="R4" s="2505"/>
      <c r="S4" s="2506"/>
      <c r="T4" s="2506"/>
      <c r="U4" s="2506"/>
      <c r="V4" s="2507"/>
      <c r="W4" s="2507"/>
      <c r="X4" s="2507"/>
    </row>
    <row r="5" spans="1:185" s="2508" customFormat="1" ht="16.5" x14ac:dyDescent="0.2">
      <c r="A5" s="4012"/>
      <c r="B5" s="4014"/>
      <c r="C5" s="4007"/>
      <c r="D5" s="4008"/>
      <c r="E5" s="4008" t="s">
        <v>924</v>
      </c>
      <c r="F5" s="4009" t="s">
        <v>106</v>
      </c>
      <c r="G5" s="4022"/>
      <c r="H5" s="4007"/>
      <c r="I5" s="4008"/>
      <c r="J5" s="4008" t="s">
        <v>925</v>
      </c>
      <c r="K5" s="4008" t="s">
        <v>926</v>
      </c>
      <c r="L5" s="4008" t="s">
        <v>927</v>
      </c>
      <c r="M5" s="4009"/>
      <c r="N5" s="2509">
        <v>3</v>
      </c>
      <c r="O5" s="2510">
        <v>4</v>
      </c>
      <c r="P5" s="2505"/>
      <c r="Q5" s="2505"/>
      <c r="R5" s="2505"/>
      <c r="S5" s="2506"/>
      <c r="T5" s="2506"/>
      <c r="U5" s="2506"/>
      <c r="V5" s="2507"/>
      <c r="W5" s="2507"/>
      <c r="X5" s="2507"/>
    </row>
    <row r="6" spans="1:185" s="2508" customFormat="1" ht="16.5" x14ac:dyDescent="0.2">
      <c r="A6" s="4012"/>
      <c r="B6" s="4014"/>
      <c r="C6" s="4007"/>
      <c r="D6" s="4008"/>
      <c r="E6" s="4008"/>
      <c r="F6" s="4009"/>
      <c r="G6" s="4022"/>
      <c r="H6" s="4007"/>
      <c r="I6" s="4008"/>
      <c r="J6" s="4008"/>
      <c r="K6" s="4008"/>
      <c r="L6" s="4008"/>
      <c r="M6" s="4009"/>
      <c r="N6" s="4010"/>
      <c r="O6" s="4010"/>
      <c r="P6" s="2505"/>
      <c r="Q6" s="2505"/>
      <c r="R6" s="2505"/>
      <c r="S6" s="2505"/>
      <c r="T6" s="4033" t="s">
        <v>928</v>
      </c>
      <c r="U6" s="4034"/>
      <c r="V6" s="4035"/>
      <c r="W6" s="4036" t="s">
        <v>929</v>
      </c>
      <c r="X6" s="4036"/>
      <c r="Y6" s="4036"/>
    </row>
    <row r="7" spans="1:185" s="2508" customFormat="1" ht="16.5" x14ac:dyDescent="0.2">
      <c r="A7" s="4012"/>
      <c r="B7" s="4014"/>
      <c r="C7" s="4007"/>
      <c r="D7" s="4008"/>
      <c r="E7" s="4008"/>
      <c r="F7" s="4009"/>
      <c r="G7" s="4022"/>
      <c r="H7" s="4007"/>
      <c r="I7" s="4008"/>
      <c r="J7" s="4008"/>
      <c r="K7" s="4008"/>
      <c r="L7" s="4008"/>
      <c r="M7" s="4009"/>
      <c r="N7" s="2509"/>
      <c r="O7" s="2510"/>
      <c r="P7" s="2505"/>
      <c r="Q7" s="2505" t="s">
        <v>930</v>
      </c>
      <c r="R7" s="2505" t="s">
        <v>931</v>
      </c>
      <c r="S7" s="2505" t="s">
        <v>932</v>
      </c>
      <c r="T7" s="2506" t="s">
        <v>933</v>
      </c>
      <c r="U7" s="2506" t="s">
        <v>503</v>
      </c>
      <c r="V7" s="2506" t="s">
        <v>512</v>
      </c>
      <c r="W7" s="2507" t="s">
        <v>933</v>
      </c>
      <c r="X7" s="2507" t="s">
        <v>503</v>
      </c>
      <c r="Y7" s="2507" t="s">
        <v>512</v>
      </c>
    </row>
    <row r="8" spans="1:185" s="2508" customFormat="1" ht="16.5" x14ac:dyDescent="0.2">
      <c r="A8" s="2511">
        <v>1</v>
      </c>
      <c r="B8" s="2511">
        <v>2</v>
      </c>
      <c r="C8" s="2512">
        <v>3</v>
      </c>
      <c r="D8" s="2513">
        <v>4</v>
      </c>
      <c r="E8" s="2513">
        <v>5</v>
      </c>
      <c r="F8" s="2514">
        <v>6</v>
      </c>
      <c r="G8" s="2515">
        <v>7</v>
      </c>
      <c r="H8" s="2512">
        <v>8</v>
      </c>
      <c r="I8" s="2513">
        <v>9</v>
      </c>
      <c r="J8" s="2513">
        <v>10</v>
      </c>
      <c r="K8" s="2513">
        <v>11</v>
      </c>
      <c r="L8" s="2513">
        <v>12</v>
      </c>
      <c r="M8" s="2514">
        <v>13</v>
      </c>
      <c r="N8" s="2513">
        <v>16</v>
      </c>
      <c r="O8" s="2516">
        <v>17</v>
      </c>
      <c r="P8" s="2505" t="s">
        <v>930</v>
      </c>
      <c r="Q8" s="2505" t="s">
        <v>931</v>
      </c>
      <c r="R8" s="2505" t="s">
        <v>932</v>
      </c>
      <c r="S8" s="2506" t="s">
        <v>933</v>
      </c>
      <c r="T8" s="2506" t="s">
        <v>503</v>
      </c>
      <c r="U8" s="2506" t="s">
        <v>512</v>
      </c>
      <c r="V8" s="2507" t="s">
        <v>933</v>
      </c>
      <c r="W8" s="2507" t="s">
        <v>503</v>
      </c>
      <c r="X8" s="2507" t="s">
        <v>512</v>
      </c>
    </row>
    <row r="9" spans="1:185" ht="16.5" hidden="1" thickBot="1" x14ac:dyDescent="0.25">
      <c r="A9" s="3536" t="s">
        <v>154</v>
      </c>
      <c r="B9" s="3537"/>
      <c r="C9" s="3537"/>
      <c r="D9" s="3537"/>
      <c r="E9" s="3537"/>
      <c r="F9" s="3537"/>
      <c r="G9" s="3537"/>
      <c r="H9" s="3537"/>
      <c r="I9" s="3537"/>
      <c r="J9" s="3537"/>
      <c r="K9" s="3537"/>
      <c r="L9" s="3537"/>
      <c r="M9" s="3537"/>
      <c r="N9" s="3537"/>
      <c r="O9" s="3537"/>
      <c r="P9" s="3537"/>
    </row>
    <row r="10" spans="1:185" ht="16.5" hidden="1" thickBot="1" x14ac:dyDescent="0.3">
      <c r="A10" s="3807" t="s">
        <v>614</v>
      </c>
      <c r="B10" s="3840"/>
      <c r="C10" s="3840"/>
      <c r="D10" s="3840"/>
      <c r="E10" s="3840"/>
      <c r="F10" s="3840"/>
      <c r="G10" s="3840"/>
      <c r="H10" s="3840"/>
      <c r="I10" s="3840"/>
      <c r="J10" s="3840"/>
      <c r="K10" s="3840"/>
      <c r="L10" s="3840"/>
      <c r="M10" s="3840"/>
      <c r="N10" s="3840"/>
      <c r="O10" s="3840"/>
      <c r="P10" s="3840"/>
      <c r="Q10" s="1"/>
    </row>
    <row r="11" spans="1:185" hidden="1" x14ac:dyDescent="0.25">
      <c r="A11" s="1614" t="s">
        <v>137</v>
      </c>
      <c r="B11" s="2494" t="s">
        <v>408</v>
      </c>
      <c r="C11" s="2495"/>
      <c r="D11" s="1"/>
      <c r="E11" s="92"/>
      <c r="F11" s="1"/>
      <c r="G11" s="2486">
        <v>8</v>
      </c>
      <c r="H11" s="1">
        <f>H12+H13</f>
        <v>240</v>
      </c>
      <c r="I11" s="2478"/>
      <c r="J11" s="2478"/>
      <c r="K11" s="2478"/>
      <c r="L11" s="2478"/>
      <c r="M11" s="2496"/>
      <c r="N11" s="2496"/>
      <c r="O11" s="3840"/>
      <c r="P11" s="3840"/>
    </row>
    <row r="12" spans="1:185" hidden="1" x14ac:dyDescent="0.25">
      <c r="A12" s="1596"/>
      <c r="B12" s="1868" t="s">
        <v>730</v>
      </c>
      <c r="C12" s="2495"/>
      <c r="D12" s="1601"/>
      <c r="E12" s="1723"/>
      <c r="F12" s="1"/>
      <c r="G12" s="1">
        <v>4</v>
      </c>
      <c r="H12" s="1">
        <f>G12*30</f>
        <v>120</v>
      </c>
      <c r="I12" s="2476"/>
      <c r="J12" s="2476"/>
      <c r="K12" s="2476"/>
      <c r="L12" s="2476"/>
      <c r="M12" s="2476"/>
      <c r="N12" s="2496"/>
      <c r="O12" s="3840"/>
      <c r="P12" s="3840"/>
    </row>
    <row r="13" spans="1:185" hidden="1" x14ac:dyDescent="0.25">
      <c r="A13" s="1596"/>
      <c r="B13" s="1642" t="s">
        <v>56</v>
      </c>
      <c r="C13" s="1603"/>
      <c r="D13" s="1601" t="s">
        <v>544</v>
      </c>
      <c r="E13" s="1723"/>
      <c r="F13" s="1"/>
      <c r="G13" s="1">
        <v>4</v>
      </c>
      <c r="H13" s="1">
        <f>G13*30</f>
        <v>120</v>
      </c>
      <c r="I13" s="2477">
        <v>4</v>
      </c>
      <c r="J13" s="2477"/>
      <c r="K13" s="2477"/>
      <c r="L13" s="2477" t="s">
        <v>114</v>
      </c>
      <c r="M13" s="2477">
        <f>H13-I13</f>
        <v>116</v>
      </c>
      <c r="N13" s="2496"/>
      <c r="O13" s="3840"/>
      <c r="P13" s="3840"/>
    </row>
    <row r="14" spans="1:185" s="29" customFormat="1" ht="31.5" hidden="1" x14ac:dyDescent="0.25">
      <c r="A14" s="1605" t="s">
        <v>138</v>
      </c>
      <c r="B14" s="216" t="s">
        <v>731</v>
      </c>
      <c r="C14" s="797" t="s">
        <v>131</v>
      </c>
      <c r="D14" s="1"/>
      <c r="E14" s="92"/>
      <c r="F14" s="1"/>
      <c r="G14" s="1">
        <v>4</v>
      </c>
      <c r="H14" s="2478">
        <f t="shared" ref="H14:H20" si="0">G14*30</f>
        <v>120</v>
      </c>
      <c r="I14" s="144"/>
      <c r="J14" s="2478"/>
      <c r="K14" s="144"/>
      <c r="L14" s="144"/>
      <c r="M14" s="2496"/>
      <c r="N14" s="2496"/>
      <c r="O14" s="3840"/>
      <c r="P14" s="3840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</row>
    <row r="15" spans="1:185" s="1227" customFormat="1" ht="31.5" hidden="1" x14ac:dyDescent="0.25">
      <c r="A15" s="1605" t="s">
        <v>139</v>
      </c>
      <c r="B15" s="2316" t="s">
        <v>732</v>
      </c>
      <c r="C15" s="1664"/>
      <c r="D15" s="1" t="s">
        <v>134</v>
      </c>
      <c r="E15" s="92"/>
      <c r="F15" s="1"/>
      <c r="G15" s="1">
        <v>3</v>
      </c>
      <c r="H15" s="2478">
        <f t="shared" si="0"/>
        <v>90</v>
      </c>
      <c r="I15" s="144"/>
      <c r="J15" s="144"/>
      <c r="K15" s="144"/>
      <c r="L15" s="144"/>
      <c r="M15" s="2496"/>
      <c r="N15" s="2496"/>
      <c r="O15" s="3840"/>
      <c r="P15" s="3840"/>
      <c r="Q15" s="1225"/>
      <c r="R15" s="1225"/>
      <c r="S15" s="1225"/>
      <c r="T15" s="1225"/>
      <c r="U15" s="1225"/>
      <c r="V15" s="1225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225"/>
      <c r="AL15" s="1225"/>
      <c r="AM15" s="1225"/>
      <c r="AN15" s="1225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</row>
    <row r="16" spans="1:185" ht="47.25" hidden="1" x14ac:dyDescent="0.25">
      <c r="A16" s="1605" t="s">
        <v>140</v>
      </c>
      <c r="B16" s="2316" t="s">
        <v>733</v>
      </c>
      <c r="C16" s="1664" t="s">
        <v>131</v>
      </c>
      <c r="D16" s="1"/>
      <c r="E16" s="90"/>
      <c r="F16" s="88"/>
      <c r="G16" s="1">
        <v>3</v>
      </c>
      <c r="H16" s="2478">
        <f t="shared" si="0"/>
        <v>90</v>
      </c>
      <c r="I16" s="144"/>
      <c r="J16" s="144"/>
      <c r="K16" s="144"/>
      <c r="L16" s="144"/>
      <c r="M16" s="2496"/>
      <c r="N16" s="2496"/>
      <c r="O16" s="3840"/>
      <c r="P16" s="3840"/>
    </row>
    <row r="17" spans="1:17" hidden="1" x14ac:dyDescent="0.25">
      <c r="A17" s="1605" t="s">
        <v>141</v>
      </c>
      <c r="B17" s="2316" t="s">
        <v>136</v>
      </c>
      <c r="C17" s="1628"/>
      <c r="D17" s="1"/>
      <c r="E17" s="90"/>
      <c r="F17" s="88"/>
      <c r="G17" s="2486">
        <v>3</v>
      </c>
      <c r="H17" s="1">
        <f>SUM(H18:H19)</f>
        <v>90</v>
      </c>
      <c r="I17" s="144"/>
      <c r="J17" s="144"/>
      <c r="K17" s="144"/>
      <c r="L17" s="144"/>
      <c r="M17" s="2496"/>
      <c r="N17" s="2496"/>
      <c r="O17" s="3840"/>
      <c r="P17" s="3840"/>
    </row>
    <row r="18" spans="1:17" s="58" customFormat="1" hidden="1" x14ac:dyDescent="0.25">
      <c r="A18" s="1615"/>
      <c r="B18" s="1868" t="s">
        <v>730</v>
      </c>
      <c r="C18" s="2495"/>
      <c r="D18" s="1"/>
      <c r="E18" s="90"/>
      <c r="F18" s="88"/>
      <c r="G18" s="1">
        <v>0.5</v>
      </c>
      <c r="H18" s="2478">
        <f t="shared" si="0"/>
        <v>15</v>
      </c>
      <c r="I18" s="144"/>
      <c r="J18" s="144"/>
      <c r="K18" s="144"/>
      <c r="L18" s="144"/>
      <c r="M18" s="2496"/>
      <c r="N18" s="2496"/>
      <c r="O18" s="3840"/>
      <c r="P18" s="3840"/>
    </row>
    <row r="19" spans="1:17" s="58" customFormat="1" hidden="1" x14ac:dyDescent="0.25">
      <c r="A19" s="2497" t="s">
        <v>142</v>
      </c>
      <c r="B19" s="1643" t="s">
        <v>56</v>
      </c>
      <c r="C19" s="1629">
        <v>1</v>
      </c>
      <c r="D19" s="1"/>
      <c r="E19" s="90"/>
      <c r="F19" s="88"/>
      <c r="G19" s="2486">
        <v>2.5</v>
      </c>
      <c r="H19" s="1">
        <f t="shared" si="0"/>
        <v>75</v>
      </c>
      <c r="I19" s="240">
        <f>SUM(J19:L19)</f>
        <v>4</v>
      </c>
      <c r="J19" s="240">
        <v>4</v>
      </c>
      <c r="K19" s="240"/>
      <c r="L19" s="240"/>
      <c r="M19" s="2484">
        <f>H19-I19</f>
        <v>71</v>
      </c>
      <c r="N19" s="2496"/>
      <c r="O19" s="3840"/>
      <c r="P19" s="3840"/>
    </row>
    <row r="20" spans="1:17" s="58" customFormat="1" ht="31.5" hidden="1" x14ac:dyDescent="0.25">
      <c r="A20" s="1613" t="s">
        <v>549</v>
      </c>
      <c r="B20" s="1776" t="s">
        <v>734</v>
      </c>
      <c r="C20" s="1648"/>
      <c r="D20" s="1" t="s">
        <v>551</v>
      </c>
      <c r="E20" s="90"/>
      <c r="F20" s="88"/>
      <c r="G20" s="1">
        <v>3</v>
      </c>
      <c r="H20" s="2478">
        <f t="shared" si="0"/>
        <v>90</v>
      </c>
      <c r="I20" s="240"/>
      <c r="J20" s="240"/>
      <c r="K20" s="240"/>
      <c r="L20" s="240"/>
      <c r="M20" s="2484"/>
      <c r="N20" s="2496"/>
      <c r="O20" s="3840"/>
      <c r="P20" s="3840"/>
    </row>
    <row r="21" spans="1:17" hidden="1" x14ac:dyDescent="0.25">
      <c r="A21" s="1605" t="s">
        <v>552</v>
      </c>
      <c r="B21" s="216" t="s">
        <v>749</v>
      </c>
      <c r="C21" s="265"/>
      <c r="D21" s="1"/>
      <c r="E21" s="110"/>
      <c r="F21" s="248"/>
      <c r="G21" s="2486">
        <v>16</v>
      </c>
      <c r="H21" s="1">
        <f>G21*30</f>
        <v>480</v>
      </c>
      <c r="I21" s="1"/>
      <c r="J21" s="2479"/>
      <c r="K21" s="2480"/>
      <c r="L21" s="2479"/>
      <c r="M21" s="602"/>
      <c r="N21" s="145"/>
      <c r="O21" s="3840"/>
      <c r="P21" s="3840"/>
    </row>
    <row r="22" spans="1:17" hidden="1" x14ac:dyDescent="0.25">
      <c r="A22" s="1615"/>
      <c r="B22" s="1647" t="s">
        <v>730</v>
      </c>
      <c r="C22" s="265"/>
      <c r="D22" s="1"/>
      <c r="E22" s="110"/>
      <c r="F22" s="248"/>
      <c r="G22" s="1">
        <v>0</v>
      </c>
      <c r="H22" s="2478">
        <f>$G22*30</f>
        <v>0</v>
      </c>
      <c r="I22" s="1"/>
      <c r="J22" s="2479"/>
      <c r="K22" s="2480"/>
      <c r="L22" s="2479"/>
      <c r="M22" s="602"/>
      <c r="N22" s="145"/>
      <c r="O22" s="3840"/>
      <c r="P22" s="3840"/>
    </row>
    <row r="23" spans="1:17" s="58" customFormat="1" hidden="1" x14ac:dyDescent="0.25">
      <c r="A23" s="1605" t="s">
        <v>615</v>
      </c>
      <c r="B23" s="1074" t="s">
        <v>56</v>
      </c>
      <c r="C23" s="265"/>
      <c r="D23" s="1"/>
      <c r="E23" s="110"/>
      <c r="F23" s="248"/>
      <c r="G23" s="2486">
        <v>16</v>
      </c>
      <c r="H23" s="1">
        <f>G23*30</f>
        <v>480</v>
      </c>
      <c r="I23" s="1">
        <v>28</v>
      </c>
      <c r="J23" s="421">
        <v>20</v>
      </c>
      <c r="K23" s="2481"/>
      <c r="L23" s="421">
        <v>8</v>
      </c>
      <c r="M23" s="602">
        <f>$H23-$I23</f>
        <v>452</v>
      </c>
      <c r="N23" s="145"/>
      <c r="O23" s="3840"/>
      <c r="P23" s="3840"/>
    </row>
    <row r="24" spans="1:17" s="58" customFormat="1" hidden="1" x14ac:dyDescent="0.25">
      <c r="A24" s="1605" t="s">
        <v>616</v>
      </c>
      <c r="B24" s="1074" t="s">
        <v>56</v>
      </c>
      <c r="C24" s="265">
        <v>1</v>
      </c>
      <c r="D24" s="1"/>
      <c r="E24" s="110"/>
      <c r="F24" s="248"/>
      <c r="G24" s="2486">
        <v>6</v>
      </c>
      <c r="H24" s="1">
        <f>$G24*30</f>
        <v>180</v>
      </c>
      <c r="I24" s="394">
        <v>16</v>
      </c>
      <c r="J24" s="395" t="s">
        <v>123</v>
      </c>
      <c r="K24" s="2481"/>
      <c r="L24" s="395" t="s">
        <v>324</v>
      </c>
      <c r="M24" s="602">
        <f>$H24-$I24</f>
        <v>164</v>
      </c>
      <c r="N24" s="145"/>
      <c r="O24" s="3840"/>
      <c r="P24" s="3840"/>
    </row>
    <row r="25" spans="1:17" s="58" customFormat="1" hidden="1" x14ac:dyDescent="0.25">
      <c r="A25" s="1605" t="s">
        <v>617</v>
      </c>
      <c r="B25" s="1074" t="s">
        <v>56</v>
      </c>
      <c r="C25" s="265">
        <v>2</v>
      </c>
      <c r="D25" s="1"/>
      <c r="E25" s="110"/>
      <c r="F25" s="248"/>
      <c r="G25" s="2486">
        <v>10</v>
      </c>
      <c r="H25" s="1">
        <f>$G25*30</f>
        <v>300</v>
      </c>
      <c r="I25" s="394">
        <v>12</v>
      </c>
      <c r="J25" s="395" t="s">
        <v>125</v>
      </c>
      <c r="K25" s="2481"/>
      <c r="L25" s="395" t="s">
        <v>324</v>
      </c>
      <c r="M25" s="602">
        <f>$H25-$I25</f>
        <v>288</v>
      </c>
      <c r="N25" s="145"/>
      <c r="O25" s="3840"/>
      <c r="P25" s="3840"/>
    </row>
    <row r="26" spans="1:17" ht="17.25" hidden="1" customHeight="1" x14ac:dyDescent="0.25">
      <c r="A26" s="1846" t="s">
        <v>626</v>
      </c>
      <c r="B26" s="216" t="s">
        <v>618</v>
      </c>
      <c r="C26" s="1781"/>
      <c r="D26" s="1"/>
      <c r="E26" s="1782"/>
      <c r="F26" s="1782"/>
      <c r="G26" s="2486">
        <v>3</v>
      </c>
      <c r="H26" s="1">
        <f>G26*30</f>
        <v>90</v>
      </c>
      <c r="I26" s="1"/>
      <c r="J26" s="2482"/>
      <c r="K26" s="2482"/>
      <c r="L26" s="2482"/>
      <c r="M26" s="2482"/>
      <c r="N26" s="2496"/>
      <c r="O26" s="3840"/>
      <c r="P26" s="3840"/>
    </row>
    <row r="27" spans="1:17" ht="17.25" hidden="1" customHeight="1" x14ac:dyDescent="0.25">
      <c r="A27" s="2503"/>
      <c r="B27" s="1869" t="s">
        <v>730</v>
      </c>
      <c r="C27" s="1781"/>
      <c r="D27" s="1"/>
      <c r="E27" s="1782"/>
      <c r="F27" s="1782"/>
      <c r="G27" s="1">
        <v>0</v>
      </c>
      <c r="H27" s="2478">
        <f>G27*30</f>
        <v>0</v>
      </c>
      <c r="I27" s="1"/>
      <c r="J27" s="2482"/>
      <c r="K27" s="2482"/>
      <c r="L27" s="2482"/>
      <c r="M27" s="2482"/>
      <c r="N27" s="145"/>
      <c r="O27" s="3840"/>
      <c r="P27" s="3840"/>
    </row>
    <row r="28" spans="1:17" ht="17.25" hidden="1" customHeight="1" x14ac:dyDescent="0.25">
      <c r="A28" s="1846" t="s">
        <v>627</v>
      </c>
      <c r="B28" s="1841" t="s">
        <v>56</v>
      </c>
      <c r="C28" s="1789"/>
      <c r="D28" s="1">
        <v>1</v>
      </c>
      <c r="E28" s="1782"/>
      <c r="F28" s="1782"/>
      <c r="G28" s="2486">
        <v>3</v>
      </c>
      <c r="H28" s="1">
        <f>G28*30</f>
        <v>90</v>
      </c>
      <c r="I28" s="1">
        <v>4</v>
      </c>
      <c r="J28" s="1" t="s">
        <v>114</v>
      </c>
      <c r="K28" s="1"/>
      <c r="L28" s="1"/>
      <c r="M28" s="1">
        <f>H28-I28</f>
        <v>86</v>
      </c>
      <c r="N28" s="145"/>
      <c r="O28" s="3840"/>
      <c r="P28" s="3840"/>
    </row>
    <row r="29" spans="1:17" ht="18.75" hidden="1" customHeight="1" x14ac:dyDescent="0.25">
      <c r="A29" s="1605" t="s">
        <v>628</v>
      </c>
      <c r="B29" s="216" t="s">
        <v>735</v>
      </c>
      <c r="C29" s="265"/>
      <c r="D29" s="1"/>
      <c r="E29" s="110"/>
      <c r="F29" s="248"/>
      <c r="G29" s="1">
        <v>3</v>
      </c>
      <c r="H29" s="2478">
        <f>$G29*30</f>
        <v>90</v>
      </c>
      <c r="I29" s="1"/>
      <c r="J29" s="2479"/>
      <c r="K29" s="2483"/>
      <c r="L29" s="2479"/>
      <c r="M29" s="602"/>
      <c r="N29" s="145"/>
      <c r="O29" s="3840"/>
      <c r="P29" s="3840"/>
      <c r="Q29" s="27" t="s">
        <v>505</v>
      </c>
    </row>
    <row r="30" spans="1:17" ht="18.75" hidden="1" customHeight="1" x14ac:dyDescent="0.25">
      <c r="A30" s="1605" t="s">
        <v>629</v>
      </c>
      <c r="B30" s="216" t="s">
        <v>750</v>
      </c>
      <c r="C30" s="265"/>
      <c r="D30" s="1"/>
      <c r="E30" s="110"/>
      <c r="F30" s="248"/>
      <c r="G30" s="2486">
        <v>7.5</v>
      </c>
      <c r="H30" s="1">
        <f>H31+H32</f>
        <v>225</v>
      </c>
      <c r="I30" s="1"/>
      <c r="J30" s="2479"/>
      <c r="K30" s="2480"/>
      <c r="L30" s="2479"/>
      <c r="M30" s="602"/>
      <c r="N30" s="145"/>
      <c r="O30" s="3840"/>
      <c r="P30" s="3840"/>
    </row>
    <row r="31" spans="1:17" ht="18.75" hidden="1" customHeight="1" x14ac:dyDescent="0.25">
      <c r="A31" s="1615"/>
      <c r="B31" s="1630" t="s">
        <v>730</v>
      </c>
      <c r="C31" s="265"/>
      <c r="D31" s="1"/>
      <c r="E31" s="110"/>
      <c r="F31" s="248"/>
      <c r="G31" s="1">
        <v>1</v>
      </c>
      <c r="H31" s="2478">
        <f>$G31*30</f>
        <v>30</v>
      </c>
      <c r="I31" s="1"/>
      <c r="J31" s="2479"/>
      <c r="K31" s="2480"/>
      <c r="L31" s="2479"/>
      <c r="M31" s="602"/>
      <c r="N31" s="145"/>
      <c r="O31" s="3840"/>
      <c r="P31" s="3840"/>
    </row>
    <row r="32" spans="1:17" s="58" customFormat="1" ht="18.75" hidden="1" customHeight="1" x14ac:dyDescent="0.25">
      <c r="A32" s="1605" t="s">
        <v>630</v>
      </c>
      <c r="B32" s="1074" t="s">
        <v>56</v>
      </c>
      <c r="C32" s="265">
        <v>1</v>
      </c>
      <c r="D32" s="1"/>
      <c r="E32" s="110"/>
      <c r="F32" s="248"/>
      <c r="G32" s="2486">
        <v>6.5</v>
      </c>
      <c r="H32" s="1">
        <f>$G32*30</f>
        <v>195</v>
      </c>
      <c r="I32" s="394">
        <v>12</v>
      </c>
      <c r="J32" s="421" t="s">
        <v>114</v>
      </c>
      <c r="K32" s="395" t="s">
        <v>113</v>
      </c>
      <c r="L32" s="396"/>
      <c r="M32" s="602">
        <f>$H32-$I32</f>
        <v>183</v>
      </c>
      <c r="N32" s="145"/>
      <c r="O32" s="3840"/>
      <c r="P32" s="3840"/>
    </row>
    <row r="33" spans="1:26" ht="31.5" hidden="1" x14ac:dyDescent="0.25">
      <c r="A33" s="1605" t="s">
        <v>631</v>
      </c>
      <c r="B33" s="216" t="s">
        <v>751</v>
      </c>
      <c r="C33" s="265"/>
      <c r="D33" s="1"/>
      <c r="E33" s="110"/>
      <c r="F33" s="248"/>
      <c r="G33" s="2486">
        <v>9</v>
      </c>
      <c r="H33" s="1">
        <f>SUM(H$73:H$74)</f>
        <v>315</v>
      </c>
      <c r="I33" s="1"/>
      <c r="J33" s="2479"/>
      <c r="K33" s="2480"/>
      <c r="L33" s="2479"/>
      <c r="M33" s="602"/>
      <c r="N33" s="145"/>
      <c r="O33" s="3840"/>
      <c r="P33" s="3840"/>
    </row>
    <row r="34" spans="1:26" hidden="1" x14ac:dyDescent="0.25">
      <c r="A34" s="1615"/>
      <c r="B34" s="1647" t="s">
        <v>730</v>
      </c>
      <c r="C34" s="265"/>
      <c r="D34" s="1"/>
      <c r="E34" s="110"/>
      <c r="F34" s="248"/>
      <c r="G34" s="1">
        <v>4</v>
      </c>
      <c r="H34" s="2478">
        <f>$G34*30</f>
        <v>120</v>
      </c>
      <c r="I34" s="1"/>
      <c r="J34" s="2479"/>
      <c r="K34" s="2480"/>
      <c r="L34" s="2479"/>
      <c r="M34" s="602"/>
      <c r="N34" s="145"/>
      <c r="O34" s="3840"/>
      <c r="P34" s="3840"/>
    </row>
    <row r="35" spans="1:26" s="58" customFormat="1" hidden="1" x14ac:dyDescent="0.25">
      <c r="A35" s="1605" t="s">
        <v>632</v>
      </c>
      <c r="B35" s="1074" t="s">
        <v>56</v>
      </c>
      <c r="C35" s="265">
        <v>1</v>
      </c>
      <c r="D35" s="1"/>
      <c r="E35" s="110"/>
      <c r="F35" s="248"/>
      <c r="G35" s="2486">
        <v>5</v>
      </c>
      <c r="H35" s="1">
        <f>$G35*30</f>
        <v>150</v>
      </c>
      <c r="I35" s="394">
        <v>4</v>
      </c>
      <c r="J35" s="395" t="s">
        <v>114</v>
      </c>
      <c r="K35" s="2481"/>
      <c r="L35" s="396"/>
      <c r="M35" s="602">
        <f>$H35-$I35</f>
        <v>146</v>
      </c>
      <c r="N35" s="145"/>
      <c r="O35" s="3840"/>
      <c r="P35" s="3840"/>
    </row>
    <row r="36" spans="1:26" hidden="1" x14ac:dyDescent="0.25">
      <c r="A36" s="1605" t="s">
        <v>633</v>
      </c>
      <c r="B36" s="216" t="s">
        <v>752</v>
      </c>
      <c r="C36" s="265"/>
      <c r="D36" s="1"/>
      <c r="E36" s="110"/>
      <c r="F36" s="248"/>
      <c r="G36" s="2486">
        <v>6</v>
      </c>
      <c r="H36" s="1">
        <f>SUM(H37+H38)</f>
        <v>180</v>
      </c>
      <c r="I36" s="2480"/>
      <c r="J36" s="2479"/>
      <c r="K36" s="2480"/>
      <c r="L36" s="2479"/>
      <c r="M36" s="602"/>
      <c r="N36" s="145"/>
      <c r="O36" s="3840"/>
      <c r="P36" s="3840"/>
    </row>
    <row r="37" spans="1:26" hidden="1" x14ac:dyDescent="0.25">
      <c r="A37" s="1615"/>
      <c r="B37" s="1647" t="s">
        <v>730</v>
      </c>
      <c r="C37" s="265"/>
      <c r="D37" s="1"/>
      <c r="E37" s="110"/>
      <c r="F37" s="248"/>
      <c r="G37" s="1">
        <v>0</v>
      </c>
      <c r="H37" s="2478">
        <f>$G37*30</f>
        <v>0</v>
      </c>
      <c r="I37" s="2480"/>
      <c r="J37" s="2479"/>
      <c r="K37" s="2480"/>
      <c r="L37" s="2479"/>
      <c r="M37" s="602"/>
      <c r="N37" s="145"/>
      <c r="O37" s="3840"/>
      <c r="P37" s="3840"/>
    </row>
    <row r="38" spans="1:26" hidden="1" x14ac:dyDescent="0.25">
      <c r="A38" s="1605" t="s">
        <v>634</v>
      </c>
      <c r="B38" s="1074" t="s">
        <v>56</v>
      </c>
      <c r="C38" s="265"/>
      <c r="D38" s="1"/>
      <c r="E38" s="110"/>
      <c r="F38" s="248"/>
      <c r="G38" s="2486">
        <v>6</v>
      </c>
      <c r="H38" s="1">
        <f>SUM(H39+H40)</f>
        <v>180</v>
      </c>
      <c r="I38" s="1">
        <f>SUM(I39+I40)</f>
        <v>20</v>
      </c>
      <c r="J38" s="421">
        <v>16</v>
      </c>
      <c r="K38" s="2481"/>
      <c r="L38" s="421">
        <v>4</v>
      </c>
      <c r="M38" s="602">
        <f>SUM(M39+M40)</f>
        <v>160</v>
      </c>
      <c r="N38" s="145"/>
      <c r="O38" s="3840"/>
      <c r="P38" s="3840"/>
    </row>
    <row r="39" spans="1:26" s="58" customFormat="1" hidden="1" x14ac:dyDescent="0.25">
      <c r="A39" s="1605" t="s">
        <v>635</v>
      </c>
      <c r="B39" s="1074" t="s">
        <v>56</v>
      </c>
      <c r="C39" s="218">
        <v>2</v>
      </c>
      <c r="D39" s="1"/>
      <c r="E39" s="110"/>
      <c r="F39" s="248"/>
      <c r="G39" s="2486">
        <v>4</v>
      </c>
      <c r="H39" s="1">
        <f t="shared" ref="H39:H48" si="1">$G39*30</f>
        <v>120</v>
      </c>
      <c r="I39" s="394">
        <v>10</v>
      </c>
      <c r="J39" s="395" t="s">
        <v>125</v>
      </c>
      <c r="K39" s="421"/>
      <c r="L39" s="397" t="s">
        <v>126</v>
      </c>
      <c r="M39" s="602">
        <f>$H39-$I39</f>
        <v>110</v>
      </c>
      <c r="N39" s="145"/>
      <c r="O39" s="3840"/>
      <c r="P39" s="3840"/>
    </row>
    <row r="40" spans="1:26" customFormat="1" hidden="1" x14ac:dyDescent="0.25">
      <c r="A40" s="1" t="s">
        <v>636</v>
      </c>
      <c r="B40" s="1" t="s">
        <v>752</v>
      </c>
      <c r="C40" s="1">
        <v>3</v>
      </c>
      <c r="D40" s="1"/>
      <c r="E40" s="1"/>
      <c r="F40" s="1"/>
      <c r="G40" s="1">
        <v>2</v>
      </c>
      <c r="H40" s="1">
        <f t="shared" si="1"/>
        <v>60</v>
      </c>
      <c r="I40" s="1">
        <v>10</v>
      </c>
      <c r="J40" s="1" t="s">
        <v>125</v>
      </c>
      <c r="K40" s="1"/>
      <c r="L40" s="1" t="s">
        <v>126</v>
      </c>
      <c r="M40" s="1">
        <f>$H40-$I40</f>
        <v>50</v>
      </c>
      <c r="N40" s="1" t="s">
        <v>260</v>
      </c>
      <c r="O40" s="3840"/>
      <c r="P40" s="3840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idden="1" x14ac:dyDescent="0.25">
      <c r="A41" s="1605" t="s">
        <v>637</v>
      </c>
      <c r="B41" s="216" t="s">
        <v>753</v>
      </c>
      <c r="C41" s="265"/>
      <c r="D41" s="1"/>
      <c r="E41" s="110"/>
      <c r="F41" s="248"/>
      <c r="G41" s="2486">
        <v>11</v>
      </c>
      <c r="H41" s="1">
        <f t="shared" si="1"/>
        <v>330</v>
      </c>
      <c r="I41" s="2480"/>
      <c r="J41" s="2479"/>
      <c r="K41" s="2480"/>
      <c r="L41" s="2479"/>
      <c r="M41" s="602"/>
      <c r="N41" s="145"/>
      <c r="O41" s="3840"/>
      <c r="P41" s="3840"/>
    </row>
    <row r="42" spans="1:26" hidden="1" x14ac:dyDescent="0.25">
      <c r="A42" s="1615"/>
      <c r="B42" s="1647" t="s">
        <v>730</v>
      </c>
      <c r="C42" s="265"/>
      <c r="D42" s="1"/>
      <c r="E42" s="110"/>
      <c r="F42" s="248"/>
      <c r="G42" s="1">
        <v>0.5</v>
      </c>
      <c r="H42" s="2478">
        <f t="shared" si="1"/>
        <v>15</v>
      </c>
      <c r="I42" s="2480"/>
      <c r="J42" s="2479"/>
      <c r="K42" s="2480"/>
      <c r="L42" s="2479"/>
      <c r="M42" s="602"/>
      <c r="N42" s="145"/>
      <c r="O42" s="3840"/>
      <c r="P42" s="3840"/>
    </row>
    <row r="43" spans="1:26" s="58" customFormat="1" hidden="1" x14ac:dyDescent="0.25">
      <c r="A43" s="1605" t="s">
        <v>638</v>
      </c>
      <c r="B43" s="1074" t="s">
        <v>56</v>
      </c>
      <c r="C43" s="265"/>
      <c r="D43" s="1"/>
      <c r="E43" s="110"/>
      <c r="F43" s="248"/>
      <c r="G43" s="2486">
        <v>10.5</v>
      </c>
      <c r="H43" s="1">
        <f t="shared" si="1"/>
        <v>315</v>
      </c>
      <c r="I43" s="1">
        <v>28</v>
      </c>
      <c r="J43" s="421">
        <v>16</v>
      </c>
      <c r="K43" s="2481">
        <v>12</v>
      </c>
      <c r="L43" s="395"/>
      <c r="M43" s="602">
        <f>$H43-$I43</f>
        <v>287</v>
      </c>
      <c r="N43" s="145"/>
      <c r="O43" s="3840"/>
      <c r="P43" s="3840"/>
    </row>
    <row r="44" spans="1:26" s="58" customFormat="1" hidden="1" x14ac:dyDescent="0.25">
      <c r="A44" s="1605" t="s">
        <v>640</v>
      </c>
      <c r="B44" s="1074" t="s">
        <v>56</v>
      </c>
      <c r="C44" s="265"/>
      <c r="D44" s="1">
        <v>1</v>
      </c>
      <c r="E44" s="110"/>
      <c r="F44" s="248"/>
      <c r="G44" s="2486">
        <v>4.5</v>
      </c>
      <c r="H44" s="1">
        <f t="shared" si="1"/>
        <v>135</v>
      </c>
      <c r="I44" s="394">
        <v>14</v>
      </c>
      <c r="J44" s="395" t="s">
        <v>125</v>
      </c>
      <c r="K44" s="2481" t="s">
        <v>124</v>
      </c>
      <c r="L44" s="395"/>
      <c r="M44" s="602">
        <f>$H44-$I44</f>
        <v>121</v>
      </c>
      <c r="N44" s="145"/>
      <c r="O44" s="3840"/>
      <c r="P44" s="3840"/>
    </row>
    <row r="45" spans="1:26" s="58" customFormat="1" hidden="1" x14ac:dyDescent="0.25">
      <c r="A45" s="1605" t="s">
        <v>639</v>
      </c>
      <c r="B45" s="1074" t="s">
        <v>56</v>
      </c>
      <c r="C45" s="218">
        <v>2</v>
      </c>
      <c r="D45" s="1"/>
      <c r="E45" s="110"/>
      <c r="F45" s="248"/>
      <c r="G45" s="2486">
        <v>6</v>
      </c>
      <c r="H45" s="1">
        <f t="shared" si="1"/>
        <v>180</v>
      </c>
      <c r="I45" s="394">
        <v>14</v>
      </c>
      <c r="J45" s="395" t="s">
        <v>125</v>
      </c>
      <c r="K45" s="2481" t="s">
        <v>124</v>
      </c>
      <c r="L45" s="395"/>
      <c r="M45" s="602">
        <f>$H45-$I45</f>
        <v>166</v>
      </c>
      <c r="N45" s="145"/>
      <c r="O45" s="3840"/>
      <c r="P45" s="3840"/>
    </row>
    <row r="46" spans="1:26" hidden="1" x14ac:dyDescent="0.25">
      <c r="A46" s="1605" t="s">
        <v>641</v>
      </c>
      <c r="B46" s="216" t="s">
        <v>754</v>
      </c>
      <c r="C46" s="265"/>
      <c r="D46" s="1"/>
      <c r="E46" s="110"/>
      <c r="F46" s="248"/>
      <c r="G46" s="1">
        <v>5</v>
      </c>
      <c r="H46" s="1">
        <f t="shared" si="1"/>
        <v>150</v>
      </c>
      <c r="I46" s="1"/>
      <c r="J46" s="2479"/>
      <c r="K46" s="2480"/>
      <c r="L46" s="2479"/>
      <c r="M46" s="602"/>
      <c r="N46" s="145"/>
      <c r="O46" s="3840"/>
      <c r="P46" s="3840"/>
    </row>
    <row r="47" spans="1:26" hidden="1" x14ac:dyDescent="0.25">
      <c r="A47" s="1615"/>
      <c r="B47" s="1647" t="s">
        <v>730</v>
      </c>
      <c r="C47" s="265"/>
      <c r="D47" s="1"/>
      <c r="E47" s="110"/>
      <c r="F47" s="248"/>
      <c r="G47" s="1">
        <v>2.5</v>
      </c>
      <c r="H47" s="2478">
        <f t="shared" si="1"/>
        <v>75</v>
      </c>
      <c r="I47" s="1"/>
      <c r="J47" s="2479"/>
      <c r="K47" s="2480"/>
      <c r="L47" s="2479"/>
      <c r="M47" s="602"/>
      <c r="N47" s="145"/>
      <c r="O47" s="3840"/>
      <c r="P47" s="3840"/>
    </row>
    <row r="48" spans="1:26" s="58" customFormat="1" ht="15.75" hidden="1" customHeight="1" thickBot="1" x14ac:dyDescent="0.3">
      <c r="A48" s="1613" t="s">
        <v>642</v>
      </c>
      <c r="B48" s="1646" t="s">
        <v>56</v>
      </c>
      <c r="C48" s="441"/>
      <c r="D48" s="1">
        <v>1</v>
      </c>
      <c r="E48" s="110"/>
      <c r="F48" s="248"/>
      <c r="G48" s="2486">
        <v>2.5</v>
      </c>
      <c r="H48" s="1">
        <f t="shared" si="1"/>
        <v>75</v>
      </c>
      <c r="I48" s="394">
        <v>4</v>
      </c>
      <c r="J48" s="421">
        <v>4</v>
      </c>
      <c r="K48" s="2481"/>
      <c r="L48" s="421"/>
      <c r="M48" s="602">
        <f>$H48-$I48</f>
        <v>71</v>
      </c>
      <c r="N48" s="145"/>
      <c r="O48" s="3840"/>
      <c r="P48" s="3840"/>
    </row>
    <row r="49" spans="1:26" ht="20.25" hidden="1" customHeight="1" thickBot="1" x14ac:dyDescent="0.25">
      <c r="A49" s="3511" t="s">
        <v>643</v>
      </c>
      <c r="B49" s="4027"/>
      <c r="C49" s="4027"/>
      <c r="D49" s="4027"/>
      <c r="E49" s="4027"/>
      <c r="F49" s="4027"/>
      <c r="G49" s="4027"/>
      <c r="H49" s="4027"/>
      <c r="I49" s="4027"/>
      <c r="J49" s="4027"/>
      <c r="K49" s="4027"/>
      <c r="L49" s="4027"/>
      <c r="M49" s="4027"/>
      <c r="N49" s="4027"/>
      <c r="O49" s="4027"/>
      <c r="P49" s="4027"/>
      <c r="Q49" s="4027"/>
    </row>
    <row r="50" spans="1:26" customFormat="1" ht="18" hidden="1" customHeight="1" x14ac:dyDescent="0.25">
      <c r="A50" s="1" t="s">
        <v>143</v>
      </c>
      <c r="B50" s="1" t="s">
        <v>519</v>
      </c>
      <c r="C50" s="1"/>
      <c r="D50" s="1">
        <v>4</v>
      </c>
      <c r="E50" s="1"/>
      <c r="F50" s="1"/>
      <c r="G50" s="1">
        <v>3</v>
      </c>
      <c r="H50" s="1">
        <f>$G50*30</f>
        <v>90</v>
      </c>
      <c r="I50" s="1">
        <v>6</v>
      </c>
      <c r="J50" s="1" t="s">
        <v>114</v>
      </c>
      <c r="K50" s="1"/>
      <c r="L50" s="1" t="s">
        <v>126</v>
      </c>
      <c r="M50" s="1">
        <f>$H50-$I50</f>
        <v>84</v>
      </c>
      <c r="N50" s="1"/>
      <c r="O50" s="3840" t="s">
        <v>122</v>
      </c>
      <c r="P50" s="3840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1.5" hidden="1" x14ac:dyDescent="0.25">
      <c r="A51" s="1605" t="s">
        <v>144</v>
      </c>
      <c r="B51" s="1797" t="s">
        <v>755</v>
      </c>
      <c r="C51" s="265"/>
      <c r="D51" s="1"/>
      <c r="E51" s="110"/>
      <c r="F51" s="248"/>
      <c r="G51" s="1">
        <v>10.5</v>
      </c>
      <c r="H51" s="1">
        <f>SUM(H52+H53+H54)</f>
        <v>315</v>
      </c>
      <c r="I51" s="2498"/>
      <c r="J51" s="2479"/>
      <c r="K51" s="2483"/>
      <c r="L51" s="2479"/>
      <c r="M51" s="602"/>
      <c r="N51" s="145"/>
      <c r="O51" s="3840"/>
      <c r="P51" s="3840"/>
    </row>
    <row r="52" spans="1:26" hidden="1" x14ac:dyDescent="0.25">
      <c r="A52" s="1615"/>
      <c r="B52" s="1647" t="s">
        <v>730</v>
      </c>
      <c r="C52" s="265"/>
      <c r="D52" s="1"/>
      <c r="E52" s="110"/>
      <c r="F52" s="248"/>
      <c r="G52" s="1">
        <v>0.5</v>
      </c>
      <c r="H52" s="2478">
        <f>$G52*30</f>
        <v>15</v>
      </c>
      <c r="I52" s="2498"/>
      <c r="J52" s="2479"/>
      <c r="K52" s="2483"/>
      <c r="L52" s="2479"/>
      <c r="M52" s="602"/>
      <c r="N52" s="145"/>
      <c r="O52" s="3840"/>
      <c r="P52" s="3840"/>
    </row>
    <row r="53" spans="1:26" customFormat="1" hidden="1" x14ac:dyDescent="0.25">
      <c r="A53" s="1" t="s">
        <v>455</v>
      </c>
      <c r="B53" s="1" t="s">
        <v>755</v>
      </c>
      <c r="C53" s="1">
        <v>3</v>
      </c>
      <c r="D53" s="1"/>
      <c r="E53" s="1"/>
      <c r="F53" s="1"/>
      <c r="G53" s="1">
        <v>8</v>
      </c>
      <c r="H53" s="1">
        <f>$G53*30</f>
        <v>240</v>
      </c>
      <c r="I53" s="1">
        <v>16</v>
      </c>
      <c r="J53" s="1" t="s">
        <v>123</v>
      </c>
      <c r="K53" s="1"/>
      <c r="L53" s="1" t="s">
        <v>324</v>
      </c>
      <c r="M53" s="1">
        <f>$H53-$I53</f>
        <v>224</v>
      </c>
      <c r="N53" s="1" t="s">
        <v>456</v>
      </c>
      <c r="O53" s="3840"/>
      <c r="P53" s="3840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58" customFormat="1" ht="31.5" hidden="1" x14ac:dyDescent="0.25">
      <c r="A54" s="1605"/>
      <c r="B54" s="1797" t="s">
        <v>645</v>
      </c>
      <c r="C54" s="265"/>
      <c r="D54" s="1"/>
      <c r="E54" s="110"/>
      <c r="F54" s="248"/>
      <c r="G54" s="1">
        <f>G55+G56</f>
        <v>2</v>
      </c>
      <c r="H54" s="1">
        <f>SUM(H55+H56)</f>
        <v>60</v>
      </c>
      <c r="I54" s="1"/>
      <c r="J54" s="2479"/>
      <c r="K54" s="2483"/>
      <c r="L54" s="145"/>
      <c r="M54" s="602"/>
      <c r="N54" s="145"/>
      <c r="O54" s="3840"/>
      <c r="P54" s="3840"/>
    </row>
    <row r="55" spans="1:26" s="58" customFormat="1" hidden="1" x14ac:dyDescent="0.25">
      <c r="A55" s="1615"/>
      <c r="B55" s="1647" t="s">
        <v>730</v>
      </c>
      <c r="C55" s="265"/>
      <c r="D55" s="1"/>
      <c r="E55" s="110"/>
      <c r="F55" s="248"/>
      <c r="G55" s="1">
        <v>0</v>
      </c>
      <c r="H55" s="2478">
        <f>$G55*30</f>
        <v>0</v>
      </c>
      <c r="I55" s="1"/>
      <c r="J55" s="2479"/>
      <c r="K55" s="2483"/>
      <c r="L55" s="145"/>
      <c r="M55" s="602"/>
      <c r="N55" s="145"/>
      <c r="O55" s="3840"/>
      <c r="P55" s="3840"/>
    </row>
    <row r="56" spans="1:26" customFormat="1" hidden="1" x14ac:dyDescent="0.25">
      <c r="A56" s="1" t="s">
        <v>646</v>
      </c>
      <c r="B56" s="1" t="s">
        <v>645</v>
      </c>
      <c r="C56" s="1"/>
      <c r="D56" s="1"/>
      <c r="E56" s="1">
        <v>4</v>
      </c>
      <c r="F56" s="1"/>
      <c r="G56" s="1">
        <v>2</v>
      </c>
      <c r="H56" s="1">
        <f>$G56*30</f>
        <v>60</v>
      </c>
      <c r="I56" s="1">
        <v>8</v>
      </c>
      <c r="J56" s="1"/>
      <c r="K56" s="1"/>
      <c r="L56" s="1" t="s">
        <v>113</v>
      </c>
      <c r="M56" s="1">
        <f>$H56-$I56</f>
        <v>52</v>
      </c>
      <c r="N56" s="1"/>
      <c r="O56" s="3840" t="s">
        <v>113</v>
      </c>
      <c r="P56" s="3840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s="58" customFormat="1" ht="31.5" hidden="1" x14ac:dyDescent="0.25">
      <c r="A57" s="1630" t="s">
        <v>145</v>
      </c>
      <c r="B57" s="1798" t="s">
        <v>647</v>
      </c>
      <c r="C57" s="265"/>
      <c r="D57" s="1"/>
      <c r="E57" s="108"/>
      <c r="F57" s="248"/>
      <c r="G57" s="1">
        <v>4</v>
      </c>
      <c r="H57" s="394">
        <f>G57*30</f>
        <v>120</v>
      </c>
      <c r="I57" s="394"/>
      <c r="J57" s="395"/>
      <c r="K57" s="421"/>
      <c r="L57" s="397"/>
      <c r="M57" s="602"/>
      <c r="N57" s="145"/>
      <c r="O57" s="145"/>
      <c r="P57" s="145"/>
    </row>
    <row r="58" spans="1:26" s="58" customFormat="1" hidden="1" x14ac:dyDescent="0.25">
      <c r="A58" s="1615"/>
      <c r="B58" s="2499" t="s">
        <v>730</v>
      </c>
      <c r="C58" s="265"/>
      <c r="D58" s="1"/>
      <c r="E58" s="108"/>
      <c r="F58" s="248"/>
      <c r="G58" s="1">
        <v>0</v>
      </c>
      <c r="H58" s="1">
        <f>G58*30</f>
        <v>0</v>
      </c>
      <c r="I58" s="394"/>
      <c r="J58" s="395"/>
      <c r="K58" s="421"/>
      <c r="L58" s="397"/>
      <c r="M58" s="602"/>
      <c r="N58" s="145"/>
      <c r="O58" s="145"/>
      <c r="P58" s="145"/>
    </row>
    <row r="59" spans="1:26" s="58" customFormat="1" hidden="1" x14ac:dyDescent="0.25">
      <c r="A59" s="1615" t="s">
        <v>146</v>
      </c>
      <c r="B59" s="1074" t="s">
        <v>538</v>
      </c>
      <c r="C59" s="262"/>
      <c r="D59" s="1651">
        <v>2</v>
      </c>
      <c r="E59" s="95"/>
      <c r="F59" s="1"/>
      <c r="G59" s="1">
        <v>4</v>
      </c>
      <c r="H59" s="394">
        <f>G59*30</f>
        <v>120</v>
      </c>
      <c r="I59" s="2484">
        <v>6</v>
      </c>
      <c r="J59" s="395" t="s">
        <v>114</v>
      </c>
      <c r="K59" s="395"/>
      <c r="L59" s="396" t="s">
        <v>126</v>
      </c>
      <c r="M59" s="2484">
        <f>H59-I59</f>
        <v>114</v>
      </c>
      <c r="N59" s="145"/>
      <c r="O59" s="145"/>
      <c r="P59" s="145"/>
    </row>
    <row r="60" spans="1:26" s="58" customFormat="1" hidden="1" x14ac:dyDescent="0.25">
      <c r="A60" s="1605" t="s">
        <v>147</v>
      </c>
      <c r="B60" s="1630" t="s">
        <v>112</v>
      </c>
      <c r="C60" s="265"/>
      <c r="D60" s="1">
        <v>2</v>
      </c>
      <c r="E60" s="110"/>
      <c r="F60" s="248"/>
      <c r="G60" s="1">
        <v>3</v>
      </c>
      <c r="H60" s="1">
        <f>$G60*30</f>
        <v>90</v>
      </c>
      <c r="I60" s="394">
        <v>8</v>
      </c>
      <c r="J60" s="395" t="s">
        <v>125</v>
      </c>
      <c r="K60" s="421"/>
      <c r="L60" s="396"/>
      <c r="M60" s="602">
        <f>$H60-$I60</f>
        <v>82</v>
      </c>
      <c r="N60" s="145"/>
      <c r="O60" s="3840"/>
      <c r="P60" s="3840"/>
    </row>
    <row r="61" spans="1:26" s="58" customFormat="1" hidden="1" x14ac:dyDescent="0.25">
      <c r="A61" s="1630" t="s">
        <v>148</v>
      </c>
      <c r="B61" s="1799" t="s">
        <v>648</v>
      </c>
      <c r="C61" s="1800"/>
      <c r="D61" s="1" t="s">
        <v>544</v>
      </c>
      <c r="E61" s="2500"/>
      <c r="F61" s="1"/>
      <c r="G61" s="1">
        <v>3</v>
      </c>
      <c r="H61" s="394">
        <f>G61*30</f>
        <v>90</v>
      </c>
      <c r="I61" s="394">
        <v>4</v>
      </c>
      <c r="J61" s="395" t="s">
        <v>114</v>
      </c>
      <c r="K61" s="421"/>
      <c r="L61" s="395"/>
      <c r="M61" s="2484">
        <f>H61-I61</f>
        <v>86</v>
      </c>
      <c r="N61" s="145"/>
      <c r="O61" s="145"/>
      <c r="P61" s="145"/>
    </row>
    <row r="62" spans="1:26" hidden="1" x14ac:dyDescent="0.25">
      <c r="A62" s="1605" t="s">
        <v>150</v>
      </c>
      <c r="B62" s="216" t="s">
        <v>756</v>
      </c>
      <c r="C62" s="265"/>
      <c r="D62" s="1"/>
      <c r="E62" s="110"/>
      <c r="F62" s="248"/>
      <c r="G62" s="1">
        <v>7.5</v>
      </c>
      <c r="H62" s="1">
        <f>SUM(H$63:H$64)</f>
        <v>225</v>
      </c>
      <c r="I62" s="2480"/>
      <c r="J62" s="2479"/>
      <c r="K62" s="2480"/>
      <c r="L62" s="2479"/>
      <c r="M62" s="602"/>
      <c r="N62" s="145"/>
      <c r="O62" s="3840"/>
      <c r="P62" s="3840"/>
    </row>
    <row r="63" spans="1:26" hidden="1" x14ac:dyDescent="0.25">
      <c r="A63" s="1615"/>
      <c r="B63" s="1647" t="s">
        <v>730</v>
      </c>
      <c r="C63" s="265"/>
      <c r="D63" s="1"/>
      <c r="E63" s="110"/>
      <c r="F63" s="248"/>
      <c r="G63" s="1">
        <v>2.5</v>
      </c>
      <c r="H63" s="2478">
        <f>$G63*30</f>
        <v>75</v>
      </c>
      <c r="I63" s="2480"/>
      <c r="J63" s="2479"/>
      <c r="K63" s="2480"/>
      <c r="L63" s="2479"/>
      <c r="M63" s="602"/>
      <c r="N63" s="145"/>
      <c r="O63" s="3840"/>
      <c r="P63" s="3840"/>
    </row>
    <row r="64" spans="1:26" customFormat="1" hidden="1" x14ac:dyDescent="0.25">
      <c r="A64" s="1" t="s">
        <v>162</v>
      </c>
      <c r="B64" s="1" t="s">
        <v>756</v>
      </c>
      <c r="C64" s="1">
        <v>3</v>
      </c>
      <c r="D64" s="1"/>
      <c r="E64" s="1"/>
      <c r="F64" s="1"/>
      <c r="G64" s="1">
        <v>5</v>
      </c>
      <c r="H64" s="1">
        <f>$G64*30</f>
        <v>150</v>
      </c>
      <c r="I64" s="1">
        <v>14</v>
      </c>
      <c r="J64" s="1" t="s">
        <v>125</v>
      </c>
      <c r="K64" s="1"/>
      <c r="L64" s="1" t="s">
        <v>122</v>
      </c>
      <c r="M64" s="1">
        <f>$H64-$I64</f>
        <v>136</v>
      </c>
      <c r="N64" s="1" t="s">
        <v>468</v>
      </c>
      <c r="O64" s="3840"/>
      <c r="P64" s="3840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customFormat="1" ht="19.5" hidden="1" customHeight="1" x14ac:dyDescent="0.25">
      <c r="A65" s="1" t="s">
        <v>151</v>
      </c>
      <c r="B65" s="1" t="s">
        <v>649</v>
      </c>
      <c r="C65" s="1"/>
      <c r="D65" s="1">
        <v>4</v>
      </c>
      <c r="E65" s="1"/>
      <c r="F65" s="1"/>
      <c r="G65" s="1">
        <v>3</v>
      </c>
      <c r="H65" s="1">
        <f>G65*30</f>
        <v>90</v>
      </c>
      <c r="I65" s="1">
        <v>4</v>
      </c>
      <c r="J65" s="1" t="s">
        <v>114</v>
      </c>
      <c r="K65" s="1"/>
      <c r="L65" s="1"/>
      <c r="M65" s="1">
        <f>H65-I65</f>
        <v>86</v>
      </c>
      <c r="N65" s="1"/>
      <c r="O65" s="3840" t="s">
        <v>114</v>
      </c>
      <c r="P65" s="3840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 hidden="1" x14ac:dyDescent="0.25">
      <c r="A66" s="1605" t="s">
        <v>153</v>
      </c>
      <c r="B66" s="216" t="s">
        <v>156</v>
      </c>
      <c r="C66" s="265"/>
      <c r="D66" s="1"/>
      <c r="E66" s="110"/>
      <c r="F66" s="248"/>
      <c r="G66" s="1">
        <v>6</v>
      </c>
      <c r="H66" s="394">
        <f>G66*30</f>
        <v>180</v>
      </c>
      <c r="I66" s="1"/>
      <c r="J66" s="2479"/>
      <c r="K66" s="2483"/>
      <c r="L66" s="2479"/>
      <c r="M66" s="602"/>
      <c r="N66" s="145"/>
      <c r="O66" s="3840"/>
      <c r="P66" s="3840"/>
    </row>
    <row r="67" spans="1:26" ht="32.25" hidden="1" customHeight="1" x14ac:dyDescent="0.25">
      <c r="A67" s="1605"/>
      <c r="B67" s="1647" t="s">
        <v>737</v>
      </c>
      <c r="C67" s="265"/>
      <c r="D67" s="1"/>
      <c r="E67" s="110"/>
      <c r="F67" s="248"/>
      <c r="G67" s="1">
        <v>2</v>
      </c>
      <c r="H67" s="2478">
        <f t="shared" ref="H67:H72" si="2">$G67*30</f>
        <v>60</v>
      </c>
      <c r="I67" s="1"/>
      <c r="J67" s="2479"/>
      <c r="K67" s="2483"/>
      <c r="L67" s="2479"/>
      <c r="M67" s="602"/>
      <c r="N67" s="145"/>
      <c r="O67" s="3840"/>
      <c r="P67" s="3840"/>
    </row>
    <row r="68" spans="1:26" ht="31.5" hidden="1" x14ac:dyDescent="0.25">
      <c r="A68" s="1605"/>
      <c r="B68" s="1647" t="s">
        <v>738</v>
      </c>
      <c r="C68" s="265"/>
      <c r="D68" s="1"/>
      <c r="E68" s="110"/>
      <c r="F68" s="248"/>
      <c r="G68" s="1">
        <v>0.5</v>
      </c>
      <c r="H68" s="2478">
        <f t="shared" si="2"/>
        <v>15</v>
      </c>
      <c r="I68" s="1"/>
      <c r="J68" s="2479"/>
      <c r="K68" s="2483"/>
      <c r="L68" s="2479"/>
      <c r="M68" s="602"/>
      <c r="N68" s="145"/>
      <c r="O68" s="3840"/>
      <c r="P68" s="3840"/>
    </row>
    <row r="69" spans="1:26" s="58" customFormat="1" hidden="1" x14ac:dyDescent="0.25">
      <c r="A69" s="1605" t="s">
        <v>270</v>
      </c>
      <c r="B69" s="1074" t="s">
        <v>56</v>
      </c>
      <c r="C69" s="218">
        <v>5</v>
      </c>
      <c r="D69" s="1"/>
      <c r="E69" s="110"/>
      <c r="F69" s="248"/>
      <c r="G69" s="1">
        <v>2.5</v>
      </c>
      <c r="H69" s="1">
        <f t="shared" si="2"/>
        <v>75</v>
      </c>
      <c r="I69" s="394">
        <v>4</v>
      </c>
      <c r="J69" s="395" t="s">
        <v>114</v>
      </c>
      <c r="K69" s="421"/>
      <c r="L69" s="396"/>
      <c r="M69" s="602">
        <f>$H69-$I69</f>
        <v>71</v>
      </c>
      <c r="N69" s="145"/>
      <c r="O69" s="3840"/>
      <c r="P69" s="3840"/>
    </row>
    <row r="70" spans="1:26" s="58" customFormat="1" ht="31.5" hidden="1" x14ac:dyDescent="0.25">
      <c r="A70" s="1605" t="s">
        <v>650</v>
      </c>
      <c r="B70" s="216" t="s">
        <v>757</v>
      </c>
      <c r="C70" s="218"/>
      <c r="D70" s="1"/>
      <c r="E70" s="109"/>
      <c r="F70" s="107"/>
      <c r="G70" s="1">
        <f>G71+G72</f>
        <v>3</v>
      </c>
      <c r="H70" s="1">
        <f t="shared" si="2"/>
        <v>90</v>
      </c>
      <c r="I70" s="1"/>
      <c r="J70" s="2479"/>
      <c r="K70" s="2483"/>
      <c r="L70" s="2479"/>
      <c r="M70" s="144"/>
      <c r="N70" s="145"/>
      <c r="O70" s="3840"/>
      <c r="P70" s="3840"/>
    </row>
    <row r="71" spans="1:26" s="58" customFormat="1" hidden="1" x14ac:dyDescent="0.25">
      <c r="A71" s="1605"/>
      <c r="B71" s="1647" t="s">
        <v>730</v>
      </c>
      <c r="C71" s="218"/>
      <c r="D71" s="1"/>
      <c r="E71" s="109"/>
      <c r="F71" s="107"/>
      <c r="G71" s="1">
        <v>0</v>
      </c>
      <c r="H71" s="2478">
        <f t="shared" si="2"/>
        <v>0</v>
      </c>
      <c r="I71" s="1"/>
      <c r="J71" s="2479"/>
      <c r="K71" s="2483"/>
      <c r="L71" s="2479"/>
      <c r="M71" s="144"/>
      <c r="N71" s="145"/>
      <c r="O71" s="3840"/>
      <c r="P71" s="3840"/>
    </row>
    <row r="72" spans="1:26" s="58" customFormat="1" hidden="1" x14ac:dyDescent="0.25">
      <c r="A72" s="1605" t="s">
        <v>651</v>
      </c>
      <c r="B72" s="1646" t="s">
        <v>56</v>
      </c>
      <c r="C72" s="442"/>
      <c r="D72" s="1">
        <v>5</v>
      </c>
      <c r="E72" s="109"/>
      <c r="F72" s="107"/>
      <c r="G72" s="1">
        <v>3</v>
      </c>
      <c r="H72" s="1">
        <f t="shared" si="2"/>
        <v>90</v>
      </c>
      <c r="I72" s="394">
        <v>4</v>
      </c>
      <c r="J72" s="395" t="s">
        <v>114</v>
      </c>
      <c r="K72" s="421"/>
      <c r="L72" s="396"/>
      <c r="M72" s="2484">
        <f>H72-I72</f>
        <v>86</v>
      </c>
      <c r="N72" s="145"/>
      <c r="O72" s="3840"/>
      <c r="P72" s="3840"/>
    </row>
    <row r="73" spans="1:26" customFormat="1" ht="17.25" hidden="1" customHeight="1" x14ac:dyDescent="0.25">
      <c r="A73" s="1" t="s">
        <v>657</v>
      </c>
      <c r="B73" s="1" t="s">
        <v>652</v>
      </c>
      <c r="C73" s="1"/>
      <c r="D73" s="1">
        <v>4</v>
      </c>
      <c r="E73" s="1"/>
      <c r="F73" s="1"/>
      <c r="G73" s="1">
        <v>3</v>
      </c>
      <c r="H73" s="1">
        <f>$G73*30</f>
        <v>90</v>
      </c>
      <c r="I73" s="1">
        <v>4</v>
      </c>
      <c r="J73" s="1" t="s">
        <v>114</v>
      </c>
      <c r="K73" s="1"/>
      <c r="L73" s="1"/>
      <c r="M73" s="1">
        <f>$H73-$I73</f>
        <v>86</v>
      </c>
      <c r="N73" s="1"/>
      <c r="O73" s="3840" t="s">
        <v>114</v>
      </c>
      <c r="P73" s="3840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s="58" customFormat="1" hidden="1" x14ac:dyDescent="0.25">
      <c r="A74" s="1605" t="s">
        <v>658</v>
      </c>
      <c r="B74" s="1811" t="s">
        <v>758</v>
      </c>
      <c r="C74" s="265"/>
      <c r="D74" s="1"/>
      <c r="E74" s="110"/>
      <c r="F74" s="248"/>
      <c r="G74" s="1">
        <v>7.5</v>
      </c>
      <c r="H74" s="394">
        <f t="shared" ref="H74:H83" si="3">G74*30</f>
        <v>225</v>
      </c>
      <c r="I74" s="394"/>
      <c r="J74" s="395"/>
      <c r="K74" s="2481"/>
      <c r="L74" s="396"/>
      <c r="M74" s="602"/>
      <c r="N74" s="145"/>
      <c r="O74" s="3840"/>
      <c r="P74" s="3840"/>
    </row>
    <row r="75" spans="1:26" hidden="1" x14ac:dyDescent="0.25">
      <c r="A75" s="1605"/>
      <c r="B75" s="2499" t="s">
        <v>739</v>
      </c>
      <c r="C75" s="265"/>
      <c r="D75" s="1"/>
      <c r="E75" s="110"/>
      <c r="F75" s="248"/>
      <c r="G75" s="1">
        <v>0</v>
      </c>
      <c r="H75" s="1">
        <f t="shared" si="3"/>
        <v>0</v>
      </c>
      <c r="I75" s="2480"/>
      <c r="J75" s="2479"/>
      <c r="K75" s="2480"/>
      <c r="L75" s="2479"/>
      <c r="M75" s="602"/>
      <c r="N75" s="145"/>
      <c r="O75" s="3840"/>
      <c r="P75" s="3840"/>
    </row>
    <row r="76" spans="1:26" hidden="1" x14ac:dyDescent="0.25">
      <c r="A76" s="1615" t="s">
        <v>659</v>
      </c>
      <c r="B76" s="1840" t="s">
        <v>538</v>
      </c>
      <c r="C76" s="265"/>
      <c r="D76" s="1"/>
      <c r="E76" s="110"/>
      <c r="F76" s="248"/>
      <c r="G76" s="1">
        <v>7.5</v>
      </c>
      <c r="H76" s="394">
        <f t="shared" si="3"/>
        <v>225</v>
      </c>
      <c r="I76" s="2481">
        <v>32</v>
      </c>
      <c r="J76" s="395" t="s">
        <v>666</v>
      </c>
      <c r="K76" s="2480"/>
      <c r="L76" s="2479"/>
      <c r="M76" s="2484">
        <f>H76-I76</f>
        <v>193</v>
      </c>
      <c r="N76" s="145"/>
      <c r="O76" s="3840"/>
      <c r="P76" s="3840"/>
    </row>
    <row r="77" spans="1:26" s="58" customFormat="1" ht="31.5" hidden="1" x14ac:dyDescent="0.25">
      <c r="A77" s="1605" t="s">
        <v>660</v>
      </c>
      <c r="B77" s="1812" t="s">
        <v>653</v>
      </c>
      <c r="C77" s="218">
        <v>2</v>
      </c>
      <c r="D77" s="1"/>
      <c r="E77" s="110"/>
      <c r="F77" s="248"/>
      <c r="G77" s="1">
        <v>3</v>
      </c>
      <c r="H77" s="394">
        <f t="shared" si="3"/>
        <v>90</v>
      </c>
      <c r="I77" s="394">
        <v>8</v>
      </c>
      <c r="J77" s="395" t="s">
        <v>125</v>
      </c>
      <c r="K77" s="421"/>
      <c r="L77" s="395"/>
      <c r="M77" s="2484">
        <f>H77-I77</f>
        <v>82</v>
      </c>
      <c r="N77" s="145"/>
      <c r="O77" s="3840"/>
      <c r="P77" s="3840"/>
    </row>
    <row r="78" spans="1:26" customFormat="1" hidden="1" x14ac:dyDescent="0.25">
      <c r="A78" s="1" t="s">
        <v>661</v>
      </c>
      <c r="B78" s="1" t="s">
        <v>654</v>
      </c>
      <c r="C78" s="1"/>
      <c r="D78" s="1">
        <v>3</v>
      </c>
      <c r="E78" s="1"/>
      <c r="F78" s="1"/>
      <c r="G78" s="1">
        <v>1.5</v>
      </c>
      <c r="H78" s="1">
        <f t="shared" si="3"/>
        <v>45</v>
      </c>
      <c r="I78" s="1">
        <v>8</v>
      </c>
      <c r="J78" s="1" t="s">
        <v>125</v>
      </c>
      <c r="K78" s="1"/>
      <c r="L78" s="1"/>
      <c r="M78" s="1">
        <f>H78-I78</f>
        <v>37</v>
      </c>
      <c r="N78" s="1" t="s">
        <v>125</v>
      </c>
      <c r="O78" s="3840"/>
      <c r="P78" s="3840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customFormat="1" ht="37.5" hidden="1" customHeight="1" x14ac:dyDescent="0.25">
      <c r="A79" s="1" t="s">
        <v>662</v>
      </c>
      <c r="B79" s="1" t="s">
        <v>655</v>
      </c>
      <c r="C79" s="1"/>
      <c r="D79" s="1">
        <v>3</v>
      </c>
      <c r="E79" s="1"/>
      <c r="F79" s="1"/>
      <c r="G79" s="1">
        <v>1.5</v>
      </c>
      <c r="H79" s="1">
        <f t="shared" si="3"/>
        <v>45</v>
      </c>
      <c r="I79" s="1">
        <v>8</v>
      </c>
      <c r="J79" s="1" t="s">
        <v>125</v>
      </c>
      <c r="K79" s="1"/>
      <c r="L79" s="1"/>
      <c r="M79" s="1">
        <f>H79-I79</f>
        <v>37</v>
      </c>
      <c r="N79" s="1" t="s">
        <v>125</v>
      </c>
      <c r="O79" s="3840"/>
      <c r="P79" s="3840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customFormat="1" ht="34.5" hidden="1" customHeight="1" x14ac:dyDescent="0.25">
      <c r="A80" s="1" t="s">
        <v>663</v>
      </c>
      <c r="B80" s="1" t="s">
        <v>656</v>
      </c>
      <c r="C80" s="1"/>
      <c r="D80" s="1">
        <v>4</v>
      </c>
      <c r="E80" s="1"/>
      <c r="F80" s="1"/>
      <c r="G80" s="1">
        <v>1.5</v>
      </c>
      <c r="H80" s="1">
        <f t="shared" si="3"/>
        <v>45</v>
      </c>
      <c r="I80" s="1">
        <v>8</v>
      </c>
      <c r="J80" s="1" t="s">
        <v>125</v>
      </c>
      <c r="K80" s="1"/>
      <c r="L80" s="1"/>
      <c r="M80" s="1">
        <f>H80-I80</f>
        <v>37</v>
      </c>
      <c r="N80" s="1"/>
      <c r="O80" s="3840" t="s">
        <v>125</v>
      </c>
      <c r="P80" s="3840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s="58" customFormat="1" ht="31.5" hidden="1" x14ac:dyDescent="0.25">
      <c r="A81" s="1605" t="s">
        <v>664</v>
      </c>
      <c r="B81" s="1820" t="s">
        <v>759</v>
      </c>
      <c r="C81" s="797"/>
      <c r="D81" s="1651"/>
      <c r="E81" s="90"/>
      <c r="F81" s="107"/>
      <c r="G81" s="1">
        <v>3.5</v>
      </c>
      <c r="H81" s="240">
        <f t="shared" si="3"/>
        <v>105</v>
      </c>
      <c r="I81" s="144"/>
      <c r="J81" s="455"/>
      <c r="K81" s="144"/>
      <c r="L81" s="455"/>
      <c r="M81" s="1"/>
      <c r="N81" s="145"/>
      <c r="O81" s="3840"/>
      <c r="P81" s="3840"/>
    </row>
    <row r="82" spans="1:26" s="58" customFormat="1" hidden="1" x14ac:dyDescent="0.25">
      <c r="A82" s="1605"/>
      <c r="B82" s="1647" t="s">
        <v>730</v>
      </c>
      <c r="C82" s="797"/>
      <c r="D82" s="1651"/>
      <c r="E82" s="90"/>
      <c r="F82" s="107"/>
      <c r="G82" s="1">
        <v>0</v>
      </c>
      <c r="H82" s="144">
        <f t="shared" si="3"/>
        <v>0</v>
      </c>
      <c r="I82" s="144"/>
      <c r="J82" s="455"/>
      <c r="K82" s="144"/>
      <c r="L82" s="455"/>
      <c r="M82" s="1"/>
      <c r="N82" s="145"/>
      <c r="O82" s="3840"/>
      <c r="P82" s="3840"/>
    </row>
    <row r="83" spans="1:26" s="58" customFormat="1" ht="16.5" hidden="1" thickBot="1" x14ac:dyDescent="0.3">
      <c r="A83" s="1605" t="s">
        <v>665</v>
      </c>
      <c r="B83" s="1074" t="s">
        <v>56</v>
      </c>
      <c r="C83" s="797"/>
      <c r="D83" s="1651">
        <v>5</v>
      </c>
      <c r="E83" s="95"/>
      <c r="F83" s="107"/>
      <c r="G83" s="1">
        <v>3.5</v>
      </c>
      <c r="H83" s="240">
        <f t="shared" si="3"/>
        <v>105</v>
      </c>
      <c r="I83" s="240">
        <v>8</v>
      </c>
      <c r="J83" s="2484" t="s">
        <v>114</v>
      </c>
      <c r="K83" s="240" t="s">
        <v>114</v>
      </c>
      <c r="L83" s="396"/>
      <c r="M83" s="2484">
        <f>H83-I83</f>
        <v>97</v>
      </c>
      <c r="N83" s="145"/>
      <c r="O83" s="3840"/>
      <c r="P83" s="3840"/>
    </row>
    <row r="84" spans="1:26" s="30" customFormat="1" ht="16.5" hidden="1" customHeight="1" thickBot="1" x14ac:dyDescent="0.25">
      <c r="A84" s="3571"/>
      <c r="B84" s="3572"/>
      <c r="C84" s="3572"/>
      <c r="D84" s="3572"/>
      <c r="E84" s="3572"/>
      <c r="F84" s="3572"/>
      <c r="G84" s="3572"/>
      <c r="H84" s="3573"/>
      <c r="I84" s="3573"/>
      <c r="J84" s="3573"/>
      <c r="K84" s="3573"/>
      <c r="L84" s="3573"/>
      <c r="M84" s="3573"/>
      <c r="N84" s="3572"/>
      <c r="O84" s="3572"/>
      <c r="P84" s="3572"/>
    </row>
    <row r="85" spans="1:26" ht="20.25" hidden="1" customHeight="1" thickBot="1" x14ac:dyDescent="0.25">
      <c r="A85" s="3760" t="s">
        <v>159</v>
      </c>
      <c r="B85" s="4028"/>
      <c r="C85" s="4028"/>
      <c r="D85" s="4028"/>
      <c r="E85" s="4028"/>
      <c r="F85" s="4028"/>
      <c r="G85" s="4028"/>
      <c r="H85" s="4028"/>
      <c r="I85" s="4028"/>
      <c r="J85" s="4028"/>
      <c r="K85" s="4028"/>
      <c r="L85" s="4028"/>
      <c r="M85" s="4028"/>
      <c r="N85" s="4028"/>
      <c r="O85" s="4028"/>
      <c r="P85" s="4028"/>
    </row>
    <row r="86" spans="1:26" ht="20.25" hidden="1" customHeight="1" thickBot="1" x14ac:dyDescent="0.25">
      <c r="A86" s="3568" t="s">
        <v>674</v>
      </c>
      <c r="B86" s="4029"/>
      <c r="C86" s="4029"/>
      <c r="D86" s="4029"/>
      <c r="E86" s="4029"/>
      <c r="F86" s="4029"/>
      <c r="G86" s="4029"/>
      <c r="H86" s="4029"/>
      <c r="I86" s="4029"/>
      <c r="J86" s="4029"/>
      <c r="K86" s="4029"/>
      <c r="L86" s="4029"/>
      <c r="M86" s="4029"/>
      <c r="N86" s="4029"/>
      <c r="O86" s="4029"/>
      <c r="P86" s="4029"/>
    </row>
    <row r="87" spans="1:26" ht="20.25" hidden="1" customHeight="1" thickBot="1" x14ac:dyDescent="0.25">
      <c r="A87" s="3568" t="s">
        <v>719</v>
      </c>
      <c r="B87" s="4038"/>
      <c r="C87" s="4038"/>
      <c r="D87" s="4038"/>
      <c r="E87" s="4038"/>
      <c r="F87" s="4038"/>
      <c r="G87" s="4038"/>
      <c r="H87" s="4038"/>
      <c r="I87" s="4038"/>
      <c r="J87" s="4038"/>
      <c r="K87" s="4038"/>
      <c r="L87" s="4038"/>
      <c r="M87" s="4038"/>
      <c r="N87" s="4038"/>
      <c r="O87" s="4038"/>
      <c r="P87" s="4038"/>
    </row>
    <row r="88" spans="1:26" customFormat="1" ht="20.25" hidden="1" customHeight="1" x14ac:dyDescent="0.25">
      <c r="A88" s="1" t="s">
        <v>676</v>
      </c>
      <c r="B88" s="1" t="s">
        <v>554</v>
      </c>
      <c r="C88" s="1">
        <v>3</v>
      </c>
      <c r="D88" s="1"/>
      <c r="E88" s="1"/>
      <c r="F88" s="1"/>
      <c r="G88" s="1">
        <v>5</v>
      </c>
      <c r="H88" s="1">
        <f>$G88*30</f>
        <v>150</v>
      </c>
      <c r="I88" s="1">
        <v>10</v>
      </c>
      <c r="J88" s="1" t="s">
        <v>125</v>
      </c>
      <c r="K88" s="1"/>
      <c r="L88" s="1" t="s">
        <v>126</v>
      </c>
      <c r="M88" s="1">
        <f>$H88-$I88</f>
        <v>140</v>
      </c>
      <c r="N88" s="1" t="s">
        <v>260</v>
      </c>
      <c r="O88" s="3840"/>
      <c r="P88" s="3840"/>
      <c r="Q88" s="1"/>
      <c r="R88" s="1"/>
      <c r="S88" s="1"/>
      <c r="T88" s="1"/>
      <c r="U88" s="1"/>
      <c r="V88" s="1" t="s">
        <v>866</v>
      </c>
      <c r="W88" s="1"/>
      <c r="X88" s="1"/>
      <c r="Y88" s="1"/>
      <c r="Z88" s="1"/>
    </row>
    <row r="89" spans="1:26" ht="32.25" hidden="1" customHeight="1" x14ac:dyDescent="0.25">
      <c r="A89" s="1605" t="s">
        <v>678</v>
      </c>
      <c r="B89" s="1824" t="s">
        <v>677</v>
      </c>
      <c r="C89" s="265"/>
      <c r="D89" s="1"/>
      <c r="E89" s="110"/>
      <c r="F89" s="248"/>
      <c r="G89" s="1">
        <v>3.5</v>
      </c>
      <c r="H89" s="394">
        <f>G89*30</f>
        <v>105</v>
      </c>
      <c r="I89" s="2498"/>
      <c r="J89" s="2479"/>
      <c r="K89" s="2483"/>
      <c r="L89" s="2479"/>
      <c r="M89" s="602"/>
      <c r="N89" s="145"/>
      <c r="O89" s="3840"/>
      <c r="P89" s="3840"/>
      <c r="V89" s="58" t="s">
        <v>866</v>
      </c>
    </row>
    <row r="90" spans="1:26" ht="20.25" hidden="1" customHeight="1" x14ac:dyDescent="0.25">
      <c r="A90" s="1605"/>
      <c r="B90" s="1647" t="s">
        <v>730</v>
      </c>
      <c r="C90" s="265"/>
      <c r="D90" s="1"/>
      <c r="E90" s="108"/>
      <c r="F90" s="248"/>
      <c r="G90" s="1">
        <v>0.5</v>
      </c>
      <c r="H90" s="1">
        <f>G90*30</f>
        <v>15</v>
      </c>
      <c r="I90" s="394"/>
      <c r="J90" s="395"/>
      <c r="K90" s="421"/>
      <c r="L90" s="397"/>
      <c r="M90" s="602"/>
      <c r="N90" s="145"/>
      <c r="O90" s="3840"/>
      <c r="P90" s="3840"/>
      <c r="V90" s="58" t="s">
        <v>866</v>
      </c>
    </row>
    <row r="91" spans="1:26" customFormat="1" ht="16.5" hidden="1" thickBot="1" x14ac:dyDescent="0.3">
      <c r="A91" s="1" t="s">
        <v>679</v>
      </c>
      <c r="B91" s="1" t="s">
        <v>677</v>
      </c>
      <c r="C91" s="1"/>
      <c r="D91" s="1">
        <v>3</v>
      </c>
      <c r="E91" s="1"/>
      <c r="F91" s="1"/>
      <c r="G91" s="1">
        <v>3</v>
      </c>
      <c r="H91" s="1">
        <f>G91*30</f>
        <v>90</v>
      </c>
      <c r="I91" s="1">
        <v>6</v>
      </c>
      <c r="J91" s="1" t="s">
        <v>114</v>
      </c>
      <c r="K91" s="1"/>
      <c r="L91" s="1" t="s">
        <v>126</v>
      </c>
      <c r="M91" s="1">
        <f>H91-I91</f>
        <v>84</v>
      </c>
      <c r="N91" s="1" t="s">
        <v>122</v>
      </c>
      <c r="O91" s="3840"/>
      <c r="P91" s="3840"/>
      <c r="Q91" s="1"/>
      <c r="R91" s="1"/>
      <c r="S91" s="1"/>
      <c r="T91" s="1"/>
      <c r="U91" s="1"/>
      <c r="V91" s="1" t="s">
        <v>866</v>
      </c>
      <c r="W91" s="1"/>
      <c r="X91" s="1"/>
      <c r="Y91" s="1"/>
      <c r="Z91" s="1"/>
    </row>
    <row r="92" spans="1:26" customFormat="1" hidden="1" x14ac:dyDescent="0.25">
      <c r="A92" s="1" t="s">
        <v>681</v>
      </c>
      <c r="B92" s="1" t="s">
        <v>680</v>
      </c>
      <c r="C92" s="1"/>
      <c r="D92" s="1">
        <v>4</v>
      </c>
      <c r="E92" s="1"/>
      <c r="F92" s="1"/>
      <c r="G92" s="1">
        <v>3</v>
      </c>
      <c r="H92" s="1">
        <f>G92*30</f>
        <v>90</v>
      </c>
      <c r="I92" s="1">
        <v>8</v>
      </c>
      <c r="J92" s="1" t="s">
        <v>125</v>
      </c>
      <c r="K92" s="1"/>
      <c r="L92" s="1"/>
      <c r="M92" s="1">
        <f>H92-I92</f>
        <v>82</v>
      </c>
      <c r="N92" s="1"/>
      <c r="O92" s="3840" t="s">
        <v>125</v>
      </c>
      <c r="P92" s="3840"/>
      <c r="Q92" s="1"/>
      <c r="R92" s="1"/>
      <c r="S92" s="1"/>
      <c r="T92" s="1"/>
      <c r="U92" s="1"/>
      <c r="V92" s="1" t="s">
        <v>865</v>
      </c>
      <c r="W92" s="1"/>
      <c r="X92" s="1"/>
      <c r="Y92" s="1"/>
      <c r="Z92" s="1"/>
    </row>
    <row r="93" spans="1:26" s="1163" customFormat="1" hidden="1" x14ac:dyDescent="0.25">
      <c r="A93" s="1605" t="s">
        <v>682</v>
      </c>
      <c r="B93" s="1325" t="s">
        <v>74</v>
      </c>
      <c r="C93" s="797"/>
      <c r="D93" s="1651" t="s">
        <v>544</v>
      </c>
      <c r="E93" s="95"/>
      <c r="F93" s="107"/>
      <c r="G93" s="1">
        <v>8</v>
      </c>
      <c r="H93" s="240">
        <f>G93*30</f>
        <v>240</v>
      </c>
      <c r="I93" s="240"/>
      <c r="J93" s="2484"/>
      <c r="K93" s="240"/>
      <c r="L93" s="396"/>
      <c r="M93" s="2484"/>
      <c r="N93" s="145"/>
      <c r="O93" s="3840"/>
      <c r="P93" s="3840"/>
      <c r="Q93" s="2501"/>
      <c r="R93" s="2501"/>
      <c r="S93" s="2501"/>
      <c r="T93" s="2501"/>
      <c r="U93" s="2501"/>
      <c r="V93" s="58" t="s">
        <v>865</v>
      </c>
      <c r="W93" s="2501"/>
      <c r="X93" s="2501"/>
      <c r="Y93" s="2501"/>
      <c r="Z93" s="2501"/>
    </row>
    <row r="94" spans="1:26" s="1163" customFormat="1" hidden="1" x14ac:dyDescent="0.25">
      <c r="A94" s="1605"/>
      <c r="B94" s="1647" t="s">
        <v>730</v>
      </c>
      <c r="C94" s="797"/>
      <c r="D94" s="1651"/>
      <c r="E94" s="95"/>
      <c r="F94" s="107"/>
      <c r="G94" s="1">
        <v>2.5</v>
      </c>
      <c r="H94" s="144">
        <v>150</v>
      </c>
      <c r="I94" s="240"/>
      <c r="J94" s="2484"/>
      <c r="K94" s="240"/>
      <c r="L94" s="396"/>
      <c r="M94" s="2484"/>
      <c r="N94" s="145"/>
      <c r="O94" s="145"/>
      <c r="P94" s="145"/>
      <c r="Q94" s="2501"/>
      <c r="R94" s="2501"/>
      <c r="S94" s="2501"/>
      <c r="T94" s="2501"/>
      <c r="U94" s="2501"/>
      <c r="V94" s="58" t="s">
        <v>865</v>
      </c>
      <c r="W94" s="2501"/>
      <c r="X94" s="2501"/>
      <c r="Y94" s="2501"/>
      <c r="Z94" s="2501"/>
    </row>
    <row r="95" spans="1:26" s="1163" customFormat="1" hidden="1" x14ac:dyDescent="0.25">
      <c r="A95" s="1605" t="s">
        <v>722</v>
      </c>
      <c r="B95" s="1074" t="s">
        <v>56</v>
      </c>
      <c r="C95" s="797"/>
      <c r="D95" s="1651"/>
      <c r="E95" s="95"/>
      <c r="F95" s="107"/>
      <c r="G95" s="1">
        <v>5.5</v>
      </c>
      <c r="H95" s="240">
        <v>90</v>
      </c>
      <c r="I95" s="240">
        <v>8</v>
      </c>
      <c r="J95" s="2484" t="s">
        <v>125</v>
      </c>
      <c r="K95" s="240"/>
      <c r="L95" s="396"/>
      <c r="M95" s="2484">
        <f>H95-I95</f>
        <v>82</v>
      </c>
      <c r="N95" s="145"/>
      <c r="O95" s="145"/>
      <c r="P95" s="145"/>
      <c r="Q95" s="2501"/>
      <c r="R95" s="2501"/>
      <c r="S95" s="2501"/>
      <c r="T95" s="2501"/>
      <c r="U95" s="2501"/>
      <c r="V95" s="58" t="s">
        <v>865</v>
      </c>
      <c r="W95" s="2501"/>
      <c r="X95" s="2501"/>
      <c r="Y95" s="2501"/>
      <c r="Z95" s="2501"/>
    </row>
    <row r="96" spans="1:26" ht="31.5" hidden="1" x14ac:dyDescent="0.25">
      <c r="A96" s="1605" t="s">
        <v>683</v>
      </c>
      <c r="B96" s="1630" t="s">
        <v>40</v>
      </c>
      <c r="C96" s="797"/>
      <c r="D96" s="1651"/>
      <c r="E96" s="90"/>
      <c r="F96" s="88"/>
      <c r="G96" s="1">
        <v>8</v>
      </c>
      <c r="H96" s="240">
        <f>G96*30</f>
        <v>240</v>
      </c>
      <c r="I96" s="1"/>
      <c r="J96" s="455"/>
      <c r="K96" s="144"/>
      <c r="L96" s="455"/>
      <c r="M96" s="1"/>
      <c r="N96" s="145"/>
      <c r="O96" s="3840"/>
      <c r="P96" s="3840"/>
      <c r="V96" s="58" t="s">
        <v>865</v>
      </c>
    </row>
    <row r="97" spans="1:26" hidden="1" x14ac:dyDescent="0.25">
      <c r="A97" s="1615"/>
      <c r="B97" s="1647" t="s">
        <v>730</v>
      </c>
      <c r="C97" s="797"/>
      <c r="D97" s="1651"/>
      <c r="E97" s="90"/>
      <c r="F97" s="88"/>
      <c r="G97" s="1">
        <v>0</v>
      </c>
      <c r="H97" s="144">
        <f>G97*30</f>
        <v>0</v>
      </c>
      <c r="I97" s="1"/>
      <c r="J97" s="455"/>
      <c r="K97" s="144"/>
      <c r="L97" s="455"/>
      <c r="M97" s="1"/>
      <c r="N97" s="145"/>
      <c r="O97" s="3840"/>
      <c r="P97" s="3840"/>
      <c r="V97" s="58" t="s">
        <v>865</v>
      </c>
    </row>
    <row r="98" spans="1:26" hidden="1" x14ac:dyDescent="0.25">
      <c r="A98" s="1605" t="s">
        <v>684</v>
      </c>
      <c r="B98" s="1074" t="s">
        <v>56</v>
      </c>
      <c r="C98" s="797">
        <v>5</v>
      </c>
      <c r="D98" s="1651"/>
      <c r="E98" s="90"/>
      <c r="F98" s="88"/>
      <c r="G98" s="1">
        <v>8</v>
      </c>
      <c r="H98" s="240">
        <f>G98*30</f>
        <v>240</v>
      </c>
      <c r="I98" s="394">
        <v>10</v>
      </c>
      <c r="J98" s="395" t="s">
        <v>125</v>
      </c>
      <c r="K98" s="421"/>
      <c r="L98" s="397" t="s">
        <v>126</v>
      </c>
      <c r="M98" s="2484">
        <f>H98-I98</f>
        <v>230</v>
      </c>
      <c r="N98" s="145"/>
      <c r="O98" s="3840"/>
      <c r="P98" s="3840"/>
      <c r="V98" s="58" t="s">
        <v>865</v>
      </c>
    </row>
    <row r="99" spans="1:26" ht="31.5" hidden="1" x14ac:dyDescent="0.25">
      <c r="A99" s="1605" t="s">
        <v>685</v>
      </c>
      <c r="B99" s="1630" t="s">
        <v>41</v>
      </c>
      <c r="C99" s="797"/>
      <c r="D99" s="2475"/>
      <c r="E99" s="123"/>
      <c r="F99" s="90"/>
      <c r="G99" s="1">
        <v>6</v>
      </c>
      <c r="H99" s="394">
        <f>G99*30</f>
        <v>180</v>
      </c>
      <c r="I99" s="1"/>
      <c r="J99" s="455"/>
      <c r="K99" s="144"/>
      <c r="L99" s="455"/>
      <c r="M99" s="1"/>
      <c r="N99" s="145"/>
      <c r="O99" s="3840"/>
      <c r="P99" s="3840"/>
      <c r="V99" s="58" t="s">
        <v>865</v>
      </c>
    </row>
    <row r="100" spans="1:26" hidden="1" x14ac:dyDescent="0.25">
      <c r="A100" s="1615"/>
      <c r="B100" s="1630"/>
      <c r="C100" s="797"/>
      <c r="D100" s="2475"/>
      <c r="E100" s="123"/>
      <c r="F100" s="90"/>
      <c r="G100" s="1"/>
      <c r="H100" s="144"/>
      <c r="I100" s="1"/>
      <c r="J100" s="455"/>
      <c r="K100" s="144"/>
      <c r="L100" s="455"/>
      <c r="M100" s="1"/>
      <c r="N100" s="145"/>
      <c r="O100" s="3840"/>
      <c r="P100" s="3840"/>
      <c r="V100" s="58" t="s">
        <v>865</v>
      </c>
    </row>
    <row r="101" spans="1:26" hidden="1" x14ac:dyDescent="0.25">
      <c r="A101" s="1615"/>
      <c r="B101" s="1647" t="s">
        <v>730</v>
      </c>
      <c r="C101" s="797"/>
      <c r="D101" s="2475"/>
      <c r="E101" s="123"/>
      <c r="F101" s="90"/>
      <c r="G101" s="1">
        <v>0</v>
      </c>
      <c r="H101" s="144">
        <v>60</v>
      </c>
      <c r="I101" s="1"/>
      <c r="J101" s="455"/>
      <c r="K101" s="144"/>
      <c r="L101" s="455"/>
      <c r="M101" s="1"/>
      <c r="N101" s="145"/>
      <c r="O101" s="145"/>
      <c r="P101" s="145"/>
      <c r="V101" s="58" t="s">
        <v>865</v>
      </c>
    </row>
    <row r="102" spans="1:26" hidden="1" x14ac:dyDescent="0.25">
      <c r="A102" s="1605" t="s">
        <v>686</v>
      </c>
      <c r="B102" s="1074" t="s">
        <v>56</v>
      </c>
      <c r="C102" s="797">
        <v>5</v>
      </c>
      <c r="D102" s="2475"/>
      <c r="E102" s="123"/>
      <c r="F102" s="90"/>
      <c r="G102" s="1">
        <v>5</v>
      </c>
      <c r="H102" s="240">
        <f>G102*30</f>
        <v>150</v>
      </c>
      <c r="I102" s="1">
        <v>14</v>
      </c>
      <c r="J102" s="396" t="s">
        <v>125</v>
      </c>
      <c r="K102" s="240" t="s">
        <v>573</v>
      </c>
      <c r="L102" s="396"/>
      <c r="M102" s="2484">
        <f>H102-I102</f>
        <v>136</v>
      </c>
      <c r="N102" s="145"/>
      <c r="O102" s="3840"/>
      <c r="P102" s="3840"/>
      <c r="V102" s="58" t="s">
        <v>865</v>
      </c>
    </row>
    <row r="103" spans="1:26" ht="15.75" hidden="1" customHeight="1" x14ac:dyDescent="0.25">
      <c r="A103" s="1605"/>
      <c r="B103" s="1647"/>
      <c r="C103" s="797"/>
      <c r="D103" s="2475"/>
      <c r="E103" s="123"/>
      <c r="F103" s="90"/>
      <c r="G103" s="1"/>
      <c r="H103" s="144"/>
      <c r="I103" s="1"/>
      <c r="J103" s="455"/>
      <c r="K103" s="144"/>
      <c r="L103" s="455"/>
      <c r="M103" s="1"/>
      <c r="N103" s="145"/>
      <c r="O103" s="3840"/>
      <c r="P103" s="3840"/>
      <c r="V103" s="58" t="s">
        <v>865</v>
      </c>
    </row>
    <row r="104" spans="1:26" ht="15.75" hidden="1" customHeight="1" x14ac:dyDescent="0.25">
      <c r="A104" s="1615"/>
      <c r="B104" s="1630"/>
      <c r="C104" s="797"/>
      <c r="D104" s="2475"/>
      <c r="E104" s="123"/>
      <c r="F104" s="90"/>
      <c r="G104" s="1"/>
      <c r="H104" s="144"/>
      <c r="I104" s="1"/>
      <c r="J104" s="455"/>
      <c r="K104" s="144"/>
      <c r="L104" s="455"/>
      <c r="M104" s="1"/>
      <c r="N104" s="145"/>
      <c r="O104" s="3840"/>
      <c r="P104" s="3840"/>
      <c r="V104" s="58" t="s">
        <v>865</v>
      </c>
    </row>
    <row r="105" spans="1:26" ht="31.5" hidden="1" x14ac:dyDescent="0.25">
      <c r="A105" s="1605" t="s">
        <v>723</v>
      </c>
      <c r="B105" s="1630" t="s">
        <v>83</v>
      </c>
      <c r="C105" s="797"/>
      <c r="D105" s="2475"/>
      <c r="E105" s="123"/>
      <c r="F105" s="90" t="s">
        <v>544</v>
      </c>
      <c r="G105" s="1">
        <v>1</v>
      </c>
      <c r="H105" s="144">
        <f t="shared" ref="H105:H111" si="4">G105*30</f>
        <v>30</v>
      </c>
      <c r="I105" s="1">
        <v>4</v>
      </c>
      <c r="J105" s="396"/>
      <c r="K105" s="240"/>
      <c r="L105" s="396" t="s">
        <v>460</v>
      </c>
      <c r="M105" s="2484">
        <f>H105-I105</f>
        <v>26</v>
      </c>
      <c r="N105" s="145"/>
      <c r="O105" s="3840"/>
      <c r="P105" s="3840"/>
      <c r="V105" s="58" t="s">
        <v>865</v>
      </c>
    </row>
    <row r="106" spans="1:26" ht="31.5" hidden="1" x14ac:dyDescent="0.25">
      <c r="A106" s="1605" t="s">
        <v>687</v>
      </c>
      <c r="B106" s="1630" t="s">
        <v>42</v>
      </c>
      <c r="C106" s="797"/>
      <c r="D106" s="1651"/>
      <c r="E106" s="90"/>
      <c r="F106" s="88"/>
      <c r="G106" s="1">
        <v>5</v>
      </c>
      <c r="H106" s="240">
        <f t="shared" si="4"/>
        <v>150</v>
      </c>
      <c r="I106" s="1"/>
      <c r="J106" s="455"/>
      <c r="K106" s="144"/>
      <c r="L106" s="455"/>
      <c r="M106" s="1"/>
      <c r="N106" s="145"/>
      <c r="O106" s="3840"/>
      <c r="P106" s="3840"/>
      <c r="V106" s="58" t="s">
        <v>865</v>
      </c>
    </row>
    <row r="107" spans="1:26" hidden="1" x14ac:dyDescent="0.25">
      <c r="A107" s="1615"/>
      <c r="B107" s="1647" t="s">
        <v>730</v>
      </c>
      <c r="C107" s="797"/>
      <c r="D107" s="1651"/>
      <c r="E107" s="90"/>
      <c r="F107" s="88"/>
      <c r="G107" s="1">
        <v>3</v>
      </c>
      <c r="H107" s="144">
        <f t="shared" si="4"/>
        <v>90</v>
      </c>
      <c r="I107" s="1"/>
      <c r="J107" s="396"/>
      <c r="K107" s="240"/>
      <c r="L107" s="396"/>
      <c r="M107" s="2484"/>
      <c r="N107" s="145"/>
      <c r="O107" s="3840"/>
      <c r="P107" s="3840"/>
      <c r="V107" s="58" t="s">
        <v>865</v>
      </c>
    </row>
    <row r="108" spans="1:26" s="30" customFormat="1" ht="18" hidden="1" customHeight="1" x14ac:dyDescent="0.25">
      <c r="A108" s="1605" t="s">
        <v>724</v>
      </c>
      <c r="B108" s="1074" t="s">
        <v>56</v>
      </c>
      <c r="C108" s="797" t="s">
        <v>544</v>
      </c>
      <c r="D108" s="1704"/>
      <c r="E108" s="897"/>
      <c r="F108" s="90"/>
      <c r="G108" s="1">
        <v>2</v>
      </c>
      <c r="H108" s="240">
        <f t="shared" si="4"/>
        <v>60</v>
      </c>
      <c r="I108" s="1">
        <v>14</v>
      </c>
      <c r="J108" s="396" t="s">
        <v>125</v>
      </c>
      <c r="K108" s="240" t="s">
        <v>54</v>
      </c>
      <c r="L108" s="396"/>
      <c r="M108" s="2484">
        <f>H108-I108</f>
        <v>46</v>
      </c>
      <c r="N108" s="145"/>
      <c r="O108" s="3840"/>
      <c r="P108" s="3840"/>
      <c r="V108" s="58" t="s">
        <v>865</v>
      </c>
    </row>
    <row r="109" spans="1:26" ht="31.5" hidden="1" x14ac:dyDescent="0.25">
      <c r="A109" s="1605" t="s">
        <v>688</v>
      </c>
      <c r="B109" s="216" t="s">
        <v>407</v>
      </c>
      <c r="C109" s="797"/>
      <c r="D109" s="1651"/>
      <c r="E109" s="90"/>
      <c r="F109" s="88"/>
      <c r="G109" s="1">
        <v>8</v>
      </c>
      <c r="H109" s="240">
        <f t="shared" si="4"/>
        <v>240</v>
      </c>
      <c r="I109" s="1"/>
      <c r="J109" s="455"/>
      <c r="K109" s="455"/>
      <c r="L109" s="455"/>
      <c r="M109" s="1"/>
      <c r="N109" s="145"/>
      <c r="O109" s="3840"/>
      <c r="P109" s="3840"/>
      <c r="V109" s="58" t="s">
        <v>865</v>
      </c>
    </row>
    <row r="110" spans="1:26" hidden="1" x14ac:dyDescent="0.25">
      <c r="A110" s="1710"/>
      <c r="B110" s="1647" t="s">
        <v>730</v>
      </c>
      <c r="C110" s="797"/>
      <c r="D110" s="1651"/>
      <c r="E110" s="90"/>
      <c r="F110" s="88"/>
      <c r="G110" s="1">
        <v>0</v>
      </c>
      <c r="H110" s="144">
        <f t="shared" si="4"/>
        <v>0</v>
      </c>
      <c r="I110" s="1"/>
      <c r="J110" s="455"/>
      <c r="K110" s="455"/>
      <c r="L110" s="455"/>
      <c r="M110" s="1"/>
      <c r="N110" s="145"/>
      <c r="O110" s="3840"/>
      <c r="P110" s="3840"/>
      <c r="V110" s="58" t="s">
        <v>865</v>
      </c>
    </row>
    <row r="111" spans="1:26" customFormat="1" hidden="1" x14ac:dyDescent="0.25">
      <c r="A111" s="1" t="s">
        <v>689</v>
      </c>
      <c r="B111" s="1" t="s">
        <v>407</v>
      </c>
      <c r="C111" s="1">
        <v>4</v>
      </c>
      <c r="D111" s="1"/>
      <c r="E111" s="1"/>
      <c r="F111" s="1"/>
      <c r="G111" s="1">
        <v>8</v>
      </c>
      <c r="H111" s="1">
        <f t="shared" si="4"/>
        <v>240</v>
      </c>
      <c r="I111" s="1">
        <v>8</v>
      </c>
      <c r="J111" s="1" t="s">
        <v>125</v>
      </c>
      <c r="K111" s="1"/>
      <c r="L111" s="1"/>
      <c r="M111" s="1">
        <f>H111-I111</f>
        <v>232</v>
      </c>
      <c r="N111" s="1"/>
      <c r="O111" s="3840" t="s">
        <v>125</v>
      </c>
      <c r="P111" s="3840"/>
      <c r="Q111" s="1"/>
      <c r="R111" s="1"/>
      <c r="S111" s="1"/>
      <c r="T111" s="1"/>
      <c r="U111" s="1"/>
      <c r="V111" s="1" t="s">
        <v>865</v>
      </c>
      <c r="W111" s="1"/>
      <c r="X111" s="1"/>
      <c r="Y111" s="1"/>
      <c r="Z111" s="1"/>
    </row>
    <row r="112" spans="1:26" ht="31.5" hidden="1" x14ac:dyDescent="0.25">
      <c r="A112" s="1605" t="s">
        <v>690</v>
      </c>
      <c r="B112" s="216" t="s">
        <v>44</v>
      </c>
      <c r="C112" s="797"/>
      <c r="D112" s="1651"/>
      <c r="E112" s="90"/>
      <c r="F112" s="88"/>
      <c r="G112" s="1">
        <v>6</v>
      </c>
      <c r="H112" s="240">
        <f>H113+H114</f>
        <v>180</v>
      </c>
      <c r="I112" s="1"/>
      <c r="J112" s="455"/>
      <c r="K112" s="144"/>
      <c r="L112" s="455"/>
      <c r="M112" s="1"/>
      <c r="N112" s="145"/>
      <c r="O112" s="3840"/>
      <c r="P112" s="3840"/>
      <c r="V112" s="58" t="s">
        <v>865</v>
      </c>
    </row>
    <row r="113" spans="1:26" hidden="1" x14ac:dyDescent="0.25">
      <c r="A113" s="1709"/>
      <c r="B113" s="1647" t="s">
        <v>730</v>
      </c>
      <c r="C113" s="1648"/>
      <c r="D113" s="1"/>
      <c r="E113" s="90"/>
      <c r="F113" s="88"/>
      <c r="G113" s="1">
        <v>4.5</v>
      </c>
      <c r="H113" s="144">
        <f t="shared" ref="H113:H120" si="5">G113*30</f>
        <v>135</v>
      </c>
      <c r="I113" s="1"/>
      <c r="J113" s="455"/>
      <c r="K113" s="144"/>
      <c r="L113" s="455"/>
      <c r="M113" s="1"/>
      <c r="N113" s="145"/>
      <c r="O113" s="3840"/>
      <c r="P113" s="3840"/>
      <c r="V113" s="58" t="s">
        <v>865</v>
      </c>
    </row>
    <row r="114" spans="1:26" hidden="1" x14ac:dyDescent="0.25">
      <c r="A114" s="1605" t="s">
        <v>691</v>
      </c>
      <c r="B114" s="1074" t="s">
        <v>56</v>
      </c>
      <c r="C114" s="1648"/>
      <c r="D114" s="1" t="s">
        <v>544</v>
      </c>
      <c r="E114" s="90"/>
      <c r="F114" s="88"/>
      <c r="G114" s="1">
        <v>1.5</v>
      </c>
      <c r="H114" s="240">
        <f t="shared" si="5"/>
        <v>45</v>
      </c>
      <c r="I114" s="1">
        <v>8</v>
      </c>
      <c r="J114" s="2484" t="s">
        <v>125</v>
      </c>
      <c r="K114" s="240"/>
      <c r="L114" s="2484"/>
      <c r="M114" s="2484">
        <f>H114-I114</f>
        <v>37</v>
      </c>
      <c r="N114" s="145"/>
      <c r="O114" s="3840"/>
      <c r="P114" s="3840"/>
      <c r="V114" s="58" t="s">
        <v>865</v>
      </c>
    </row>
    <row r="115" spans="1:26" ht="18.75" hidden="1" customHeight="1" x14ac:dyDescent="0.25">
      <c r="A115" s="1605" t="s">
        <v>692</v>
      </c>
      <c r="B115" s="1630" t="s">
        <v>760</v>
      </c>
      <c r="C115" s="797"/>
      <c r="D115" s="1651"/>
      <c r="E115" s="90"/>
      <c r="F115" s="88"/>
      <c r="G115" s="1">
        <f>G116+G117</f>
        <v>6</v>
      </c>
      <c r="H115" s="240">
        <f t="shared" si="5"/>
        <v>180</v>
      </c>
      <c r="I115" s="1"/>
      <c r="J115" s="455"/>
      <c r="K115" s="455"/>
      <c r="L115" s="455"/>
      <c r="M115" s="1"/>
      <c r="N115" s="145"/>
      <c r="O115" s="3840"/>
      <c r="P115" s="3840"/>
      <c r="V115" s="58" t="s">
        <v>865</v>
      </c>
    </row>
    <row r="116" spans="1:26" hidden="1" x14ac:dyDescent="0.25">
      <c r="A116" s="1710"/>
      <c r="B116" s="1647" t="s">
        <v>730</v>
      </c>
      <c r="C116" s="797"/>
      <c r="D116" s="1651"/>
      <c r="E116" s="90"/>
      <c r="F116" s="88"/>
      <c r="G116" s="1">
        <v>0</v>
      </c>
      <c r="H116" s="144">
        <f t="shared" si="5"/>
        <v>0</v>
      </c>
      <c r="I116" s="1"/>
      <c r="J116" s="455"/>
      <c r="K116" s="455"/>
      <c r="L116" s="455"/>
      <c r="M116" s="1"/>
      <c r="N116" s="145"/>
      <c r="O116" s="3840"/>
      <c r="P116" s="3840"/>
      <c r="V116" s="58" t="s">
        <v>865</v>
      </c>
    </row>
    <row r="117" spans="1:26" customFormat="1" hidden="1" x14ac:dyDescent="0.25">
      <c r="A117" s="1" t="s">
        <v>693</v>
      </c>
      <c r="B117" s="1" t="s">
        <v>760</v>
      </c>
      <c r="C117" s="1">
        <v>4</v>
      </c>
      <c r="D117" s="1"/>
      <c r="E117" s="1"/>
      <c r="F117" s="1"/>
      <c r="G117" s="1">
        <v>6</v>
      </c>
      <c r="H117" s="1">
        <f t="shared" si="5"/>
        <v>180</v>
      </c>
      <c r="I117" s="1">
        <v>10</v>
      </c>
      <c r="J117" s="1" t="s">
        <v>125</v>
      </c>
      <c r="K117" s="1"/>
      <c r="L117" s="1" t="s">
        <v>126</v>
      </c>
      <c r="M117" s="1">
        <f>H117-I117</f>
        <v>170</v>
      </c>
      <c r="N117" s="1"/>
      <c r="O117" s="3840" t="s">
        <v>260</v>
      </c>
      <c r="P117" s="3840"/>
      <c r="Q117" s="1"/>
      <c r="R117" s="1"/>
      <c r="S117" s="1"/>
      <c r="T117" s="1"/>
      <c r="U117" s="1"/>
      <c r="V117" s="1" t="s">
        <v>865</v>
      </c>
      <c r="W117" s="1"/>
      <c r="X117" s="1"/>
      <c r="Y117" s="1"/>
      <c r="Z117" s="1"/>
    </row>
    <row r="118" spans="1:26" hidden="1" x14ac:dyDescent="0.25">
      <c r="A118" s="1605" t="s">
        <v>694</v>
      </c>
      <c r="B118" s="1630" t="s">
        <v>43</v>
      </c>
      <c r="C118" s="797"/>
      <c r="D118" s="2475"/>
      <c r="E118" s="123"/>
      <c r="F118" s="90"/>
      <c r="G118" s="1">
        <v>6</v>
      </c>
      <c r="H118" s="240">
        <f t="shared" si="5"/>
        <v>180</v>
      </c>
      <c r="I118" s="1"/>
      <c r="J118" s="455"/>
      <c r="K118" s="144"/>
      <c r="L118" s="455"/>
      <c r="M118" s="1"/>
      <c r="N118" s="145"/>
      <c r="O118" s="3840"/>
      <c r="P118" s="3840"/>
      <c r="V118" s="58" t="s">
        <v>865</v>
      </c>
    </row>
    <row r="119" spans="1:26" hidden="1" x14ac:dyDescent="0.25">
      <c r="A119" s="1615"/>
      <c r="B119" s="1647" t="s">
        <v>730</v>
      </c>
      <c r="C119" s="797"/>
      <c r="D119" s="2475"/>
      <c r="E119" s="123"/>
      <c r="F119" s="90"/>
      <c r="G119" s="1">
        <v>0</v>
      </c>
      <c r="H119" s="144">
        <f t="shared" si="5"/>
        <v>0</v>
      </c>
      <c r="I119" s="1"/>
      <c r="J119" s="455"/>
      <c r="K119" s="144"/>
      <c r="L119" s="455"/>
      <c r="M119" s="1"/>
      <c r="N119" s="145"/>
      <c r="O119" s="3840"/>
      <c r="P119" s="3840"/>
      <c r="V119" s="58" t="s">
        <v>865</v>
      </c>
    </row>
    <row r="120" spans="1:26" hidden="1" x14ac:dyDescent="0.25">
      <c r="A120" s="1605" t="s">
        <v>695</v>
      </c>
      <c r="B120" s="1324" t="s">
        <v>56</v>
      </c>
      <c r="C120" s="797"/>
      <c r="D120" s="2475">
        <v>5</v>
      </c>
      <c r="E120" s="123"/>
      <c r="F120" s="90"/>
      <c r="G120" s="1">
        <v>6</v>
      </c>
      <c r="H120" s="240">
        <f t="shared" si="5"/>
        <v>180</v>
      </c>
      <c r="I120" s="1">
        <v>8</v>
      </c>
      <c r="J120" s="396" t="s">
        <v>569</v>
      </c>
      <c r="K120" s="240"/>
      <c r="L120" s="396" t="s">
        <v>126</v>
      </c>
      <c r="M120" s="2484">
        <f>H120-I120</f>
        <v>172</v>
      </c>
      <c r="N120" s="145"/>
      <c r="O120" s="3840"/>
      <c r="P120" s="3840"/>
      <c r="V120" s="58" t="s">
        <v>865</v>
      </c>
    </row>
    <row r="121" spans="1:26" hidden="1" x14ac:dyDescent="0.25">
      <c r="A121" s="1605" t="s">
        <v>696</v>
      </c>
      <c r="B121" s="1630" t="s">
        <v>761</v>
      </c>
      <c r="C121" s="797"/>
      <c r="D121" s="1651"/>
      <c r="E121" s="90"/>
      <c r="F121" s="88"/>
      <c r="G121" s="1">
        <f>G122+G123</f>
        <v>6</v>
      </c>
      <c r="H121" s="240">
        <v>180</v>
      </c>
      <c r="I121" s="1"/>
      <c r="J121" s="455"/>
      <c r="K121" s="455"/>
      <c r="L121" s="455"/>
      <c r="M121" s="1"/>
      <c r="N121" s="145"/>
      <c r="O121" s="3840"/>
      <c r="P121" s="3840"/>
      <c r="V121" s="58" t="s">
        <v>865</v>
      </c>
    </row>
    <row r="122" spans="1:26" hidden="1" x14ac:dyDescent="0.25">
      <c r="A122" s="1615"/>
      <c r="B122" s="1647" t="s">
        <v>730</v>
      </c>
      <c r="C122" s="797"/>
      <c r="D122" s="1651"/>
      <c r="E122" s="90"/>
      <c r="F122" s="88"/>
      <c r="G122" s="1">
        <v>1.5</v>
      </c>
      <c r="H122" s="144">
        <f>G122*30</f>
        <v>45</v>
      </c>
      <c r="I122" s="1"/>
      <c r="J122" s="455"/>
      <c r="K122" s="455"/>
      <c r="L122" s="455"/>
      <c r="M122" s="1"/>
      <c r="N122" s="145"/>
      <c r="O122" s="3840"/>
      <c r="P122" s="3840"/>
      <c r="V122" s="58" t="s">
        <v>865</v>
      </c>
    </row>
    <row r="123" spans="1:26" customFormat="1" hidden="1" x14ac:dyDescent="0.25">
      <c r="A123" s="1" t="s">
        <v>697</v>
      </c>
      <c r="B123" s="1" t="s">
        <v>761</v>
      </c>
      <c r="C123" s="1">
        <v>3</v>
      </c>
      <c r="D123" s="1"/>
      <c r="E123" s="1"/>
      <c r="F123" s="1"/>
      <c r="G123" s="1">
        <v>4.5</v>
      </c>
      <c r="H123" s="1">
        <f>G123*30</f>
        <v>135</v>
      </c>
      <c r="I123" s="1">
        <v>12</v>
      </c>
      <c r="J123" s="1" t="s">
        <v>125</v>
      </c>
      <c r="K123" s="1" t="s">
        <v>126</v>
      </c>
      <c r="L123" s="1" t="s">
        <v>126</v>
      </c>
      <c r="M123" s="1">
        <f>H123-I123</f>
        <v>123</v>
      </c>
      <c r="N123" s="1" t="s">
        <v>111</v>
      </c>
      <c r="O123" s="3840"/>
      <c r="P123" s="3840"/>
      <c r="Q123" s="1"/>
      <c r="R123" s="1"/>
      <c r="S123" s="1"/>
      <c r="T123" s="1"/>
      <c r="U123" s="1"/>
      <c r="V123" s="1" t="s">
        <v>865</v>
      </c>
      <c r="W123" s="1"/>
      <c r="X123" s="1"/>
      <c r="Y123" s="1"/>
      <c r="Z123" s="1"/>
    </row>
    <row r="124" spans="1:26" ht="31.5" hidden="1" x14ac:dyDescent="0.25">
      <c r="A124" s="1613" t="s">
        <v>698</v>
      </c>
      <c r="B124" s="1848" t="s">
        <v>700</v>
      </c>
      <c r="C124" s="2502"/>
      <c r="D124" s="1"/>
      <c r="E124" s="1"/>
      <c r="F124" s="1"/>
      <c r="G124" s="1">
        <v>8</v>
      </c>
      <c r="H124" s="240">
        <f>G124*30</f>
        <v>240</v>
      </c>
      <c r="I124" s="240"/>
      <c r="J124" s="421"/>
      <c r="K124" s="240"/>
      <c r="L124" s="421"/>
      <c r="M124" s="2484"/>
      <c r="N124" s="1"/>
      <c r="O124" s="3840"/>
      <c r="P124" s="3840"/>
      <c r="V124" s="58" t="s">
        <v>865</v>
      </c>
    </row>
    <row r="125" spans="1:26" ht="19.5" hidden="1" customHeight="1" x14ac:dyDescent="0.25">
      <c r="A125" s="1615"/>
      <c r="B125" s="1647" t="s">
        <v>730</v>
      </c>
      <c r="C125" s="797"/>
      <c r="D125" s="2475"/>
      <c r="E125" s="123"/>
      <c r="F125" s="90"/>
      <c r="G125" s="1">
        <v>5.5</v>
      </c>
      <c r="H125" s="144">
        <f>G125*30</f>
        <v>165</v>
      </c>
      <c r="I125" s="1"/>
      <c r="J125" s="455"/>
      <c r="K125" s="144"/>
      <c r="L125" s="455"/>
      <c r="M125" s="1"/>
      <c r="N125" s="145"/>
      <c r="O125" s="3840"/>
      <c r="P125" s="3840"/>
      <c r="V125" s="58" t="s">
        <v>865</v>
      </c>
    </row>
    <row r="126" spans="1:26" hidden="1" x14ac:dyDescent="0.25">
      <c r="A126" s="1613" t="s">
        <v>699</v>
      </c>
      <c r="B126" s="1906" t="s">
        <v>56</v>
      </c>
      <c r="C126" s="797"/>
      <c r="D126" s="2475" t="s">
        <v>544</v>
      </c>
      <c r="E126" s="123"/>
      <c r="F126" s="90"/>
      <c r="G126" s="1">
        <v>2.5</v>
      </c>
      <c r="H126" s="240">
        <f>G126*30</f>
        <v>75</v>
      </c>
      <c r="I126" s="240">
        <v>12</v>
      </c>
      <c r="J126" s="421" t="s">
        <v>114</v>
      </c>
      <c r="K126" s="240" t="s">
        <v>701</v>
      </c>
      <c r="L126" s="421"/>
      <c r="M126" s="2484">
        <f>H126-I126</f>
        <v>63</v>
      </c>
      <c r="N126" s="145"/>
      <c r="O126" s="3840"/>
      <c r="P126" s="3840"/>
      <c r="V126" s="58" t="s">
        <v>865</v>
      </c>
    </row>
    <row r="127" spans="1:26" hidden="1" x14ac:dyDescent="0.2"/>
    <row r="128" spans="1:26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spans="1:26" hidden="1" x14ac:dyDescent="0.2"/>
    <row r="162" spans="1:26" hidden="1" x14ac:dyDescent="0.2"/>
    <row r="163" spans="1:26" hidden="1" x14ac:dyDescent="0.2"/>
    <row r="164" spans="1:26" hidden="1" x14ac:dyDescent="0.2"/>
    <row r="165" spans="1:26" hidden="1" x14ac:dyDescent="0.2"/>
    <row r="166" spans="1:26" hidden="1" x14ac:dyDescent="0.2"/>
    <row r="167" spans="1:26" hidden="1" x14ac:dyDescent="0.2"/>
    <row r="168" spans="1:26" hidden="1" x14ac:dyDescent="0.2"/>
    <row r="169" spans="1:26" hidden="1" x14ac:dyDescent="0.2">
      <c r="E169" s="2488"/>
      <c r="F169" s="2489"/>
      <c r="G169" s="2490"/>
      <c r="H169" s="1580"/>
      <c r="I169" s="1580"/>
      <c r="J169" s="2491"/>
      <c r="K169" s="1580"/>
      <c r="L169" s="2491"/>
      <c r="M169" s="1580"/>
      <c r="N169" s="2492"/>
      <c r="O169" s="2492"/>
      <c r="P169" s="2492"/>
    </row>
    <row r="170" spans="1:26" s="2487" customFormat="1" ht="18.75" x14ac:dyDescent="0.2">
      <c r="A170" s="3383" t="s">
        <v>880</v>
      </c>
      <c r="B170" s="4031"/>
      <c r="C170" s="4031"/>
      <c r="D170" s="4031"/>
      <c r="E170" s="4031"/>
      <c r="F170" s="4031"/>
      <c r="G170" s="4031"/>
      <c r="H170" s="4031"/>
      <c r="I170" s="4031"/>
      <c r="J170" s="4031"/>
      <c r="K170" s="4031"/>
      <c r="L170" s="4031"/>
      <c r="M170" s="4031"/>
      <c r="N170" s="4031"/>
      <c r="O170" s="4031"/>
      <c r="P170" s="4032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s="2493" customFormat="1" ht="18" x14ac:dyDescent="0.25">
      <c r="A171" s="2504" t="s">
        <v>636</v>
      </c>
      <c r="B171" s="2504" t="s">
        <v>752</v>
      </c>
      <c r="C171" s="2504">
        <v>3</v>
      </c>
      <c r="D171" s="2504"/>
      <c r="E171" s="2504"/>
      <c r="F171" s="2504"/>
      <c r="G171" s="2504">
        <v>2</v>
      </c>
      <c r="H171" s="2504">
        <v>60</v>
      </c>
      <c r="I171" s="2504">
        <v>10</v>
      </c>
      <c r="J171" s="2504" t="s">
        <v>125</v>
      </c>
      <c r="K171" s="2504"/>
      <c r="L171" s="2504" t="s">
        <v>126</v>
      </c>
      <c r="M171" s="2504">
        <v>50</v>
      </c>
      <c r="N171" s="2504" t="s">
        <v>260</v>
      </c>
      <c r="O171" s="4030"/>
      <c r="P171" s="4030"/>
      <c r="Q171" s="2504" t="s">
        <v>913</v>
      </c>
      <c r="R171" s="2504" t="s">
        <v>890</v>
      </c>
      <c r="S171" s="2504" t="s">
        <v>934</v>
      </c>
      <c r="T171" s="2504">
        <v>8</v>
      </c>
      <c r="U171" s="2504"/>
      <c r="V171" s="2504"/>
      <c r="W171" s="2504"/>
      <c r="X171" s="2504"/>
      <c r="Y171" s="2504">
        <v>2</v>
      </c>
      <c r="Z171" s="2504"/>
    </row>
    <row r="172" spans="1:26" s="2493" customFormat="1" ht="18" x14ac:dyDescent="0.25">
      <c r="A172" s="2504" t="s">
        <v>455</v>
      </c>
      <c r="B172" s="2504" t="s">
        <v>755</v>
      </c>
      <c r="C172" s="2504">
        <v>3</v>
      </c>
      <c r="D172" s="2504"/>
      <c r="E172" s="2504"/>
      <c r="F172" s="2504"/>
      <c r="G172" s="2504">
        <v>8</v>
      </c>
      <c r="H172" s="2504">
        <v>240</v>
      </c>
      <c r="I172" s="2504">
        <v>16</v>
      </c>
      <c r="J172" s="2504" t="s">
        <v>123</v>
      </c>
      <c r="K172" s="2504"/>
      <c r="L172" s="2504" t="s">
        <v>324</v>
      </c>
      <c r="M172" s="2504">
        <v>224</v>
      </c>
      <c r="N172" s="2504" t="s">
        <v>456</v>
      </c>
      <c r="O172" s="4030"/>
      <c r="P172" s="4030"/>
      <c r="Q172" s="2504" t="s">
        <v>914</v>
      </c>
      <c r="R172" s="2504" t="s">
        <v>902</v>
      </c>
      <c r="S172" s="2504" t="s">
        <v>934</v>
      </c>
      <c r="T172" s="2504">
        <v>12</v>
      </c>
      <c r="U172" s="2504"/>
      <c r="V172" s="2504"/>
      <c r="W172" s="2504"/>
      <c r="X172" s="2504"/>
      <c r="Y172" s="2504">
        <v>4</v>
      </c>
      <c r="Z172" s="2504"/>
    </row>
    <row r="173" spans="1:26" s="2493" customFormat="1" ht="18" x14ac:dyDescent="0.25">
      <c r="A173" s="2504" t="s">
        <v>162</v>
      </c>
      <c r="B173" s="2504" t="s">
        <v>756</v>
      </c>
      <c r="C173" s="2504">
        <v>3</v>
      </c>
      <c r="D173" s="2504"/>
      <c r="E173" s="2504"/>
      <c r="F173" s="2504"/>
      <c r="G173" s="2504">
        <v>5</v>
      </c>
      <c r="H173" s="2504">
        <v>150</v>
      </c>
      <c r="I173" s="2504">
        <v>14</v>
      </c>
      <c r="J173" s="2504" t="s">
        <v>125</v>
      </c>
      <c r="K173" s="2504"/>
      <c r="L173" s="2504" t="s">
        <v>122</v>
      </c>
      <c r="M173" s="2504">
        <v>136</v>
      </c>
      <c r="N173" s="2504" t="s">
        <v>468</v>
      </c>
      <c r="O173" s="4030"/>
      <c r="P173" s="4030"/>
      <c r="Q173" s="2504" t="s">
        <v>914</v>
      </c>
      <c r="R173" s="2504" t="s">
        <v>890</v>
      </c>
      <c r="S173" s="2504" t="s">
        <v>934</v>
      </c>
      <c r="T173" s="2504">
        <v>8</v>
      </c>
      <c r="U173" s="2504"/>
      <c r="V173" s="2504">
        <v>4</v>
      </c>
      <c r="W173" s="2504"/>
      <c r="X173" s="2504"/>
      <c r="Y173" s="2504">
        <v>2</v>
      </c>
      <c r="Z173" s="2504"/>
    </row>
    <row r="174" spans="1:26" s="2493" customFormat="1" ht="18" x14ac:dyDescent="0.25">
      <c r="A174" s="2504" t="s">
        <v>661</v>
      </c>
      <c r="B174" s="2504" t="s">
        <v>654</v>
      </c>
      <c r="C174" s="2504"/>
      <c r="D174" s="2504">
        <v>3</v>
      </c>
      <c r="E174" s="2504"/>
      <c r="F174" s="2504"/>
      <c r="G174" s="2504">
        <v>1.5</v>
      </c>
      <c r="H174" s="2504">
        <v>45</v>
      </c>
      <c r="I174" s="2504">
        <v>8</v>
      </c>
      <c r="J174" s="2504" t="s">
        <v>125</v>
      </c>
      <c r="K174" s="2504"/>
      <c r="L174" s="2504"/>
      <c r="M174" s="2504">
        <v>37</v>
      </c>
      <c r="N174" s="2504" t="s">
        <v>125</v>
      </c>
      <c r="O174" s="4030"/>
      <c r="P174" s="4030"/>
      <c r="Q174" s="2504" t="s">
        <v>914</v>
      </c>
      <c r="R174" s="2504" t="s">
        <v>867</v>
      </c>
      <c r="S174" s="2504" t="s">
        <v>624</v>
      </c>
      <c r="T174" s="2504">
        <v>8</v>
      </c>
      <c r="U174" s="2504"/>
      <c r="V174" s="2504"/>
      <c r="W174" s="2504"/>
      <c r="X174" s="2504"/>
      <c r="Y174" s="2504"/>
      <c r="Z174" s="2504"/>
    </row>
    <row r="175" spans="1:26" s="2493" customFormat="1" ht="37.5" customHeight="1" thickBot="1" x14ac:dyDescent="0.3">
      <c r="A175" s="2504" t="s">
        <v>662</v>
      </c>
      <c r="B175" s="2504" t="s">
        <v>655</v>
      </c>
      <c r="C175" s="2504"/>
      <c r="D175" s="2504">
        <v>3</v>
      </c>
      <c r="E175" s="2504"/>
      <c r="F175" s="2504"/>
      <c r="G175" s="2504">
        <v>1.5</v>
      </c>
      <c r="H175" s="2504">
        <v>45</v>
      </c>
      <c r="I175" s="2504">
        <v>8</v>
      </c>
      <c r="J175" s="2504" t="s">
        <v>125</v>
      </c>
      <c r="K175" s="2504"/>
      <c r="L175" s="2504"/>
      <c r="M175" s="2504">
        <v>37</v>
      </c>
      <c r="N175" s="2504" t="s">
        <v>125</v>
      </c>
      <c r="O175" s="4030"/>
      <c r="P175" s="4030"/>
      <c r="Q175" s="2504" t="s">
        <v>914</v>
      </c>
      <c r="R175" s="2504" t="s">
        <v>625</v>
      </c>
      <c r="S175" s="2504" t="s">
        <v>624</v>
      </c>
      <c r="T175" s="2504">
        <v>8</v>
      </c>
      <c r="U175" s="2504"/>
      <c r="V175" s="2504"/>
      <c r="W175" s="2504"/>
      <c r="X175" s="2504"/>
      <c r="Y175" s="2504"/>
      <c r="Z175" s="2504"/>
    </row>
    <row r="176" spans="1:26" s="2493" customFormat="1" ht="20.25" customHeight="1" x14ac:dyDescent="0.25">
      <c r="A176" s="2504" t="s">
        <v>676</v>
      </c>
      <c r="B176" s="2504" t="s">
        <v>554</v>
      </c>
      <c r="C176" s="2504">
        <v>3</v>
      </c>
      <c r="D176" s="2504"/>
      <c r="E176" s="2504"/>
      <c r="F176" s="2504"/>
      <c r="G176" s="2504">
        <v>5</v>
      </c>
      <c r="H176" s="2504">
        <v>150</v>
      </c>
      <c r="I176" s="2504">
        <v>10</v>
      </c>
      <c r="J176" s="2504" t="s">
        <v>125</v>
      </c>
      <c r="K176" s="2504"/>
      <c r="L176" s="2504" t="s">
        <v>126</v>
      </c>
      <c r="M176" s="2504">
        <v>140</v>
      </c>
      <c r="N176" s="2504" t="s">
        <v>260</v>
      </c>
      <c r="O176" s="4030"/>
      <c r="P176" s="4030"/>
      <c r="Q176" s="2504" t="s">
        <v>915</v>
      </c>
      <c r="R176" s="2504" t="s">
        <v>902</v>
      </c>
      <c r="S176" s="2504" t="s">
        <v>934</v>
      </c>
      <c r="T176" s="2504">
        <v>8</v>
      </c>
      <c r="U176" s="2504"/>
      <c r="V176" s="2504"/>
      <c r="W176" s="2504"/>
      <c r="X176" s="2504"/>
      <c r="Y176" s="2504">
        <v>2</v>
      </c>
      <c r="Z176" s="2504"/>
    </row>
    <row r="177" spans="1:26" s="2493" customFormat="1" ht="18.75" thickBot="1" x14ac:dyDescent="0.3">
      <c r="A177" s="2504" t="s">
        <v>679</v>
      </c>
      <c r="B177" s="2504" t="s">
        <v>677</v>
      </c>
      <c r="C177" s="2504"/>
      <c r="D177" s="2504">
        <v>3</v>
      </c>
      <c r="E177" s="2504"/>
      <c r="F177" s="2504"/>
      <c r="G177" s="2504">
        <v>3</v>
      </c>
      <c r="H177" s="2504">
        <v>90</v>
      </c>
      <c r="I177" s="2504">
        <v>6</v>
      </c>
      <c r="J177" s="2504" t="s">
        <v>114</v>
      </c>
      <c r="K177" s="2504"/>
      <c r="L177" s="2504" t="s">
        <v>126</v>
      </c>
      <c r="M177" s="2504">
        <v>84</v>
      </c>
      <c r="N177" s="2504" t="s">
        <v>122</v>
      </c>
      <c r="O177" s="4030"/>
      <c r="P177" s="4030"/>
      <c r="Q177" s="2504" t="s">
        <v>915</v>
      </c>
      <c r="R177" s="2504" t="s">
        <v>893</v>
      </c>
      <c r="S177" s="2504" t="s">
        <v>624</v>
      </c>
      <c r="T177" s="2504">
        <v>4</v>
      </c>
      <c r="U177" s="2504"/>
      <c r="V177" s="2504"/>
      <c r="W177" s="2504"/>
      <c r="X177" s="2504"/>
      <c r="Y177" s="2504">
        <v>2</v>
      </c>
      <c r="Z177" s="2504"/>
    </row>
    <row r="178" spans="1:26" s="2493" customFormat="1" ht="18" x14ac:dyDescent="0.25">
      <c r="A178" s="2504" t="s">
        <v>697</v>
      </c>
      <c r="B178" s="2504" t="s">
        <v>761</v>
      </c>
      <c r="C178" s="2504">
        <v>3</v>
      </c>
      <c r="D178" s="2504"/>
      <c r="E178" s="2504"/>
      <c r="F178" s="2504"/>
      <c r="G178" s="2504">
        <v>4.5</v>
      </c>
      <c r="H178" s="2504">
        <v>135</v>
      </c>
      <c r="I178" s="2504">
        <v>12</v>
      </c>
      <c r="J178" s="2504" t="s">
        <v>125</v>
      </c>
      <c r="K178" s="2504" t="s">
        <v>126</v>
      </c>
      <c r="L178" s="2504" t="s">
        <v>126</v>
      </c>
      <c r="M178" s="2504">
        <v>123</v>
      </c>
      <c r="N178" s="2504" t="s">
        <v>111</v>
      </c>
      <c r="O178" s="4030"/>
      <c r="P178" s="4030"/>
      <c r="Q178" s="2504" t="s">
        <v>915</v>
      </c>
      <c r="R178" s="2504" t="s">
        <v>899</v>
      </c>
      <c r="S178" s="2504" t="s">
        <v>934</v>
      </c>
      <c r="T178" s="2504">
        <v>8</v>
      </c>
      <c r="U178" s="2504"/>
      <c r="V178" s="2504"/>
      <c r="W178" s="2504"/>
      <c r="X178" s="2504">
        <v>2</v>
      </c>
      <c r="Y178" s="2504">
        <v>2</v>
      </c>
      <c r="Z178" s="2504"/>
    </row>
    <row r="179" spans="1:26" s="2487" customFormat="1" ht="18.75" x14ac:dyDescent="0.2">
      <c r="A179" s="3383" t="s">
        <v>881</v>
      </c>
      <c r="B179" s="4031"/>
      <c r="C179" s="4031"/>
      <c r="D179" s="4031"/>
      <c r="E179" s="4031"/>
      <c r="F179" s="4031"/>
      <c r="G179" s="4031"/>
      <c r="H179" s="4031"/>
      <c r="I179" s="4031"/>
      <c r="J179" s="4031"/>
      <c r="K179" s="4031"/>
      <c r="L179" s="4031"/>
      <c r="M179" s="4031"/>
      <c r="N179" s="4031"/>
      <c r="O179" s="4031"/>
      <c r="P179" s="4032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s="2493" customFormat="1" ht="18" customHeight="1" x14ac:dyDescent="0.25">
      <c r="A180" s="2504" t="s">
        <v>143</v>
      </c>
      <c r="B180" s="2504" t="s">
        <v>519</v>
      </c>
      <c r="C180" s="2504"/>
      <c r="D180" s="2504">
        <v>4</v>
      </c>
      <c r="E180" s="2504"/>
      <c r="F180" s="2504"/>
      <c r="G180" s="2504">
        <v>3</v>
      </c>
      <c r="H180" s="2504">
        <v>90</v>
      </c>
      <c r="I180" s="2504">
        <v>6</v>
      </c>
      <c r="J180" s="2504" t="s">
        <v>114</v>
      </c>
      <c r="K180" s="2504"/>
      <c r="L180" s="2504" t="s">
        <v>126</v>
      </c>
      <c r="M180" s="2504">
        <v>84</v>
      </c>
      <c r="N180" s="2504" t="s">
        <v>122</v>
      </c>
      <c r="O180" s="4030"/>
      <c r="P180" s="4030"/>
      <c r="Q180" s="2504" t="s">
        <v>914</v>
      </c>
      <c r="R180" s="2504" t="s">
        <v>895</v>
      </c>
      <c r="S180" s="2504" t="s">
        <v>624</v>
      </c>
      <c r="T180" s="2504">
        <v>4</v>
      </c>
      <c r="U180" s="2504"/>
      <c r="V180" s="2504"/>
      <c r="W180" s="2504"/>
      <c r="X180" s="2504"/>
      <c r="Y180" s="2504">
        <v>2</v>
      </c>
      <c r="Z180" s="2504"/>
    </row>
    <row r="181" spans="1:26" s="2493" customFormat="1" ht="18" x14ac:dyDescent="0.25">
      <c r="A181" s="2504" t="s">
        <v>646</v>
      </c>
      <c r="B181" s="2504" t="s">
        <v>645</v>
      </c>
      <c r="C181" s="2504"/>
      <c r="D181" s="2504"/>
      <c r="E181" s="2504">
        <v>4</v>
      </c>
      <c r="F181" s="2504"/>
      <c r="G181" s="2504">
        <v>2</v>
      </c>
      <c r="H181" s="2504">
        <v>60</v>
      </c>
      <c r="I181" s="2504">
        <v>8</v>
      </c>
      <c r="J181" s="2504"/>
      <c r="K181" s="2504"/>
      <c r="L181" s="2504" t="s">
        <v>113</v>
      </c>
      <c r="M181" s="2504">
        <v>52</v>
      </c>
      <c r="N181" s="2504" t="s">
        <v>113</v>
      </c>
      <c r="O181" s="4030"/>
      <c r="P181" s="4030"/>
      <c r="Q181" s="2504" t="s">
        <v>914</v>
      </c>
      <c r="R181" s="2504" t="s">
        <v>902</v>
      </c>
      <c r="S181" s="2504" t="s">
        <v>935</v>
      </c>
      <c r="T181" s="2504">
        <f>O181</f>
        <v>0</v>
      </c>
      <c r="U181" s="2504"/>
      <c r="V181" s="2504">
        <v>4</v>
      </c>
      <c r="W181" s="2504"/>
      <c r="X181" s="2504"/>
      <c r="Y181" s="2504">
        <v>4</v>
      </c>
      <c r="Z181" s="2504"/>
    </row>
    <row r="182" spans="1:26" s="2493" customFormat="1" ht="19.5" customHeight="1" x14ac:dyDescent="0.25">
      <c r="A182" s="2504" t="s">
        <v>151</v>
      </c>
      <c r="B182" s="2504" t="s">
        <v>649</v>
      </c>
      <c r="C182" s="2504"/>
      <c r="D182" s="2504">
        <v>4</v>
      </c>
      <c r="E182" s="2504"/>
      <c r="F182" s="2504"/>
      <c r="G182" s="2504">
        <v>3</v>
      </c>
      <c r="H182" s="2504">
        <v>90</v>
      </c>
      <c r="I182" s="2504">
        <v>4</v>
      </c>
      <c r="J182" s="2504" t="s">
        <v>114</v>
      </c>
      <c r="K182" s="2504"/>
      <c r="L182" s="2504"/>
      <c r="M182" s="2504">
        <v>86</v>
      </c>
      <c r="N182" s="2504" t="s">
        <v>114</v>
      </c>
      <c r="O182" s="4030"/>
      <c r="P182" s="4030"/>
      <c r="Q182" s="2504" t="s">
        <v>914</v>
      </c>
      <c r="R182" s="2504" t="s">
        <v>865</v>
      </c>
      <c r="S182" s="2504" t="s">
        <v>624</v>
      </c>
      <c r="T182" s="2504">
        <v>4</v>
      </c>
      <c r="U182" s="2504"/>
      <c r="V182" s="2504"/>
      <c r="W182" s="2504"/>
      <c r="X182" s="2504"/>
      <c r="Y182" s="2504"/>
      <c r="Z182" s="2504"/>
    </row>
    <row r="183" spans="1:26" s="2493" customFormat="1" ht="17.25" customHeight="1" x14ac:dyDescent="0.25">
      <c r="A183" s="2504" t="s">
        <v>657</v>
      </c>
      <c r="B183" s="2504" t="s">
        <v>652</v>
      </c>
      <c r="C183" s="2504"/>
      <c r="D183" s="2504">
        <v>4</v>
      </c>
      <c r="E183" s="2504"/>
      <c r="F183" s="2504"/>
      <c r="G183" s="2504">
        <v>3</v>
      </c>
      <c r="H183" s="2504">
        <v>90</v>
      </c>
      <c r="I183" s="2504">
        <v>4</v>
      </c>
      <c r="J183" s="2504" t="s">
        <v>114</v>
      </c>
      <c r="K183" s="2504"/>
      <c r="L183" s="2504"/>
      <c r="M183" s="2504">
        <v>86</v>
      </c>
      <c r="N183" s="2504" t="s">
        <v>114</v>
      </c>
      <c r="O183" s="4030"/>
      <c r="P183" s="4030"/>
      <c r="Q183" s="2504" t="s">
        <v>914</v>
      </c>
      <c r="R183" s="2504" t="s">
        <v>892</v>
      </c>
      <c r="S183" s="2504" t="s">
        <v>624</v>
      </c>
      <c r="T183" s="2504">
        <v>4</v>
      </c>
      <c r="U183" s="2504"/>
      <c r="V183" s="2504"/>
      <c r="W183" s="2504"/>
      <c r="X183" s="2504"/>
      <c r="Y183" s="2504"/>
      <c r="Z183" s="2504"/>
    </row>
    <row r="184" spans="1:26" s="2493" customFormat="1" ht="34.5" customHeight="1" thickBot="1" x14ac:dyDescent="0.3">
      <c r="A184" s="2504" t="s">
        <v>663</v>
      </c>
      <c r="B184" s="2504" t="s">
        <v>656</v>
      </c>
      <c r="C184" s="2504"/>
      <c r="D184" s="2504">
        <v>4</v>
      </c>
      <c r="E184" s="2504"/>
      <c r="F184" s="2504"/>
      <c r="G184" s="2504">
        <v>1.5</v>
      </c>
      <c r="H184" s="2504">
        <v>45</v>
      </c>
      <c r="I184" s="2504">
        <v>8</v>
      </c>
      <c r="J184" s="2504" t="s">
        <v>125</v>
      </c>
      <c r="K184" s="2504"/>
      <c r="L184" s="2504"/>
      <c r="M184" s="2504">
        <v>37</v>
      </c>
      <c r="N184" s="2504" t="s">
        <v>125</v>
      </c>
      <c r="O184" s="4030"/>
      <c r="P184" s="4030"/>
      <c r="Q184" s="2504" t="s">
        <v>914</v>
      </c>
      <c r="R184" s="2504" t="s">
        <v>865</v>
      </c>
      <c r="S184" s="2504" t="s">
        <v>624</v>
      </c>
      <c r="T184" s="2504">
        <v>8</v>
      </c>
      <c r="U184" s="2504"/>
      <c r="V184" s="2504"/>
      <c r="W184" s="2504"/>
      <c r="X184" s="2504"/>
      <c r="Y184" s="2504"/>
      <c r="Z184" s="2504"/>
    </row>
    <row r="185" spans="1:26" s="2493" customFormat="1" ht="18" x14ac:dyDescent="0.25">
      <c r="A185" s="2504" t="s">
        <v>681</v>
      </c>
      <c r="B185" s="2504" t="s">
        <v>680</v>
      </c>
      <c r="C185" s="2504"/>
      <c r="D185" s="2504">
        <v>4</v>
      </c>
      <c r="E185" s="2504"/>
      <c r="F185" s="2504"/>
      <c r="G185" s="2504">
        <v>3</v>
      </c>
      <c r="H185" s="2504">
        <v>90</v>
      </c>
      <c r="I185" s="2504">
        <v>8</v>
      </c>
      <c r="J185" s="2504" t="s">
        <v>125</v>
      </c>
      <c r="K185" s="2504"/>
      <c r="L185" s="2504"/>
      <c r="M185" s="2504">
        <v>82</v>
      </c>
      <c r="N185" s="2504" t="s">
        <v>125</v>
      </c>
      <c r="O185" s="4030"/>
      <c r="P185" s="4030"/>
      <c r="Q185" s="2504" t="s">
        <v>915</v>
      </c>
      <c r="R185" s="2504" t="s">
        <v>865</v>
      </c>
      <c r="S185" s="2504" t="s">
        <v>624</v>
      </c>
      <c r="T185" s="2504">
        <v>8</v>
      </c>
      <c r="U185" s="2504"/>
      <c r="V185" s="2504"/>
      <c r="W185" s="2504"/>
      <c r="X185" s="2504"/>
      <c r="Y185" s="2504"/>
      <c r="Z185" s="2504"/>
    </row>
    <row r="186" spans="1:26" s="2493" customFormat="1" ht="18" x14ac:dyDescent="0.25">
      <c r="A186" s="2504" t="s">
        <v>689</v>
      </c>
      <c r="B186" s="2504" t="s">
        <v>916</v>
      </c>
      <c r="C186" s="2504">
        <v>4</v>
      </c>
      <c r="D186" s="2504"/>
      <c r="E186" s="2504"/>
      <c r="F186" s="2504"/>
      <c r="G186" s="2504">
        <v>8</v>
      </c>
      <c r="H186" s="2504">
        <v>240</v>
      </c>
      <c r="I186" s="2504">
        <v>8</v>
      </c>
      <c r="J186" s="2504" t="s">
        <v>125</v>
      </c>
      <c r="K186" s="2504"/>
      <c r="L186" s="2504"/>
      <c r="M186" s="2504">
        <v>232</v>
      </c>
      <c r="N186" s="2504" t="s">
        <v>125</v>
      </c>
      <c r="O186" s="4030"/>
      <c r="P186" s="4030"/>
      <c r="Q186" s="2504" t="s">
        <v>915</v>
      </c>
      <c r="R186" s="2504" t="s">
        <v>899</v>
      </c>
      <c r="S186" s="2504" t="s">
        <v>934</v>
      </c>
      <c r="T186" s="2504">
        <v>8</v>
      </c>
      <c r="U186" s="2504"/>
      <c r="V186" s="2504"/>
      <c r="W186" s="2504"/>
      <c r="X186" s="2504"/>
      <c r="Y186" s="2504"/>
      <c r="Z186" s="2504"/>
    </row>
    <row r="187" spans="1:26" s="2493" customFormat="1" ht="18" x14ac:dyDescent="0.25">
      <c r="A187" s="2504" t="s">
        <v>693</v>
      </c>
      <c r="B187" s="2504" t="s">
        <v>760</v>
      </c>
      <c r="C187" s="2504">
        <v>4</v>
      </c>
      <c r="D187" s="2504"/>
      <c r="E187" s="2504"/>
      <c r="F187" s="2504"/>
      <c r="G187" s="2504">
        <v>6</v>
      </c>
      <c r="H187" s="2504">
        <v>180</v>
      </c>
      <c r="I187" s="2504">
        <v>10</v>
      </c>
      <c r="J187" s="2504" t="s">
        <v>125</v>
      </c>
      <c r="K187" s="2504"/>
      <c r="L187" s="2504" t="s">
        <v>126</v>
      </c>
      <c r="M187" s="2504">
        <v>170</v>
      </c>
      <c r="N187" s="2504" t="s">
        <v>260</v>
      </c>
      <c r="O187" s="4030"/>
      <c r="P187" s="4030"/>
      <c r="Q187" s="2504" t="s">
        <v>915</v>
      </c>
      <c r="R187" s="2504" t="s">
        <v>899</v>
      </c>
      <c r="S187" s="2504" t="s">
        <v>934</v>
      </c>
      <c r="T187" s="2504">
        <v>8</v>
      </c>
      <c r="U187" s="2504"/>
      <c r="V187" s="2504"/>
      <c r="W187" s="2504"/>
      <c r="X187" s="2504"/>
      <c r="Y187" s="2504">
        <v>2</v>
      </c>
      <c r="Z187" s="2504"/>
    </row>
  </sheetData>
  <mergeCells count="153">
    <mergeCell ref="A1:O1"/>
    <mergeCell ref="N2:O2"/>
    <mergeCell ref="N3:O4"/>
    <mergeCell ref="N6:O6"/>
    <mergeCell ref="O175:P175"/>
    <mergeCell ref="O176:P176"/>
    <mergeCell ref="O120:P120"/>
    <mergeCell ref="O121:P121"/>
    <mergeCell ref="O106:P106"/>
    <mergeCell ref="O107:P107"/>
    <mergeCell ref="O102:P102"/>
    <mergeCell ref="O103:P103"/>
    <mergeCell ref="O104:P104"/>
    <mergeCell ref="O98:P98"/>
    <mergeCell ref="O99:P99"/>
    <mergeCell ref="O100:P100"/>
    <mergeCell ref="O93:P93"/>
    <mergeCell ref="O96:P96"/>
    <mergeCell ref="O97:P97"/>
    <mergeCell ref="O91:P91"/>
    <mergeCell ref="O92:P92"/>
    <mergeCell ref="A87:P87"/>
    <mergeCell ref="O88:P88"/>
    <mergeCell ref="O89:P89"/>
    <mergeCell ref="T6:V6"/>
    <mergeCell ref="W6:Y6"/>
    <mergeCell ref="O180:P180"/>
    <mergeCell ref="O181:P181"/>
    <mergeCell ref="O182:P182"/>
    <mergeCell ref="O183:P183"/>
    <mergeCell ref="O171:P171"/>
    <mergeCell ref="O172:P172"/>
    <mergeCell ref="O173:P173"/>
    <mergeCell ref="O174:P174"/>
    <mergeCell ref="O122:P122"/>
    <mergeCell ref="O117:P117"/>
    <mergeCell ref="O118:P118"/>
    <mergeCell ref="O119:P119"/>
    <mergeCell ref="O114:P114"/>
    <mergeCell ref="O115:P115"/>
    <mergeCell ref="O116:P116"/>
    <mergeCell ref="O113:P113"/>
    <mergeCell ref="O111:P111"/>
    <mergeCell ref="O112:P112"/>
    <mergeCell ref="O108:P108"/>
    <mergeCell ref="O109:P109"/>
    <mergeCell ref="O110:P110"/>
    <mergeCell ref="O105:P105"/>
    <mergeCell ref="O184:P184"/>
    <mergeCell ref="O185:P185"/>
    <mergeCell ref="O186:P186"/>
    <mergeCell ref="O187:P187"/>
    <mergeCell ref="O126:P126"/>
    <mergeCell ref="O123:P123"/>
    <mergeCell ref="O124:P124"/>
    <mergeCell ref="O125:P125"/>
    <mergeCell ref="O177:P177"/>
    <mergeCell ref="O178:P178"/>
    <mergeCell ref="A179:P179"/>
    <mergeCell ref="A170:P170"/>
    <mergeCell ref="O90:P90"/>
    <mergeCell ref="A84:P84"/>
    <mergeCell ref="A85:P85"/>
    <mergeCell ref="A86:P86"/>
    <mergeCell ref="O83:P83"/>
    <mergeCell ref="O80:P80"/>
    <mergeCell ref="O81:P81"/>
    <mergeCell ref="O82:P82"/>
    <mergeCell ref="O77:P77"/>
    <mergeCell ref="O78:P78"/>
    <mergeCell ref="O79:P79"/>
    <mergeCell ref="O74:P74"/>
    <mergeCell ref="O75:P75"/>
    <mergeCell ref="O76:P76"/>
    <mergeCell ref="O72:P72"/>
    <mergeCell ref="O73:P73"/>
    <mergeCell ref="O70:P70"/>
    <mergeCell ref="O71:P71"/>
    <mergeCell ref="O67:P67"/>
    <mergeCell ref="O68:P68"/>
    <mergeCell ref="O69:P69"/>
    <mergeCell ref="O64:P64"/>
    <mergeCell ref="O65:P65"/>
    <mergeCell ref="O66:P66"/>
    <mergeCell ref="O60:P60"/>
    <mergeCell ref="O62:P62"/>
    <mergeCell ref="O63:P63"/>
    <mergeCell ref="O54:P54"/>
    <mergeCell ref="O55:P55"/>
    <mergeCell ref="O56:P56"/>
    <mergeCell ref="O51:P51"/>
    <mergeCell ref="O52:P52"/>
    <mergeCell ref="O53:P53"/>
    <mergeCell ref="A49:Q49"/>
    <mergeCell ref="O50:P50"/>
    <mergeCell ref="O46:P46"/>
    <mergeCell ref="O47:P47"/>
    <mergeCell ref="O48:P48"/>
    <mergeCell ref="O43:P43"/>
    <mergeCell ref="O44:P44"/>
    <mergeCell ref="O45:P45"/>
    <mergeCell ref="O40:P40"/>
    <mergeCell ref="O41:P41"/>
    <mergeCell ref="O42:P42"/>
    <mergeCell ref="O37:P37"/>
    <mergeCell ref="O38:P38"/>
    <mergeCell ref="O39:P39"/>
    <mergeCell ref="O34:P34"/>
    <mergeCell ref="O35:P35"/>
    <mergeCell ref="O36:P36"/>
    <mergeCell ref="O31:P31"/>
    <mergeCell ref="O32:P32"/>
    <mergeCell ref="O33:P33"/>
    <mergeCell ref="O28:P28"/>
    <mergeCell ref="O29:P29"/>
    <mergeCell ref="O30:P30"/>
    <mergeCell ref="O25:P25"/>
    <mergeCell ref="O26:P26"/>
    <mergeCell ref="O27:P27"/>
    <mergeCell ref="A9:P9"/>
    <mergeCell ref="A10:P10"/>
    <mergeCell ref="O22:P22"/>
    <mergeCell ref="O23:P23"/>
    <mergeCell ref="O24:P24"/>
    <mergeCell ref="O19:P19"/>
    <mergeCell ref="O20:P20"/>
    <mergeCell ref="O21:P21"/>
    <mergeCell ref="O16:P16"/>
    <mergeCell ref="O17:P17"/>
    <mergeCell ref="O18:P18"/>
    <mergeCell ref="O13:P13"/>
    <mergeCell ref="O14:P14"/>
    <mergeCell ref="O15:P15"/>
    <mergeCell ref="O11:P11"/>
    <mergeCell ref="O12:P12"/>
    <mergeCell ref="C4:C7"/>
    <mergeCell ref="D4:D7"/>
    <mergeCell ref="E5:E7"/>
    <mergeCell ref="F5:F7"/>
    <mergeCell ref="I4:I7"/>
    <mergeCell ref="J5:J7"/>
    <mergeCell ref="J4:L4"/>
    <mergeCell ref="K5:K7"/>
    <mergeCell ref="A2:A7"/>
    <mergeCell ref="B2:B7"/>
    <mergeCell ref="C2:F3"/>
    <mergeCell ref="G2:G7"/>
    <mergeCell ref="H2:M2"/>
    <mergeCell ref="H3:H7"/>
    <mergeCell ref="I3:L3"/>
    <mergeCell ref="M3:M7"/>
    <mergeCell ref="E4:F4"/>
    <mergeCell ref="L5:L7"/>
  </mergeCells>
  <pageMargins left="0.74803149606299213" right="0.39370078740157483" top="0.55118110236220474" bottom="0.39370078740157483" header="0.51181102362204722" footer="0.70866141732283472"/>
  <pageSetup paperSize="9" scale="78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0"/>
  <sheetViews>
    <sheetView view="pageBreakPreview" zoomScale="75" zoomScaleNormal="7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9" sqref="C9"/>
    </sheetView>
  </sheetViews>
  <sheetFormatPr defaultRowHeight="16.5" x14ac:dyDescent="0.2"/>
  <cols>
    <col min="1" max="1" width="12.42578125" customWidth="1"/>
    <col min="2" max="2" width="8.85546875" customWidth="1"/>
    <col min="3" max="3" width="72.28515625" customWidth="1"/>
    <col min="4" max="4" width="8.85546875" customWidth="1"/>
    <col min="5" max="5" width="18.5703125" customWidth="1"/>
    <col min="6" max="6" width="5.85546875" bestFit="1" customWidth="1"/>
    <col min="7" max="7" width="4.85546875" bestFit="1" customWidth="1"/>
    <col min="8" max="8" width="6.42578125" bestFit="1" customWidth="1"/>
    <col min="9" max="9" width="5.85546875" bestFit="1" customWidth="1"/>
    <col min="10" max="10" width="4.85546875" bestFit="1" customWidth="1"/>
    <col min="11" max="12" width="8.85546875" customWidth="1"/>
    <col min="13" max="13" width="3.7109375" customWidth="1"/>
    <col min="14" max="14" width="3.28515625" customWidth="1"/>
    <col min="15" max="15" width="4.7109375" customWidth="1"/>
    <col min="16" max="16" width="8.85546875" customWidth="1"/>
    <col min="17" max="17" width="10.7109375" customWidth="1"/>
    <col min="18" max="18" width="10.28515625" customWidth="1"/>
    <col min="19" max="20" width="8.85546875" customWidth="1"/>
    <col min="21" max="25" width="9.5703125" style="2518" customWidth="1"/>
    <col min="26" max="16384" width="9.140625" style="27"/>
  </cols>
  <sheetData>
    <row r="1" spans="1:185" s="2508" customFormat="1" ht="21" customHeight="1" x14ac:dyDescent="0.2">
      <c r="A1"/>
      <c r="B1"/>
      <c r="C1"/>
      <c r="D1"/>
      <c r="E1"/>
      <c r="F1" s="4039" t="s">
        <v>928</v>
      </c>
      <c r="G1" s="4039"/>
      <c r="H1" s="4039"/>
      <c r="I1" s="4039" t="s">
        <v>929</v>
      </c>
      <c r="J1" s="4039"/>
      <c r="K1" s="4039"/>
      <c r="L1"/>
      <c r="M1"/>
      <c r="N1"/>
      <c r="O1"/>
      <c r="P1"/>
      <c r="Q1"/>
      <c r="R1"/>
      <c r="S1"/>
      <c r="T1"/>
      <c r="U1" s="2518"/>
      <c r="V1" s="2518"/>
      <c r="W1" s="2518"/>
      <c r="X1" s="2518"/>
      <c r="Y1" s="2518"/>
    </row>
    <row r="2" spans="1:185" s="2508" customFormat="1" ht="82.5" customHeight="1" x14ac:dyDescent="0.25">
      <c r="A2" s="2519" t="s">
        <v>936</v>
      </c>
      <c r="B2" s="2520" t="s">
        <v>930</v>
      </c>
      <c r="C2" s="2521" t="s">
        <v>937</v>
      </c>
      <c r="D2" s="2521" t="s">
        <v>929</v>
      </c>
      <c r="E2" s="2521" t="s">
        <v>938</v>
      </c>
      <c r="F2" s="2521" t="s">
        <v>933</v>
      </c>
      <c r="G2" s="2521" t="s">
        <v>939</v>
      </c>
      <c r="H2" s="2521" t="s">
        <v>512</v>
      </c>
      <c r="I2" s="2521" t="s">
        <v>933</v>
      </c>
      <c r="J2" s="2521" t="s">
        <v>939</v>
      </c>
      <c r="K2" s="2521" t="s">
        <v>512</v>
      </c>
      <c r="L2" s="2521" t="s">
        <v>932</v>
      </c>
      <c r="M2" s="2521"/>
      <c r="N2" s="2521"/>
      <c r="O2" s="2520"/>
      <c r="P2" s="2521" t="s">
        <v>940</v>
      </c>
      <c r="Q2" s="2522" t="s">
        <v>941</v>
      </c>
      <c r="R2" s="2522" t="s">
        <v>942</v>
      </c>
      <c r="S2" s="2521" t="s">
        <v>943</v>
      </c>
      <c r="T2" s="2523" t="s">
        <v>944</v>
      </c>
      <c r="U2" s="2518"/>
      <c r="V2" s="2518"/>
      <c r="W2" s="2518"/>
      <c r="X2" s="2518"/>
      <c r="Y2" s="2518"/>
    </row>
    <row r="3" spans="1:185" s="2525" customFormat="1" ht="16.5" customHeight="1" x14ac:dyDescent="0.2">
      <c r="A3" s="4040" t="s">
        <v>880</v>
      </c>
      <c r="B3" s="4041"/>
      <c r="C3" s="4041"/>
      <c r="D3" s="4041"/>
      <c r="E3" s="4041"/>
      <c r="F3" s="4041"/>
      <c r="G3" s="4041"/>
      <c r="H3" s="4041"/>
      <c r="I3" s="4041"/>
      <c r="J3" s="4041"/>
      <c r="K3" s="4041"/>
      <c r="L3" s="4042"/>
      <c r="M3" s="1788"/>
      <c r="N3" s="1788"/>
      <c r="O3" s="1788"/>
      <c r="P3" s="1788"/>
      <c r="Q3" s="1788"/>
      <c r="R3" s="1788"/>
      <c r="S3" s="1788"/>
      <c r="T3" s="1788"/>
      <c r="U3" s="2524"/>
      <c r="V3" s="2524"/>
      <c r="W3" s="2524"/>
      <c r="X3" s="2524"/>
      <c r="Y3" s="2524"/>
    </row>
    <row r="4" spans="1:185" s="2525" customFormat="1" ht="22.5" customHeight="1" x14ac:dyDescent="0.25">
      <c r="A4" s="2526" t="s">
        <v>636</v>
      </c>
      <c r="B4" s="2504" t="s">
        <v>913</v>
      </c>
      <c r="C4" s="2526" t="s">
        <v>752</v>
      </c>
      <c r="D4" s="1788">
        <v>3</v>
      </c>
      <c r="E4" s="1788" t="s">
        <v>945</v>
      </c>
      <c r="F4" s="2504">
        <v>8</v>
      </c>
      <c r="G4" s="2504">
        <v>0</v>
      </c>
      <c r="H4" s="2504">
        <v>0</v>
      </c>
      <c r="I4" s="2504">
        <v>0</v>
      </c>
      <c r="J4" s="2504">
        <v>0</v>
      </c>
      <c r="K4" s="2504">
        <v>2</v>
      </c>
      <c r="L4" s="1788" t="s">
        <v>934</v>
      </c>
      <c r="M4" s="1788"/>
      <c r="N4" s="1788"/>
      <c r="O4" s="1788"/>
      <c r="P4" s="1788" t="s">
        <v>890</v>
      </c>
      <c r="Q4" s="1788" t="s">
        <v>946</v>
      </c>
      <c r="R4" s="1788" t="s">
        <v>949</v>
      </c>
      <c r="S4" s="1788" t="s">
        <v>950</v>
      </c>
      <c r="T4" s="1788"/>
      <c r="U4" s="2524"/>
      <c r="V4" s="2524"/>
      <c r="W4" s="2524"/>
      <c r="X4" s="2524"/>
      <c r="Y4" s="2524"/>
    </row>
    <row r="5" spans="1:185" s="2525" customFormat="1" ht="22.5" customHeight="1" x14ac:dyDescent="0.25">
      <c r="A5" s="2526" t="s">
        <v>455</v>
      </c>
      <c r="B5" s="2504" t="s">
        <v>914</v>
      </c>
      <c r="C5" s="2526" t="s">
        <v>755</v>
      </c>
      <c r="D5" s="1788">
        <v>3</v>
      </c>
      <c r="E5" s="1788" t="s">
        <v>945</v>
      </c>
      <c r="F5" s="2504">
        <v>12</v>
      </c>
      <c r="G5" s="2504">
        <v>0</v>
      </c>
      <c r="H5" s="2504">
        <v>0</v>
      </c>
      <c r="I5" s="2504">
        <v>0</v>
      </c>
      <c r="J5" s="2504">
        <v>0</v>
      </c>
      <c r="K5" s="2504">
        <v>4</v>
      </c>
      <c r="L5" s="1788" t="s">
        <v>934</v>
      </c>
      <c r="M5" s="1788"/>
      <c r="N5" s="1788"/>
      <c r="O5" s="1788"/>
      <c r="P5" s="1788" t="s">
        <v>902</v>
      </c>
      <c r="Q5" s="1788" t="s">
        <v>947</v>
      </c>
      <c r="R5" s="1788" t="s">
        <v>949</v>
      </c>
      <c r="S5" s="1788" t="s">
        <v>950</v>
      </c>
      <c r="T5" s="1788"/>
      <c r="U5" s="2524"/>
      <c r="V5" s="2524"/>
      <c r="W5" s="2524"/>
      <c r="X5" s="2524"/>
      <c r="Y5" s="2524"/>
    </row>
    <row r="6" spans="1:185" s="2525" customFormat="1" ht="22.5" customHeight="1" x14ac:dyDescent="0.25">
      <c r="A6" s="2526" t="s">
        <v>162</v>
      </c>
      <c r="B6" s="2504" t="s">
        <v>914</v>
      </c>
      <c r="C6" s="2526" t="s">
        <v>756</v>
      </c>
      <c r="D6" s="1788">
        <v>3</v>
      </c>
      <c r="E6" s="1788" t="s">
        <v>945</v>
      </c>
      <c r="F6" s="2504">
        <v>8</v>
      </c>
      <c r="G6" s="2504">
        <v>0</v>
      </c>
      <c r="H6" s="2504">
        <v>4</v>
      </c>
      <c r="I6" s="2504">
        <v>0</v>
      </c>
      <c r="J6" s="2504">
        <v>0</v>
      </c>
      <c r="K6" s="2504">
        <v>2</v>
      </c>
      <c r="L6" s="1788" t="s">
        <v>934</v>
      </c>
      <c r="M6" s="1788"/>
      <c r="N6" s="1788"/>
      <c r="O6" s="1788"/>
      <c r="P6" s="1788" t="s">
        <v>890</v>
      </c>
      <c r="Q6" s="1788" t="s">
        <v>946</v>
      </c>
      <c r="R6" s="1788" t="s">
        <v>949</v>
      </c>
      <c r="S6" s="1788" t="s">
        <v>950</v>
      </c>
      <c r="T6" s="1788"/>
      <c r="U6" s="2524"/>
      <c r="V6" s="2524"/>
      <c r="W6" s="2524"/>
      <c r="X6" s="2524"/>
      <c r="Y6" s="2524"/>
    </row>
    <row r="7" spans="1:185" s="2525" customFormat="1" ht="22.5" customHeight="1" x14ac:dyDescent="0.25">
      <c r="A7" s="2526" t="s">
        <v>661</v>
      </c>
      <c r="B7" s="2504" t="s">
        <v>914</v>
      </c>
      <c r="C7" s="2526" t="s">
        <v>654</v>
      </c>
      <c r="D7" s="1788">
        <v>3</v>
      </c>
      <c r="E7" s="1788" t="s">
        <v>945</v>
      </c>
      <c r="F7" s="2504">
        <v>8</v>
      </c>
      <c r="G7" s="2504">
        <v>0</v>
      </c>
      <c r="H7" s="2504">
        <v>0</v>
      </c>
      <c r="I7" s="2504">
        <v>0</v>
      </c>
      <c r="J7" s="2504">
        <v>0</v>
      </c>
      <c r="K7" s="2504">
        <v>0</v>
      </c>
      <c r="L7" s="1788" t="s">
        <v>624</v>
      </c>
      <c r="M7" s="1788"/>
      <c r="N7" s="1788"/>
      <c r="O7" s="1788"/>
      <c r="P7" s="1788" t="s">
        <v>867</v>
      </c>
      <c r="Q7" s="1788" t="s">
        <v>947</v>
      </c>
      <c r="R7" s="1788" t="s">
        <v>949</v>
      </c>
      <c r="S7" s="1788" t="s">
        <v>950</v>
      </c>
      <c r="T7" s="1788"/>
      <c r="U7" s="2524"/>
      <c r="V7" s="2524"/>
      <c r="W7" s="2524"/>
      <c r="X7" s="2524"/>
      <c r="Y7" s="2524"/>
    </row>
    <row r="8" spans="1:185" s="2525" customFormat="1" ht="22.5" customHeight="1" x14ac:dyDescent="0.25">
      <c r="A8" s="2526" t="s">
        <v>662</v>
      </c>
      <c r="B8" s="2504" t="s">
        <v>914</v>
      </c>
      <c r="C8" s="2526" t="s">
        <v>655</v>
      </c>
      <c r="D8" s="1788">
        <v>3</v>
      </c>
      <c r="E8" s="1788" t="s">
        <v>945</v>
      </c>
      <c r="F8" s="2504">
        <v>8</v>
      </c>
      <c r="G8" s="2504">
        <v>0</v>
      </c>
      <c r="H8" s="2504">
        <v>0</v>
      </c>
      <c r="I8" s="2504">
        <v>0</v>
      </c>
      <c r="J8" s="2504">
        <v>0</v>
      </c>
      <c r="K8" s="2504">
        <v>0</v>
      </c>
      <c r="L8" s="1788" t="s">
        <v>624</v>
      </c>
      <c r="M8" s="1788"/>
      <c r="N8" s="1788"/>
      <c r="O8" s="1788"/>
      <c r="P8" s="1788" t="s">
        <v>625</v>
      </c>
      <c r="Q8" s="1788" t="s">
        <v>947</v>
      </c>
      <c r="R8" s="1788" t="s">
        <v>949</v>
      </c>
      <c r="S8" s="1788" t="s">
        <v>950</v>
      </c>
      <c r="T8" s="1788"/>
      <c r="U8" s="2524"/>
      <c r="V8" s="2524"/>
      <c r="W8" s="2524"/>
      <c r="X8" s="2524"/>
      <c r="Y8" s="2524"/>
    </row>
    <row r="9" spans="1:185" s="30" customFormat="1" ht="22.5" customHeight="1" x14ac:dyDescent="0.25">
      <c r="A9" s="2526" t="s">
        <v>676</v>
      </c>
      <c r="B9" s="2504" t="s">
        <v>915</v>
      </c>
      <c r="C9" s="2526" t="s">
        <v>554</v>
      </c>
      <c r="D9" s="1788">
        <v>3</v>
      </c>
      <c r="E9" s="1788" t="s">
        <v>945</v>
      </c>
      <c r="F9" s="2504">
        <v>8</v>
      </c>
      <c r="G9" s="2504">
        <v>0</v>
      </c>
      <c r="H9" s="2504">
        <v>0</v>
      </c>
      <c r="I9" s="2504">
        <v>0</v>
      </c>
      <c r="J9" s="2504">
        <v>0</v>
      </c>
      <c r="K9" s="2504">
        <v>2</v>
      </c>
      <c r="L9" s="1788" t="s">
        <v>934</v>
      </c>
      <c r="M9" s="1788"/>
      <c r="N9" s="1788"/>
      <c r="O9" s="1788"/>
      <c r="P9" s="1788" t="s">
        <v>902</v>
      </c>
      <c r="Q9" s="1788" t="s">
        <v>947</v>
      </c>
      <c r="R9" s="1788" t="s">
        <v>949</v>
      </c>
      <c r="S9" s="1788" t="s">
        <v>950</v>
      </c>
      <c r="T9" s="1788"/>
      <c r="U9" s="2524"/>
      <c r="V9" s="2524"/>
      <c r="W9" s="2524"/>
      <c r="X9" s="2524"/>
      <c r="Y9" s="2524"/>
    </row>
    <row r="10" spans="1:185" s="30" customFormat="1" ht="22.5" customHeight="1" x14ac:dyDescent="0.25">
      <c r="A10" s="2526" t="s">
        <v>679</v>
      </c>
      <c r="B10" s="2504" t="s">
        <v>915</v>
      </c>
      <c r="C10" s="2526" t="s">
        <v>677</v>
      </c>
      <c r="D10" s="1788">
        <v>3</v>
      </c>
      <c r="E10" s="1788" t="s">
        <v>945</v>
      </c>
      <c r="F10" s="2504">
        <v>4</v>
      </c>
      <c r="G10" s="2504">
        <v>0</v>
      </c>
      <c r="H10" s="2504">
        <v>0</v>
      </c>
      <c r="I10" s="2504">
        <v>0</v>
      </c>
      <c r="J10" s="2504">
        <v>0</v>
      </c>
      <c r="K10" s="2504">
        <v>2</v>
      </c>
      <c r="L10" s="1788" t="s">
        <v>624</v>
      </c>
      <c r="M10" s="1788"/>
      <c r="N10" s="1788"/>
      <c r="O10" s="1788"/>
      <c r="P10" s="1788" t="s">
        <v>893</v>
      </c>
      <c r="Q10" s="1788" t="s">
        <v>947</v>
      </c>
      <c r="R10" s="1788" t="s">
        <v>949</v>
      </c>
      <c r="S10" s="1788" t="s">
        <v>950</v>
      </c>
      <c r="T10" s="1788" t="s">
        <v>909</v>
      </c>
      <c r="U10" s="2524"/>
      <c r="V10" s="2524"/>
      <c r="W10" s="2524"/>
      <c r="X10" s="2524"/>
      <c r="Y10" s="2524"/>
    </row>
    <row r="11" spans="1:185" s="30" customFormat="1" ht="22.5" customHeight="1" x14ac:dyDescent="0.25">
      <c r="A11" s="2526" t="s">
        <v>697</v>
      </c>
      <c r="B11" s="2504" t="s">
        <v>915</v>
      </c>
      <c r="C11" s="2526" t="s">
        <v>761</v>
      </c>
      <c r="D11" s="1788">
        <v>3</v>
      </c>
      <c r="E11" s="1788" t="s">
        <v>945</v>
      </c>
      <c r="F11" s="2504">
        <v>8</v>
      </c>
      <c r="G11" s="2504">
        <v>0</v>
      </c>
      <c r="H11" s="2504">
        <v>0</v>
      </c>
      <c r="I11" s="2504">
        <v>0</v>
      </c>
      <c r="J11" s="2504">
        <v>2</v>
      </c>
      <c r="K11" s="2504">
        <v>2</v>
      </c>
      <c r="L11" s="1788" t="s">
        <v>934</v>
      </c>
      <c r="M11" s="1788"/>
      <c r="N11" s="1788"/>
      <c r="O11" s="1788"/>
      <c r="P11" s="1788" t="s">
        <v>899</v>
      </c>
      <c r="Q11" s="1788" t="s">
        <v>947</v>
      </c>
      <c r="R11" s="1788" t="s">
        <v>949</v>
      </c>
      <c r="S11" s="1788" t="s">
        <v>950</v>
      </c>
      <c r="T11" s="1788" t="s">
        <v>909</v>
      </c>
      <c r="U11" s="2524"/>
      <c r="V11" s="2524"/>
      <c r="W11" s="2524"/>
      <c r="X11" s="2524"/>
      <c r="Y11" s="2524"/>
    </row>
    <row r="12" spans="1:185" s="30" customFormat="1" ht="22.5" customHeight="1" x14ac:dyDescent="0.2">
      <c r="A12" s="4040" t="s">
        <v>881</v>
      </c>
      <c r="B12" s="4041"/>
      <c r="C12" s="4041"/>
      <c r="D12" s="4041"/>
      <c r="E12" s="4041"/>
      <c r="F12" s="4041"/>
      <c r="G12" s="4041"/>
      <c r="H12" s="4041"/>
      <c r="I12" s="4041"/>
      <c r="J12" s="4041"/>
      <c r="K12" s="4041"/>
      <c r="L12" s="4042"/>
      <c r="M12" s="1788"/>
      <c r="N12" s="1788"/>
      <c r="O12" s="1788"/>
      <c r="P12" s="1788"/>
      <c r="Q12" s="1788"/>
      <c r="R12" s="1788"/>
      <c r="S12" s="1788"/>
      <c r="T12" s="1788"/>
      <c r="U12" s="2524"/>
      <c r="V12" s="2524"/>
      <c r="W12" s="2524"/>
      <c r="X12" s="2524"/>
      <c r="Y12" s="2524"/>
    </row>
    <row r="13" spans="1:185" s="603" customFormat="1" ht="22.5" customHeight="1" x14ac:dyDescent="0.25">
      <c r="A13" s="2526" t="s">
        <v>143</v>
      </c>
      <c r="B13" s="2504" t="s">
        <v>914</v>
      </c>
      <c r="C13" s="2526" t="s">
        <v>519</v>
      </c>
      <c r="D13" s="1788">
        <v>4</v>
      </c>
      <c r="E13" s="1788" t="s">
        <v>945</v>
      </c>
      <c r="F13" s="2504">
        <v>4</v>
      </c>
      <c r="G13" s="2504">
        <v>0</v>
      </c>
      <c r="H13" s="2504">
        <v>0</v>
      </c>
      <c r="I13" s="2504">
        <v>0</v>
      </c>
      <c r="J13" s="2504">
        <v>0</v>
      </c>
      <c r="K13" s="2504">
        <v>2</v>
      </c>
      <c r="L13" s="1788" t="s">
        <v>624</v>
      </c>
      <c r="M13" s="1788"/>
      <c r="N13" s="1788"/>
      <c r="O13" s="1788"/>
      <c r="P13" s="1788" t="s">
        <v>895</v>
      </c>
      <c r="Q13" s="1788" t="s">
        <v>948</v>
      </c>
      <c r="R13" s="1788" t="s">
        <v>949</v>
      </c>
      <c r="S13" s="1788" t="s">
        <v>950</v>
      </c>
      <c r="T13" s="1788"/>
      <c r="U13" s="2524"/>
      <c r="V13" s="2524"/>
      <c r="W13" s="2524"/>
      <c r="X13" s="2524"/>
      <c r="Y13" s="2524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</row>
    <row r="14" spans="1:185" s="603" customFormat="1" ht="22.5" customHeight="1" x14ac:dyDescent="0.25">
      <c r="A14" s="2526" t="s">
        <v>646</v>
      </c>
      <c r="B14" s="2504" t="s">
        <v>914</v>
      </c>
      <c r="C14" s="2526" t="s">
        <v>645</v>
      </c>
      <c r="D14" s="1788">
        <v>4</v>
      </c>
      <c r="E14" s="1788" t="s">
        <v>945</v>
      </c>
      <c r="F14" s="2504">
        <v>0</v>
      </c>
      <c r="G14" s="2504">
        <v>0</v>
      </c>
      <c r="H14" s="2504">
        <v>4</v>
      </c>
      <c r="I14" s="2504">
        <v>0</v>
      </c>
      <c r="J14" s="2504">
        <v>0</v>
      </c>
      <c r="K14" s="2504">
        <v>4</v>
      </c>
      <c r="L14" s="1788" t="s">
        <v>935</v>
      </c>
      <c r="M14" s="1788"/>
      <c r="N14" s="1788"/>
      <c r="O14" s="1788"/>
      <c r="P14" s="1788" t="s">
        <v>902</v>
      </c>
      <c r="Q14" s="1788" t="s">
        <v>947</v>
      </c>
      <c r="R14" s="1788" t="s">
        <v>949</v>
      </c>
      <c r="S14" s="1788" t="s">
        <v>950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30" customFormat="1" ht="22.5" customHeight="1" x14ac:dyDescent="0.25">
      <c r="A15" s="2526" t="s">
        <v>151</v>
      </c>
      <c r="B15" s="2504" t="s">
        <v>914</v>
      </c>
      <c r="C15" s="2526" t="s">
        <v>649</v>
      </c>
      <c r="D15" s="1788">
        <v>4</v>
      </c>
      <c r="E15" s="1788" t="s">
        <v>945</v>
      </c>
      <c r="F15" s="2504">
        <v>4</v>
      </c>
      <c r="G15" s="2504">
        <v>0</v>
      </c>
      <c r="H15" s="2504">
        <v>0</v>
      </c>
      <c r="I15" s="2504">
        <v>0</v>
      </c>
      <c r="J15" s="2504">
        <v>0</v>
      </c>
      <c r="K15" s="2504">
        <v>0</v>
      </c>
      <c r="L15" s="1788" t="s">
        <v>624</v>
      </c>
      <c r="M15" s="1788"/>
      <c r="N15" s="1788"/>
      <c r="O15" s="1788"/>
      <c r="P15" s="1788" t="s">
        <v>865</v>
      </c>
      <c r="Q15" s="1788" t="s">
        <v>947</v>
      </c>
      <c r="R15" s="1788" t="s">
        <v>949</v>
      </c>
      <c r="S15" s="1788" t="s">
        <v>950</v>
      </c>
      <c r="T15" s="1788"/>
      <c r="U15" s="2524"/>
      <c r="V15" s="2524"/>
      <c r="W15" s="2524"/>
      <c r="X15" s="2524"/>
      <c r="Y15" s="2524"/>
    </row>
    <row r="16" spans="1:185" s="30" customFormat="1" ht="22.5" customHeight="1" x14ac:dyDescent="0.25">
      <c r="A16" s="2526" t="s">
        <v>657</v>
      </c>
      <c r="B16" s="2504" t="s">
        <v>914</v>
      </c>
      <c r="C16" s="2526" t="s">
        <v>652</v>
      </c>
      <c r="D16" s="1788">
        <v>4</v>
      </c>
      <c r="E16" s="1788" t="s">
        <v>945</v>
      </c>
      <c r="F16" s="2504">
        <v>4</v>
      </c>
      <c r="G16" s="2504">
        <v>0</v>
      </c>
      <c r="H16" s="2504">
        <v>0</v>
      </c>
      <c r="I16" s="2504">
        <v>0</v>
      </c>
      <c r="J16" s="2504">
        <v>0</v>
      </c>
      <c r="K16" s="2504">
        <v>0</v>
      </c>
      <c r="L16" s="1788" t="s">
        <v>624</v>
      </c>
      <c r="M16" s="1788"/>
      <c r="N16" s="1788"/>
      <c r="O16" s="1788"/>
      <c r="P16" s="1788" t="s">
        <v>892</v>
      </c>
      <c r="Q16" s="1788" t="s">
        <v>947</v>
      </c>
      <c r="R16" s="1788" t="s">
        <v>949</v>
      </c>
      <c r="S16" s="1788" t="s">
        <v>950</v>
      </c>
      <c r="T16" s="1788"/>
      <c r="U16" s="2524"/>
      <c r="V16" s="2524"/>
      <c r="W16" s="2524"/>
      <c r="X16" s="2524"/>
      <c r="Y16" s="2524"/>
    </row>
    <row r="17" spans="1:26" s="30" customFormat="1" ht="22.5" customHeight="1" x14ac:dyDescent="0.25">
      <c r="A17" s="2526" t="s">
        <v>663</v>
      </c>
      <c r="B17" s="2504" t="s">
        <v>914</v>
      </c>
      <c r="C17" s="2526" t="s">
        <v>656</v>
      </c>
      <c r="D17" s="1788">
        <v>4</v>
      </c>
      <c r="E17" s="1788" t="s">
        <v>945</v>
      </c>
      <c r="F17" s="2504">
        <v>8</v>
      </c>
      <c r="G17" s="2504">
        <v>0</v>
      </c>
      <c r="H17" s="2504">
        <v>0</v>
      </c>
      <c r="I17" s="2504">
        <v>0</v>
      </c>
      <c r="J17" s="2504">
        <v>0</v>
      </c>
      <c r="K17" s="2504">
        <v>0</v>
      </c>
      <c r="L17" s="1788" t="s">
        <v>624</v>
      </c>
      <c r="M17" s="1788"/>
      <c r="N17" s="1788"/>
      <c r="O17" s="1788"/>
      <c r="P17" s="1788" t="s">
        <v>865</v>
      </c>
      <c r="Q17" s="1788" t="s">
        <v>947</v>
      </c>
      <c r="R17" s="1788" t="s">
        <v>949</v>
      </c>
      <c r="S17" s="1788" t="s">
        <v>950</v>
      </c>
      <c r="T17" s="1788"/>
      <c r="U17" s="2524"/>
      <c r="V17" s="2524"/>
      <c r="W17" s="2524"/>
      <c r="X17" s="2524"/>
      <c r="Y17" s="2524"/>
    </row>
    <row r="18" spans="1:26" s="30" customFormat="1" ht="22.5" customHeight="1" x14ac:dyDescent="0.25">
      <c r="A18" s="2526" t="s">
        <v>681</v>
      </c>
      <c r="B18" s="2504" t="s">
        <v>915</v>
      </c>
      <c r="C18" s="2526" t="s">
        <v>680</v>
      </c>
      <c r="D18" s="1788">
        <v>4</v>
      </c>
      <c r="E18" s="1788" t="s">
        <v>945</v>
      </c>
      <c r="F18" s="2504">
        <v>8</v>
      </c>
      <c r="G18" s="2504">
        <v>0</v>
      </c>
      <c r="H18" s="2504">
        <v>0</v>
      </c>
      <c r="I18" s="2504">
        <v>0</v>
      </c>
      <c r="J18" s="2504">
        <v>0</v>
      </c>
      <c r="K18" s="2504">
        <v>0</v>
      </c>
      <c r="L18" s="1788" t="s">
        <v>624</v>
      </c>
      <c r="M18" s="1788"/>
      <c r="N18" s="1788"/>
      <c r="O18" s="1788"/>
      <c r="P18" s="1788" t="s">
        <v>865</v>
      </c>
      <c r="Q18" s="1788" t="s">
        <v>947</v>
      </c>
      <c r="R18" s="1788" t="s">
        <v>949</v>
      </c>
      <c r="S18" s="1788" t="s">
        <v>950</v>
      </c>
      <c r="T18" s="1788" t="s">
        <v>909</v>
      </c>
      <c r="U18" s="2524"/>
      <c r="V18" s="2524"/>
      <c r="W18" s="2524"/>
      <c r="X18" s="2524"/>
      <c r="Y18" s="2524"/>
    </row>
    <row r="19" spans="1:26" s="30" customFormat="1" ht="22.5" customHeight="1" x14ac:dyDescent="0.25">
      <c r="A19" s="2526" t="s">
        <v>689</v>
      </c>
      <c r="B19" s="2504" t="s">
        <v>915</v>
      </c>
      <c r="C19" s="2526" t="s">
        <v>916</v>
      </c>
      <c r="D19" s="1788">
        <v>4</v>
      </c>
      <c r="E19" s="1788" t="s">
        <v>945</v>
      </c>
      <c r="F19" s="2504">
        <v>8</v>
      </c>
      <c r="G19" s="2504">
        <v>0</v>
      </c>
      <c r="H19" s="2504">
        <v>0</v>
      </c>
      <c r="I19" s="2504">
        <v>0</v>
      </c>
      <c r="J19" s="2504">
        <v>0</v>
      </c>
      <c r="K19" s="2504">
        <v>0</v>
      </c>
      <c r="L19" s="1788" t="s">
        <v>934</v>
      </c>
      <c r="M19" s="1788"/>
      <c r="N19" s="1788"/>
      <c r="O19" s="1788"/>
      <c r="P19" s="1788" t="s">
        <v>899</v>
      </c>
      <c r="Q19" s="1788" t="s">
        <v>948</v>
      </c>
      <c r="R19" s="1788" t="s">
        <v>949</v>
      </c>
      <c r="S19" s="1788" t="s">
        <v>950</v>
      </c>
      <c r="T19" s="1788" t="s">
        <v>909</v>
      </c>
      <c r="U19" s="2524"/>
      <c r="V19" s="2524"/>
      <c r="W19" s="2524"/>
      <c r="X19" s="2524"/>
      <c r="Y19" s="2524"/>
    </row>
    <row r="20" spans="1:26" s="30" customFormat="1" ht="22.5" customHeight="1" x14ac:dyDescent="0.25">
      <c r="A20" s="2526" t="s">
        <v>693</v>
      </c>
      <c r="B20" s="2504" t="s">
        <v>915</v>
      </c>
      <c r="C20" s="2526" t="s">
        <v>760</v>
      </c>
      <c r="D20" s="1788">
        <v>4</v>
      </c>
      <c r="E20" s="1788" t="s">
        <v>945</v>
      </c>
      <c r="F20" s="2504">
        <v>8</v>
      </c>
      <c r="G20" s="2504">
        <v>0</v>
      </c>
      <c r="H20" s="2504">
        <v>0</v>
      </c>
      <c r="I20" s="2504">
        <v>0</v>
      </c>
      <c r="J20" s="2504">
        <v>0</v>
      </c>
      <c r="K20" s="2504">
        <v>2</v>
      </c>
      <c r="L20" s="1788" t="s">
        <v>934</v>
      </c>
      <c r="M20" s="1788"/>
      <c r="N20" s="1788"/>
      <c r="O20" s="1788"/>
      <c r="P20" s="1788" t="s">
        <v>899</v>
      </c>
      <c r="Q20" s="1788" t="s">
        <v>948</v>
      </c>
      <c r="R20" s="1788" t="s">
        <v>949</v>
      </c>
      <c r="S20" s="1788" t="s">
        <v>950</v>
      </c>
      <c r="T20" s="1788" t="s">
        <v>909</v>
      </c>
      <c r="U20" s="2524"/>
      <c r="V20" s="2524"/>
      <c r="W20" s="2524"/>
      <c r="X20" s="2524"/>
      <c r="Y20" s="2524"/>
    </row>
    <row r="21" spans="1:26" ht="18.75" customHeight="1" x14ac:dyDescent="0.2">
      <c r="A21" s="2520"/>
      <c r="B21" s="2520"/>
      <c r="C21" s="2526"/>
      <c r="D21" s="2520"/>
      <c r="E21" s="2520"/>
      <c r="F21" s="2520"/>
      <c r="G21" s="2520"/>
      <c r="H21" s="2520"/>
      <c r="I21" s="2520"/>
      <c r="J21" s="2520"/>
      <c r="K21" s="2520"/>
      <c r="L21" s="2520"/>
      <c r="M21" s="2520"/>
      <c r="N21" s="2520"/>
      <c r="O21" s="2520"/>
      <c r="P21" s="2520"/>
      <c r="Q21" s="2520"/>
      <c r="R21" s="2520"/>
      <c r="S21" s="2520"/>
      <c r="T21" s="2520"/>
    </row>
    <row r="22" spans="1:26" s="58" customFormat="1" ht="18.75" customHeight="1" x14ac:dyDescent="0.2">
      <c r="A22" s="2520"/>
      <c r="B22" s="2520"/>
      <c r="C22" s="2526"/>
      <c r="D22" s="2520"/>
      <c r="E22" s="2520"/>
      <c r="F22" s="2520"/>
      <c r="G22" s="2520"/>
      <c r="H22" s="2520"/>
      <c r="I22" s="2520"/>
      <c r="J22" s="2520"/>
      <c r="K22" s="2520"/>
      <c r="L22" s="2520"/>
      <c r="M22" s="2520"/>
      <c r="N22" s="2520"/>
      <c r="O22" s="2520"/>
      <c r="P22" s="2520"/>
      <c r="Q22" s="2520"/>
      <c r="R22" s="2520"/>
      <c r="S22" s="2520"/>
      <c r="T22" s="2520"/>
      <c r="U22" s="2518"/>
      <c r="V22" s="2518"/>
      <c r="W22" s="2518"/>
      <c r="X22" s="2518"/>
      <c r="Y22" s="2518"/>
    </row>
    <row r="23" spans="1:26" ht="15.75" customHeight="1" x14ac:dyDescent="0.2">
      <c r="A23" s="2520"/>
      <c r="B23" s="2520"/>
      <c r="C23" s="2526"/>
      <c r="D23" s="2520"/>
      <c r="E23" s="2520"/>
      <c r="F23" s="2520"/>
      <c r="G23" s="2520"/>
      <c r="H23" s="2520"/>
      <c r="I23" s="2520"/>
      <c r="J23" s="2520"/>
      <c r="K23" s="2520"/>
      <c r="L23" s="2520"/>
      <c r="M23" s="2520"/>
      <c r="N23" s="2520"/>
      <c r="O23" s="2520"/>
      <c r="P23" s="2520"/>
      <c r="Q23" s="2520"/>
      <c r="R23" s="2520"/>
      <c r="S23" s="2520"/>
      <c r="T23" s="2520"/>
    </row>
    <row r="24" spans="1:26" ht="15.75" customHeight="1" x14ac:dyDescent="0.2">
      <c r="A24" s="2520"/>
      <c r="B24" s="2520"/>
      <c r="C24" s="2520"/>
      <c r="D24" s="2520"/>
      <c r="E24" s="2520"/>
      <c r="F24" s="2520"/>
      <c r="G24" s="2520"/>
      <c r="H24" s="2520"/>
      <c r="I24" s="2520"/>
      <c r="J24" s="2520"/>
      <c r="K24" s="2520"/>
      <c r="L24" s="2520"/>
      <c r="M24" s="2520"/>
      <c r="N24" s="2520"/>
      <c r="O24" s="2520"/>
      <c r="P24" s="2520"/>
      <c r="Q24" s="2520"/>
      <c r="R24" s="2520"/>
      <c r="S24" s="2520"/>
      <c r="T24" s="2520"/>
    </row>
    <row r="25" spans="1:26" s="58" customFormat="1" ht="15.75" customHeight="1" x14ac:dyDescent="0.2">
      <c r="A25" s="2520"/>
      <c r="B25" s="2520"/>
      <c r="C25" s="2520"/>
      <c r="D25" s="2520"/>
      <c r="E25" s="2520"/>
      <c r="F25" s="2520"/>
      <c r="G25" s="2520"/>
      <c r="H25" s="2520"/>
      <c r="I25" s="2520"/>
      <c r="J25" s="2520"/>
      <c r="K25" s="2520"/>
      <c r="L25" s="2520"/>
      <c r="M25" s="2520"/>
      <c r="N25" s="2520"/>
      <c r="O25" s="2520"/>
      <c r="P25" s="2520"/>
      <c r="Q25" s="2520"/>
      <c r="R25" s="2520"/>
      <c r="S25" s="2520"/>
      <c r="T25" s="2520"/>
      <c r="U25" s="2518"/>
      <c r="V25" s="2518"/>
      <c r="W25" s="2518"/>
      <c r="X25" s="2518"/>
      <c r="Y25" s="2518"/>
    </row>
    <row r="26" spans="1:26" ht="15.75" customHeight="1" x14ac:dyDescent="0.2">
      <c r="A26" s="2520"/>
      <c r="B26" s="2520"/>
      <c r="C26" s="2520"/>
      <c r="D26" s="2520"/>
      <c r="E26" s="2520"/>
      <c r="F26" s="2520"/>
      <c r="G26" s="2520"/>
      <c r="H26" s="2520"/>
      <c r="I26" s="2520"/>
      <c r="J26" s="2520"/>
      <c r="K26" s="2520"/>
      <c r="L26" s="2520"/>
      <c r="M26" s="2520"/>
      <c r="N26" s="2520"/>
      <c r="O26" s="2520"/>
      <c r="P26" s="2520"/>
      <c r="Q26" s="2520"/>
      <c r="R26" s="2520"/>
      <c r="S26" s="2520"/>
      <c r="T26" s="2520"/>
    </row>
    <row r="27" spans="1:26" ht="15.75" customHeight="1" x14ac:dyDescent="0.2">
      <c r="A27" s="2520"/>
      <c r="B27" s="2520"/>
      <c r="C27" s="2520"/>
      <c r="D27" s="2520"/>
      <c r="E27" s="2520"/>
      <c r="F27" s="2520"/>
      <c r="G27" s="2520"/>
      <c r="H27" s="2520"/>
      <c r="I27" s="2520"/>
      <c r="J27" s="2520"/>
      <c r="K27" s="2520"/>
      <c r="L27" s="2520"/>
      <c r="M27" s="2520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"/>
    <row r="29" spans="1:26" s="58" customFormat="1" ht="15.75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 s="2518"/>
      <c r="V29" s="2518"/>
      <c r="W29" s="2518"/>
      <c r="X29" s="2518"/>
      <c r="Y29" s="2518"/>
    </row>
    <row r="30" spans="1:26" customFormat="1" ht="15.75" customHeight="1" x14ac:dyDescent="0.25">
      <c r="U30" s="2518"/>
      <c r="V30" s="2518"/>
      <c r="W30" s="2518"/>
      <c r="X30" s="2518"/>
      <c r="Y30" s="2518"/>
      <c r="Z30" s="1"/>
    </row>
    <row r="31" spans="1:26" ht="15.75" customHeight="1" x14ac:dyDescent="0.2"/>
    <row r="32" spans="1:26" ht="15.75" customHeight="1" x14ac:dyDescent="0.2"/>
    <row r="33" spans="1:26" s="58" customFormat="1" ht="15.75" customHeight="1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 s="2518"/>
      <c r="V33" s="2518"/>
      <c r="W33" s="2518"/>
      <c r="X33" s="2518"/>
      <c r="Y33" s="2518"/>
    </row>
    <row r="34" spans="1:26" s="58" customFormat="1" ht="15.75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ht="15.75" customHeight="1" x14ac:dyDescent="0.2"/>
    <row r="37" spans="1:26" ht="15.75" customHeight="1" x14ac:dyDescent="0.2"/>
    <row r="38" spans="1:26" s="58" customFormat="1" ht="15.75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 s="2518"/>
      <c r="V38" s="2518"/>
      <c r="W38" s="2518"/>
      <c r="X38" s="2518"/>
      <c r="Y38" s="2518"/>
    </row>
    <row r="39" spans="1:26" ht="20.25" customHeight="1" x14ac:dyDescent="0.2"/>
    <row r="40" spans="1:26" customFormat="1" ht="18" customHeight="1" x14ac:dyDescent="0.25">
      <c r="U40" s="2518"/>
      <c r="V40" s="2518"/>
      <c r="W40" s="2518"/>
      <c r="X40" s="2518"/>
      <c r="Y40" s="2518"/>
      <c r="Z40" s="1"/>
    </row>
    <row r="41" spans="1:26" ht="15.75" customHeight="1" x14ac:dyDescent="0.2"/>
    <row r="42" spans="1:26" ht="15.75" customHeight="1" x14ac:dyDescent="0.2"/>
    <row r="43" spans="1:26" customFormat="1" ht="15.75" customHeight="1" x14ac:dyDescent="0.25">
      <c r="U43" s="2518"/>
      <c r="V43" s="2518"/>
      <c r="W43" s="2518"/>
      <c r="X43" s="2518"/>
      <c r="Y43" s="2518"/>
      <c r="Z43" s="1"/>
    </row>
    <row r="44" spans="1:26" s="58" customFormat="1" ht="15.75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 s="2518"/>
      <c r="V44" s="2518"/>
      <c r="W44" s="2518"/>
      <c r="X44" s="2518"/>
      <c r="Y44" s="2518"/>
    </row>
    <row r="45" spans="1:26" s="58" customFormat="1" ht="15.75" customHeight="1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customFormat="1" ht="15.75" customHeight="1" x14ac:dyDescent="0.25">
      <c r="U46" s="2518"/>
      <c r="V46" s="2518"/>
      <c r="W46" s="2518"/>
      <c r="X46" s="2518"/>
      <c r="Y46" s="2518"/>
      <c r="Z46" s="1"/>
    </row>
    <row r="47" spans="1:26" s="58" customFormat="1" ht="15.75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 s="2518"/>
      <c r="V47" s="2518"/>
      <c r="W47" s="2518"/>
      <c r="X47" s="2518"/>
      <c r="Y47" s="2518"/>
    </row>
    <row r="48" spans="1:26" s="58" customFormat="1" ht="15.75" customHeight="1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ht="15.75" customHeight="1" x14ac:dyDescent="0.2"/>
    <row r="53" spans="1:26" ht="15.75" customHeight="1" x14ac:dyDescent="0.2"/>
    <row r="54" spans="1:26" customFormat="1" ht="15.75" customHeight="1" x14ac:dyDescent="0.25">
      <c r="U54" s="2518"/>
      <c r="V54" s="2518"/>
      <c r="W54" s="2518"/>
      <c r="X54" s="2518"/>
      <c r="Y54" s="2518"/>
      <c r="Z54" s="1"/>
    </row>
    <row r="55" spans="1:26" customFormat="1" ht="19.5" customHeight="1" x14ac:dyDescent="0.25">
      <c r="U55" s="2518"/>
      <c r="V55" s="2518"/>
      <c r="W55" s="2518"/>
      <c r="X55" s="2518"/>
      <c r="Y55" s="2518"/>
      <c r="Z55" s="1"/>
    </row>
    <row r="56" spans="1:26" ht="15.75" customHeight="1" x14ac:dyDescent="0.2"/>
    <row r="57" spans="1:26" ht="32.25" customHeight="1" x14ac:dyDescent="0.2"/>
    <row r="58" spans="1:26" ht="15.75" customHeight="1" x14ac:dyDescent="0.2"/>
    <row r="59" spans="1:26" s="58" customFormat="1" ht="15.75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 s="2518"/>
      <c r="V59" s="2518"/>
      <c r="W59" s="2518"/>
      <c r="X59" s="2518"/>
      <c r="Y59" s="2518"/>
    </row>
    <row r="60" spans="1:26" s="58" customFormat="1" ht="15.75" customHeight="1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customFormat="1" ht="17.25" customHeight="1" x14ac:dyDescent="0.25">
      <c r="U63" s="2518"/>
      <c r="V63" s="2518"/>
      <c r="W63" s="2518"/>
      <c r="X63" s="2518"/>
      <c r="Y63" s="2518"/>
      <c r="Z63" s="1"/>
    </row>
    <row r="64" spans="1:26" s="58" customFormat="1" ht="15.75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 s="2518"/>
      <c r="V64" s="2518"/>
      <c r="W64" s="2518"/>
      <c r="X64" s="2518"/>
      <c r="Y64" s="2518"/>
    </row>
    <row r="65" spans="1:26" ht="15.75" customHeight="1" x14ac:dyDescent="0.2"/>
    <row r="66" spans="1:26" ht="15.75" customHeight="1" x14ac:dyDescent="0.2"/>
    <row r="67" spans="1:26" s="58" customFormat="1" ht="15.75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2518"/>
      <c r="V67" s="2518"/>
      <c r="W67" s="2518"/>
      <c r="X67" s="2518"/>
      <c r="Y67" s="2518"/>
    </row>
    <row r="68" spans="1:26" customFormat="1" ht="15.75" customHeight="1" x14ac:dyDescent="0.25">
      <c r="U68" s="2518"/>
      <c r="V68" s="2518"/>
      <c r="W68" s="2518"/>
      <c r="X68" s="2518"/>
      <c r="Y68" s="2518"/>
      <c r="Z68" s="1"/>
    </row>
    <row r="69" spans="1:26" customFormat="1" ht="37.5" customHeight="1" x14ac:dyDescent="0.25">
      <c r="U69" s="2518"/>
      <c r="V69" s="2518"/>
      <c r="W69" s="2518"/>
      <c r="X69" s="2518"/>
      <c r="Y69" s="2518"/>
      <c r="Z69" s="1"/>
    </row>
    <row r="70" spans="1:26" customFormat="1" ht="34.5" customHeight="1" x14ac:dyDescent="0.25">
      <c r="U70" s="2518"/>
      <c r="V70" s="2518"/>
      <c r="W70" s="2518"/>
      <c r="X70" s="2518"/>
      <c r="Y70" s="2518"/>
      <c r="Z70" s="1"/>
    </row>
    <row r="71" spans="1:26" s="58" customFormat="1" ht="15.75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 s="2518"/>
      <c r="V71" s="2518"/>
      <c r="W71" s="2518"/>
      <c r="X71" s="2518"/>
      <c r="Y71" s="2518"/>
    </row>
    <row r="72" spans="1:26" s="58" customFormat="1" ht="15.75" customHeight="1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6.5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30" customFormat="1" ht="16.5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ht="20.25" customHeight="1" x14ac:dyDescent="0.2"/>
    <row r="76" spans="1:26" ht="20.25" customHeight="1" x14ac:dyDescent="0.2"/>
    <row r="77" spans="1:26" ht="20.25" customHeight="1" x14ac:dyDescent="0.2"/>
    <row r="78" spans="1:26" customFormat="1" ht="20.25" customHeight="1" x14ac:dyDescent="0.25">
      <c r="U78" s="2518"/>
      <c r="V78" s="2518"/>
      <c r="W78" s="2518"/>
      <c r="X78" s="2518"/>
      <c r="Y78" s="2518"/>
      <c r="Z78" s="1"/>
    </row>
    <row r="79" spans="1:26" ht="32.25" customHeight="1" x14ac:dyDescent="0.2"/>
    <row r="80" spans="1:26" ht="20.25" customHeight="1" x14ac:dyDescent="0.2"/>
    <row r="81" spans="1:26" customFormat="1" ht="15.75" customHeight="1" x14ac:dyDescent="0.25">
      <c r="U81" s="2518"/>
      <c r="V81" s="2518"/>
      <c r="W81" s="2518"/>
      <c r="X81" s="2518"/>
      <c r="Y81" s="2518"/>
      <c r="Z81" s="1"/>
    </row>
    <row r="82" spans="1:26" customFormat="1" ht="15.75" customHeight="1" x14ac:dyDescent="0.25">
      <c r="U82" s="2518"/>
      <c r="V82" s="2518"/>
      <c r="W82" s="2518"/>
      <c r="X82" s="2518"/>
      <c r="Y82" s="2518"/>
      <c r="Z82" s="1"/>
    </row>
    <row r="83" spans="1:26" s="1163" customFormat="1" ht="15.75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 s="2518"/>
      <c r="V83" s="2518"/>
      <c r="W83" s="2518"/>
      <c r="X83" s="2518"/>
      <c r="Y83" s="2518"/>
      <c r="Z83" s="2501"/>
    </row>
    <row r="84" spans="1:26" s="1163" customFormat="1" ht="15.75" customHeight="1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ht="15.75" customHeight="1" x14ac:dyDescent="0.2"/>
    <row r="87" spans="1:26" ht="15.75" customHeight="1" x14ac:dyDescent="0.2"/>
    <row r="88" spans="1:26" ht="15.75" customHeight="1" x14ac:dyDescent="0.2"/>
    <row r="89" spans="1:26" ht="15.75" customHeight="1" x14ac:dyDescent="0.2"/>
    <row r="90" spans="1:26" ht="15.75" customHeight="1" x14ac:dyDescent="0.2"/>
    <row r="91" spans="1:26" ht="15.75" customHeight="1" x14ac:dyDescent="0.2"/>
    <row r="92" spans="1:26" ht="15.75" customHeight="1" x14ac:dyDescent="0.2"/>
    <row r="93" spans="1:26" ht="15.75" customHeight="1" x14ac:dyDescent="0.2"/>
    <row r="94" spans="1:26" ht="15.75" customHeight="1" x14ac:dyDescent="0.2"/>
    <row r="95" spans="1:26" ht="15.75" customHeight="1" x14ac:dyDescent="0.2"/>
    <row r="96" spans="1:26" ht="15.75" customHeight="1" x14ac:dyDescent="0.2"/>
    <row r="97" spans="1:26" ht="15.75" customHeight="1" x14ac:dyDescent="0.2"/>
    <row r="98" spans="1:26" s="30" customFormat="1" ht="18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 s="2518"/>
      <c r="V98" s="2518"/>
      <c r="W98" s="2518"/>
      <c r="X98" s="2518"/>
      <c r="Y98" s="2518"/>
    </row>
    <row r="99" spans="1:26" ht="15.75" customHeight="1" x14ac:dyDescent="0.2"/>
    <row r="100" spans="1:26" ht="15.75" customHeight="1" x14ac:dyDescent="0.2"/>
    <row r="101" spans="1:26" customFormat="1" ht="15.75" customHeight="1" x14ac:dyDescent="0.25">
      <c r="U101" s="2518"/>
      <c r="V101" s="2518"/>
      <c r="W101" s="2518"/>
      <c r="X101" s="2518"/>
      <c r="Y101" s="2518"/>
      <c r="Z101" s="1"/>
    </row>
    <row r="102" spans="1:26" ht="15.75" customHeight="1" x14ac:dyDescent="0.2"/>
    <row r="103" spans="1:26" ht="15.75" customHeight="1" x14ac:dyDescent="0.2"/>
    <row r="104" spans="1:26" ht="15.75" customHeight="1" x14ac:dyDescent="0.2"/>
    <row r="105" spans="1:26" ht="18.75" customHeight="1" x14ac:dyDescent="0.2"/>
    <row r="106" spans="1:26" ht="15.75" customHeight="1" x14ac:dyDescent="0.2"/>
    <row r="107" spans="1:26" customFormat="1" ht="15.75" customHeight="1" x14ac:dyDescent="0.25">
      <c r="U107" s="2518"/>
      <c r="V107" s="2518"/>
      <c r="W107" s="2518"/>
      <c r="X107" s="2518"/>
      <c r="Y107" s="2518"/>
      <c r="Z107" s="1"/>
    </row>
    <row r="108" spans="1:26" ht="15.75" customHeight="1" x14ac:dyDescent="0.2"/>
    <row r="109" spans="1:26" ht="15.75" customHeight="1" x14ac:dyDescent="0.2"/>
    <row r="110" spans="1:26" ht="15.75" customHeight="1" x14ac:dyDescent="0.2"/>
    <row r="111" spans="1:26" ht="15.75" customHeight="1" x14ac:dyDescent="0.2"/>
    <row r="112" spans="1:26" ht="15.75" customHeight="1" x14ac:dyDescent="0.2"/>
    <row r="113" spans="1:185" customFormat="1" ht="15.75" customHeight="1" x14ac:dyDescent="0.25">
      <c r="U113" s="2518"/>
      <c r="V113" s="2518"/>
      <c r="W113" s="2518"/>
      <c r="X113" s="2518"/>
      <c r="Y113" s="2518"/>
      <c r="Z113" s="1"/>
    </row>
    <row r="114" spans="1:185" ht="15.75" customHeight="1" x14ac:dyDescent="0.2"/>
    <row r="115" spans="1:185" ht="19.5" customHeight="1" x14ac:dyDescent="0.2"/>
    <row r="116" spans="1:185" ht="15.75" customHeight="1" x14ac:dyDescent="0.2"/>
    <row r="117" spans="1:185" ht="15.75" customHeight="1" x14ac:dyDescent="0.2"/>
    <row r="118" spans="1:185" ht="15.75" customHeight="1" x14ac:dyDescent="0.2"/>
    <row r="119" spans="1:185" s="128" customFormat="1" ht="15.75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 s="2518"/>
      <c r="V119" s="2518"/>
      <c r="W119" s="2518"/>
      <c r="X119" s="2518"/>
      <c r="Y119" s="2518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</row>
    <row r="120" spans="1:185" s="128" customFormat="1" ht="15.75" customHeight="1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ht="15.75" customHeight="1" x14ac:dyDescent="0.2"/>
    <row r="152" spans="1:185" ht="15.75" customHeight="1" x14ac:dyDescent="0.2"/>
    <row r="153" spans="1:185" ht="15.75" customHeight="1" x14ac:dyDescent="0.2"/>
    <row r="154" spans="1:185" ht="15.75" customHeight="1" x14ac:dyDescent="0.2"/>
    <row r="155" spans="1:185" ht="15.75" customHeight="1" x14ac:dyDescent="0.2"/>
    <row r="156" spans="1:185" ht="15.75" customHeight="1" x14ac:dyDescent="0.2"/>
    <row r="157" spans="1:185" ht="15.75" customHeight="1" x14ac:dyDescent="0.2"/>
    <row r="158" spans="1:185" ht="15.75" customHeight="1" x14ac:dyDescent="0.2"/>
    <row r="159" spans="1:185" ht="15.75" customHeight="1" x14ac:dyDescent="0.2"/>
    <row r="160" spans="1:185" s="2487" customFormat="1" ht="18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 s="2518"/>
      <c r="V160" s="2518"/>
      <c r="W160" s="2518"/>
      <c r="X160" s="2518"/>
      <c r="Y160" s="2518"/>
      <c r="Z160" s="1681"/>
    </row>
    <row r="161" spans="1:26" s="2493" customFormat="1" ht="18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2517"/>
    </row>
    <row r="162" spans="1:26" s="2493" customFormat="1" ht="18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ht="18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ht="18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ht="37.5" customHeight="1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20.25" customHeight="1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18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ht="18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87" customFormat="1" ht="18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1681"/>
    </row>
    <row r="170" spans="1:26" s="2493" customFormat="1" ht="18" customHeight="1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2517"/>
    </row>
    <row r="171" spans="1:26" s="2493" customFormat="1" ht="18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ht="19.5" customHeight="1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7.25" customHeight="1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34.5" customHeight="1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18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ht="18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ht="18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87" customFormat="1" ht="18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1681"/>
    </row>
    <row r="179" spans="1:26" ht="15.75" customHeight="1" x14ac:dyDescent="0.2"/>
    <row r="180" spans="1:26" ht="15.75" customHeight="1" x14ac:dyDescent="0.2"/>
  </sheetData>
  <mergeCells count="4">
    <mergeCell ref="F1:H1"/>
    <mergeCell ref="I1:K1"/>
    <mergeCell ref="A3:L3"/>
    <mergeCell ref="A12:L12"/>
  </mergeCells>
  <pageMargins left="0.74803149606299213" right="0.39370078740157483" top="0.55118110236220474" bottom="0.39370078740157483" header="0.51181102362204722" footer="0.70866141732283472"/>
  <pageSetup paperSize="9" scale="50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1"/>
  <sheetViews>
    <sheetView view="pageBreakPreview" topLeftCell="B1" zoomScale="75" zoomScaleNormal="70" zoomScaleSheetLayoutView="75" workbookViewId="0">
      <selection activeCell="C7" sqref="C7"/>
    </sheetView>
  </sheetViews>
  <sheetFormatPr defaultRowHeight="25.5" x14ac:dyDescent="0.2"/>
  <cols>
    <col min="1" max="1" width="12.42578125" style="2545" hidden="1" customWidth="1"/>
    <col min="2" max="2" width="8.85546875" style="2545" customWidth="1"/>
    <col min="3" max="3" width="79.5703125" style="2545" customWidth="1"/>
    <col min="4" max="4" width="8.85546875" style="2545" hidden="1" customWidth="1"/>
    <col min="5" max="5" width="18.5703125" style="2545" hidden="1" customWidth="1"/>
    <col min="6" max="6" width="8.7109375" style="2545" bestFit="1" customWidth="1"/>
    <col min="7" max="7" width="7.140625" style="2545" bestFit="1" customWidth="1"/>
    <col min="8" max="8" width="9.42578125" style="2545" bestFit="1" customWidth="1"/>
    <col min="9" max="9" width="8.7109375" style="2545" bestFit="1" customWidth="1"/>
    <col min="10" max="10" width="7.140625" style="2545" bestFit="1" customWidth="1"/>
    <col min="11" max="11" width="9.42578125" style="2545" bestFit="1" customWidth="1"/>
    <col min="12" max="12" width="16.7109375" style="2545" bestFit="1" customWidth="1"/>
    <col min="13" max="13" width="62.140625" style="2545" customWidth="1"/>
    <col min="14" max="14" width="3.28515625" customWidth="1"/>
    <col min="15" max="15" width="4.7109375" customWidth="1"/>
    <col min="16" max="16" width="8.85546875" customWidth="1"/>
    <col min="17" max="17" width="10.7109375" customWidth="1"/>
    <col min="18" max="18" width="10.28515625" customWidth="1"/>
    <col min="19" max="20" width="8.85546875" customWidth="1"/>
    <col min="21" max="25" width="9.5703125" style="2518" customWidth="1"/>
    <col min="26" max="16384" width="9.140625" style="27"/>
  </cols>
  <sheetData>
    <row r="1" spans="1:185" s="2530" customFormat="1" x14ac:dyDescent="0.25">
      <c r="A1" s="2535"/>
      <c r="B1" s="4048" t="s">
        <v>951</v>
      </c>
      <c r="C1" s="4048"/>
      <c r="D1" s="4048"/>
      <c r="E1" s="4048"/>
      <c r="F1" s="4048"/>
      <c r="G1" s="4048"/>
      <c r="H1" s="4048"/>
      <c r="I1" s="4048"/>
      <c r="J1" s="4048"/>
      <c r="K1" s="4048"/>
      <c r="L1" s="4048"/>
      <c r="M1" s="2536"/>
      <c r="N1" s="2504"/>
      <c r="O1" s="2504"/>
      <c r="P1" s="2504"/>
      <c r="Q1" s="2504"/>
      <c r="R1" s="2504"/>
      <c r="S1" s="2504"/>
      <c r="T1" s="2504"/>
      <c r="U1" s="2529"/>
      <c r="V1" s="2529"/>
      <c r="W1" s="2529"/>
      <c r="X1" s="2529"/>
    </row>
    <row r="2" spans="1:185" s="2531" customFormat="1" ht="20.100000000000001" customHeight="1" x14ac:dyDescent="0.25">
      <c r="A2" s="2535"/>
      <c r="B2" s="4043" t="s">
        <v>930</v>
      </c>
      <c r="C2" s="4049" t="s">
        <v>937</v>
      </c>
      <c r="D2" s="2535"/>
      <c r="E2" s="2535"/>
      <c r="F2" s="4051" t="s">
        <v>928</v>
      </c>
      <c r="G2" s="4051"/>
      <c r="H2" s="4051"/>
      <c r="I2" s="4051" t="s">
        <v>929</v>
      </c>
      <c r="J2" s="4051"/>
      <c r="K2" s="4051"/>
      <c r="L2" s="2537"/>
      <c r="M2" s="4043" t="s">
        <v>911</v>
      </c>
      <c r="N2" s="2504"/>
      <c r="O2" s="2504"/>
      <c r="P2" s="2504"/>
      <c r="Q2" s="2504"/>
      <c r="R2" s="2504"/>
      <c r="S2" s="2504"/>
      <c r="T2" s="2504"/>
      <c r="U2" s="2529"/>
      <c r="V2" s="2529"/>
      <c r="W2" s="2529"/>
      <c r="X2" s="2529"/>
    </row>
    <row r="3" spans="1:185" s="2531" customFormat="1" ht="54.75" customHeight="1" x14ac:dyDescent="0.25">
      <c r="A3" s="2538" t="s">
        <v>936</v>
      </c>
      <c r="B3" s="4044"/>
      <c r="C3" s="4050"/>
      <c r="D3" s="2539" t="s">
        <v>929</v>
      </c>
      <c r="E3" s="2539" t="s">
        <v>938</v>
      </c>
      <c r="F3" s="2539" t="s">
        <v>933</v>
      </c>
      <c r="G3" s="2539" t="s">
        <v>939</v>
      </c>
      <c r="H3" s="2539" t="s">
        <v>512</v>
      </c>
      <c r="I3" s="2539" t="s">
        <v>933</v>
      </c>
      <c r="J3" s="2539" t="s">
        <v>939</v>
      </c>
      <c r="K3" s="2539" t="s">
        <v>512</v>
      </c>
      <c r="L3" s="2540" t="s">
        <v>932</v>
      </c>
      <c r="M3" s="4044"/>
      <c r="N3" s="2532"/>
      <c r="O3" s="2504"/>
      <c r="P3" s="2532" t="s">
        <v>940</v>
      </c>
      <c r="Q3" s="2533" t="s">
        <v>941</v>
      </c>
      <c r="R3" s="2533" t="s">
        <v>942</v>
      </c>
      <c r="S3" s="2532" t="s">
        <v>943</v>
      </c>
      <c r="T3" s="2534" t="s">
        <v>944</v>
      </c>
      <c r="U3" s="2529"/>
      <c r="V3" s="2529"/>
      <c r="W3" s="2529"/>
      <c r="X3" s="2529"/>
    </row>
    <row r="4" spans="1:185" s="2525" customFormat="1" ht="26.25" x14ac:dyDescent="0.2">
      <c r="A4" s="4045" t="s">
        <v>880</v>
      </c>
      <c r="B4" s="4046"/>
      <c r="C4" s="4046"/>
      <c r="D4" s="4046"/>
      <c r="E4" s="4046"/>
      <c r="F4" s="4046"/>
      <c r="G4" s="4046"/>
      <c r="H4" s="4046"/>
      <c r="I4" s="4046"/>
      <c r="J4" s="4046"/>
      <c r="K4" s="4046"/>
      <c r="L4" s="4047"/>
      <c r="M4" s="2541"/>
      <c r="N4" s="1788"/>
      <c r="O4" s="1788"/>
      <c r="P4" s="1788"/>
      <c r="Q4" s="1788"/>
      <c r="R4" s="1788"/>
      <c r="S4" s="1788"/>
      <c r="T4" s="1788"/>
      <c r="U4" s="2524"/>
      <c r="V4" s="2524"/>
      <c r="W4" s="2524"/>
      <c r="X4" s="2524"/>
      <c r="Y4" s="2524"/>
    </row>
    <row r="5" spans="1:185" s="2525" customFormat="1" ht="52.5" x14ac:dyDescent="0.2">
      <c r="A5" s="2542" t="str">
        <f>'семестровка 2 курс'!A171</f>
        <v>1.1.12.1.2</v>
      </c>
      <c r="B5" s="2543" t="s">
        <v>913</v>
      </c>
      <c r="C5" s="2542" t="str">
        <f>'семестровка 2 курс'!B171</f>
        <v>Теоретична механіка</v>
      </c>
      <c r="D5" s="2541">
        <v>3</v>
      </c>
      <c r="E5" s="2541" t="s">
        <v>945</v>
      </c>
      <c r="F5" s="2543">
        <f>'семестровка 2 курс'!T171</f>
        <v>8</v>
      </c>
      <c r="G5" s="2543">
        <f>'семестровка 2 курс'!U171</f>
        <v>0</v>
      </c>
      <c r="H5" s="2543">
        <f>'семестровка 2 курс'!V171</f>
        <v>0</v>
      </c>
      <c r="I5" s="2543">
        <f>'семестровка 2 курс'!W171</f>
        <v>0</v>
      </c>
      <c r="J5" s="2543">
        <f>'семестровка 2 курс'!X171</f>
        <v>0</v>
      </c>
      <c r="K5" s="2543">
        <f>'семестровка 2 курс'!Y171</f>
        <v>2</v>
      </c>
      <c r="L5" s="2541" t="str">
        <f>'семестровка 2 курс'!S171</f>
        <v>екзамен</v>
      </c>
      <c r="M5" s="2541"/>
      <c r="N5" s="1788"/>
      <c r="O5" s="1788"/>
      <c r="P5" s="1788" t="str">
        <f>'семестровка 2 курс'!R171</f>
        <v>техм</v>
      </c>
      <c r="Q5" s="1788" t="s">
        <v>946</v>
      </c>
      <c r="R5" s="1788" t="s">
        <v>949</v>
      </c>
      <c r="S5" s="1788" t="s">
        <v>950</v>
      </c>
      <c r="T5" s="1788"/>
      <c r="U5" s="2524"/>
      <c r="V5" s="2524"/>
      <c r="W5" s="2524"/>
      <c r="X5" s="2524"/>
      <c r="Y5" s="2524"/>
    </row>
    <row r="6" spans="1:185" s="2525" customFormat="1" ht="52.5" x14ac:dyDescent="0.2">
      <c r="A6" s="2542" t="str">
        <f>'семестровка 2 курс'!A172</f>
        <v>1.2.2.1</v>
      </c>
      <c r="B6" s="2543" t="s">
        <v>914</v>
      </c>
      <c r="C6" s="2542" t="str">
        <f>'семестровка 2 курс'!B172</f>
        <v>Деталі машин, теорія механізмів і основи взаємозамінності</v>
      </c>
      <c r="D6" s="2541">
        <v>3</v>
      </c>
      <c r="E6" s="2541" t="s">
        <v>945</v>
      </c>
      <c r="F6" s="2543">
        <f>'семестровка 2 курс'!T172</f>
        <v>12</v>
      </c>
      <c r="G6" s="2543">
        <f>'семестровка 2 курс'!U172</f>
        <v>0</v>
      </c>
      <c r="H6" s="2543">
        <f>'семестровка 2 курс'!V172</f>
        <v>0</v>
      </c>
      <c r="I6" s="2543">
        <f>'семестровка 2 курс'!W172</f>
        <v>0</v>
      </c>
      <c r="J6" s="2543">
        <f>'семестровка 2 курс'!X172</f>
        <v>0</v>
      </c>
      <c r="K6" s="2543">
        <f>'семестровка 2 курс'!Y172</f>
        <v>4</v>
      </c>
      <c r="L6" s="2541" t="str">
        <f>'семестровка 2 курс'!S172</f>
        <v>екзамен</v>
      </c>
      <c r="M6" s="2541"/>
      <c r="N6" s="1788"/>
      <c r="O6" s="1788"/>
      <c r="P6" s="1788" t="str">
        <f>'семестровка 2 курс'!R172</f>
        <v>опм</v>
      </c>
      <c r="Q6" s="1788" t="s">
        <v>947</v>
      </c>
      <c r="R6" s="1788" t="s">
        <v>949</v>
      </c>
      <c r="S6" s="1788" t="s">
        <v>950</v>
      </c>
      <c r="T6" s="1788"/>
      <c r="U6" s="2524"/>
      <c r="V6" s="2524"/>
      <c r="W6" s="2524"/>
      <c r="X6" s="2524"/>
      <c r="Y6" s="2524"/>
    </row>
    <row r="7" spans="1:185" s="2525" customFormat="1" ht="52.5" x14ac:dyDescent="0.2">
      <c r="A7" s="2542" t="str">
        <f>'семестровка 2 курс'!A173</f>
        <v>1.2.6.1</v>
      </c>
      <c r="B7" s="2543" t="s">
        <v>914</v>
      </c>
      <c r="C7" s="2542" t="str">
        <f>'семестровка 2 курс'!B173</f>
        <v>Опір матеріалів</v>
      </c>
      <c r="D7" s="2541">
        <v>3</v>
      </c>
      <c r="E7" s="2541" t="s">
        <v>945</v>
      </c>
      <c r="F7" s="2543">
        <f>'семестровка 2 курс'!T173</f>
        <v>8</v>
      </c>
      <c r="G7" s="2543">
        <f>'семестровка 2 курс'!U173</f>
        <v>0</v>
      </c>
      <c r="H7" s="2543">
        <f>'семестровка 2 курс'!V173</f>
        <v>4</v>
      </c>
      <c r="I7" s="2543">
        <f>'семестровка 2 курс'!W173</f>
        <v>0</v>
      </c>
      <c r="J7" s="2543">
        <f>'семестровка 2 курс'!X173</f>
        <v>0</v>
      </c>
      <c r="K7" s="2543">
        <f>'семестровка 2 курс'!Y173</f>
        <v>2</v>
      </c>
      <c r="L7" s="2541" t="str">
        <f>'семестровка 2 курс'!S173</f>
        <v>екзамен</v>
      </c>
      <c r="M7" s="2541"/>
      <c r="N7" s="1788"/>
      <c r="O7" s="1788"/>
      <c r="P7" s="1788" t="str">
        <f>'семестровка 2 курс'!R173</f>
        <v>техм</v>
      </c>
      <c r="Q7" s="1788" t="s">
        <v>946</v>
      </c>
      <c r="R7" s="1788" t="s">
        <v>949</v>
      </c>
      <c r="S7" s="1788" t="s">
        <v>950</v>
      </c>
      <c r="T7" s="1788"/>
      <c r="U7" s="2524"/>
      <c r="V7" s="2524"/>
      <c r="W7" s="2524"/>
      <c r="X7" s="2524"/>
      <c r="Y7" s="2524"/>
    </row>
    <row r="8" spans="1:185" s="2525" customFormat="1" ht="52.5" x14ac:dyDescent="0.2">
      <c r="A8" s="2542" t="str">
        <f>'семестровка 2 курс'!A174</f>
        <v>1.2.11.1.2</v>
      </c>
      <c r="B8" s="2543" t="s">
        <v>914</v>
      </c>
      <c r="C8" s="2542" t="str">
        <f>'семестровка 2 курс'!B174</f>
        <v>Технології прикладної механіки. Частина 2 Технології обробки тиском</v>
      </c>
      <c r="D8" s="2541">
        <v>3</v>
      </c>
      <c r="E8" s="2541" t="s">
        <v>945</v>
      </c>
      <c r="F8" s="2543">
        <f>'семестровка 2 курс'!T174</f>
        <v>8</v>
      </c>
      <c r="G8" s="2543">
        <f>'семестровка 2 курс'!U174</f>
        <v>0</v>
      </c>
      <c r="H8" s="2543">
        <f>'семестровка 2 курс'!V174</f>
        <v>0</v>
      </c>
      <c r="I8" s="2543">
        <f>'семестровка 2 курс'!W174</f>
        <v>0</v>
      </c>
      <c r="J8" s="2543">
        <f>'семестровка 2 курс'!X174</f>
        <v>0</v>
      </c>
      <c r="K8" s="2543">
        <f>'семестровка 2 курс'!Y174</f>
        <v>0</v>
      </c>
      <c r="L8" s="2541" t="str">
        <f>'семестровка 2 курс'!S174</f>
        <v>залік</v>
      </c>
      <c r="M8" s="2541"/>
      <c r="N8" s="1788"/>
      <c r="O8" s="1788"/>
      <c r="P8" s="1788" t="str">
        <f>'семестровка 2 курс'!R174</f>
        <v>кдм</v>
      </c>
      <c r="Q8" s="1788" t="s">
        <v>947</v>
      </c>
      <c r="R8" s="1788" t="s">
        <v>949</v>
      </c>
      <c r="S8" s="1788" t="s">
        <v>950</v>
      </c>
      <c r="T8" s="1788"/>
      <c r="U8" s="2524"/>
      <c r="V8" s="2524"/>
      <c r="W8" s="2524"/>
      <c r="X8" s="2524"/>
      <c r="Y8" s="2524"/>
    </row>
    <row r="9" spans="1:185" s="2525" customFormat="1" ht="78.75" x14ac:dyDescent="0.2">
      <c r="A9" s="2542" t="str">
        <f>'семестровка 2 курс'!A175</f>
        <v>1.2.11.1.3</v>
      </c>
      <c r="B9" s="2543" t="s">
        <v>914</v>
      </c>
      <c r="C9" s="2542" t="str">
        <f>'семестровка 2 курс'!B175</f>
        <v>Технології прикладної механіки. Частина 3 Технології зварювального виробництва</v>
      </c>
      <c r="D9" s="2541">
        <v>3</v>
      </c>
      <c r="E9" s="2541" t="s">
        <v>945</v>
      </c>
      <c r="F9" s="2543">
        <f>'семестровка 2 курс'!T175</f>
        <v>8</v>
      </c>
      <c r="G9" s="2543">
        <f>'семестровка 2 курс'!U175</f>
        <v>0</v>
      </c>
      <c r="H9" s="2543">
        <f>'семестровка 2 курс'!V175</f>
        <v>0</v>
      </c>
      <c r="I9" s="2543">
        <f>'семестровка 2 курс'!W175</f>
        <v>0</v>
      </c>
      <c r="J9" s="2543">
        <f>'семестровка 2 курс'!X175</f>
        <v>0</v>
      </c>
      <c r="K9" s="2543">
        <f>'семестровка 2 курс'!Y175</f>
        <v>0</v>
      </c>
      <c r="L9" s="2541" t="str">
        <f>'семестровка 2 курс'!S175</f>
        <v>залік</v>
      </c>
      <c r="M9" s="2541"/>
      <c r="N9" s="1788"/>
      <c r="O9" s="1788"/>
      <c r="P9" s="1788" t="str">
        <f>'семестровка 2 курс'!R175</f>
        <v>зв</v>
      </c>
      <c r="Q9" s="1788" t="s">
        <v>947</v>
      </c>
      <c r="R9" s="1788" t="s">
        <v>949</v>
      </c>
      <c r="S9" s="1788" t="s">
        <v>950</v>
      </c>
      <c r="T9" s="1788"/>
      <c r="U9" s="2524"/>
      <c r="V9" s="2524"/>
      <c r="W9" s="2524"/>
      <c r="X9" s="2524"/>
      <c r="Y9" s="2524"/>
    </row>
    <row r="10" spans="1:185" s="30" customFormat="1" ht="52.5" x14ac:dyDescent="0.2">
      <c r="A10" s="2542" t="str">
        <f>'семестровка 2 курс'!A176</f>
        <v>2.1.1</v>
      </c>
      <c r="B10" s="2543" t="s">
        <v>915</v>
      </c>
      <c r="C10" s="2542" t="str">
        <f>'семестровка 2 курс'!B176</f>
        <v xml:space="preserve">Теорія механізмів та машин </v>
      </c>
      <c r="D10" s="2541">
        <v>3</v>
      </c>
      <c r="E10" s="2541" t="s">
        <v>945</v>
      </c>
      <c r="F10" s="2543">
        <f>'семестровка 2 курс'!T176</f>
        <v>8</v>
      </c>
      <c r="G10" s="2543">
        <f>'семестровка 2 курс'!U176</f>
        <v>0</v>
      </c>
      <c r="H10" s="2543">
        <f>'семестровка 2 курс'!V176</f>
        <v>0</v>
      </c>
      <c r="I10" s="2543">
        <f>'семестровка 2 курс'!W176</f>
        <v>0</v>
      </c>
      <c r="J10" s="2543">
        <f>'семестровка 2 курс'!X176</f>
        <v>0</v>
      </c>
      <c r="K10" s="2543">
        <f>'семестровка 2 курс'!Y176</f>
        <v>2</v>
      </c>
      <c r="L10" s="2541" t="str">
        <f>'семестровка 2 курс'!S176</f>
        <v>екзамен</v>
      </c>
      <c r="M10" s="2541"/>
      <c r="N10" s="1788"/>
      <c r="O10" s="1788"/>
      <c r="P10" s="1788" t="str">
        <f>'семестровка 2 курс'!R176</f>
        <v>опм</v>
      </c>
      <c r="Q10" s="1788" t="s">
        <v>947</v>
      </c>
      <c r="R10" s="1788" t="s">
        <v>949</v>
      </c>
      <c r="S10" s="1788" t="s">
        <v>950</v>
      </c>
      <c r="T10" s="1788"/>
      <c r="U10" s="2524"/>
      <c r="V10" s="2524"/>
      <c r="W10" s="2524"/>
      <c r="X10" s="2524"/>
      <c r="Y10" s="2524"/>
    </row>
    <row r="11" spans="1:185" s="30" customFormat="1" ht="52.5" x14ac:dyDescent="0.2">
      <c r="A11" s="2542" t="str">
        <f>'семестровка 2 курс'!A177</f>
        <v>2.1.2.1</v>
      </c>
      <c r="B11" s="2543" t="s">
        <v>915</v>
      </c>
      <c r="C11" s="2542" t="str">
        <f>'семестровка 2 курс'!B177</f>
        <v>Електротехніка, електроніка та мікропроцесорна техніка. Частина 2</v>
      </c>
      <c r="D11" s="2541">
        <v>3</v>
      </c>
      <c r="E11" s="2541" t="s">
        <v>945</v>
      </c>
      <c r="F11" s="2543">
        <f>'семестровка 2 курс'!T177</f>
        <v>4</v>
      </c>
      <c r="G11" s="2543">
        <f>'семестровка 2 курс'!U177</f>
        <v>0</v>
      </c>
      <c r="H11" s="2543">
        <f>'семестровка 2 курс'!V177</f>
        <v>0</v>
      </c>
      <c r="I11" s="2543">
        <f>'семестровка 2 курс'!W177</f>
        <v>0</v>
      </c>
      <c r="J11" s="2543">
        <f>'семестровка 2 курс'!X177</f>
        <v>0</v>
      </c>
      <c r="K11" s="2543">
        <f>'семестровка 2 курс'!Y177</f>
        <v>2</v>
      </c>
      <c r="L11" s="2541" t="str">
        <f>'семестровка 2 курс'!S177</f>
        <v>залік</v>
      </c>
      <c r="M11" s="2541"/>
      <c r="N11" s="1788"/>
      <c r="O11" s="1788"/>
      <c r="P11" s="1788" t="str">
        <f>'семестровка 2 курс'!R177</f>
        <v>еса</v>
      </c>
      <c r="Q11" s="1788" t="s">
        <v>947</v>
      </c>
      <c r="R11" s="1788" t="s">
        <v>949</v>
      </c>
      <c r="S11" s="1788" t="s">
        <v>950</v>
      </c>
      <c r="T11" s="1788" t="s">
        <v>909</v>
      </c>
      <c r="U11" s="2524"/>
      <c r="V11" s="2524"/>
      <c r="W11" s="2524"/>
      <c r="X11" s="2524"/>
      <c r="Y11" s="2524"/>
    </row>
    <row r="12" spans="1:185" s="30" customFormat="1" ht="52.5" x14ac:dyDescent="0.2">
      <c r="A12" s="2542" t="str">
        <f>'семестровка 2 курс'!A178</f>
        <v>2.1.12.1</v>
      </c>
      <c r="B12" s="2543" t="s">
        <v>915</v>
      </c>
      <c r="C12" s="2542" t="str">
        <f>'семестровка 2 курс'!B178</f>
        <v>Теорія різання</v>
      </c>
      <c r="D12" s="2541">
        <v>3</v>
      </c>
      <c r="E12" s="2541" t="s">
        <v>945</v>
      </c>
      <c r="F12" s="2543">
        <f>'семестровка 2 курс'!T178</f>
        <v>8</v>
      </c>
      <c r="G12" s="2543">
        <f>'семестровка 2 курс'!U178</f>
        <v>0</v>
      </c>
      <c r="H12" s="2543">
        <f>'семестровка 2 курс'!V178</f>
        <v>0</v>
      </c>
      <c r="I12" s="2543">
        <f>'семестровка 2 курс'!W178</f>
        <v>0</v>
      </c>
      <c r="J12" s="2543">
        <f>'семестровка 2 курс'!X178</f>
        <v>2</v>
      </c>
      <c r="K12" s="2543">
        <f>'семестровка 2 курс'!Y178</f>
        <v>2</v>
      </c>
      <c r="L12" s="2541" t="str">
        <f>'семестровка 2 курс'!S178</f>
        <v>екзамен</v>
      </c>
      <c r="M12" s="2541"/>
      <c r="N12" s="1788"/>
      <c r="O12" s="1788"/>
      <c r="P12" s="1788" t="str">
        <f>'семестровка 2 курс'!R178</f>
        <v>кмсіт</v>
      </c>
      <c r="Q12" s="1788" t="s">
        <v>947</v>
      </c>
      <c r="R12" s="1788" t="s">
        <v>949</v>
      </c>
      <c r="S12" s="1788" t="s">
        <v>950</v>
      </c>
      <c r="T12" s="1788" t="s">
        <v>909</v>
      </c>
      <c r="U12" s="2524"/>
      <c r="V12" s="2524"/>
      <c r="W12" s="2524"/>
      <c r="X12" s="2524"/>
      <c r="Y12" s="2524"/>
    </row>
    <row r="13" spans="1:185" s="30" customFormat="1" ht="26.25" x14ac:dyDescent="0.2">
      <c r="A13" s="4045" t="s">
        <v>881</v>
      </c>
      <c r="B13" s="4046"/>
      <c r="C13" s="4046"/>
      <c r="D13" s="4046"/>
      <c r="E13" s="4046"/>
      <c r="F13" s="4046"/>
      <c r="G13" s="4046"/>
      <c r="H13" s="4046"/>
      <c r="I13" s="4046"/>
      <c r="J13" s="4046"/>
      <c r="K13" s="4046"/>
      <c r="L13" s="4047"/>
      <c r="M13" s="2541"/>
      <c r="N13" s="1788"/>
      <c r="O13" s="1788"/>
      <c r="P13" s="1788"/>
      <c r="Q13" s="1788"/>
      <c r="R13" s="1788"/>
      <c r="S13" s="1788"/>
      <c r="T13" s="1788"/>
      <c r="U13" s="2524"/>
      <c r="V13" s="2524"/>
      <c r="W13" s="2524"/>
      <c r="X13" s="2524"/>
      <c r="Y13" s="2524"/>
    </row>
    <row r="14" spans="1:185" s="603" customFormat="1" ht="52.5" x14ac:dyDescent="0.2">
      <c r="A14" s="2542" t="str">
        <f>'семестровка 2 курс'!A180</f>
        <v>1.2.1</v>
      </c>
      <c r="B14" s="2543" t="s">
        <v>914</v>
      </c>
      <c r="C14" s="2542" t="str">
        <f>'семестровка 2 курс'!B180</f>
        <v>Гідравліка, гідро та пневмоприводи</v>
      </c>
      <c r="D14" s="2541">
        <v>4</v>
      </c>
      <c r="E14" s="2541" t="s">
        <v>945</v>
      </c>
      <c r="F14" s="2543">
        <f>'семестровка 2 курс'!T180</f>
        <v>4</v>
      </c>
      <c r="G14" s="2543">
        <f>'семестровка 2 курс'!U180</f>
        <v>0</v>
      </c>
      <c r="H14" s="2543">
        <f>'семестровка 2 курс'!V180</f>
        <v>0</v>
      </c>
      <c r="I14" s="2543">
        <f>'семестровка 2 курс'!W180</f>
        <v>0</v>
      </c>
      <c r="J14" s="2543">
        <f>'семестровка 2 курс'!X180</f>
        <v>0</v>
      </c>
      <c r="K14" s="2543">
        <f>'семестровка 2 курс'!Y180</f>
        <v>2</v>
      </c>
      <c r="L14" s="2541" t="str">
        <f>'семестровка 2 курс'!S180</f>
        <v>залік</v>
      </c>
      <c r="M14" s="2541"/>
      <c r="N14" s="1788"/>
      <c r="O14" s="1788"/>
      <c r="P14" s="1788" t="str">
        <f>'семестровка 2 курс'!R180</f>
        <v>авп</v>
      </c>
      <c r="Q14" s="1788" t="s">
        <v>948</v>
      </c>
      <c r="R14" s="1788" t="s">
        <v>949</v>
      </c>
      <c r="S14" s="1788" t="s">
        <v>950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603" customFormat="1" ht="78.75" x14ac:dyDescent="0.2">
      <c r="A15" s="2542" t="str">
        <f>'семестровка 2 курс'!A181</f>
        <v>1.2.2.2</v>
      </c>
      <c r="B15" s="2543" t="s">
        <v>914</v>
      </c>
      <c r="C15" s="2542" t="str">
        <f>'семестровка 2 курс'!B181</f>
        <v>Деталі машин, теорія механізмів і основи взаємозамінності (курсовий проект)</v>
      </c>
      <c r="D15" s="2541">
        <v>4</v>
      </c>
      <c r="E15" s="2541" t="s">
        <v>945</v>
      </c>
      <c r="F15" s="2543">
        <f>'семестровка 2 курс'!T181</f>
        <v>0</v>
      </c>
      <c r="G15" s="2543">
        <f>'семестровка 2 курс'!U181</f>
        <v>0</v>
      </c>
      <c r="H15" s="2543">
        <f>'семестровка 2 курс'!V181</f>
        <v>4</v>
      </c>
      <c r="I15" s="2543">
        <f>'семестровка 2 курс'!W181</f>
        <v>0</v>
      </c>
      <c r="J15" s="2543">
        <f>'семестровка 2 курс'!X181</f>
        <v>0</v>
      </c>
      <c r="K15" s="2543">
        <f>'семестровка 2 курс'!Y181</f>
        <v>4</v>
      </c>
      <c r="L15" s="2541" t="str">
        <f>'семестровка 2 курс'!S181</f>
        <v>кур.пр.</v>
      </c>
      <c r="M15" s="2541"/>
      <c r="N15" s="1788"/>
      <c r="O15" s="1788"/>
      <c r="P15" s="1788" t="str">
        <f>'семестровка 2 курс'!R181</f>
        <v>опм</v>
      </c>
      <c r="Q15" s="1788" t="s">
        <v>947</v>
      </c>
      <c r="R15" s="1788" t="s">
        <v>949</v>
      </c>
      <c r="S15" s="1788" t="s">
        <v>950</v>
      </c>
      <c r="T15" s="1788"/>
      <c r="U15" s="2524"/>
      <c r="V15" s="2524"/>
      <c r="W15" s="2524"/>
      <c r="X15" s="2524"/>
      <c r="Y15" s="2524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</row>
    <row r="16" spans="1:185" s="30" customFormat="1" ht="52.5" x14ac:dyDescent="0.2">
      <c r="A16" s="2542" t="str">
        <f>'семестровка 2 курс'!A182</f>
        <v>1.2.7</v>
      </c>
      <c r="B16" s="2543" t="s">
        <v>914</v>
      </c>
      <c r="C16" s="2542" t="str">
        <f>'семестровка 2 курс'!B182</f>
        <v>Основи наукових досліджень</v>
      </c>
      <c r="D16" s="2541">
        <v>4</v>
      </c>
      <c r="E16" s="2541" t="s">
        <v>945</v>
      </c>
      <c r="F16" s="2543">
        <f>'семестровка 2 курс'!T182</f>
        <v>4</v>
      </c>
      <c r="G16" s="2543">
        <f>'семестровка 2 курс'!U182</f>
        <v>0</v>
      </c>
      <c r="H16" s="2543">
        <f>'семестровка 2 курс'!V182</f>
        <v>0</v>
      </c>
      <c r="I16" s="2543">
        <f>'семестровка 2 курс'!W182</f>
        <v>0</v>
      </c>
      <c r="J16" s="2543">
        <f>'семестровка 2 курс'!X182</f>
        <v>0</v>
      </c>
      <c r="K16" s="2543">
        <f>'семестровка 2 курс'!Y182</f>
        <v>0</v>
      </c>
      <c r="L16" s="2541" t="str">
        <f>'семестровка 2 курс'!S182</f>
        <v>залік</v>
      </c>
      <c r="M16" s="2541"/>
      <c r="N16" s="1788"/>
      <c r="O16" s="1788"/>
      <c r="P16" s="1788" t="str">
        <f>'семестровка 2 курс'!R182</f>
        <v>тм</v>
      </c>
      <c r="Q16" s="1788" t="s">
        <v>947</v>
      </c>
      <c r="R16" s="1788" t="s">
        <v>949</v>
      </c>
      <c r="S16" s="1788" t="s">
        <v>950</v>
      </c>
      <c r="T16" s="1788"/>
      <c r="U16" s="2524"/>
      <c r="V16" s="2524"/>
      <c r="W16" s="2524"/>
      <c r="X16" s="2524"/>
      <c r="Y16" s="2524"/>
    </row>
    <row r="17" spans="1:26" s="30" customFormat="1" ht="52.5" x14ac:dyDescent="0.2">
      <c r="A17" s="2542" t="str">
        <f>'семестровка 2 курс'!A183</f>
        <v>1.2.10</v>
      </c>
      <c r="B17" s="2543" t="s">
        <v>914</v>
      </c>
      <c r="C17" s="2542" t="str">
        <f>'семестровка 2 курс'!B183</f>
        <v>Теплофізичні процеси</v>
      </c>
      <c r="D17" s="2541">
        <v>4</v>
      </c>
      <c r="E17" s="2541" t="s">
        <v>945</v>
      </c>
      <c r="F17" s="2543">
        <f>'семестровка 2 курс'!T183</f>
        <v>4</v>
      </c>
      <c r="G17" s="2543">
        <f>'семестровка 2 курс'!U183</f>
        <v>0</v>
      </c>
      <c r="H17" s="2543">
        <f>'семестровка 2 курс'!V183</f>
        <v>0</v>
      </c>
      <c r="I17" s="2543">
        <f>'семестровка 2 курс'!W183</f>
        <v>0</v>
      </c>
      <c r="J17" s="2543">
        <f>'семестровка 2 курс'!X183</f>
        <v>0</v>
      </c>
      <c r="K17" s="2543">
        <f>'семестровка 2 курс'!Y183</f>
        <v>0</v>
      </c>
      <c r="L17" s="2541" t="str">
        <f>'семестровка 2 курс'!S183</f>
        <v>залік</v>
      </c>
      <c r="M17" s="2541"/>
      <c r="N17" s="1788"/>
      <c r="O17" s="1788"/>
      <c r="P17" s="1788" t="str">
        <f>'семестровка 2 курс'!R183</f>
        <v>хіоп</v>
      </c>
      <c r="Q17" s="1788" t="s">
        <v>947</v>
      </c>
      <c r="R17" s="1788" t="s">
        <v>949</v>
      </c>
      <c r="S17" s="1788" t="s">
        <v>950</v>
      </c>
      <c r="T17" s="1788"/>
      <c r="U17" s="2524"/>
      <c r="V17" s="2524"/>
      <c r="W17" s="2524"/>
      <c r="X17" s="2524"/>
      <c r="Y17" s="2524"/>
    </row>
    <row r="18" spans="1:26" s="30" customFormat="1" ht="78.75" x14ac:dyDescent="0.2">
      <c r="A18" s="2542" t="str">
        <f>'семестровка 2 курс'!A184</f>
        <v>1.2.11.1.4</v>
      </c>
      <c r="B18" s="2543" t="s">
        <v>914</v>
      </c>
      <c r="C18" s="2542" t="str">
        <f>'семестровка 2 курс'!B184</f>
        <v>Технології прикладної механіки. Частина 4 Технологічні основи машинобудування</v>
      </c>
      <c r="D18" s="2541">
        <v>4</v>
      </c>
      <c r="E18" s="2541" t="s">
        <v>945</v>
      </c>
      <c r="F18" s="2543">
        <f>'семестровка 2 курс'!T184</f>
        <v>8</v>
      </c>
      <c r="G18" s="2543">
        <f>'семестровка 2 курс'!U184</f>
        <v>0</v>
      </c>
      <c r="H18" s="2543">
        <f>'семестровка 2 курс'!V184</f>
        <v>0</v>
      </c>
      <c r="I18" s="2543">
        <f>'семестровка 2 курс'!W184</f>
        <v>0</v>
      </c>
      <c r="J18" s="2543">
        <f>'семестровка 2 курс'!X184</f>
        <v>0</v>
      </c>
      <c r="K18" s="2543">
        <f>'семестровка 2 курс'!Y184</f>
        <v>0</v>
      </c>
      <c r="L18" s="2541" t="str">
        <f>'семестровка 2 курс'!S184</f>
        <v>залік</v>
      </c>
      <c r="M18" s="2541"/>
      <c r="N18" s="1788"/>
      <c r="O18" s="1788"/>
      <c r="P18" s="1788" t="str">
        <f>'семестровка 2 курс'!R184</f>
        <v>тм</v>
      </c>
      <c r="Q18" s="1788" t="s">
        <v>947</v>
      </c>
      <c r="R18" s="1788" t="s">
        <v>949</v>
      </c>
      <c r="S18" s="1788" t="s">
        <v>950</v>
      </c>
      <c r="T18" s="1788"/>
      <c r="U18" s="2524"/>
      <c r="V18" s="2524"/>
      <c r="W18" s="2524"/>
      <c r="X18" s="2524"/>
      <c r="Y18" s="2524"/>
    </row>
    <row r="19" spans="1:26" s="30" customFormat="1" ht="52.5" x14ac:dyDescent="0.2">
      <c r="A19" s="2542" t="str">
        <f>'семестровка 2 курс'!A185</f>
        <v>2.1.3</v>
      </c>
      <c r="B19" s="2543" t="s">
        <v>915</v>
      </c>
      <c r="C19" s="2542" t="str">
        <f>'семестровка 2 курс'!B185</f>
        <v>Основи технічної творчості</v>
      </c>
      <c r="D19" s="2541">
        <v>4</v>
      </c>
      <c r="E19" s="2541" t="s">
        <v>945</v>
      </c>
      <c r="F19" s="2543">
        <f>'семестровка 2 курс'!T185</f>
        <v>8</v>
      </c>
      <c r="G19" s="2543">
        <f>'семестровка 2 курс'!U185</f>
        <v>0</v>
      </c>
      <c r="H19" s="2543">
        <f>'семестровка 2 курс'!V185</f>
        <v>0</v>
      </c>
      <c r="I19" s="2543">
        <f>'семестровка 2 курс'!W185</f>
        <v>0</v>
      </c>
      <c r="J19" s="2543">
        <f>'семестровка 2 курс'!X185</f>
        <v>0</v>
      </c>
      <c r="K19" s="2543">
        <f>'семестровка 2 курс'!Y185</f>
        <v>0</v>
      </c>
      <c r="L19" s="2541" t="str">
        <f>'семестровка 2 курс'!S185</f>
        <v>залік</v>
      </c>
      <c r="M19" s="2541"/>
      <c r="N19" s="1788"/>
      <c r="O19" s="1788"/>
      <c r="P19" s="1788" t="str">
        <f>'семестровка 2 курс'!R185</f>
        <v>тм</v>
      </c>
      <c r="Q19" s="1788" t="s">
        <v>947</v>
      </c>
      <c r="R19" s="1788" t="s">
        <v>949</v>
      </c>
      <c r="S19" s="1788" t="s">
        <v>950</v>
      </c>
      <c r="T19" s="1788" t="s">
        <v>909</v>
      </c>
      <c r="U19" s="2524"/>
      <c r="V19" s="2524"/>
      <c r="W19" s="2524"/>
      <c r="X19" s="2524"/>
      <c r="Y19" s="2524"/>
    </row>
    <row r="20" spans="1:26" s="30" customFormat="1" ht="52.5" x14ac:dyDescent="0.2">
      <c r="A20" s="2542" t="str">
        <f>'семестровка 2 курс'!A186</f>
        <v>2.1.8.1</v>
      </c>
      <c r="B20" s="2543" t="s">
        <v>915</v>
      </c>
      <c r="C20" s="2542" t="str">
        <f>'семестровка 2 курс'!B186</f>
        <v>Обладнання механоскладального виробництва</v>
      </c>
      <c r="D20" s="2541">
        <v>4</v>
      </c>
      <c r="E20" s="2541" t="s">
        <v>945</v>
      </c>
      <c r="F20" s="2543">
        <f>'семестровка 2 курс'!T186</f>
        <v>8</v>
      </c>
      <c r="G20" s="2543">
        <f>'семестровка 2 курс'!U186</f>
        <v>0</v>
      </c>
      <c r="H20" s="2543">
        <f>'семестровка 2 курс'!V186</f>
        <v>0</v>
      </c>
      <c r="I20" s="2543">
        <f>'семестровка 2 курс'!W186</f>
        <v>0</v>
      </c>
      <c r="J20" s="2543">
        <f>'семестровка 2 курс'!X186</f>
        <v>0</v>
      </c>
      <c r="K20" s="2543">
        <f>'семестровка 2 курс'!Y186</f>
        <v>0</v>
      </c>
      <c r="L20" s="2541" t="str">
        <f>'семестровка 2 курс'!S186</f>
        <v>екзамен</v>
      </c>
      <c r="M20" s="2541"/>
      <c r="N20" s="1788"/>
      <c r="O20" s="1788"/>
      <c r="P20" s="1788" t="str">
        <f>'семестровка 2 курс'!R186</f>
        <v>кмсіт</v>
      </c>
      <c r="Q20" s="1788" t="s">
        <v>948</v>
      </c>
      <c r="R20" s="1788" t="s">
        <v>949</v>
      </c>
      <c r="S20" s="1788" t="s">
        <v>950</v>
      </c>
      <c r="T20" s="1788" t="s">
        <v>909</v>
      </c>
      <c r="U20" s="2524"/>
      <c r="V20" s="2524"/>
      <c r="W20" s="2524"/>
      <c r="X20" s="2524"/>
      <c r="Y20" s="2524"/>
    </row>
    <row r="21" spans="1:26" s="30" customFormat="1" ht="52.5" x14ac:dyDescent="0.2">
      <c r="A21" s="2542" t="str">
        <f>'семестровка 2 курс'!A187</f>
        <v>2.1.10.1</v>
      </c>
      <c r="B21" s="2543" t="s">
        <v>915</v>
      </c>
      <c r="C21" s="2542" t="str">
        <f>'семестровка 2 курс'!B187</f>
        <v>Різальний інструмент</v>
      </c>
      <c r="D21" s="2541">
        <v>4</v>
      </c>
      <c r="E21" s="2541" t="s">
        <v>945</v>
      </c>
      <c r="F21" s="2543">
        <f>'семестровка 2 курс'!T187</f>
        <v>8</v>
      </c>
      <c r="G21" s="2543">
        <f>'семестровка 2 курс'!U187</f>
        <v>0</v>
      </c>
      <c r="H21" s="2543">
        <f>'семестровка 2 курс'!V187</f>
        <v>0</v>
      </c>
      <c r="I21" s="2543">
        <f>'семестровка 2 курс'!W187</f>
        <v>0</v>
      </c>
      <c r="J21" s="2543">
        <f>'семестровка 2 курс'!X187</f>
        <v>0</v>
      </c>
      <c r="K21" s="2543">
        <f>'семестровка 2 курс'!Y187</f>
        <v>2</v>
      </c>
      <c r="L21" s="2541" t="str">
        <f>'семестровка 2 курс'!S187</f>
        <v>екзамен</v>
      </c>
      <c r="M21" s="2541"/>
      <c r="N21" s="1788"/>
      <c r="O21" s="1788"/>
      <c r="P21" s="1788" t="str">
        <f>'семестровка 2 курс'!R187</f>
        <v>кмсіт</v>
      </c>
      <c r="Q21" s="1788" t="s">
        <v>948</v>
      </c>
      <c r="R21" s="1788" t="s">
        <v>949</v>
      </c>
      <c r="S21" s="1788" t="s">
        <v>950</v>
      </c>
      <c r="T21" s="1788" t="s">
        <v>909</v>
      </c>
      <c r="U21" s="2524"/>
      <c r="V21" s="2524"/>
      <c r="W21" s="2524"/>
      <c r="X21" s="2524"/>
      <c r="Y21" s="2524"/>
    </row>
    <row r="22" spans="1:26" ht="26.25" x14ac:dyDescent="0.2">
      <c r="A22" s="2544"/>
      <c r="B22" s="2544"/>
      <c r="C22" s="2542"/>
      <c r="D22" s="2544"/>
      <c r="E22" s="2544"/>
      <c r="F22" s="2544"/>
      <c r="G22" s="2544"/>
      <c r="H22" s="2544"/>
      <c r="I22" s="2544"/>
      <c r="J22" s="2544"/>
      <c r="K22" s="2544"/>
      <c r="L22" s="2544"/>
      <c r="M22" s="2544"/>
      <c r="N22" s="2520"/>
      <c r="O22" s="2520"/>
      <c r="P22" s="2520"/>
      <c r="Q22" s="2520"/>
      <c r="R22" s="2520"/>
      <c r="S22" s="2520"/>
      <c r="T22" s="2520"/>
    </row>
    <row r="23" spans="1:26" s="58" customFormat="1" ht="18.75" customHeight="1" x14ac:dyDescent="0.2">
      <c r="A23" s="2544"/>
      <c r="B23" s="2544"/>
      <c r="C23" s="2542"/>
      <c r="D23" s="2544"/>
      <c r="E23" s="2544"/>
      <c r="F23" s="2544"/>
      <c r="G23" s="2544"/>
      <c r="H23" s="2544"/>
      <c r="I23" s="2544"/>
      <c r="J23" s="2544"/>
      <c r="K23" s="2544"/>
      <c r="L23" s="2544"/>
      <c r="M23" s="2544"/>
      <c r="N23" s="2520"/>
      <c r="O23" s="2520"/>
      <c r="P23" s="2520"/>
      <c r="Q23" s="2520"/>
      <c r="R23" s="2520"/>
      <c r="S23" s="2520"/>
      <c r="T23" s="2520"/>
      <c r="U23" s="2518"/>
      <c r="V23" s="2518"/>
      <c r="W23" s="2518"/>
      <c r="X23" s="2518"/>
      <c r="Y23" s="2518"/>
    </row>
    <row r="24" spans="1:26" ht="15.75" customHeight="1" x14ac:dyDescent="0.2">
      <c r="A24" s="2544"/>
      <c r="B24" s="2544"/>
      <c r="C24" s="2542"/>
      <c r="D24" s="2544"/>
      <c r="E24" s="2544"/>
      <c r="F24" s="2544"/>
      <c r="G24" s="2544"/>
      <c r="H24" s="2544"/>
      <c r="I24" s="2544"/>
      <c r="J24" s="2544"/>
      <c r="K24" s="2544"/>
      <c r="L24" s="2544"/>
      <c r="M24" s="2544"/>
      <c r="N24" s="2520"/>
      <c r="O24" s="2520"/>
      <c r="P24" s="2520"/>
      <c r="Q24" s="2520"/>
      <c r="R24" s="2520"/>
      <c r="S24" s="2520"/>
      <c r="T24" s="2520"/>
    </row>
    <row r="25" spans="1:26" ht="15.75" customHeight="1" x14ac:dyDescent="0.2">
      <c r="A25" s="2544"/>
      <c r="B25" s="2544"/>
      <c r="C25" s="2544"/>
      <c r="D25" s="2544"/>
      <c r="E25" s="2544"/>
      <c r="F25" s="2544"/>
      <c r="G25" s="2544"/>
      <c r="H25" s="2544"/>
      <c r="I25" s="2544"/>
      <c r="J25" s="2544"/>
      <c r="K25" s="2544"/>
      <c r="L25" s="2544"/>
      <c r="M25" s="2544"/>
      <c r="N25" s="2520"/>
      <c r="O25" s="2520"/>
      <c r="P25" s="2520"/>
      <c r="Q25" s="2520"/>
      <c r="R25" s="2520"/>
      <c r="S25" s="2520"/>
      <c r="T25" s="2520"/>
    </row>
    <row r="26" spans="1:26" s="58" customFormat="1" ht="15.75" customHeight="1" x14ac:dyDescent="0.2">
      <c r="A26" s="2544"/>
      <c r="B26" s="2544"/>
      <c r="C26" s="2544"/>
      <c r="D26" s="2544"/>
      <c r="E26" s="2544"/>
      <c r="F26" s="2544"/>
      <c r="G26" s="2544"/>
      <c r="H26" s="2544"/>
      <c r="I26" s="2544"/>
      <c r="J26" s="2544"/>
      <c r="K26" s="2544"/>
      <c r="L26" s="2544"/>
      <c r="M26" s="2544"/>
      <c r="N26" s="2520"/>
      <c r="O26" s="2520"/>
      <c r="P26" s="2520"/>
      <c r="Q26" s="2520"/>
      <c r="R26" s="2520"/>
      <c r="S26" s="2520"/>
      <c r="T26" s="2520"/>
      <c r="U26" s="2518"/>
      <c r="V26" s="2518"/>
      <c r="W26" s="2518"/>
      <c r="X26" s="2518"/>
      <c r="Y26" s="2518"/>
    </row>
    <row r="27" spans="1:26" ht="15.75" customHeight="1" x14ac:dyDescent="0.2">
      <c r="A27" s="2544"/>
      <c r="B27" s="2544"/>
      <c r="C27" s="2544"/>
      <c r="D27" s="2544"/>
      <c r="E27" s="2544"/>
      <c r="F27" s="2544"/>
      <c r="G27" s="2544"/>
      <c r="H27" s="2544"/>
      <c r="I27" s="2544"/>
      <c r="J27" s="2544"/>
      <c r="K27" s="2544"/>
      <c r="L27" s="2544"/>
      <c r="M27" s="2544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">
      <c r="A28" s="2544"/>
      <c r="B28" s="2544"/>
      <c r="C28" s="2544"/>
      <c r="D28" s="2544"/>
      <c r="E28" s="2544"/>
      <c r="F28" s="2544"/>
      <c r="G28" s="2544"/>
      <c r="H28" s="2544"/>
      <c r="I28" s="2544"/>
      <c r="J28" s="2544"/>
      <c r="K28" s="2544"/>
      <c r="L28" s="2544"/>
      <c r="M28" s="2544"/>
      <c r="N28" s="2520"/>
      <c r="O28" s="2520"/>
      <c r="P28" s="2520"/>
      <c r="Q28" s="2520"/>
      <c r="R28" s="2520"/>
      <c r="S28" s="2520"/>
      <c r="T28" s="2520"/>
    </row>
    <row r="29" spans="1:26" ht="15.75" customHeight="1" x14ac:dyDescent="0.2"/>
    <row r="30" spans="1:26" s="58" customFormat="1" ht="15.75" customHeight="1" x14ac:dyDescent="0.2">
      <c r="A30" s="2545"/>
      <c r="B30" s="2545"/>
      <c r="C30" s="2545"/>
      <c r="D30" s="2545"/>
      <c r="E30" s="2545"/>
      <c r="F30" s="2545"/>
      <c r="G30" s="2545"/>
      <c r="H30" s="2545"/>
      <c r="I30" s="2545"/>
      <c r="J30" s="2545"/>
      <c r="K30" s="2545"/>
      <c r="L30" s="2545"/>
      <c r="M30" s="2545"/>
      <c r="N30"/>
      <c r="O30"/>
      <c r="P30"/>
      <c r="Q30"/>
      <c r="R30"/>
      <c r="S30"/>
      <c r="T30"/>
      <c r="U30" s="2518"/>
      <c r="V30" s="2518"/>
      <c r="W30" s="2518"/>
      <c r="X30" s="2518"/>
      <c r="Y30" s="2518"/>
    </row>
    <row r="31" spans="1:26" customFormat="1" ht="15.75" customHeight="1" x14ac:dyDescent="0.25">
      <c r="A31" s="2545"/>
      <c r="B31" s="2545"/>
      <c r="C31" s="2545"/>
      <c r="D31" s="2545"/>
      <c r="E31" s="2545"/>
      <c r="F31" s="2545"/>
      <c r="G31" s="2545"/>
      <c r="H31" s="2545"/>
      <c r="I31" s="2545"/>
      <c r="J31" s="2545"/>
      <c r="K31" s="2545"/>
      <c r="L31" s="2545"/>
      <c r="M31" s="2545"/>
      <c r="U31" s="2518"/>
      <c r="V31" s="2518"/>
      <c r="W31" s="2518"/>
      <c r="X31" s="2518"/>
      <c r="Y31" s="2518"/>
      <c r="Z31" s="1"/>
    </row>
    <row r="32" spans="1:26" ht="15.75" customHeight="1" x14ac:dyDescent="0.2"/>
    <row r="33" spans="1:26" ht="15.75" customHeight="1" x14ac:dyDescent="0.2"/>
    <row r="34" spans="1:26" s="58" customFormat="1" ht="15.75" customHeight="1" x14ac:dyDescent="0.2">
      <c r="A34" s="2545"/>
      <c r="B34" s="2545"/>
      <c r="C34" s="2545"/>
      <c r="D34" s="2545"/>
      <c r="E34" s="2545"/>
      <c r="F34" s="2545"/>
      <c r="G34" s="2545"/>
      <c r="H34" s="2545"/>
      <c r="I34" s="2545"/>
      <c r="J34" s="2545"/>
      <c r="K34" s="2545"/>
      <c r="L34" s="2545"/>
      <c r="M34" s="2545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">
      <c r="A35" s="2545"/>
      <c r="B35" s="2545"/>
      <c r="C35" s="2545"/>
      <c r="D35" s="2545"/>
      <c r="E35" s="2545"/>
      <c r="F35" s="2545"/>
      <c r="G35" s="2545"/>
      <c r="H35" s="2545"/>
      <c r="I35" s="2545"/>
      <c r="J35" s="2545"/>
      <c r="K35" s="2545"/>
      <c r="L35" s="2545"/>
      <c r="M35" s="254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s="58" customFormat="1" ht="15.75" customHeight="1" x14ac:dyDescent="0.2">
      <c r="A36" s="2545"/>
      <c r="B36" s="2545"/>
      <c r="C36" s="2545"/>
      <c r="D36" s="2545"/>
      <c r="E36" s="2545"/>
      <c r="F36" s="2545"/>
      <c r="G36" s="2545"/>
      <c r="H36" s="2545"/>
      <c r="I36" s="2545"/>
      <c r="J36" s="2545"/>
      <c r="K36" s="2545"/>
      <c r="L36" s="2545"/>
      <c r="M36" s="2545"/>
      <c r="N36"/>
      <c r="O36"/>
      <c r="P36"/>
      <c r="Q36"/>
      <c r="R36"/>
      <c r="S36"/>
      <c r="T36"/>
      <c r="U36" s="2518"/>
      <c r="V36" s="2518"/>
      <c r="W36" s="2518"/>
      <c r="X36" s="2518"/>
      <c r="Y36" s="2518"/>
    </row>
    <row r="37" spans="1:26" ht="15.75" customHeight="1" x14ac:dyDescent="0.2"/>
    <row r="38" spans="1:26" ht="15.75" customHeight="1" x14ac:dyDescent="0.2"/>
    <row r="39" spans="1:26" s="58" customFormat="1" ht="15.75" customHeight="1" x14ac:dyDescent="0.2">
      <c r="A39" s="2545"/>
      <c r="B39" s="2545"/>
      <c r="C39" s="2545"/>
      <c r="D39" s="2545"/>
      <c r="E39" s="2545"/>
      <c r="F39" s="2545"/>
      <c r="G39" s="2545"/>
      <c r="H39" s="2545"/>
      <c r="I39" s="2545"/>
      <c r="J39" s="2545"/>
      <c r="K39" s="2545"/>
      <c r="L39" s="2545"/>
      <c r="M39" s="2545"/>
      <c r="N39"/>
      <c r="O39"/>
      <c r="P39"/>
      <c r="Q39"/>
      <c r="R39"/>
      <c r="S39"/>
      <c r="T39"/>
      <c r="U39" s="2518"/>
      <c r="V39" s="2518"/>
      <c r="W39" s="2518"/>
      <c r="X39" s="2518"/>
      <c r="Y39" s="2518"/>
    </row>
    <row r="40" spans="1:26" ht="20.25" customHeight="1" x14ac:dyDescent="0.2"/>
    <row r="41" spans="1:26" customFormat="1" ht="18" customHeight="1" x14ac:dyDescent="0.25">
      <c r="A41" s="2545"/>
      <c r="B41" s="2545"/>
      <c r="C41" s="2545"/>
      <c r="D41" s="2545"/>
      <c r="E41" s="2545"/>
      <c r="F41" s="2545"/>
      <c r="G41" s="2545"/>
      <c r="H41" s="2545"/>
      <c r="I41" s="2545"/>
      <c r="J41" s="2545"/>
      <c r="K41" s="2545"/>
      <c r="L41" s="2545"/>
      <c r="M41" s="2545"/>
      <c r="U41" s="2518"/>
      <c r="V41" s="2518"/>
      <c r="W41" s="2518"/>
      <c r="X41" s="2518"/>
      <c r="Y41" s="2518"/>
      <c r="Z41" s="1"/>
    </row>
    <row r="42" spans="1:26" ht="15.75" customHeight="1" x14ac:dyDescent="0.2"/>
    <row r="43" spans="1:26" ht="15.75" customHeight="1" x14ac:dyDescent="0.2"/>
    <row r="44" spans="1:26" customFormat="1" ht="15.75" customHeight="1" x14ac:dyDescent="0.25">
      <c r="A44" s="2545"/>
      <c r="B44" s="2545"/>
      <c r="C44" s="2545"/>
      <c r="D44" s="2545"/>
      <c r="E44" s="2545"/>
      <c r="F44" s="2545"/>
      <c r="G44" s="2545"/>
      <c r="H44" s="2545"/>
      <c r="I44" s="2545"/>
      <c r="J44" s="2545"/>
      <c r="K44" s="2545"/>
      <c r="L44" s="2545"/>
      <c r="M44" s="2545"/>
      <c r="U44" s="2518"/>
      <c r="V44" s="2518"/>
      <c r="W44" s="2518"/>
      <c r="X44" s="2518"/>
      <c r="Y44" s="2518"/>
      <c r="Z44" s="1"/>
    </row>
    <row r="45" spans="1:26" s="58" customFormat="1" ht="15.75" customHeight="1" x14ac:dyDescent="0.2">
      <c r="A45" s="2545"/>
      <c r="B45" s="2545"/>
      <c r="C45" s="2545"/>
      <c r="D45" s="2545"/>
      <c r="E45" s="2545"/>
      <c r="F45" s="2545"/>
      <c r="G45" s="2545"/>
      <c r="H45" s="2545"/>
      <c r="I45" s="2545"/>
      <c r="J45" s="2545"/>
      <c r="K45" s="2545"/>
      <c r="L45" s="2545"/>
      <c r="M45" s="25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s="58" customFormat="1" ht="15.75" customHeight="1" x14ac:dyDescent="0.2">
      <c r="A46" s="2545"/>
      <c r="B46" s="2545"/>
      <c r="C46" s="2545"/>
      <c r="D46" s="2545"/>
      <c r="E46" s="2545"/>
      <c r="F46" s="2545"/>
      <c r="G46" s="2545"/>
      <c r="H46" s="2545"/>
      <c r="I46" s="2545"/>
      <c r="J46" s="2545"/>
      <c r="K46" s="2545"/>
      <c r="L46" s="2545"/>
      <c r="M46" s="2545"/>
      <c r="N46"/>
      <c r="O46"/>
      <c r="P46"/>
      <c r="Q46"/>
      <c r="R46"/>
      <c r="S46"/>
      <c r="T46"/>
      <c r="U46" s="2518"/>
      <c r="V46" s="2518"/>
      <c r="W46" s="2518"/>
      <c r="X46" s="2518"/>
      <c r="Y46" s="2518"/>
    </row>
    <row r="47" spans="1:26" customFormat="1" ht="15.75" customHeight="1" x14ac:dyDescent="0.25">
      <c r="A47" s="2545"/>
      <c r="B47" s="2545"/>
      <c r="C47" s="2545"/>
      <c r="D47" s="2545"/>
      <c r="E47" s="2545"/>
      <c r="F47" s="2545"/>
      <c r="G47" s="2545"/>
      <c r="H47" s="2545"/>
      <c r="I47" s="2545"/>
      <c r="J47" s="2545"/>
      <c r="K47" s="2545"/>
      <c r="L47" s="2545"/>
      <c r="M47" s="2545"/>
      <c r="U47" s="2518"/>
      <c r="V47" s="2518"/>
      <c r="W47" s="2518"/>
      <c r="X47" s="2518"/>
      <c r="Y47" s="2518"/>
      <c r="Z47" s="1"/>
    </row>
    <row r="48" spans="1:26" s="58" customFormat="1" ht="15.75" customHeight="1" x14ac:dyDescent="0.2">
      <c r="A48" s="2545"/>
      <c r="B48" s="2545"/>
      <c r="C48" s="2545"/>
      <c r="D48" s="2545"/>
      <c r="E48" s="2545"/>
      <c r="F48" s="2545"/>
      <c r="G48" s="2545"/>
      <c r="H48" s="2545"/>
      <c r="I48" s="2545"/>
      <c r="J48" s="2545"/>
      <c r="K48" s="2545"/>
      <c r="L48" s="2545"/>
      <c r="M48" s="2545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">
      <c r="A49" s="2545"/>
      <c r="B49" s="2545"/>
      <c r="C49" s="2545"/>
      <c r="D49" s="2545"/>
      <c r="E49" s="2545"/>
      <c r="F49" s="2545"/>
      <c r="G49" s="2545"/>
      <c r="H49" s="2545"/>
      <c r="I49" s="2545"/>
      <c r="J49" s="2545"/>
      <c r="K49" s="2545"/>
      <c r="L49" s="2545"/>
      <c r="M49" s="2545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">
      <c r="A50" s="2545"/>
      <c r="B50" s="2545"/>
      <c r="C50" s="2545"/>
      <c r="D50" s="2545"/>
      <c r="E50" s="2545"/>
      <c r="F50" s="2545"/>
      <c r="G50" s="2545"/>
      <c r="H50" s="2545"/>
      <c r="I50" s="2545"/>
      <c r="J50" s="2545"/>
      <c r="K50" s="2545"/>
      <c r="L50" s="2545"/>
      <c r="M50" s="2545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">
      <c r="A51" s="2545"/>
      <c r="B51" s="2545"/>
      <c r="C51" s="2545"/>
      <c r="D51" s="2545"/>
      <c r="E51" s="2545"/>
      <c r="F51" s="2545"/>
      <c r="G51" s="2545"/>
      <c r="H51" s="2545"/>
      <c r="I51" s="2545"/>
      <c r="J51" s="2545"/>
      <c r="K51" s="2545"/>
      <c r="L51" s="2545"/>
      <c r="M51" s="2545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s="58" customFormat="1" ht="15.75" customHeight="1" x14ac:dyDescent="0.2">
      <c r="A52" s="2545"/>
      <c r="B52" s="2545"/>
      <c r="C52" s="2545"/>
      <c r="D52" s="2545"/>
      <c r="E52" s="2545"/>
      <c r="F52" s="2545"/>
      <c r="G52" s="2545"/>
      <c r="H52" s="2545"/>
      <c r="I52" s="2545"/>
      <c r="J52" s="2545"/>
      <c r="K52" s="2545"/>
      <c r="L52" s="2545"/>
      <c r="M52" s="2545"/>
      <c r="N52"/>
      <c r="O52"/>
      <c r="P52"/>
      <c r="Q52"/>
      <c r="R52"/>
      <c r="S52"/>
      <c r="T52"/>
      <c r="U52" s="2518"/>
      <c r="V52" s="2518"/>
      <c r="W52" s="2518"/>
      <c r="X52" s="2518"/>
      <c r="Y52" s="2518"/>
    </row>
    <row r="53" spans="1:26" ht="15.75" customHeight="1" x14ac:dyDescent="0.2"/>
    <row r="54" spans="1:26" ht="15.75" customHeight="1" x14ac:dyDescent="0.2"/>
    <row r="55" spans="1:26" customFormat="1" ht="15.75" customHeight="1" x14ac:dyDescent="0.25">
      <c r="A55" s="2545"/>
      <c r="B55" s="2545"/>
      <c r="C55" s="2545"/>
      <c r="D55" s="2545"/>
      <c r="E55" s="2545"/>
      <c r="F55" s="2545"/>
      <c r="G55" s="2545"/>
      <c r="H55" s="2545"/>
      <c r="I55" s="2545"/>
      <c r="J55" s="2545"/>
      <c r="K55" s="2545"/>
      <c r="L55" s="2545"/>
      <c r="M55" s="2545"/>
      <c r="U55" s="2518"/>
      <c r="V55" s="2518"/>
      <c r="W55" s="2518"/>
      <c r="X55" s="2518"/>
      <c r="Y55" s="2518"/>
      <c r="Z55" s="1"/>
    </row>
    <row r="56" spans="1:26" customFormat="1" ht="19.5" customHeight="1" x14ac:dyDescent="0.25">
      <c r="A56" s="2545"/>
      <c r="B56" s="2545"/>
      <c r="C56" s="2545"/>
      <c r="D56" s="2545"/>
      <c r="E56" s="2545"/>
      <c r="F56" s="2545"/>
      <c r="G56" s="2545"/>
      <c r="H56" s="2545"/>
      <c r="I56" s="2545"/>
      <c r="J56" s="2545"/>
      <c r="K56" s="2545"/>
      <c r="L56" s="2545"/>
      <c r="M56" s="2545"/>
      <c r="U56" s="2518"/>
      <c r="V56" s="2518"/>
      <c r="W56" s="2518"/>
      <c r="X56" s="2518"/>
      <c r="Y56" s="2518"/>
      <c r="Z56" s="1"/>
    </row>
    <row r="57" spans="1:26" ht="15.75" customHeight="1" x14ac:dyDescent="0.2"/>
    <row r="58" spans="1:26" ht="32.25" customHeight="1" x14ac:dyDescent="0.2"/>
    <row r="59" spans="1:26" ht="15.75" customHeight="1" x14ac:dyDescent="0.2"/>
    <row r="60" spans="1:26" s="58" customFormat="1" ht="15.75" customHeight="1" x14ac:dyDescent="0.2">
      <c r="A60" s="2545"/>
      <c r="B60" s="2545"/>
      <c r="C60" s="2545"/>
      <c r="D60" s="2545"/>
      <c r="E60" s="2545"/>
      <c r="F60" s="2545"/>
      <c r="G60" s="2545"/>
      <c r="H60" s="2545"/>
      <c r="I60" s="2545"/>
      <c r="J60" s="2545"/>
      <c r="K60" s="2545"/>
      <c r="L60" s="2545"/>
      <c r="M60" s="2545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">
      <c r="A61" s="2545"/>
      <c r="B61" s="2545"/>
      <c r="C61" s="2545"/>
      <c r="D61" s="2545"/>
      <c r="E61" s="2545"/>
      <c r="F61" s="2545"/>
      <c r="G61" s="2545"/>
      <c r="H61" s="2545"/>
      <c r="I61" s="2545"/>
      <c r="J61" s="2545"/>
      <c r="K61" s="2545"/>
      <c r="L61" s="2545"/>
      <c r="M61" s="2545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">
      <c r="A62" s="2545"/>
      <c r="B62" s="2545"/>
      <c r="C62" s="2545"/>
      <c r="D62" s="2545"/>
      <c r="E62" s="2545"/>
      <c r="F62" s="2545"/>
      <c r="G62" s="2545"/>
      <c r="H62" s="2545"/>
      <c r="I62" s="2545"/>
      <c r="J62" s="2545"/>
      <c r="K62" s="2545"/>
      <c r="L62" s="2545"/>
      <c r="M62" s="2545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s="58" customFormat="1" ht="15.75" customHeight="1" x14ac:dyDescent="0.2">
      <c r="A63" s="2545"/>
      <c r="B63" s="2545"/>
      <c r="C63" s="2545"/>
      <c r="D63" s="2545"/>
      <c r="E63" s="2545"/>
      <c r="F63" s="2545"/>
      <c r="G63" s="2545"/>
      <c r="H63" s="2545"/>
      <c r="I63" s="2545"/>
      <c r="J63" s="2545"/>
      <c r="K63" s="2545"/>
      <c r="L63" s="2545"/>
      <c r="M63" s="2545"/>
      <c r="N63"/>
      <c r="O63"/>
      <c r="P63"/>
      <c r="Q63"/>
      <c r="R63"/>
      <c r="S63"/>
      <c r="T63"/>
      <c r="U63" s="2518"/>
      <c r="V63" s="2518"/>
      <c r="W63" s="2518"/>
      <c r="X63" s="2518"/>
      <c r="Y63" s="2518"/>
    </row>
    <row r="64" spans="1:26" customFormat="1" ht="17.25" customHeight="1" x14ac:dyDescent="0.25">
      <c r="A64" s="2545"/>
      <c r="B64" s="2545"/>
      <c r="C64" s="2545"/>
      <c r="D64" s="2545"/>
      <c r="E64" s="2545"/>
      <c r="F64" s="2545"/>
      <c r="G64" s="2545"/>
      <c r="H64" s="2545"/>
      <c r="I64" s="2545"/>
      <c r="J64" s="2545"/>
      <c r="K64" s="2545"/>
      <c r="L64" s="2545"/>
      <c r="M64" s="2545"/>
      <c r="U64" s="2518"/>
      <c r="V64" s="2518"/>
      <c r="W64" s="2518"/>
      <c r="X64" s="2518"/>
      <c r="Y64" s="2518"/>
      <c r="Z64" s="1"/>
    </row>
    <row r="65" spans="1:26" s="58" customFormat="1" ht="15.75" customHeight="1" x14ac:dyDescent="0.2">
      <c r="A65" s="2545"/>
      <c r="B65" s="2545"/>
      <c r="C65" s="2545"/>
      <c r="D65" s="2545"/>
      <c r="E65" s="2545"/>
      <c r="F65" s="2545"/>
      <c r="G65" s="2545"/>
      <c r="H65" s="2545"/>
      <c r="I65" s="2545"/>
      <c r="J65" s="2545"/>
      <c r="K65" s="2545"/>
      <c r="L65" s="2545"/>
      <c r="M65" s="2545"/>
      <c r="N65"/>
      <c r="O65"/>
      <c r="P65"/>
      <c r="Q65"/>
      <c r="R65"/>
      <c r="S65"/>
      <c r="T65"/>
      <c r="U65" s="2518"/>
      <c r="V65" s="2518"/>
      <c r="W65" s="2518"/>
      <c r="X65" s="2518"/>
      <c r="Y65" s="2518"/>
    </row>
    <row r="66" spans="1:26" ht="15.75" customHeight="1" x14ac:dyDescent="0.2"/>
    <row r="67" spans="1:26" ht="15.75" customHeight="1" x14ac:dyDescent="0.2"/>
    <row r="68" spans="1:26" s="58" customFormat="1" ht="15.75" customHeight="1" x14ac:dyDescent="0.2">
      <c r="A68" s="2545"/>
      <c r="B68" s="2545"/>
      <c r="C68" s="2545"/>
      <c r="D68" s="2545"/>
      <c r="E68" s="2545"/>
      <c r="F68" s="2545"/>
      <c r="G68" s="2545"/>
      <c r="H68" s="2545"/>
      <c r="I68" s="2545"/>
      <c r="J68" s="2545"/>
      <c r="K68" s="2545"/>
      <c r="L68" s="2545"/>
      <c r="M68" s="2545"/>
      <c r="N68"/>
      <c r="O68"/>
      <c r="P68"/>
      <c r="Q68"/>
      <c r="R68"/>
      <c r="S68"/>
      <c r="T68"/>
      <c r="U68" s="2518"/>
      <c r="V68" s="2518"/>
      <c r="W68" s="2518"/>
      <c r="X68" s="2518"/>
      <c r="Y68" s="2518"/>
    </row>
    <row r="69" spans="1:26" customFormat="1" ht="15.75" customHeight="1" x14ac:dyDescent="0.25">
      <c r="A69" s="2545"/>
      <c r="B69" s="2545"/>
      <c r="C69" s="2545"/>
      <c r="D69" s="2545"/>
      <c r="E69" s="2545"/>
      <c r="F69" s="2545"/>
      <c r="G69" s="2545"/>
      <c r="H69" s="2545"/>
      <c r="I69" s="2545"/>
      <c r="J69" s="2545"/>
      <c r="K69" s="2545"/>
      <c r="L69" s="2545"/>
      <c r="M69" s="2545"/>
      <c r="U69" s="2518"/>
      <c r="V69" s="2518"/>
      <c r="W69" s="2518"/>
      <c r="X69" s="2518"/>
      <c r="Y69" s="2518"/>
      <c r="Z69" s="1"/>
    </row>
    <row r="70" spans="1:26" customFormat="1" ht="37.5" customHeight="1" x14ac:dyDescent="0.25">
      <c r="A70" s="2545"/>
      <c r="B70" s="2545"/>
      <c r="C70" s="2545"/>
      <c r="D70" s="2545"/>
      <c r="E70" s="2545"/>
      <c r="F70" s="2545"/>
      <c r="G70" s="2545"/>
      <c r="H70" s="2545"/>
      <c r="I70" s="2545"/>
      <c r="J70" s="2545"/>
      <c r="K70" s="2545"/>
      <c r="L70" s="2545"/>
      <c r="M70" s="2545"/>
      <c r="U70" s="2518"/>
      <c r="V70" s="2518"/>
      <c r="W70" s="2518"/>
      <c r="X70" s="2518"/>
      <c r="Y70" s="2518"/>
      <c r="Z70" s="1"/>
    </row>
    <row r="71" spans="1:26" customFormat="1" ht="34.5" customHeight="1" x14ac:dyDescent="0.25">
      <c r="A71" s="2545"/>
      <c r="B71" s="2545"/>
      <c r="C71" s="2545"/>
      <c r="D71" s="2545"/>
      <c r="E71" s="2545"/>
      <c r="F71" s="2545"/>
      <c r="G71" s="2545"/>
      <c r="H71" s="2545"/>
      <c r="I71" s="2545"/>
      <c r="J71" s="2545"/>
      <c r="K71" s="2545"/>
      <c r="L71" s="2545"/>
      <c r="M71" s="2545"/>
      <c r="U71" s="2518"/>
      <c r="V71" s="2518"/>
      <c r="W71" s="2518"/>
      <c r="X71" s="2518"/>
      <c r="Y71" s="2518"/>
      <c r="Z71" s="1"/>
    </row>
    <row r="72" spans="1:26" s="58" customFormat="1" ht="15.75" customHeight="1" x14ac:dyDescent="0.2">
      <c r="A72" s="2545"/>
      <c r="B72" s="2545"/>
      <c r="C72" s="2545"/>
      <c r="D72" s="2545"/>
      <c r="E72" s="2545"/>
      <c r="F72" s="2545"/>
      <c r="G72" s="2545"/>
      <c r="H72" s="2545"/>
      <c r="I72" s="2545"/>
      <c r="J72" s="2545"/>
      <c r="K72" s="2545"/>
      <c r="L72" s="2545"/>
      <c r="M72" s="2545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5.75" customHeight="1" x14ac:dyDescent="0.2">
      <c r="A73" s="2545"/>
      <c r="B73" s="2545"/>
      <c r="C73" s="2545"/>
      <c r="D73" s="2545"/>
      <c r="E73" s="2545"/>
      <c r="F73" s="2545"/>
      <c r="G73" s="2545"/>
      <c r="H73" s="2545"/>
      <c r="I73" s="2545"/>
      <c r="J73" s="2545"/>
      <c r="K73" s="2545"/>
      <c r="L73" s="2545"/>
      <c r="M73" s="2545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58" customFormat="1" ht="16.5" customHeight="1" x14ac:dyDescent="0.2">
      <c r="A74" s="2545"/>
      <c r="B74" s="2545"/>
      <c r="C74" s="2545"/>
      <c r="D74" s="2545"/>
      <c r="E74" s="2545"/>
      <c r="F74" s="2545"/>
      <c r="G74" s="2545"/>
      <c r="H74" s="2545"/>
      <c r="I74" s="2545"/>
      <c r="J74" s="2545"/>
      <c r="K74" s="2545"/>
      <c r="L74" s="2545"/>
      <c r="M74" s="2545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s="30" customFormat="1" ht="16.5" customHeight="1" x14ac:dyDescent="0.2">
      <c r="A75" s="2545"/>
      <c r="B75" s="2545"/>
      <c r="C75" s="2545"/>
      <c r="D75" s="2545"/>
      <c r="E75" s="2545"/>
      <c r="F75" s="2545"/>
      <c r="G75" s="2545"/>
      <c r="H75" s="2545"/>
      <c r="I75" s="2545"/>
      <c r="J75" s="2545"/>
      <c r="K75" s="2545"/>
      <c r="L75" s="2545"/>
      <c r="M75" s="2545"/>
      <c r="N75"/>
      <c r="O75"/>
      <c r="P75"/>
      <c r="Q75"/>
      <c r="R75"/>
      <c r="S75"/>
      <c r="T75"/>
      <c r="U75" s="2518"/>
      <c r="V75" s="2518"/>
      <c r="W75" s="2518"/>
      <c r="X75" s="2518"/>
      <c r="Y75" s="2518"/>
    </row>
    <row r="76" spans="1:26" ht="20.25" customHeight="1" x14ac:dyDescent="0.2"/>
    <row r="77" spans="1:26" ht="20.25" customHeight="1" x14ac:dyDescent="0.2"/>
    <row r="78" spans="1:26" ht="20.25" customHeight="1" x14ac:dyDescent="0.2"/>
    <row r="79" spans="1:26" customFormat="1" ht="20.25" customHeight="1" x14ac:dyDescent="0.25">
      <c r="A79" s="2545"/>
      <c r="B79" s="2545"/>
      <c r="C79" s="2545"/>
      <c r="D79" s="2545"/>
      <c r="E79" s="2545"/>
      <c r="F79" s="2545"/>
      <c r="G79" s="2545"/>
      <c r="H79" s="2545"/>
      <c r="I79" s="2545"/>
      <c r="J79" s="2545"/>
      <c r="K79" s="2545"/>
      <c r="L79" s="2545"/>
      <c r="M79" s="2545"/>
      <c r="U79" s="2518"/>
      <c r="V79" s="2518"/>
      <c r="W79" s="2518"/>
      <c r="X79" s="2518"/>
      <c r="Y79" s="2518"/>
      <c r="Z79" s="1"/>
    </row>
    <row r="80" spans="1:26" ht="32.25" customHeight="1" x14ac:dyDescent="0.2"/>
    <row r="81" spans="1:26" ht="20.25" customHeight="1" x14ac:dyDescent="0.2"/>
    <row r="82" spans="1:26" customFormat="1" ht="15.75" customHeight="1" x14ac:dyDescent="0.25">
      <c r="A82" s="2545"/>
      <c r="B82" s="2545"/>
      <c r="C82" s="2545"/>
      <c r="D82" s="2545"/>
      <c r="E82" s="2545"/>
      <c r="F82" s="2545"/>
      <c r="G82" s="2545"/>
      <c r="H82" s="2545"/>
      <c r="I82" s="2545"/>
      <c r="J82" s="2545"/>
      <c r="K82" s="2545"/>
      <c r="L82" s="2545"/>
      <c r="M82" s="2545"/>
      <c r="U82" s="2518"/>
      <c r="V82" s="2518"/>
      <c r="W82" s="2518"/>
      <c r="X82" s="2518"/>
      <c r="Y82" s="2518"/>
      <c r="Z82" s="1"/>
    </row>
    <row r="83" spans="1:26" customFormat="1" ht="15.75" customHeight="1" x14ac:dyDescent="0.25">
      <c r="A83" s="2545"/>
      <c r="B83" s="2545"/>
      <c r="C83" s="2545"/>
      <c r="D83" s="2545"/>
      <c r="E83" s="2545"/>
      <c r="F83" s="2545"/>
      <c r="G83" s="2545"/>
      <c r="H83" s="2545"/>
      <c r="I83" s="2545"/>
      <c r="J83" s="2545"/>
      <c r="K83" s="2545"/>
      <c r="L83" s="2545"/>
      <c r="M83" s="2545"/>
      <c r="U83" s="2518"/>
      <c r="V83" s="2518"/>
      <c r="W83" s="2518"/>
      <c r="X83" s="2518"/>
      <c r="Y83" s="2518"/>
      <c r="Z83" s="1"/>
    </row>
    <row r="84" spans="1:26" s="1163" customFormat="1" ht="15.75" customHeight="1" x14ac:dyDescent="0.2">
      <c r="A84" s="2545"/>
      <c r="B84" s="2545"/>
      <c r="C84" s="2545"/>
      <c r="D84" s="2545"/>
      <c r="E84" s="2545"/>
      <c r="F84" s="2545"/>
      <c r="G84" s="2545"/>
      <c r="H84" s="2545"/>
      <c r="I84" s="2545"/>
      <c r="J84" s="2545"/>
      <c r="K84" s="2545"/>
      <c r="L84" s="2545"/>
      <c r="M84" s="2545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">
      <c r="A85" s="2545"/>
      <c r="B85" s="2545"/>
      <c r="C85" s="2545"/>
      <c r="D85" s="2545"/>
      <c r="E85" s="2545"/>
      <c r="F85" s="2545"/>
      <c r="G85" s="2545"/>
      <c r="H85" s="2545"/>
      <c r="I85" s="2545"/>
      <c r="J85" s="2545"/>
      <c r="K85" s="2545"/>
      <c r="L85" s="2545"/>
      <c r="M85" s="254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s="1163" customFormat="1" ht="15.75" customHeight="1" x14ac:dyDescent="0.2">
      <c r="A86" s="2545"/>
      <c r="B86" s="2545"/>
      <c r="C86" s="2545"/>
      <c r="D86" s="2545"/>
      <c r="E86" s="2545"/>
      <c r="F86" s="2545"/>
      <c r="G86" s="2545"/>
      <c r="H86" s="2545"/>
      <c r="I86" s="2545"/>
      <c r="J86" s="2545"/>
      <c r="K86" s="2545"/>
      <c r="L86" s="2545"/>
      <c r="M86" s="2545"/>
      <c r="N86"/>
      <c r="O86"/>
      <c r="P86"/>
      <c r="Q86"/>
      <c r="R86"/>
      <c r="S86"/>
      <c r="T86"/>
      <c r="U86" s="2518"/>
      <c r="V86" s="2518"/>
      <c r="W86" s="2518"/>
      <c r="X86" s="2518"/>
      <c r="Y86" s="2518"/>
      <c r="Z86" s="2501"/>
    </row>
    <row r="87" spans="1:26" ht="15.75" customHeight="1" x14ac:dyDescent="0.2"/>
    <row r="88" spans="1:26" ht="15.75" customHeight="1" x14ac:dyDescent="0.2"/>
    <row r="89" spans="1:26" ht="15.75" customHeight="1" x14ac:dyDescent="0.2"/>
    <row r="90" spans="1:26" ht="15.75" customHeight="1" x14ac:dyDescent="0.2"/>
    <row r="91" spans="1:26" ht="15.75" customHeight="1" x14ac:dyDescent="0.2"/>
    <row r="92" spans="1:26" ht="15.75" customHeight="1" x14ac:dyDescent="0.2"/>
    <row r="93" spans="1:26" ht="15.75" customHeight="1" x14ac:dyDescent="0.2"/>
    <row r="94" spans="1:26" ht="15.75" customHeight="1" x14ac:dyDescent="0.2"/>
    <row r="95" spans="1:26" ht="15.75" customHeight="1" x14ac:dyDescent="0.2"/>
    <row r="96" spans="1:26" ht="15.75" customHeight="1" x14ac:dyDescent="0.2"/>
    <row r="97" spans="1:26" ht="15.75" customHeight="1" x14ac:dyDescent="0.2"/>
    <row r="98" spans="1:26" ht="15.75" customHeight="1" x14ac:dyDescent="0.2"/>
    <row r="99" spans="1:26" s="30" customFormat="1" ht="18" customHeight="1" x14ac:dyDescent="0.2">
      <c r="A99" s="2545"/>
      <c r="B99" s="2545"/>
      <c r="C99" s="2545"/>
      <c r="D99" s="2545"/>
      <c r="E99" s="2545"/>
      <c r="F99" s="2545"/>
      <c r="G99" s="2545"/>
      <c r="H99" s="2545"/>
      <c r="I99" s="2545"/>
      <c r="J99" s="2545"/>
      <c r="K99" s="2545"/>
      <c r="L99" s="2545"/>
      <c r="M99" s="2545"/>
      <c r="N99"/>
      <c r="O99"/>
      <c r="P99"/>
      <c r="Q99"/>
      <c r="R99"/>
      <c r="S99"/>
      <c r="T99"/>
      <c r="U99" s="2518"/>
      <c r="V99" s="2518"/>
      <c r="W99" s="2518"/>
      <c r="X99" s="2518"/>
      <c r="Y99" s="2518"/>
    </row>
    <row r="100" spans="1:26" ht="15.75" customHeight="1" x14ac:dyDescent="0.2"/>
    <row r="101" spans="1:26" ht="15.75" customHeight="1" x14ac:dyDescent="0.2"/>
    <row r="102" spans="1:26" customFormat="1" ht="15.75" customHeight="1" x14ac:dyDescent="0.25">
      <c r="A102" s="2545"/>
      <c r="B102" s="2545"/>
      <c r="C102" s="2545"/>
      <c r="D102" s="2545"/>
      <c r="E102" s="2545"/>
      <c r="F102" s="2545"/>
      <c r="G102" s="2545"/>
      <c r="H102" s="2545"/>
      <c r="I102" s="2545"/>
      <c r="J102" s="2545"/>
      <c r="K102" s="2545"/>
      <c r="L102" s="2545"/>
      <c r="M102" s="2545"/>
      <c r="U102" s="2518"/>
      <c r="V102" s="2518"/>
      <c r="W102" s="2518"/>
      <c r="X102" s="2518"/>
      <c r="Y102" s="2518"/>
      <c r="Z102" s="1"/>
    </row>
    <row r="103" spans="1:26" ht="15.75" customHeight="1" x14ac:dyDescent="0.2"/>
    <row r="104" spans="1:26" ht="15.75" customHeight="1" x14ac:dyDescent="0.2"/>
    <row r="105" spans="1:26" ht="15.75" customHeight="1" x14ac:dyDescent="0.2"/>
    <row r="106" spans="1:26" ht="18.75" customHeight="1" x14ac:dyDescent="0.2"/>
    <row r="107" spans="1:26" ht="15.75" customHeight="1" x14ac:dyDescent="0.2"/>
    <row r="108" spans="1:26" customFormat="1" ht="15.75" customHeight="1" x14ac:dyDescent="0.25">
      <c r="A108" s="2545"/>
      <c r="B108" s="2545"/>
      <c r="C108" s="2545"/>
      <c r="D108" s="2545"/>
      <c r="E108" s="2545"/>
      <c r="F108" s="2545"/>
      <c r="G108" s="2545"/>
      <c r="H108" s="2545"/>
      <c r="I108" s="2545"/>
      <c r="J108" s="2545"/>
      <c r="K108" s="2545"/>
      <c r="L108" s="2545"/>
      <c r="M108" s="2545"/>
      <c r="U108" s="2518"/>
      <c r="V108" s="2518"/>
      <c r="W108" s="2518"/>
      <c r="X108" s="2518"/>
      <c r="Y108" s="2518"/>
      <c r="Z108" s="1"/>
    </row>
    <row r="109" spans="1:26" ht="15.75" customHeight="1" x14ac:dyDescent="0.2"/>
    <row r="110" spans="1:26" ht="15.75" customHeight="1" x14ac:dyDescent="0.2"/>
    <row r="111" spans="1:26" ht="15.75" customHeight="1" x14ac:dyDescent="0.2"/>
    <row r="112" spans="1:26" ht="15.75" customHeight="1" x14ac:dyDescent="0.2"/>
    <row r="113" spans="1:185" ht="15.75" customHeight="1" x14ac:dyDescent="0.2"/>
    <row r="114" spans="1:185" customFormat="1" ht="15.75" customHeight="1" x14ac:dyDescent="0.25">
      <c r="A114" s="2545"/>
      <c r="B114" s="2545"/>
      <c r="C114" s="2545"/>
      <c r="D114" s="2545"/>
      <c r="E114" s="2545"/>
      <c r="F114" s="2545"/>
      <c r="G114" s="2545"/>
      <c r="H114" s="2545"/>
      <c r="I114" s="2545"/>
      <c r="J114" s="2545"/>
      <c r="K114" s="2545"/>
      <c r="L114" s="2545"/>
      <c r="M114" s="2545"/>
      <c r="U114" s="2518"/>
      <c r="V114" s="2518"/>
      <c r="W114" s="2518"/>
      <c r="X114" s="2518"/>
      <c r="Y114" s="2518"/>
      <c r="Z114" s="1"/>
    </row>
    <row r="115" spans="1:185" ht="15.75" customHeight="1" x14ac:dyDescent="0.2"/>
    <row r="116" spans="1:185" ht="19.5" customHeight="1" x14ac:dyDescent="0.2"/>
    <row r="117" spans="1:185" ht="15.75" customHeight="1" x14ac:dyDescent="0.2"/>
    <row r="118" spans="1:185" ht="15.75" customHeight="1" x14ac:dyDescent="0.2"/>
    <row r="119" spans="1:185" ht="15.75" customHeight="1" x14ac:dyDescent="0.2"/>
    <row r="120" spans="1:185" s="128" customFormat="1" ht="15.75" customHeight="1" x14ac:dyDescent="0.2">
      <c r="A120" s="2545"/>
      <c r="B120" s="2545"/>
      <c r="C120" s="2545"/>
      <c r="D120" s="2545"/>
      <c r="E120" s="2545"/>
      <c r="F120" s="2545"/>
      <c r="G120" s="2545"/>
      <c r="H120" s="2545"/>
      <c r="I120" s="2545"/>
      <c r="J120" s="2545"/>
      <c r="K120" s="2545"/>
      <c r="L120" s="2545"/>
      <c r="M120" s="2545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">
      <c r="A121" s="2545"/>
      <c r="B121" s="2545"/>
      <c r="C121" s="2545"/>
      <c r="D121" s="2545"/>
      <c r="E121" s="2545"/>
      <c r="F121" s="2545"/>
      <c r="G121" s="2545"/>
      <c r="H121" s="2545"/>
      <c r="I121" s="2545"/>
      <c r="J121" s="2545"/>
      <c r="K121" s="2545"/>
      <c r="L121" s="2545"/>
      <c r="M121" s="2545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">
      <c r="A122" s="2545"/>
      <c r="B122" s="2545"/>
      <c r="C122" s="2545"/>
      <c r="D122" s="2545"/>
      <c r="E122" s="2545"/>
      <c r="F122" s="2545"/>
      <c r="G122" s="2545"/>
      <c r="H122" s="2545"/>
      <c r="I122" s="2545"/>
      <c r="J122" s="2545"/>
      <c r="K122" s="2545"/>
      <c r="L122" s="2545"/>
      <c r="M122" s="2545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">
      <c r="A123" s="2545"/>
      <c r="B123" s="2545"/>
      <c r="C123" s="2545"/>
      <c r="D123" s="2545"/>
      <c r="E123" s="2545"/>
      <c r="F123" s="2545"/>
      <c r="G123" s="2545"/>
      <c r="H123" s="2545"/>
      <c r="I123" s="2545"/>
      <c r="J123" s="2545"/>
      <c r="K123" s="2545"/>
      <c r="L123" s="2545"/>
      <c r="M123" s="2545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">
      <c r="A124" s="2545"/>
      <c r="B124" s="2545"/>
      <c r="C124" s="2545"/>
      <c r="D124" s="2545"/>
      <c r="E124" s="2545"/>
      <c r="F124" s="2545"/>
      <c r="G124" s="2545"/>
      <c r="H124" s="2545"/>
      <c r="I124" s="2545"/>
      <c r="J124" s="2545"/>
      <c r="K124" s="2545"/>
      <c r="L124" s="2545"/>
      <c r="M124" s="2545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">
      <c r="A125" s="2545"/>
      <c r="B125" s="2545"/>
      <c r="C125" s="2545"/>
      <c r="D125" s="2545"/>
      <c r="E125" s="2545"/>
      <c r="F125" s="2545"/>
      <c r="G125" s="2545"/>
      <c r="H125" s="2545"/>
      <c r="I125" s="2545"/>
      <c r="J125" s="2545"/>
      <c r="K125" s="2545"/>
      <c r="L125" s="2545"/>
      <c r="M125" s="254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">
      <c r="A126" s="2545"/>
      <c r="B126" s="2545"/>
      <c r="C126" s="2545"/>
      <c r="D126" s="2545"/>
      <c r="E126" s="2545"/>
      <c r="F126" s="2545"/>
      <c r="G126" s="2545"/>
      <c r="H126" s="2545"/>
      <c r="I126" s="2545"/>
      <c r="J126" s="2545"/>
      <c r="K126" s="2545"/>
      <c r="L126" s="2545"/>
      <c r="M126" s="2545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">
      <c r="A127" s="2545"/>
      <c r="B127" s="2545"/>
      <c r="C127" s="2545"/>
      <c r="D127" s="2545"/>
      <c r="E127" s="2545"/>
      <c r="F127" s="2545"/>
      <c r="G127" s="2545"/>
      <c r="H127" s="2545"/>
      <c r="I127" s="2545"/>
      <c r="J127" s="2545"/>
      <c r="K127" s="2545"/>
      <c r="L127" s="2545"/>
      <c r="M127" s="2545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">
      <c r="A128" s="2545"/>
      <c r="B128" s="2545"/>
      <c r="C128" s="2545"/>
      <c r="D128" s="2545"/>
      <c r="E128" s="2545"/>
      <c r="F128" s="2545"/>
      <c r="G128" s="2545"/>
      <c r="H128" s="2545"/>
      <c r="I128" s="2545"/>
      <c r="J128" s="2545"/>
      <c r="K128" s="2545"/>
      <c r="L128" s="2545"/>
      <c r="M128" s="2545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">
      <c r="A129" s="2545"/>
      <c r="B129" s="2545"/>
      <c r="C129" s="2545"/>
      <c r="D129" s="2545"/>
      <c r="E129" s="2545"/>
      <c r="F129" s="2545"/>
      <c r="G129" s="2545"/>
      <c r="H129" s="2545"/>
      <c r="I129" s="2545"/>
      <c r="J129" s="2545"/>
      <c r="K129" s="2545"/>
      <c r="L129" s="2545"/>
      <c r="M129" s="2545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">
      <c r="A130" s="2545"/>
      <c r="B130" s="2545"/>
      <c r="C130" s="2545"/>
      <c r="D130" s="2545"/>
      <c r="E130" s="2545"/>
      <c r="F130" s="2545"/>
      <c r="G130" s="2545"/>
      <c r="H130" s="2545"/>
      <c r="I130" s="2545"/>
      <c r="J130" s="2545"/>
      <c r="K130" s="2545"/>
      <c r="L130" s="2545"/>
      <c r="M130" s="2545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">
      <c r="A131" s="2545"/>
      <c r="B131" s="2545"/>
      <c r="C131" s="2545"/>
      <c r="D131" s="2545"/>
      <c r="E131" s="2545"/>
      <c r="F131" s="2545"/>
      <c r="G131" s="2545"/>
      <c r="H131" s="2545"/>
      <c r="I131" s="2545"/>
      <c r="J131" s="2545"/>
      <c r="K131" s="2545"/>
      <c r="L131" s="2545"/>
      <c r="M131" s="2545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">
      <c r="A132" s="2545"/>
      <c r="B132" s="2545"/>
      <c r="C132" s="2545"/>
      <c r="D132" s="2545"/>
      <c r="E132" s="2545"/>
      <c r="F132" s="2545"/>
      <c r="G132" s="2545"/>
      <c r="H132" s="2545"/>
      <c r="I132" s="2545"/>
      <c r="J132" s="2545"/>
      <c r="K132" s="2545"/>
      <c r="L132" s="2545"/>
      <c r="M132" s="2545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">
      <c r="A133" s="2545"/>
      <c r="B133" s="2545"/>
      <c r="C133" s="2545"/>
      <c r="D133" s="2545"/>
      <c r="E133" s="2545"/>
      <c r="F133" s="2545"/>
      <c r="G133" s="2545"/>
      <c r="H133" s="2545"/>
      <c r="I133" s="2545"/>
      <c r="J133" s="2545"/>
      <c r="K133" s="2545"/>
      <c r="L133" s="2545"/>
      <c r="M133" s="2545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">
      <c r="A134" s="2545"/>
      <c r="B134" s="2545"/>
      <c r="C134" s="2545"/>
      <c r="D134" s="2545"/>
      <c r="E134" s="2545"/>
      <c r="F134" s="2545"/>
      <c r="G134" s="2545"/>
      <c r="H134" s="2545"/>
      <c r="I134" s="2545"/>
      <c r="J134" s="2545"/>
      <c r="K134" s="2545"/>
      <c r="L134" s="2545"/>
      <c r="M134" s="2545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">
      <c r="A135" s="2545"/>
      <c r="B135" s="2545"/>
      <c r="C135" s="2545"/>
      <c r="D135" s="2545"/>
      <c r="E135" s="2545"/>
      <c r="F135" s="2545"/>
      <c r="G135" s="2545"/>
      <c r="H135" s="2545"/>
      <c r="I135" s="2545"/>
      <c r="J135" s="2545"/>
      <c r="K135" s="2545"/>
      <c r="L135" s="2545"/>
      <c r="M135" s="254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">
      <c r="A136" s="2545"/>
      <c r="B136" s="2545"/>
      <c r="C136" s="2545"/>
      <c r="D136" s="2545"/>
      <c r="E136" s="2545"/>
      <c r="F136" s="2545"/>
      <c r="G136" s="2545"/>
      <c r="H136" s="2545"/>
      <c r="I136" s="2545"/>
      <c r="J136" s="2545"/>
      <c r="K136" s="2545"/>
      <c r="L136" s="2545"/>
      <c r="M136" s="2545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">
      <c r="A137" s="2545"/>
      <c r="B137" s="2545"/>
      <c r="C137" s="2545"/>
      <c r="D137" s="2545"/>
      <c r="E137" s="2545"/>
      <c r="F137" s="2545"/>
      <c r="G137" s="2545"/>
      <c r="H137" s="2545"/>
      <c r="I137" s="2545"/>
      <c r="J137" s="2545"/>
      <c r="K137" s="2545"/>
      <c r="L137" s="2545"/>
      <c r="M137" s="2545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">
      <c r="A138" s="2545"/>
      <c r="B138" s="2545"/>
      <c r="C138" s="2545"/>
      <c r="D138" s="2545"/>
      <c r="E138" s="2545"/>
      <c r="F138" s="2545"/>
      <c r="G138" s="2545"/>
      <c r="H138" s="2545"/>
      <c r="I138" s="2545"/>
      <c r="J138" s="2545"/>
      <c r="K138" s="2545"/>
      <c r="L138" s="2545"/>
      <c r="M138" s="2545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">
      <c r="A139" s="2545"/>
      <c r="B139" s="2545"/>
      <c r="C139" s="2545"/>
      <c r="D139" s="2545"/>
      <c r="E139" s="2545"/>
      <c r="F139" s="2545"/>
      <c r="G139" s="2545"/>
      <c r="H139" s="2545"/>
      <c r="I139" s="2545"/>
      <c r="J139" s="2545"/>
      <c r="K139" s="2545"/>
      <c r="L139" s="2545"/>
      <c r="M139" s="2545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">
      <c r="A140" s="2545"/>
      <c r="B140" s="2545"/>
      <c r="C140" s="2545"/>
      <c r="D140" s="2545"/>
      <c r="E140" s="2545"/>
      <c r="F140" s="2545"/>
      <c r="G140" s="2545"/>
      <c r="H140" s="2545"/>
      <c r="I140" s="2545"/>
      <c r="J140" s="2545"/>
      <c r="K140" s="2545"/>
      <c r="L140" s="2545"/>
      <c r="M140" s="2545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">
      <c r="A141" s="2545"/>
      <c r="B141" s="2545"/>
      <c r="C141" s="2545"/>
      <c r="D141" s="2545"/>
      <c r="E141" s="2545"/>
      <c r="F141" s="2545"/>
      <c r="G141" s="2545"/>
      <c r="H141" s="2545"/>
      <c r="I141" s="2545"/>
      <c r="J141" s="2545"/>
      <c r="K141" s="2545"/>
      <c r="L141" s="2545"/>
      <c r="M141" s="2545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">
      <c r="A142" s="2545"/>
      <c r="B142" s="2545"/>
      <c r="C142" s="2545"/>
      <c r="D142" s="2545"/>
      <c r="E142" s="2545"/>
      <c r="F142" s="2545"/>
      <c r="G142" s="2545"/>
      <c r="H142" s="2545"/>
      <c r="I142" s="2545"/>
      <c r="J142" s="2545"/>
      <c r="K142" s="2545"/>
      <c r="L142" s="2545"/>
      <c r="M142" s="2545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">
      <c r="A143" s="2545"/>
      <c r="B143" s="2545"/>
      <c r="C143" s="2545"/>
      <c r="D143" s="2545"/>
      <c r="E143" s="2545"/>
      <c r="F143" s="2545"/>
      <c r="G143" s="2545"/>
      <c r="H143" s="2545"/>
      <c r="I143" s="2545"/>
      <c r="J143" s="2545"/>
      <c r="K143" s="2545"/>
      <c r="L143" s="2545"/>
      <c r="M143" s="2545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">
      <c r="A144" s="2545"/>
      <c r="B144" s="2545"/>
      <c r="C144" s="2545"/>
      <c r="D144" s="2545"/>
      <c r="E144" s="2545"/>
      <c r="F144" s="2545"/>
      <c r="G144" s="2545"/>
      <c r="H144" s="2545"/>
      <c r="I144" s="2545"/>
      <c r="J144" s="2545"/>
      <c r="K144" s="2545"/>
      <c r="L144" s="2545"/>
      <c r="M144" s="2545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">
      <c r="A145" s="2545"/>
      <c r="B145" s="2545"/>
      <c r="C145" s="2545"/>
      <c r="D145" s="2545"/>
      <c r="E145" s="2545"/>
      <c r="F145" s="2545"/>
      <c r="G145" s="2545"/>
      <c r="H145" s="2545"/>
      <c r="I145" s="2545"/>
      <c r="J145" s="2545"/>
      <c r="K145" s="2545"/>
      <c r="L145" s="2545"/>
      <c r="M145" s="25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">
      <c r="A146" s="2545"/>
      <c r="B146" s="2545"/>
      <c r="C146" s="2545"/>
      <c r="D146" s="2545"/>
      <c r="E146" s="2545"/>
      <c r="F146" s="2545"/>
      <c r="G146" s="2545"/>
      <c r="H146" s="2545"/>
      <c r="I146" s="2545"/>
      <c r="J146" s="2545"/>
      <c r="K146" s="2545"/>
      <c r="L146" s="2545"/>
      <c r="M146" s="2545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">
      <c r="A147" s="2545"/>
      <c r="B147" s="2545"/>
      <c r="C147" s="2545"/>
      <c r="D147" s="2545"/>
      <c r="E147" s="2545"/>
      <c r="F147" s="2545"/>
      <c r="G147" s="2545"/>
      <c r="H147" s="2545"/>
      <c r="I147" s="2545"/>
      <c r="J147" s="2545"/>
      <c r="K147" s="2545"/>
      <c r="L147" s="2545"/>
      <c r="M147" s="2545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">
      <c r="A148" s="2545"/>
      <c r="B148" s="2545"/>
      <c r="C148" s="2545"/>
      <c r="D148" s="2545"/>
      <c r="E148" s="2545"/>
      <c r="F148" s="2545"/>
      <c r="G148" s="2545"/>
      <c r="H148" s="2545"/>
      <c r="I148" s="2545"/>
      <c r="J148" s="2545"/>
      <c r="K148" s="2545"/>
      <c r="L148" s="2545"/>
      <c r="M148" s="2545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">
      <c r="A149" s="2545"/>
      <c r="B149" s="2545"/>
      <c r="C149" s="2545"/>
      <c r="D149" s="2545"/>
      <c r="E149" s="2545"/>
      <c r="F149" s="2545"/>
      <c r="G149" s="2545"/>
      <c r="H149" s="2545"/>
      <c r="I149" s="2545"/>
      <c r="J149" s="2545"/>
      <c r="K149" s="2545"/>
      <c r="L149" s="2545"/>
      <c r="M149" s="2545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">
      <c r="A150" s="2545"/>
      <c r="B150" s="2545"/>
      <c r="C150" s="2545"/>
      <c r="D150" s="2545"/>
      <c r="E150" s="2545"/>
      <c r="F150" s="2545"/>
      <c r="G150" s="2545"/>
      <c r="H150" s="2545"/>
      <c r="I150" s="2545"/>
      <c r="J150" s="2545"/>
      <c r="K150" s="2545"/>
      <c r="L150" s="2545"/>
      <c r="M150" s="2545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s="128" customFormat="1" ht="15.75" customHeight="1" x14ac:dyDescent="0.2">
      <c r="A151" s="2545"/>
      <c r="B151" s="2545"/>
      <c r="C151" s="2545"/>
      <c r="D151" s="2545"/>
      <c r="E151" s="2545"/>
      <c r="F151" s="2545"/>
      <c r="G151" s="2545"/>
      <c r="H151" s="2545"/>
      <c r="I151" s="2545"/>
      <c r="J151" s="2545"/>
      <c r="K151" s="2545"/>
      <c r="L151" s="2545"/>
      <c r="M151" s="2545"/>
      <c r="N151"/>
      <c r="O151"/>
      <c r="P151"/>
      <c r="Q151"/>
      <c r="R151"/>
      <c r="S151"/>
      <c r="T151"/>
      <c r="U151" s="2518"/>
      <c r="V151" s="2518"/>
      <c r="W151" s="2518"/>
      <c r="X151" s="2518"/>
      <c r="Y151" s="2518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</row>
    <row r="152" spans="1:185" ht="15.75" customHeight="1" x14ac:dyDescent="0.2"/>
    <row r="153" spans="1:185" ht="15.75" customHeight="1" x14ac:dyDescent="0.2"/>
    <row r="154" spans="1:185" ht="15.75" customHeight="1" x14ac:dyDescent="0.2"/>
    <row r="155" spans="1:185" ht="15.75" customHeight="1" x14ac:dyDescent="0.2"/>
    <row r="156" spans="1:185" ht="15.75" customHeight="1" x14ac:dyDescent="0.2"/>
    <row r="157" spans="1:185" ht="15.75" customHeight="1" x14ac:dyDescent="0.2"/>
    <row r="158" spans="1:185" ht="15.75" customHeight="1" x14ac:dyDescent="0.2"/>
    <row r="159" spans="1:185" ht="15.75" customHeight="1" x14ac:dyDescent="0.2"/>
    <row r="160" spans="1:185" ht="15.75" customHeight="1" x14ac:dyDescent="0.2"/>
    <row r="161" spans="1:26" s="2487" customFormat="1" x14ac:dyDescent="0.2">
      <c r="A161" s="2545"/>
      <c r="B161" s="2545"/>
      <c r="C161" s="2545"/>
      <c r="D161" s="2545"/>
      <c r="E161" s="2545"/>
      <c r="F161" s="2545"/>
      <c r="G161" s="2545"/>
      <c r="H161" s="2545"/>
      <c r="I161" s="2545"/>
      <c r="J161" s="2545"/>
      <c r="K161" s="2545"/>
      <c r="L161" s="2545"/>
      <c r="M161" s="2545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1681"/>
    </row>
    <row r="162" spans="1:26" s="2493" customFormat="1" x14ac:dyDescent="0.25">
      <c r="A162" s="2545"/>
      <c r="B162" s="2545"/>
      <c r="C162" s="2545"/>
      <c r="D162" s="2545"/>
      <c r="E162" s="2545"/>
      <c r="F162" s="2545"/>
      <c r="G162" s="2545"/>
      <c r="H162" s="2545"/>
      <c r="I162" s="2545"/>
      <c r="J162" s="2545"/>
      <c r="K162" s="2545"/>
      <c r="L162" s="2545"/>
      <c r="M162" s="2545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x14ac:dyDescent="0.25">
      <c r="A163" s="2545"/>
      <c r="B163" s="2545"/>
      <c r="C163" s="2545"/>
      <c r="D163" s="2545"/>
      <c r="E163" s="2545"/>
      <c r="F163" s="2545"/>
      <c r="G163" s="2545"/>
      <c r="H163" s="2545"/>
      <c r="I163" s="2545"/>
      <c r="J163" s="2545"/>
      <c r="K163" s="2545"/>
      <c r="L163" s="2545"/>
      <c r="M163" s="2545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x14ac:dyDescent="0.25">
      <c r="A164" s="2545"/>
      <c r="B164" s="2545"/>
      <c r="C164" s="2545"/>
      <c r="D164" s="2545"/>
      <c r="E164" s="2545"/>
      <c r="F164" s="2545"/>
      <c r="G164" s="2545"/>
      <c r="H164" s="2545"/>
      <c r="I164" s="2545"/>
      <c r="J164" s="2545"/>
      <c r="K164" s="2545"/>
      <c r="L164" s="2545"/>
      <c r="M164" s="2545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x14ac:dyDescent="0.25">
      <c r="A165" s="2545"/>
      <c r="B165" s="2545"/>
      <c r="C165" s="2545"/>
      <c r="D165" s="2545"/>
      <c r="E165" s="2545"/>
      <c r="F165" s="2545"/>
      <c r="G165" s="2545"/>
      <c r="H165" s="2545"/>
      <c r="I165" s="2545"/>
      <c r="J165" s="2545"/>
      <c r="K165" s="2545"/>
      <c r="L165" s="2545"/>
      <c r="M165" s="254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37.5" customHeight="1" x14ac:dyDescent="0.25">
      <c r="A166" s="2545"/>
      <c r="B166" s="2545"/>
      <c r="C166" s="2545"/>
      <c r="D166" s="2545"/>
      <c r="E166" s="2545"/>
      <c r="F166" s="2545"/>
      <c r="G166" s="2545"/>
      <c r="H166" s="2545"/>
      <c r="I166" s="2545"/>
      <c r="J166" s="2545"/>
      <c r="K166" s="2545"/>
      <c r="L166" s="2545"/>
      <c r="M166" s="2545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20.25" customHeight="1" x14ac:dyDescent="0.25">
      <c r="A167" s="2545"/>
      <c r="B167" s="2545"/>
      <c r="C167" s="2545"/>
      <c r="D167" s="2545"/>
      <c r="E167" s="2545"/>
      <c r="F167" s="2545"/>
      <c r="G167" s="2545"/>
      <c r="H167" s="2545"/>
      <c r="I167" s="2545"/>
      <c r="J167" s="2545"/>
      <c r="K167" s="2545"/>
      <c r="L167" s="2545"/>
      <c r="M167" s="2545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x14ac:dyDescent="0.25">
      <c r="A168" s="2545"/>
      <c r="B168" s="2545"/>
      <c r="C168" s="2545"/>
      <c r="D168" s="2545"/>
      <c r="E168" s="2545"/>
      <c r="F168" s="2545"/>
      <c r="G168" s="2545"/>
      <c r="H168" s="2545"/>
      <c r="I168" s="2545"/>
      <c r="J168" s="2545"/>
      <c r="K168" s="2545"/>
      <c r="L168" s="2545"/>
      <c r="M168" s="2545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93" customFormat="1" x14ac:dyDescent="0.25">
      <c r="A169" s="2545"/>
      <c r="B169" s="2545"/>
      <c r="C169" s="2545"/>
      <c r="D169" s="2545"/>
      <c r="E169" s="2545"/>
      <c r="F169" s="2545"/>
      <c r="G169" s="2545"/>
      <c r="H169" s="2545"/>
      <c r="I169" s="2545"/>
      <c r="J169" s="2545"/>
      <c r="K169" s="2545"/>
      <c r="L169" s="2545"/>
      <c r="M169" s="2545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2517"/>
    </row>
    <row r="170" spans="1:26" s="2487" customFormat="1" x14ac:dyDescent="0.2">
      <c r="A170" s="2545"/>
      <c r="B170" s="2545"/>
      <c r="C170" s="2545"/>
      <c r="D170" s="2545"/>
      <c r="E170" s="2545"/>
      <c r="F170" s="2545"/>
      <c r="G170" s="2545"/>
      <c r="H170" s="2545"/>
      <c r="I170" s="2545"/>
      <c r="J170" s="2545"/>
      <c r="K170" s="2545"/>
      <c r="L170" s="2545"/>
      <c r="M170" s="2545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1681"/>
    </row>
    <row r="171" spans="1:26" s="2493" customFormat="1" ht="18" customHeight="1" x14ac:dyDescent="0.25">
      <c r="A171" s="2545"/>
      <c r="B171" s="2545"/>
      <c r="C171" s="2545"/>
      <c r="D171" s="2545"/>
      <c r="E171" s="2545"/>
      <c r="F171" s="2545"/>
      <c r="G171" s="2545"/>
      <c r="H171" s="2545"/>
      <c r="I171" s="2545"/>
      <c r="J171" s="2545"/>
      <c r="K171" s="2545"/>
      <c r="L171" s="2545"/>
      <c r="M171" s="2545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x14ac:dyDescent="0.25">
      <c r="A172" s="2545"/>
      <c r="B172" s="2545"/>
      <c r="C172" s="2545"/>
      <c r="D172" s="2545"/>
      <c r="E172" s="2545"/>
      <c r="F172" s="2545"/>
      <c r="G172" s="2545"/>
      <c r="H172" s="2545"/>
      <c r="I172" s="2545"/>
      <c r="J172" s="2545"/>
      <c r="K172" s="2545"/>
      <c r="L172" s="2545"/>
      <c r="M172" s="2545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9.5" customHeight="1" x14ac:dyDescent="0.25">
      <c r="A173" s="2545"/>
      <c r="B173" s="2545"/>
      <c r="C173" s="2545"/>
      <c r="D173" s="2545"/>
      <c r="E173" s="2545"/>
      <c r="F173" s="2545"/>
      <c r="G173" s="2545"/>
      <c r="H173" s="2545"/>
      <c r="I173" s="2545"/>
      <c r="J173" s="2545"/>
      <c r="K173" s="2545"/>
      <c r="L173" s="2545"/>
      <c r="M173" s="2545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17.25" customHeight="1" x14ac:dyDescent="0.25">
      <c r="A174" s="2545"/>
      <c r="B174" s="2545"/>
      <c r="C174" s="2545"/>
      <c r="D174" s="2545"/>
      <c r="E174" s="2545"/>
      <c r="F174" s="2545"/>
      <c r="G174" s="2545"/>
      <c r="H174" s="2545"/>
      <c r="I174" s="2545"/>
      <c r="J174" s="2545"/>
      <c r="K174" s="2545"/>
      <c r="L174" s="2545"/>
      <c r="M174" s="2545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34.5" customHeight="1" x14ac:dyDescent="0.25">
      <c r="A175" s="2545"/>
      <c r="B175" s="2545"/>
      <c r="C175" s="2545"/>
      <c r="D175" s="2545"/>
      <c r="E175" s="2545"/>
      <c r="F175" s="2545"/>
      <c r="G175" s="2545"/>
      <c r="H175" s="2545"/>
      <c r="I175" s="2545"/>
      <c r="J175" s="2545"/>
      <c r="K175" s="2545"/>
      <c r="L175" s="2545"/>
      <c r="M175" s="254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x14ac:dyDescent="0.25">
      <c r="A176" s="2545"/>
      <c r="B176" s="2545"/>
      <c r="C176" s="2545"/>
      <c r="D176" s="2545"/>
      <c r="E176" s="2545"/>
      <c r="F176" s="2545"/>
      <c r="G176" s="2545"/>
      <c r="H176" s="2545"/>
      <c r="I176" s="2545"/>
      <c r="J176" s="2545"/>
      <c r="K176" s="2545"/>
      <c r="L176" s="2545"/>
      <c r="M176" s="2545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x14ac:dyDescent="0.25">
      <c r="A177" s="2545"/>
      <c r="B177" s="2545"/>
      <c r="C177" s="2545"/>
      <c r="D177" s="2545"/>
      <c r="E177" s="2545"/>
      <c r="F177" s="2545"/>
      <c r="G177" s="2545"/>
      <c r="H177" s="2545"/>
      <c r="I177" s="2545"/>
      <c r="J177" s="2545"/>
      <c r="K177" s="2545"/>
      <c r="L177" s="2545"/>
      <c r="M177" s="2545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93" customFormat="1" x14ac:dyDescent="0.25">
      <c r="A178" s="2545"/>
      <c r="B178" s="2545"/>
      <c r="C178" s="2545"/>
      <c r="D178" s="2545"/>
      <c r="E178" s="2545"/>
      <c r="F178" s="2545"/>
      <c r="G178" s="2545"/>
      <c r="H178" s="2545"/>
      <c r="I178" s="2545"/>
      <c r="J178" s="2545"/>
      <c r="K178" s="2545"/>
      <c r="L178" s="2545"/>
      <c r="M178" s="2545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2517"/>
    </row>
    <row r="179" spans="1:26" s="2487" customFormat="1" x14ac:dyDescent="0.2">
      <c r="A179" s="2545"/>
      <c r="B179" s="2545"/>
      <c r="C179" s="2545"/>
      <c r="D179" s="2545"/>
      <c r="E179" s="2545"/>
      <c r="F179" s="2545"/>
      <c r="G179" s="2545"/>
      <c r="H179" s="2545"/>
      <c r="I179" s="2545"/>
      <c r="J179" s="2545"/>
      <c r="K179" s="2545"/>
      <c r="L179" s="2545"/>
      <c r="M179" s="2545"/>
      <c r="N179"/>
      <c r="O179"/>
      <c r="P179"/>
      <c r="Q179"/>
      <c r="R179"/>
      <c r="S179"/>
      <c r="T179"/>
      <c r="U179" s="2518"/>
      <c r="V179" s="2518"/>
      <c r="W179" s="2518"/>
      <c r="X179" s="2518"/>
      <c r="Y179" s="2518"/>
      <c r="Z179" s="1681"/>
    </row>
    <row r="180" spans="1:26" ht="15.75" customHeight="1" x14ac:dyDescent="0.2"/>
    <row r="181" spans="1:26" ht="15.75" customHeight="1" x14ac:dyDescent="0.2"/>
  </sheetData>
  <mergeCells count="8">
    <mergeCell ref="M2:M3"/>
    <mergeCell ref="A4:L4"/>
    <mergeCell ref="A13:L13"/>
    <mergeCell ref="B1:L1"/>
    <mergeCell ref="B2:B3"/>
    <mergeCell ref="C2:C3"/>
    <mergeCell ref="F2:H2"/>
    <mergeCell ref="I2:K2"/>
  </mergeCells>
  <pageMargins left="0.74803149606299213" right="0.39370078740157483" top="0.55118110236220474" bottom="0.39370078740157483" header="0.51181102362204722" footer="0.70866141732283472"/>
  <pageSetup paperSize="9" scale="1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23"/>
  <sheetViews>
    <sheetView view="pageBreakPreview" zoomScale="70" zoomScaleNormal="70" zoomScaleSheetLayoutView="7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P10" sqref="P10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1626" customWidth="1"/>
    <col min="6" max="6" width="5.42578125" style="134" customWidth="1"/>
    <col min="7" max="7" width="10" style="134" hidden="1" customWidth="1"/>
    <col min="8" max="8" width="11.28515625" style="978" hidden="1" customWidth="1"/>
    <col min="9" max="9" width="9.140625" style="978" hidden="1" customWidth="1"/>
    <col min="10" max="10" width="9.140625" style="1617" customWidth="1"/>
    <col min="11" max="11" width="7.42578125" style="978" customWidth="1"/>
    <col min="12" max="12" width="8.42578125" style="1617" customWidth="1"/>
    <col min="13" max="13" width="10.7109375" style="978" customWidth="1"/>
    <col min="14" max="14" width="8.7109375" style="978" customWidth="1"/>
    <col min="15" max="15" width="8.28515625" style="978" customWidth="1"/>
    <col min="16" max="16" width="58.85546875" style="978" customWidth="1"/>
    <col min="17" max="18" width="9.140625" style="29" hidden="1" customWidth="1"/>
    <col min="19" max="23" width="9.140625" style="27" hidden="1" customWidth="1"/>
    <col min="24" max="31" width="9.140625" style="27" customWidth="1"/>
    <col min="32" max="34" width="12" style="29" customWidth="1"/>
    <col min="35" max="35" width="12.85546875" style="29" customWidth="1"/>
    <col min="36" max="36" width="12" style="29" customWidth="1"/>
    <col min="37" max="37" width="11.5703125" style="29" customWidth="1"/>
    <col min="38" max="38" width="9.140625" style="27" customWidth="1"/>
    <col min="39" max="43" width="9.140625" style="27"/>
    <col min="44" max="44" width="9.140625" style="27" customWidth="1"/>
    <col min="45" max="47" width="12.28515625" style="27" customWidth="1"/>
    <col min="48" max="48" width="12.42578125" style="27" customWidth="1"/>
    <col min="49" max="49" width="12" style="27" customWidth="1"/>
    <col min="50" max="16384" width="9.140625" style="27"/>
  </cols>
  <sheetData>
    <row r="1" spans="1:39" s="38" customFormat="1" ht="21" customHeight="1" thickBot="1" x14ac:dyDescent="0.25">
      <c r="A1" s="4052" t="s">
        <v>912</v>
      </c>
      <c r="B1" s="4053"/>
      <c r="C1" s="4053"/>
      <c r="D1" s="4053"/>
      <c r="E1" s="4053"/>
      <c r="F1" s="4053"/>
      <c r="G1" s="4053"/>
      <c r="H1" s="4053"/>
      <c r="I1" s="4053"/>
      <c r="J1" s="4053"/>
      <c r="K1" s="4053"/>
      <c r="L1" s="4053"/>
      <c r="M1" s="4053"/>
      <c r="N1" s="4053"/>
      <c r="O1" s="4053"/>
      <c r="P1" s="2391"/>
      <c r="Q1" s="2376"/>
      <c r="R1" s="2376"/>
      <c r="AF1" s="2376"/>
      <c r="AG1" s="2376"/>
      <c r="AH1" s="2376"/>
      <c r="AI1" s="2376"/>
      <c r="AJ1" s="2376"/>
      <c r="AK1" s="2376"/>
    </row>
    <row r="2" spans="1:39" ht="18.75" customHeight="1" x14ac:dyDescent="0.2">
      <c r="A2" s="3770" t="s">
        <v>26</v>
      </c>
      <c r="B2" s="3767" t="s">
        <v>33</v>
      </c>
      <c r="C2" s="3781" t="s">
        <v>536</v>
      </c>
      <c r="D2" s="3782"/>
      <c r="E2" s="3783"/>
      <c r="F2" s="3784"/>
      <c r="G2" s="3753" t="s">
        <v>120</v>
      </c>
      <c r="H2" s="3773" t="s">
        <v>107</v>
      </c>
      <c r="I2" s="3773"/>
      <c r="J2" s="3773"/>
      <c r="K2" s="3773"/>
      <c r="L2" s="3773"/>
      <c r="M2" s="3774"/>
      <c r="N2" s="4054" t="s">
        <v>910</v>
      </c>
      <c r="O2" s="4055"/>
      <c r="P2" s="4059" t="s">
        <v>911</v>
      </c>
      <c r="Q2" s="1681"/>
    </row>
    <row r="3" spans="1:39" ht="24.75" customHeight="1" thickBot="1" x14ac:dyDescent="0.25">
      <c r="A3" s="3771"/>
      <c r="B3" s="3768"/>
      <c r="C3" s="3785"/>
      <c r="D3" s="3786"/>
      <c r="E3" s="3787"/>
      <c r="F3" s="3788"/>
      <c r="G3" s="3754"/>
      <c r="H3" s="3739" t="s">
        <v>27</v>
      </c>
      <c r="I3" s="3752" t="s">
        <v>109</v>
      </c>
      <c r="J3" s="3752"/>
      <c r="K3" s="3752"/>
      <c r="L3" s="3752"/>
      <c r="M3" s="3779" t="s">
        <v>103</v>
      </c>
      <c r="N3" s="4056"/>
      <c r="O3" s="4057"/>
      <c r="P3" s="4060"/>
      <c r="Q3" s="1681"/>
    </row>
    <row r="4" spans="1:39" ht="18" customHeight="1" thickBot="1" x14ac:dyDescent="0.25">
      <c r="A4" s="3771"/>
      <c r="B4" s="3768"/>
      <c r="C4" s="3793" t="s">
        <v>28</v>
      </c>
      <c r="D4" s="3738" t="s">
        <v>29</v>
      </c>
      <c r="E4" s="3789" t="s">
        <v>104</v>
      </c>
      <c r="F4" s="3790"/>
      <c r="G4" s="3754"/>
      <c r="H4" s="3739"/>
      <c r="I4" s="3739" t="s">
        <v>108</v>
      </c>
      <c r="J4" s="3796" t="s">
        <v>110</v>
      </c>
      <c r="K4" s="3797"/>
      <c r="L4" s="3798"/>
      <c r="M4" s="3779"/>
      <c r="N4" s="4005" t="s">
        <v>542</v>
      </c>
      <c r="O4" s="4058"/>
      <c r="P4" s="4060"/>
      <c r="Q4" s="1681"/>
      <c r="AF4" s="3372" t="s">
        <v>542</v>
      </c>
      <c r="AG4" s="3372"/>
      <c r="AH4" s="3372" t="s">
        <v>543</v>
      </c>
      <c r="AI4" s="3372"/>
      <c r="AJ4" s="3372" t="s">
        <v>30</v>
      </c>
      <c r="AK4" s="3372"/>
    </row>
    <row r="5" spans="1:39" ht="16.5" thickBot="1" x14ac:dyDescent="0.25">
      <c r="A5" s="3771"/>
      <c r="B5" s="3768"/>
      <c r="C5" s="3794"/>
      <c r="D5" s="3739"/>
      <c r="E5" s="3778" t="s">
        <v>105</v>
      </c>
      <c r="F5" s="3756" t="s">
        <v>106</v>
      </c>
      <c r="G5" s="3754"/>
      <c r="H5" s="3739"/>
      <c r="I5" s="3739"/>
      <c r="J5" s="3741" t="s">
        <v>50</v>
      </c>
      <c r="K5" s="3741" t="s">
        <v>51</v>
      </c>
      <c r="L5" s="3741" t="s">
        <v>52</v>
      </c>
      <c r="M5" s="3779"/>
      <c r="N5" s="193">
        <v>1</v>
      </c>
      <c r="O5" s="2385">
        <v>2</v>
      </c>
      <c r="P5" s="4060"/>
      <c r="Q5" s="1681"/>
      <c r="AF5" s="1323">
        <v>1</v>
      </c>
      <c r="AG5" s="1323">
        <v>2</v>
      </c>
      <c r="AH5" s="1323">
        <v>1</v>
      </c>
      <c r="AI5" s="1323">
        <v>2</v>
      </c>
      <c r="AJ5" s="1323">
        <v>1</v>
      </c>
      <c r="AK5" s="1323">
        <v>2</v>
      </c>
    </row>
    <row r="6" spans="1:39" ht="16.5" thickBot="1" x14ac:dyDescent="0.25">
      <c r="A6" s="3771"/>
      <c r="B6" s="3768"/>
      <c r="C6" s="3794"/>
      <c r="D6" s="3739"/>
      <c r="E6" s="3742"/>
      <c r="F6" s="3757"/>
      <c r="G6" s="3754"/>
      <c r="H6" s="3739"/>
      <c r="I6" s="3739"/>
      <c r="J6" s="3742"/>
      <c r="K6" s="3742"/>
      <c r="L6" s="3742"/>
      <c r="M6" s="3779"/>
      <c r="N6" s="4005"/>
      <c r="O6" s="4058"/>
      <c r="P6" s="4060"/>
      <c r="Q6" s="1681"/>
    </row>
    <row r="7" spans="1:39" ht="38.25" customHeight="1" thickBot="1" x14ac:dyDescent="0.25">
      <c r="A7" s="3772"/>
      <c r="B7" s="3769"/>
      <c r="C7" s="3795"/>
      <c r="D7" s="3740"/>
      <c r="E7" s="3743"/>
      <c r="F7" s="3758"/>
      <c r="G7" s="3755"/>
      <c r="H7" s="3740"/>
      <c r="I7" s="3740"/>
      <c r="J7" s="3743"/>
      <c r="K7" s="3743"/>
      <c r="L7" s="3743"/>
      <c r="M7" s="3780"/>
      <c r="N7" s="191"/>
      <c r="O7" s="2385"/>
      <c r="P7" s="4061"/>
      <c r="Q7" s="1592">
        <v>1</v>
      </c>
      <c r="R7" s="2384">
        <v>2</v>
      </c>
    </row>
    <row r="8" spans="1:39" ht="16.5" thickBot="1" x14ac:dyDescent="0.25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92">
        <v>14</v>
      </c>
      <c r="O8" s="190">
        <v>15</v>
      </c>
      <c r="P8" s="1323"/>
      <c r="Q8" s="1681"/>
    </row>
    <row r="9" spans="1:39" s="2394" customFormat="1" ht="20.25" x14ac:dyDescent="0.2">
      <c r="A9" s="4062" t="s">
        <v>878</v>
      </c>
      <c r="B9" s="4062"/>
      <c r="C9" s="4062"/>
      <c r="D9" s="4062"/>
      <c r="E9" s="4062"/>
      <c r="F9" s="4062"/>
      <c r="G9" s="4062"/>
      <c r="H9" s="4062"/>
      <c r="I9" s="4062"/>
      <c r="J9" s="4062"/>
      <c r="K9" s="4062"/>
      <c r="L9" s="4062"/>
      <c r="M9" s="4062"/>
      <c r="N9" s="4062"/>
      <c r="O9" s="4062"/>
      <c r="P9" s="4063"/>
      <c r="Q9" s="2392"/>
      <c r="R9" s="2393"/>
      <c r="AF9" s="2393"/>
      <c r="AG9" s="2393"/>
      <c r="AH9" s="2393"/>
      <c r="AI9" s="2393"/>
      <c r="AJ9" s="2393"/>
      <c r="AK9" s="2393"/>
    </row>
    <row r="10" spans="1:39" s="2410" customFormat="1" ht="32.25" customHeight="1" x14ac:dyDescent="0.2">
      <c r="A10" s="2395" t="s">
        <v>141</v>
      </c>
      <c r="B10" s="2396" t="s">
        <v>136</v>
      </c>
      <c r="C10" s="2397">
        <v>1</v>
      </c>
      <c r="D10" s="2398"/>
      <c r="E10" s="2398"/>
      <c r="F10" s="2399"/>
      <c r="G10" s="2400">
        <v>2.5</v>
      </c>
      <c r="H10" s="2401">
        <v>75</v>
      </c>
      <c r="I10" s="2402">
        <v>4</v>
      </c>
      <c r="J10" s="2403">
        <v>4</v>
      </c>
      <c r="K10" s="2403"/>
      <c r="L10" s="2403"/>
      <c r="M10" s="2404">
        <v>71</v>
      </c>
      <c r="N10" s="2405" t="s">
        <v>114</v>
      </c>
      <c r="O10" s="2406"/>
      <c r="P10" s="2407"/>
      <c r="Q10" s="2408" t="s">
        <v>909</v>
      </c>
      <c r="R10" s="2409"/>
      <c r="T10" s="2410">
        <v>1</v>
      </c>
      <c r="AF10" s="2393" t="b">
        <v>0</v>
      </c>
      <c r="AG10" s="2393" t="b">
        <v>1</v>
      </c>
      <c r="AH10" s="2393" t="b">
        <v>0</v>
      </c>
      <c r="AI10" s="2393" t="b">
        <v>0</v>
      </c>
      <c r="AJ10" s="2393" t="b">
        <v>0</v>
      </c>
      <c r="AK10" s="2393" t="b">
        <v>0</v>
      </c>
      <c r="AM10" s="2410" t="s">
        <v>886</v>
      </c>
    </row>
    <row r="11" spans="1:39" s="2410" customFormat="1" ht="30" customHeight="1" x14ac:dyDescent="0.2">
      <c r="A11" s="2395" t="s">
        <v>552</v>
      </c>
      <c r="B11" s="2411" t="s">
        <v>749</v>
      </c>
      <c r="C11" s="2412">
        <v>1</v>
      </c>
      <c r="D11" s="2413"/>
      <c r="E11" s="2413"/>
      <c r="F11" s="2414"/>
      <c r="G11" s="2415">
        <v>6</v>
      </c>
      <c r="H11" s="2401">
        <v>180</v>
      </c>
      <c r="I11" s="2416">
        <v>16</v>
      </c>
      <c r="J11" s="2417" t="s">
        <v>123</v>
      </c>
      <c r="K11" s="2418"/>
      <c r="L11" s="2417" t="s">
        <v>324</v>
      </c>
      <c r="M11" s="2419">
        <v>164</v>
      </c>
      <c r="N11" s="2420" t="s">
        <v>456</v>
      </c>
      <c r="O11" s="2421"/>
      <c r="P11" s="2422"/>
      <c r="Q11" s="2408" t="s">
        <v>909</v>
      </c>
      <c r="R11" s="2409"/>
      <c r="T11" s="2410">
        <v>1</v>
      </c>
      <c r="AF11" s="2393" t="b">
        <v>0</v>
      </c>
      <c r="AG11" s="2393" t="b">
        <v>1</v>
      </c>
      <c r="AH11" s="2393" t="b">
        <v>0</v>
      </c>
      <c r="AI11" s="2393" t="b">
        <v>0</v>
      </c>
      <c r="AJ11" s="2393" t="b">
        <v>0</v>
      </c>
      <c r="AK11" s="2393" t="b">
        <v>0</v>
      </c>
      <c r="AM11" s="2410" t="s">
        <v>887</v>
      </c>
    </row>
    <row r="12" spans="1:39" s="2394" customFormat="1" ht="27.75" customHeight="1" x14ac:dyDescent="0.2">
      <c r="A12" s="2423" t="s">
        <v>626</v>
      </c>
      <c r="B12" s="2411" t="s">
        <v>618</v>
      </c>
      <c r="C12" s="2424"/>
      <c r="D12" s="2425">
        <v>1</v>
      </c>
      <c r="E12" s="2426"/>
      <c r="F12" s="2427"/>
      <c r="G12" s="2428">
        <v>3</v>
      </c>
      <c r="H12" s="2429">
        <v>90</v>
      </c>
      <c r="I12" s="2430">
        <v>4</v>
      </c>
      <c r="J12" s="2431" t="s">
        <v>114</v>
      </c>
      <c r="K12" s="2431"/>
      <c r="L12" s="2431"/>
      <c r="M12" s="2432">
        <v>86</v>
      </c>
      <c r="N12" s="2433" t="s">
        <v>114</v>
      </c>
      <c r="O12" s="2434"/>
      <c r="P12" s="2422"/>
      <c r="Q12" s="2392" t="s">
        <v>909</v>
      </c>
      <c r="R12" s="2393"/>
      <c r="AF12" s="2393" t="b">
        <v>0</v>
      </c>
      <c r="AG12" s="2393" t="b">
        <v>1</v>
      </c>
      <c r="AH12" s="2393" t="b">
        <v>0</v>
      </c>
      <c r="AI12" s="2393" t="b">
        <v>0</v>
      </c>
      <c r="AJ12" s="2393" t="b">
        <v>0</v>
      </c>
      <c r="AK12" s="2393" t="b">
        <v>0</v>
      </c>
      <c r="AM12" s="2394" t="s">
        <v>888</v>
      </c>
    </row>
    <row r="13" spans="1:39" s="2410" customFormat="1" ht="28.5" customHeight="1" x14ac:dyDescent="0.2">
      <c r="A13" s="2395" t="s">
        <v>629</v>
      </c>
      <c r="B13" s="2411" t="s">
        <v>750</v>
      </c>
      <c r="C13" s="2412">
        <v>1</v>
      </c>
      <c r="D13" s="2413"/>
      <c r="E13" s="2413"/>
      <c r="F13" s="2414"/>
      <c r="G13" s="2415">
        <v>6.5</v>
      </c>
      <c r="H13" s="2401">
        <v>195</v>
      </c>
      <c r="I13" s="2416">
        <v>12</v>
      </c>
      <c r="J13" s="2435" t="s">
        <v>114</v>
      </c>
      <c r="K13" s="2417" t="s">
        <v>113</v>
      </c>
      <c r="L13" s="2436"/>
      <c r="M13" s="2419">
        <v>183</v>
      </c>
      <c r="N13" s="2420" t="s">
        <v>111</v>
      </c>
      <c r="O13" s="2421"/>
      <c r="P13" s="2422"/>
      <c r="Q13" s="2408" t="s">
        <v>909</v>
      </c>
      <c r="R13" s="2409"/>
      <c r="T13" s="2410">
        <v>1</v>
      </c>
      <c r="U13" s="2393"/>
      <c r="V13" s="2437">
        <v>29.5</v>
      </c>
      <c r="AF13" s="2393" t="b">
        <v>0</v>
      </c>
      <c r="AG13" s="2393" t="b">
        <v>1</v>
      </c>
      <c r="AH13" s="2393" t="b">
        <v>0</v>
      </c>
      <c r="AI13" s="2393" t="b">
        <v>0</v>
      </c>
      <c r="AJ13" s="2393" t="b">
        <v>0</v>
      </c>
      <c r="AK13" s="2393" t="b">
        <v>0</v>
      </c>
      <c r="AM13" s="2410" t="s">
        <v>889</v>
      </c>
    </row>
    <row r="14" spans="1:39" s="2410" customFormat="1" ht="40.5" x14ac:dyDescent="0.2">
      <c r="A14" s="2395" t="s">
        <v>631</v>
      </c>
      <c r="B14" s="2411" t="s">
        <v>751</v>
      </c>
      <c r="C14" s="2412">
        <v>1</v>
      </c>
      <c r="D14" s="2413"/>
      <c r="E14" s="2413"/>
      <c r="F14" s="2414"/>
      <c r="G14" s="2415">
        <v>5</v>
      </c>
      <c r="H14" s="2401">
        <v>150</v>
      </c>
      <c r="I14" s="2416">
        <v>4</v>
      </c>
      <c r="J14" s="2417" t="s">
        <v>114</v>
      </c>
      <c r="K14" s="2418"/>
      <c r="L14" s="2436"/>
      <c r="M14" s="2419">
        <v>146</v>
      </c>
      <c r="N14" s="2420" t="s">
        <v>114</v>
      </c>
      <c r="O14" s="2421"/>
      <c r="P14" s="2422"/>
      <c r="Q14" s="2408" t="s">
        <v>909</v>
      </c>
      <c r="R14" s="2409"/>
      <c r="T14" s="2410">
        <v>1</v>
      </c>
      <c r="AF14" s="2393" t="b">
        <v>0</v>
      </c>
      <c r="AG14" s="2393" t="b">
        <v>1</v>
      </c>
      <c r="AH14" s="2393" t="b">
        <v>0</v>
      </c>
      <c r="AI14" s="2393" t="b">
        <v>0</v>
      </c>
      <c r="AJ14" s="2393" t="b">
        <v>0</v>
      </c>
      <c r="AK14" s="2393" t="b">
        <v>0</v>
      </c>
      <c r="AM14" s="2410" t="s">
        <v>889</v>
      </c>
    </row>
    <row r="15" spans="1:39" s="2410" customFormat="1" ht="27.75" customHeight="1" x14ac:dyDescent="0.2">
      <c r="A15" s="2395" t="s">
        <v>637</v>
      </c>
      <c r="B15" s="2411" t="s">
        <v>753</v>
      </c>
      <c r="C15" s="2412"/>
      <c r="D15" s="2438">
        <v>1</v>
      </c>
      <c r="E15" s="2413"/>
      <c r="F15" s="2414"/>
      <c r="G15" s="2415">
        <v>4.5</v>
      </c>
      <c r="H15" s="2401">
        <v>135</v>
      </c>
      <c r="I15" s="2416">
        <v>14</v>
      </c>
      <c r="J15" s="2417" t="s">
        <v>125</v>
      </c>
      <c r="K15" s="2418" t="s">
        <v>124</v>
      </c>
      <c r="L15" s="2417"/>
      <c r="M15" s="2419">
        <v>121</v>
      </c>
      <c r="N15" s="2420" t="s">
        <v>127</v>
      </c>
      <c r="O15" s="2421"/>
      <c r="P15" s="2422"/>
      <c r="Q15" s="2408" t="s">
        <v>909</v>
      </c>
      <c r="R15" s="2409"/>
      <c r="T15" s="2410">
        <v>1</v>
      </c>
      <c r="AF15" s="2393" t="b">
        <v>0</v>
      </c>
      <c r="AG15" s="2393" t="b">
        <v>1</v>
      </c>
      <c r="AH15" s="2393" t="b">
        <v>0</v>
      </c>
      <c r="AI15" s="2393" t="b">
        <v>0</v>
      </c>
      <c r="AJ15" s="2393" t="b">
        <v>0</v>
      </c>
      <c r="AK15" s="2393" t="b">
        <v>0</v>
      </c>
      <c r="AM15" s="2410" t="s">
        <v>891</v>
      </c>
    </row>
    <row r="16" spans="1:39" s="2410" customFormat="1" ht="27.75" customHeight="1" x14ac:dyDescent="0.2">
      <c r="A16" s="2439" t="s">
        <v>641</v>
      </c>
      <c r="B16" s="2440" t="s">
        <v>754</v>
      </c>
      <c r="C16" s="2441"/>
      <c r="D16" s="2442">
        <v>1</v>
      </c>
      <c r="E16" s="2442"/>
      <c r="F16" s="2443"/>
      <c r="G16" s="2444">
        <v>2.5</v>
      </c>
      <c r="H16" s="2445">
        <v>75</v>
      </c>
      <c r="I16" s="2446">
        <v>4</v>
      </c>
      <c r="J16" s="2447">
        <v>4</v>
      </c>
      <c r="K16" s="2448"/>
      <c r="L16" s="2447"/>
      <c r="M16" s="2449">
        <v>71</v>
      </c>
      <c r="N16" s="2433" t="s">
        <v>114</v>
      </c>
      <c r="O16" s="2434"/>
      <c r="P16" s="2450"/>
      <c r="Q16" s="2408" t="s">
        <v>909</v>
      </c>
      <c r="R16" s="2409"/>
      <c r="T16" s="2410">
        <v>1</v>
      </c>
      <c r="AF16" s="2393" t="b">
        <v>0</v>
      </c>
      <c r="AG16" s="2393" t="b">
        <v>1</v>
      </c>
      <c r="AH16" s="2393" t="b">
        <v>0</v>
      </c>
      <c r="AI16" s="2393" t="b">
        <v>0</v>
      </c>
      <c r="AJ16" s="2393" t="b">
        <v>0</v>
      </c>
      <c r="AK16" s="2393" t="b">
        <v>0</v>
      </c>
      <c r="AM16" s="2410" t="s">
        <v>892</v>
      </c>
    </row>
    <row r="17" spans="1:39" s="2394" customFormat="1" ht="20.25" x14ac:dyDescent="0.2">
      <c r="A17" s="4064" t="s">
        <v>879</v>
      </c>
      <c r="B17" s="4064"/>
      <c r="C17" s="4064"/>
      <c r="D17" s="4064"/>
      <c r="E17" s="4064"/>
      <c r="F17" s="4064"/>
      <c r="G17" s="4064"/>
      <c r="H17" s="4064"/>
      <c r="I17" s="4064"/>
      <c r="J17" s="4064"/>
      <c r="K17" s="4064"/>
      <c r="L17" s="4064"/>
      <c r="M17" s="4064"/>
      <c r="N17" s="4064"/>
      <c r="O17" s="4064"/>
      <c r="P17" s="4064"/>
      <c r="Q17" s="2392"/>
      <c r="R17" s="2393"/>
      <c r="AF17" s="2393"/>
      <c r="AG17" s="2393"/>
      <c r="AH17" s="2393"/>
      <c r="AI17" s="2393"/>
      <c r="AJ17" s="2393"/>
      <c r="AK17" s="2393"/>
    </row>
    <row r="18" spans="1:39" s="2410" customFormat="1" ht="24.75" customHeight="1" x14ac:dyDescent="0.2">
      <c r="A18" s="2395" t="s">
        <v>552</v>
      </c>
      <c r="B18" s="2411" t="s">
        <v>749</v>
      </c>
      <c r="C18" s="2412">
        <v>2</v>
      </c>
      <c r="D18" s="2413"/>
      <c r="E18" s="2413"/>
      <c r="F18" s="2414"/>
      <c r="G18" s="2415">
        <v>10</v>
      </c>
      <c r="H18" s="2401">
        <v>300</v>
      </c>
      <c r="I18" s="2416">
        <v>12</v>
      </c>
      <c r="J18" s="2417" t="s">
        <v>125</v>
      </c>
      <c r="K18" s="2418"/>
      <c r="L18" s="2417" t="s">
        <v>324</v>
      </c>
      <c r="M18" s="2419">
        <v>288</v>
      </c>
      <c r="N18" s="2420"/>
      <c r="O18" s="2451" t="s">
        <v>111</v>
      </c>
      <c r="P18" s="2452"/>
      <c r="Q18" s="2408"/>
      <c r="R18" s="2409" t="s">
        <v>909</v>
      </c>
      <c r="T18" s="2410">
        <v>1</v>
      </c>
      <c r="AF18" s="2393" t="b">
        <v>1</v>
      </c>
      <c r="AG18" s="2393" t="b">
        <v>0</v>
      </c>
      <c r="AH18" s="2393" t="b">
        <v>0</v>
      </c>
      <c r="AI18" s="2393" t="b">
        <v>0</v>
      </c>
      <c r="AJ18" s="2393" t="b">
        <v>0</v>
      </c>
      <c r="AK18" s="2393" t="b">
        <v>0</v>
      </c>
      <c r="AM18" s="2410" t="s">
        <v>887</v>
      </c>
    </row>
    <row r="19" spans="1:39" s="2410" customFormat="1" ht="33" customHeight="1" x14ac:dyDescent="0.2">
      <c r="A19" s="2395" t="s">
        <v>633</v>
      </c>
      <c r="B19" s="2411" t="s">
        <v>752</v>
      </c>
      <c r="C19" s="2453">
        <v>2</v>
      </c>
      <c r="D19" s="2413"/>
      <c r="E19" s="2413"/>
      <c r="F19" s="2414"/>
      <c r="G19" s="2454">
        <v>4</v>
      </c>
      <c r="H19" s="2401">
        <v>120</v>
      </c>
      <c r="I19" s="2416">
        <v>10</v>
      </c>
      <c r="J19" s="2417" t="s">
        <v>125</v>
      </c>
      <c r="K19" s="2435"/>
      <c r="L19" s="2455" t="s">
        <v>126</v>
      </c>
      <c r="M19" s="2419">
        <v>110</v>
      </c>
      <c r="N19" s="2420"/>
      <c r="O19" s="2451" t="s">
        <v>260</v>
      </c>
      <c r="P19" s="2452"/>
      <c r="Q19" s="2408"/>
      <c r="R19" s="2409" t="s">
        <v>909</v>
      </c>
      <c r="T19" s="2410">
        <v>1</v>
      </c>
      <c r="AF19" s="2393" t="b">
        <v>1</v>
      </c>
      <c r="AG19" s="2393" t="b">
        <v>0</v>
      </c>
      <c r="AH19" s="2393" t="b">
        <v>0</v>
      </c>
      <c r="AI19" s="2393" t="b">
        <v>0</v>
      </c>
      <c r="AJ19" s="2393" t="b">
        <v>0</v>
      </c>
      <c r="AK19" s="2393" t="b">
        <v>0</v>
      </c>
      <c r="AM19" s="2410" t="s">
        <v>890</v>
      </c>
    </row>
    <row r="20" spans="1:39" s="2410" customFormat="1" ht="30.75" customHeight="1" x14ac:dyDescent="0.2">
      <c r="A20" s="2395" t="s">
        <v>639</v>
      </c>
      <c r="B20" s="2456" t="s">
        <v>753</v>
      </c>
      <c r="C20" s="2453">
        <v>2</v>
      </c>
      <c r="D20" s="2413"/>
      <c r="E20" s="2413"/>
      <c r="F20" s="2414"/>
      <c r="G20" s="2415">
        <v>6</v>
      </c>
      <c r="H20" s="2401">
        <v>180</v>
      </c>
      <c r="I20" s="2416">
        <v>14</v>
      </c>
      <c r="J20" s="2417" t="s">
        <v>125</v>
      </c>
      <c r="K20" s="2418" t="s">
        <v>124</v>
      </c>
      <c r="L20" s="2417"/>
      <c r="M20" s="2419">
        <v>166</v>
      </c>
      <c r="N20" s="2420"/>
      <c r="O20" s="2451" t="s">
        <v>127</v>
      </c>
      <c r="P20" s="2452"/>
      <c r="Q20" s="2408"/>
      <c r="R20" s="2409" t="s">
        <v>909</v>
      </c>
      <c r="T20" s="2410">
        <v>1</v>
      </c>
      <c r="AF20" s="2393" t="b">
        <v>1</v>
      </c>
      <c r="AG20" s="2393" t="b">
        <v>0</v>
      </c>
      <c r="AH20" s="2393" t="b">
        <v>0</v>
      </c>
      <c r="AI20" s="2393" t="b">
        <v>0</v>
      </c>
      <c r="AJ20" s="2393" t="b">
        <v>0</v>
      </c>
      <c r="AK20" s="2393" t="b">
        <v>0</v>
      </c>
      <c r="AM20" s="2410" t="s">
        <v>891</v>
      </c>
    </row>
    <row r="21" spans="1:39" s="2410" customFormat="1" ht="40.5" x14ac:dyDescent="0.2">
      <c r="A21" s="2457" t="s">
        <v>145</v>
      </c>
      <c r="B21" s="2458" t="s">
        <v>647</v>
      </c>
      <c r="C21" s="2402"/>
      <c r="D21" s="2459">
        <v>2</v>
      </c>
      <c r="E21" s="2403"/>
      <c r="F21" s="2460"/>
      <c r="G21" s="2461">
        <v>4</v>
      </c>
      <c r="H21" s="2462">
        <v>120</v>
      </c>
      <c r="I21" s="2463">
        <v>6</v>
      </c>
      <c r="J21" s="2417" t="s">
        <v>114</v>
      </c>
      <c r="K21" s="2417"/>
      <c r="L21" s="2436" t="s">
        <v>126</v>
      </c>
      <c r="M21" s="2404">
        <v>114</v>
      </c>
      <c r="N21" s="2464"/>
      <c r="O21" s="2451" t="s">
        <v>122</v>
      </c>
      <c r="P21" s="2452"/>
      <c r="Q21" s="2408"/>
      <c r="R21" s="2409" t="s">
        <v>909</v>
      </c>
      <c r="AF21" s="2393" t="b">
        <v>1</v>
      </c>
      <c r="AG21" s="2393" t="b">
        <v>0</v>
      </c>
      <c r="AH21" s="2393" t="b">
        <v>0</v>
      </c>
      <c r="AI21" s="2393" t="b">
        <v>0</v>
      </c>
      <c r="AJ21" s="2393" t="b">
        <v>0</v>
      </c>
      <c r="AK21" s="2393" t="b">
        <v>0</v>
      </c>
      <c r="AM21" s="2410" t="s">
        <v>893</v>
      </c>
    </row>
    <row r="22" spans="1:39" s="2410" customFormat="1" ht="30" customHeight="1" x14ac:dyDescent="0.2">
      <c r="A22" s="2395" t="s">
        <v>147</v>
      </c>
      <c r="B22" s="2465" t="s">
        <v>112</v>
      </c>
      <c r="C22" s="2412"/>
      <c r="D22" s="2413">
        <v>2</v>
      </c>
      <c r="E22" s="2413"/>
      <c r="F22" s="2414"/>
      <c r="G22" s="2466">
        <v>3</v>
      </c>
      <c r="H22" s="2467">
        <v>90</v>
      </c>
      <c r="I22" s="2416">
        <v>8</v>
      </c>
      <c r="J22" s="2417" t="s">
        <v>125</v>
      </c>
      <c r="K22" s="2435"/>
      <c r="L22" s="2436"/>
      <c r="M22" s="2419">
        <v>82</v>
      </c>
      <c r="N22" s="2420"/>
      <c r="O22" s="2451" t="s">
        <v>125</v>
      </c>
      <c r="P22" s="2452"/>
      <c r="Q22" s="2408"/>
      <c r="R22" s="2409" t="s">
        <v>909</v>
      </c>
      <c r="T22" s="2410">
        <v>1</v>
      </c>
      <c r="AF22" s="2393" t="b">
        <v>1</v>
      </c>
      <c r="AG22" s="2393" t="b">
        <v>0</v>
      </c>
      <c r="AH22" s="2393" t="b">
        <v>0</v>
      </c>
      <c r="AI22" s="2393" t="b">
        <v>0</v>
      </c>
      <c r="AJ22" s="2393" t="b">
        <v>0</v>
      </c>
      <c r="AK22" s="2393" t="b">
        <v>0</v>
      </c>
      <c r="AM22" s="2410" t="s">
        <v>888</v>
      </c>
    </row>
    <row r="23" spans="1:39" s="2410" customFormat="1" ht="60.75" x14ac:dyDescent="0.2">
      <c r="A23" s="2395" t="s">
        <v>660</v>
      </c>
      <c r="B23" s="2468" t="s">
        <v>653</v>
      </c>
      <c r="C23" s="2453">
        <v>2</v>
      </c>
      <c r="D23" s="2413"/>
      <c r="E23" s="2413"/>
      <c r="F23" s="2414"/>
      <c r="G23" s="2469">
        <v>3</v>
      </c>
      <c r="H23" s="2470">
        <v>90</v>
      </c>
      <c r="I23" s="2471">
        <v>8</v>
      </c>
      <c r="J23" s="2472" t="s">
        <v>125</v>
      </c>
      <c r="K23" s="2473"/>
      <c r="L23" s="2472"/>
      <c r="M23" s="2474">
        <v>82</v>
      </c>
      <c r="N23" s="2420"/>
      <c r="O23" s="2421" t="s">
        <v>125</v>
      </c>
      <c r="P23" s="2422"/>
      <c r="Q23" s="2408"/>
      <c r="R23" s="2409" t="s">
        <v>909</v>
      </c>
      <c r="AF23" s="2393" t="b">
        <v>1</v>
      </c>
      <c r="AG23" s="2393" t="b">
        <v>0</v>
      </c>
      <c r="AH23" s="2393" t="b">
        <v>0</v>
      </c>
      <c r="AI23" s="2393" t="b">
        <v>0</v>
      </c>
      <c r="AJ23" s="2393" t="b">
        <v>0</v>
      </c>
      <c r="AK23" s="2393" t="b">
        <v>0</v>
      </c>
      <c r="AM23" s="2410" t="s">
        <v>888</v>
      </c>
    </row>
  </sheetData>
  <mergeCells count="28">
    <mergeCell ref="A9:P9"/>
    <mergeCell ref="A17:P17"/>
    <mergeCell ref="N6:O6"/>
    <mergeCell ref="AF4:AG4"/>
    <mergeCell ref="AH4:AI4"/>
    <mergeCell ref="C4:C7"/>
    <mergeCell ref="D4:D7"/>
    <mergeCell ref="AJ4:AK4"/>
    <mergeCell ref="E5:E7"/>
    <mergeCell ref="F5:F7"/>
    <mergeCell ref="J5:J7"/>
    <mergeCell ref="K5:K7"/>
    <mergeCell ref="L5:L7"/>
    <mergeCell ref="E4:F4"/>
    <mergeCell ref="I4:I7"/>
    <mergeCell ref="J4:L4"/>
    <mergeCell ref="N4:O4"/>
    <mergeCell ref="P2:P7"/>
    <mergeCell ref="A1:O1"/>
    <mergeCell ref="A2:A7"/>
    <mergeCell ref="B2:B7"/>
    <mergeCell ref="C2:F3"/>
    <mergeCell ref="G2:G7"/>
    <mergeCell ref="H2:M2"/>
    <mergeCell ref="N2:O3"/>
    <mergeCell ref="H3:H7"/>
    <mergeCell ref="I3:L3"/>
    <mergeCell ref="M3:M7"/>
  </mergeCells>
  <pageMargins left="0.74803149606299213" right="0.39370078740157483" top="0.55118110236220474" bottom="0.39370078740157483" header="0.51181102362204722" footer="0.70866141732283472"/>
  <pageSetup paperSize="9" scale="6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19</vt:i4>
      </vt:variant>
    </vt:vector>
  </HeadingPairs>
  <TitlesOfParts>
    <vt:vector size="30" baseType="lpstr">
      <vt:lpstr>Титул1</vt:lpstr>
      <vt:lpstr>Титул</vt:lpstr>
      <vt:lpstr>Лист2</vt:lpstr>
      <vt:lpstr>3,4,5 курс</vt:lpstr>
      <vt:lpstr>план 180 кред</vt:lpstr>
      <vt:lpstr>семестровка 2 курс</vt:lpstr>
      <vt:lpstr>до наказу ТМ-20-1зт</vt:lpstr>
      <vt:lpstr>сем для дисп</vt:lpstr>
      <vt:lpstr>семестровка</vt:lpstr>
      <vt:lpstr>подсчет часов</vt:lpstr>
      <vt:lpstr>вспом расчеты</vt:lpstr>
      <vt:lpstr>'3,4,5 курс'!Заголовки_для_печати</vt:lpstr>
      <vt:lpstr>'вспом расчеты'!Заголовки_для_печати</vt:lpstr>
      <vt:lpstr>'до наказу ТМ-20-1зт'!Заголовки_для_печати</vt:lpstr>
      <vt:lpstr>'план 180 кред'!Заголовки_для_печати</vt:lpstr>
      <vt:lpstr>'подсчет часов'!Заголовки_для_печати</vt:lpstr>
      <vt:lpstr>'сем для дисп'!Заголовки_для_печати</vt:lpstr>
      <vt:lpstr>семестровка!Заголовки_для_печати</vt:lpstr>
      <vt:lpstr>'семестровка 2 курс'!Заголовки_для_печати</vt:lpstr>
      <vt:lpstr>'3,4,5 курс'!Область_печати</vt:lpstr>
      <vt:lpstr>'вспом расчеты'!Область_печати</vt:lpstr>
      <vt:lpstr>'до наказу ТМ-20-1зт'!Область_печати</vt:lpstr>
      <vt:lpstr>Лист2!Область_печати</vt:lpstr>
      <vt:lpstr>'план 180 кред'!Область_печати</vt:lpstr>
      <vt:lpstr>'подсчет часов'!Область_печати</vt:lpstr>
      <vt:lpstr>'сем для дисп'!Область_печати</vt:lpstr>
      <vt:lpstr>семестровка!Область_печати</vt:lpstr>
      <vt:lpstr>'семестровка 2 курс'!Область_печати</vt:lpstr>
      <vt:lpstr>Титул!Область_печати</vt:lpstr>
      <vt:lpstr>Титул1!Область_печати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user</cp:lastModifiedBy>
  <cp:lastPrinted>2021-06-20T13:10:32Z</cp:lastPrinted>
  <dcterms:created xsi:type="dcterms:W3CDTF">2003-06-23T04:55:14Z</dcterms:created>
  <dcterms:modified xsi:type="dcterms:W3CDTF">2023-02-20T11:59:14Z</dcterms:modified>
</cp:coreProperties>
</file>